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xr:revisionPtr revIDLastSave="0" documentId="13_ncr:1_{23276E97-A61E-465C-9E4C-39864F3842EB}" xr6:coauthVersionLast="47" xr6:coauthVersionMax="47" xr10:uidLastSave="{00000000-0000-0000-0000-000000000000}"/>
  <bookViews>
    <workbookView xWindow="-110" yWindow="-110" windowWidth="19420" windowHeight="10420" activeTab="8" xr2:uid="{53EAE966-A07A-4873-9FE9-2EB7F19B3046}"/>
  </bookViews>
  <sheets>
    <sheet name="Summary" sheetId="1" r:id="rId1"/>
    <sheet name="EC" sheetId="2" r:id="rId2"/>
    <sheet name="FS" sheetId="3" r:id="rId3"/>
    <sheet name="GT" sheetId="4" r:id="rId4"/>
    <sheet name="KZN" sheetId="5" r:id="rId5"/>
    <sheet name="LIM" sheetId="6" r:id="rId6"/>
    <sheet name="MP" sheetId="7" r:id="rId7"/>
    <sheet name="NW" sheetId="10" r:id="rId8"/>
    <sheet name="NC" sheetId="8" r:id="rId9"/>
    <sheet name="WC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3" i="12" l="1"/>
  <c r="V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U113" i="12" s="1"/>
  <c r="D113" i="12"/>
  <c r="C113" i="12"/>
  <c r="B113" i="12"/>
  <c r="W112" i="12"/>
  <c r="Q112" i="12"/>
  <c r="P112" i="12"/>
  <c r="O112" i="12"/>
  <c r="N112" i="12"/>
  <c r="H112" i="12"/>
  <c r="F112" i="12"/>
  <c r="U111" i="12"/>
  <c r="T111" i="12"/>
  <c r="S111" i="12"/>
  <c r="R111" i="12"/>
  <c r="S110" i="12"/>
  <c r="R110" i="12"/>
  <c r="E110" i="12"/>
  <c r="U110" i="12" s="1"/>
  <c r="U109" i="12"/>
  <c r="T109" i="12"/>
  <c r="S109" i="12"/>
  <c r="R109" i="12"/>
  <c r="E109" i="12"/>
  <c r="S108" i="12"/>
  <c r="R108" i="12"/>
  <c r="E108" i="12"/>
  <c r="U108" i="12" s="1"/>
  <c r="U107" i="12"/>
  <c r="S107" i="12"/>
  <c r="R107" i="12"/>
  <c r="E107" i="12"/>
  <c r="T107" i="12" s="1"/>
  <c r="U106" i="12"/>
  <c r="T106" i="12"/>
  <c r="S106" i="12"/>
  <c r="R106" i="12"/>
  <c r="E106" i="12"/>
  <c r="S105" i="12"/>
  <c r="R105" i="12"/>
  <c r="E105" i="12"/>
  <c r="U105" i="12" s="1"/>
  <c r="U104" i="12"/>
  <c r="T104" i="12"/>
  <c r="S104" i="12"/>
  <c r="R104" i="12"/>
  <c r="E104" i="12"/>
  <c r="S103" i="12"/>
  <c r="R103" i="12"/>
  <c r="E103" i="12"/>
  <c r="T103" i="12" s="1"/>
  <c r="S102" i="12"/>
  <c r="R102" i="12"/>
  <c r="E102" i="12"/>
  <c r="U102" i="12" s="1"/>
  <c r="U101" i="12"/>
  <c r="T101" i="12"/>
  <c r="S101" i="12"/>
  <c r="R101" i="12"/>
  <c r="E101" i="12"/>
  <c r="S100" i="12"/>
  <c r="R100" i="12"/>
  <c r="E100" i="12"/>
  <c r="U100" i="12" s="1"/>
  <c r="U99" i="12"/>
  <c r="S99" i="12"/>
  <c r="R99" i="12"/>
  <c r="E99" i="12"/>
  <c r="T99" i="12" s="1"/>
  <c r="U98" i="12"/>
  <c r="T98" i="12"/>
  <c r="S98" i="12"/>
  <c r="R98" i="12"/>
  <c r="E98" i="12"/>
  <c r="S97" i="12"/>
  <c r="R97" i="12"/>
  <c r="E97" i="12"/>
  <c r="U97" i="12" s="1"/>
  <c r="U96" i="12"/>
  <c r="T96" i="12"/>
  <c r="S96" i="12"/>
  <c r="R96" i="12"/>
  <c r="E96" i="12"/>
  <c r="E95" i="12" s="1"/>
  <c r="W95" i="12"/>
  <c r="V95" i="12"/>
  <c r="V112" i="12" s="1"/>
  <c r="S95" i="12"/>
  <c r="M95" i="12"/>
  <c r="M112" i="12" s="1"/>
  <c r="S112" i="12" s="1"/>
  <c r="L95" i="12"/>
  <c r="R95" i="12" s="1"/>
  <c r="K95" i="12"/>
  <c r="K112" i="12" s="1"/>
  <c r="J95" i="12"/>
  <c r="J112" i="12" s="1"/>
  <c r="I95" i="12"/>
  <c r="I112" i="12" s="1"/>
  <c r="H95" i="12"/>
  <c r="G95" i="12"/>
  <c r="G112" i="12" s="1"/>
  <c r="F95" i="12"/>
  <c r="D95" i="12"/>
  <c r="D112" i="12" s="1"/>
  <c r="C95" i="12"/>
  <c r="C112" i="12" s="1"/>
  <c r="B95" i="12"/>
  <c r="B112" i="12" s="1"/>
  <c r="U93" i="12"/>
  <c r="T93" i="12"/>
  <c r="S93" i="12"/>
  <c r="R93" i="12"/>
  <c r="Q93" i="12"/>
  <c r="P93" i="12"/>
  <c r="E93" i="12"/>
  <c r="U92" i="12"/>
  <c r="T92" i="12"/>
  <c r="S92" i="12"/>
  <c r="R92" i="12"/>
  <c r="Q92" i="12"/>
  <c r="P92" i="12"/>
  <c r="E92" i="12"/>
  <c r="T91" i="12"/>
  <c r="S91" i="12"/>
  <c r="R91" i="12"/>
  <c r="Q91" i="12"/>
  <c r="P91" i="12"/>
  <c r="E91" i="12"/>
  <c r="U91" i="12" s="1"/>
  <c r="U90" i="12"/>
  <c r="T90" i="12"/>
  <c r="S90" i="12"/>
  <c r="R90" i="12"/>
  <c r="Q90" i="12"/>
  <c r="P90" i="12"/>
  <c r="E90" i="12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S87" i="12"/>
  <c r="R87" i="12"/>
  <c r="Q87" i="12"/>
  <c r="P87" i="12"/>
  <c r="E87" i="12"/>
  <c r="T87" i="12" s="1"/>
  <c r="T86" i="12"/>
  <c r="S86" i="12"/>
  <c r="R86" i="12"/>
  <c r="Q86" i="12"/>
  <c r="P86" i="12"/>
  <c r="E86" i="12"/>
  <c r="U86" i="12" s="1"/>
  <c r="E83" i="12"/>
  <c r="E82" i="12"/>
  <c r="E81" i="12"/>
  <c r="E79" i="12" s="1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W72" i="12"/>
  <c r="V72" i="12"/>
  <c r="O72" i="12"/>
  <c r="N72" i="12"/>
  <c r="M72" i="12"/>
  <c r="L72" i="12"/>
  <c r="K72" i="12"/>
  <c r="S72" i="12" s="1"/>
  <c r="J72" i="12"/>
  <c r="R72" i="12" s="1"/>
  <c r="I72" i="12"/>
  <c r="Q72" i="12" s="1"/>
  <c r="H72" i="12"/>
  <c r="P72" i="12" s="1"/>
  <c r="G72" i="12"/>
  <c r="F72" i="12"/>
  <c r="C72" i="12"/>
  <c r="B72" i="12"/>
  <c r="E72" i="12" s="1"/>
  <c r="W71" i="12"/>
  <c r="V71" i="12"/>
  <c r="O71" i="12"/>
  <c r="N71" i="12"/>
  <c r="M71" i="12"/>
  <c r="L71" i="12"/>
  <c r="K71" i="12"/>
  <c r="S71" i="12" s="1"/>
  <c r="J71" i="12"/>
  <c r="R71" i="12" s="1"/>
  <c r="I71" i="12"/>
  <c r="Q71" i="12" s="1"/>
  <c r="H71" i="12"/>
  <c r="P71" i="12" s="1"/>
  <c r="G71" i="12"/>
  <c r="F71" i="12"/>
  <c r="E71" i="12"/>
  <c r="T71" i="12" s="1"/>
  <c r="C71" i="12"/>
  <c r="B71" i="12"/>
  <c r="W70" i="12"/>
  <c r="V70" i="12"/>
  <c r="O70" i="12"/>
  <c r="N70" i="12"/>
  <c r="M70" i="12"/>
  <c r="L70" i="12"/>
  <c r="K70" i="12"/>
  <c r="S70" i="12" s="1"/>
  <c r="J70" i="12"/>
  <c r="R70" i="12" s="1"/>
  <c r="I70" i="12"/>
  <c r="Q70" i="12" s="1"/>
  <c r="H70" i="12"/>
  <c r="P70" i="12" s="1"/>
  <c r="G70" i="12"/>
  <c r="F70" i="12"/>
  <c r="C70" i="12"/>
  <c r="E70" i="12" s="1"/>
  <c r="B70" i="12"/>
  <c r="S69" i="12"/>
  <c r="R69" i="12"/>
  <c r="Q69" i="12"/>
  <c r="P69" i="12"/>
  <c r="E69" i="12"/>
  <c r="T69" i="12" s="1"/>
  <c r="W67" i="12"/>
  <c r="V67" i="12"/>
  <c r="O67" i="12"/>
  <c r="N67" i="12"/>
  <c r="M67" i="12"/>
  <c r="L67" i="12"/>
  <c r="K67" i="12"/>
  <c r="S67" i="12" s="1"/>
  <c r="J67" i="12"/>
  <c r="R67" i="12" s="1"/>
  <c r="I67" i="12"/>
  <c r="Q67" i="12" s="1"/>
  <c r="H67" i="12"/>
  <c r="P67" i="12" s="1"/>
  <c r="G67" i="12"/>
  <c r="F67" i="12"/>
  <c r="E67" i="12"/>
  <c r="C67" i="12"/>
  <c r="B67" i="12"/>
  <c r="W66" i="12"/>
  <c r="V66" i="12"/>
  <c r="O66" i="12"/>
  <c r="N66" i="12"/>
  <c r="M66" i="12"/>
  <c r="L66" i="12"/>
  <c r="K66" i="12"/>
  <c r="S66" i="12" s="1"/>
  <c r="J66" i="12"/>
  <c r="R66" i="12" s="1"/>
  <c r="I66" i="12"/>
  <c r="Q66" i="12" s="1"/>
  <c r="U66" i="12" s="1"/>
  <c r="H66" i="12"/>
  <c r="P66" i="12" s="1"/>
  <c r="G66" i="12"/>
  <c r="F66" i="12"/>
  <c r="E66" i="12"/>
  <c r="C66" i="12"/>
  <c r="B66" i="12"/>
  <c r="S65" i="12"/>
  <c r="R65" i="12"/>
  <c r="Q65" i="12"/>
  <c r="U65" i="12" s="1"/>
  <c r="P65" i="12"/>
  <c r="E65" i="12"/>
  <c r="T65" i="12" s="1"/>
  <c r="S64" i="12"/>
  <c r="R64" i="12"/>
  <c r="Q64" i="12"/>
  <c r="P64" i="12"/>
  <c r="E64" i="12"/>
  <c r="T64" i="12" s="1"/>
  <c r="T63" i="12"/>
  <c r="S63" i="12"/>
  <c r="R63" i="12"/>
  <c r="Q63" i="12"/>
  <c r="P63" i="12"/>
  <c r="E63" i="12"/>
  <c r="U63" i="12" s="1"/>
  <c r="U62" i="12"/>
  <c r="S62" i="12"/>
  <c r="R62" i="12"/>
  <c r="Q62" i="12"/>
  <c r="P62" i="12"/>
  <c r="E62" i="12"/>
  <c r="T62" i="12" s="1"/>
  <c r="U61" i="12"/>
  <c r="T61" i="12"/>
  <c r="S61" i="12"/>
  <c r="R61" i="12"/>
  <c r="Q61" i="12"/>
  <c r="P61" i="12"/>
  <c r="E61" i="12"/>
  <c r="T66" i="12" s="1"/>
  <c r="V59" i="12"/>
  <c r="O59" i="12"/>
  <c r="N59" i="12"/>
  <c r="M59" i="12"/>
  <c r="L59" i="12"/>
  <c r="K59" i="12"/>
  <c r="S59" i="12" s="1"/>
  <c r="J59" i="12"/>
  <c r="R59" i="12" s="1"/>
  <c r="I59" i="12"/>
  <c r="Q59" i="12" s="1"/>
  <c r="H59" i="12"/>
  <c r="P59" i="12" s="1"/>
  <c r="G59" i="12"/>
  <c r="F59" i="12"/>
  <c r="C59" i="12"/>
  <c r="E59" i="12" s="1"/>
  <c r="B59" i="12"/>
  <c r="S58" i="12"/>
  <c r="R58" i="12"/>
  <c r="Q58" i="12"/>
  <c r="P58" i="12"/>
  <c r="E58" i="12"/>
  <c r="T58" i="12" s="1"/>
  <c r="T57" i="12"/>
  <c r="S57" i="12"/>
  <c r="R57" i="12"/>
  <c r="Q57" i="12"/>
  <c r="P57" i="12"/>
  <c r="E57" i="12"/>
  <c r="U57" i="12" s="1"/>
  <c r="U56" i="12"/>
  <c r="S56" i="12"/>
  <c r="R56" i="12"/>
  <c r="Q56" i="12"/>
  <c r="P56" i="12"/>
  <c r="E56" i="12"/>
  <c r="T56" i="12" s="1"/>
  <c r="U55" i="12"/>
  <c r="T55" i="12"/>
  <c r="S55" i="12"/>
  <c r="R55" i="12"/>
  <c r="Q55" i="12"/>
  <c r="P55" i="12"/>
  <c r="E55" i="12"/>
  <c r="W53" i="12"/>
  <c r="V53" i="12"/>
  <c r="O53" i="12"/>
  <c r="N53" i="12"/>
  <c r="M53" i="12"/>
  <c r="L53" i="12"/>
  <c r="K53" i="12"/>
  <c r="S53" i="12" s="1"/>
  <c r="J53" i="12"/>
  <c r="R53" i="12" s="1"/>
  <c r="I53" i="12"/>
  <c r="Q53" i="12" s="1"/>
  <c r="H53" i="12"/>
  <c r="P53" i="12" s="1"/>
  <c r="G53" i="12"/>
  <c r="F53" i="12"/>
  <c r="E53" i="12"/>
  <c r="C53" i="12"/>
  <c r="B53" i="12"/>
  <c r="U52" i="12"/>
  <c r="T52" i="12"/>
  <c r="S52" i="12"/>
  <c r="R52" i="12"/>
  <c r="Q52" i="12"/>
  <c r="P52" i="12"/>
  <c r="E52" i="12"/>
  <c r="S51" i="12"/>
  <c r="R51" i="12"/>
  <c r="Q51" i="12"/>
  <c r="P51" i="12"/>
  <c r="E51" i="12"/>
  <c r="T51" i="12" s="1"/>
  <c r="T50" i="12"/>
  <c r="S50" i="12"/>
  <c r="R50" i="12"/>
  <c r="Q50" i="12"/>
  <c r="P50" i="12"/>
  <c r="E50" i="12"/>
  <c r="U50" i="12" s="1"/>
  <c r="U49" i="12"/>
  <c r="S49" i="12"/>
  <c r="R49" i="12"/>
  <c r="Q49" i="12"/>
  <c r="P49" i="12"/>
  <c r="E49" i="12"/>
  <c r="T49" i="12" s="1"/>
  <c r="U48" i="12"/>
  <c r="T48" i="12"/>
  <c r="S48" i="12"/>
  <c r="R48" i="12"/>
  <c r="Q48" i="12"/>
  <c r="P48" i="12"/>
  <c r="E48" i="12"/>
  <c r="U47" i="12"/>
  <c r="T47" i="12"/>
  <c r="S47" i="12"/>
  <c r="R47" i="12"/>
  <c r="Q47" i="12"/>
  <c r="P47" i="12"/>
  <c r="E47" i="12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S44" i="12"/>
  <c r="R44" i="12"/>
  <c r="Q44" i="12"/>
  <c r="U44" i="12" s="1"/>
  <c r="P44" i="12"/>
  <c r="T44" i="12" s="1"/>
  <c r="E44" i="12"/>
  <c r="S43" i="12"/>
  <c r="R43" i="12"/>
  <c r="Q43" i="12"/>
  <c r="P43" i="12"/>
  <c r="E43" i="12"/>
  <c r="T43" i="12" s="1"/>
  <c r="T42" i="12"/>
  <c r="S42" i="12"/>
  <c r="R42" i="12"/>
  <c r="Q42" i="12"/>
  <c r="P42" i="12"/>
  <c r="E42" i="12"/>
  <c r="U42" i="12" s="1"/>
  <c r="W40" i="12"/>
  <c r="V40" i="12"/>
  <c r="O40" i="12"/>
  <c r="N40" i="12"/>
  <c r="M40" i="12"/>
  <c r="L40" i="12"/>
  <c r="K40" i="12"/>
  <c r="S40" i="12" s="1"/>
  <c r="J40" i="12"/>
  <c r="R40" i="12" s="1"/>
  <c r="I40" i="12"/>
  <c r="Q40" i="12" s="1"/>
  <c r="H40" i="12"/>
  <c r="P40" i="12" s="1"/>
  <c r="G40" i="12"/>
  <c r="F40" i="12"/>
  <c r="E40" i="12"/>
  <c r="C40" i="12"/>
  <c r="B40" i="12"/>
  <c r="S39" i="12"/>
  <c r="R39" i="12"/>
  <c r="Q39" i="12"/>
  <c r="P39" i="12"/>
  <c r="E39" i="12"/>
  <c r="U39" i="12" s="1"/>
  <c r="S38" i="12"/>
  <c r="R38" i="12"/>
  <c r="Q38" i="12"/>
  <c r="P38" i="12"/>
  <c r="E38" i="12"/>
  <c r="U38" i="12" s="1"/>
  <c r="U37" i="12"/>
  <c r="T37" i="12"/>
  <c r="S37" i="12"/>
  <c r="R37" i="12"/>
  <c r="Q37" i="12"/>
  <c r="P37" i="12"/>
  <c r="E37" i="12"/>
  <c r="S36" i="12"/>
  <c r="R36" i="12"/>
  <c r="Q36" i="12"/>
  <c r="P36" i="12"/>
  <c r="E36" i="12"/>
  <c r="T36" i="12" s="1"/>
  <c r="T35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S33" i="12" s="1"/>
  <c r="J33" i="12"/>
  <c r="R33" i="12" s="1"/>
  <c r="I33" i="12"/>
  <c r="Q33" i="12" s="1"/>
  <c r="H33" i="12"/>
  <c r="P33" i="12" s="1"/>
  <c r="G33" i="12"/>
  <c r="F33" i="12"/>
  <c r="E33" i="12"/>
  <c r="C33" i="12"/>
  <c r="B33" i="12"/>
  <c r="S32" i="12"/>
  <c r="R32" i="12"/>
  <c r="Q32" i="12"/>
  <c r="P32" i="12"/>
  <c r="E32" i="12"/>
  <c r="U32" i="12" s="1"/>
  <c r="W30" i="12"/>
  <c r="V30" i="12"/>
  <c r="O30" i="12"/>
  <c r="N30" i="12"/>
  <c r="M30" i="12"/>
  <c r="L30" i="12"/>
  <c r="K30" i="12"/>
  <c r="S30" i="12" s="1"/>
  <c r="J30" i="12"/>
  <c r="R30" i="12" s="1"/>
  <c r="I30" i="12"/>
  <c r="Q30" i="12" s="1"/>
  <c r="H30" i="12"/>
  <c r="P30" i="12" s="1"/>
  <c r="G30" i="12"/>
  <c r="F30" i="12"/>
  <c r="C30" i="12"/>
  <c r="B30" i="12"/>
  <c r="E30" i="12" s="1"/>
  <c r="T29" i="12"/>
  <c r="S29" i="12"/>
  <c r="R29" i="12"/>
  <c r="Q29" i="12"/>
  <c r="P29" i="12"/>
  <c r="E29" i="12"/>
  <c r="U29" i="12" s="1"/>
  <c r="U28" i="12"/>
  <c r="S28" i="12"/>
  <c r="R28" i="12"/>
  <c r="Q28" i="12"/>
  <c r="P28" i="12"/>
  <c r="E28" i="12"/>
  <c r="T28" i="12" s="1"/>
  <c r="U27" i="12"/>
  <c r="T27" i="12"/>
  <c r="S27" i="12"/>
  <c r="R27" i="12"/>
  <c r="Q27" i="12"/>
  <c r="P27" i="12"/>
  <c r="E27" i="12"/>
  <c r="T26" i="12"/>
  <c r="S26" i="12"/>
  <c r="R26" i="12"/>
  <c r="Q26" i="12"/>
  <c r="P26" i="12"/>
  <c r="E26" i="12"/>
  <c r="U26" i="12" s="1"/>
  <c r="W24" i="12"/>
  <c r="V24" i="12"/>
  <c r="O24" i="12"/>
  <c r="N24" i="12"/>
  <c r="M24" i="12"/>
  <c r="L24" i="12"/>
  <c r="K24" i="12"/>
  <c r="S24" i="12" s="1"/>
  <c r="J24" i="12"/>
  <c r="R24" i="12" s="1"/>
  <c r="I24" i="12"/>
  <c r="Q24" i="12" s="1"/>
  <c r="H24" i="12"/>
  <c r="P24" i="12" s="1"/>
  <c r="G24" i="12"/>
  <c r="F24" i="12"/>
  <c r="C24" i="12"/>
  <c r="E24" i="12" s="1"/>
  <c r="B24" i="12"/>
  <c r="U23" i="12"/>
  <c r="S23" i="12"/>
  <c r="R23" i="12"/>
  <c r="Q23" i="12"/>
  <c r="P23" i="12"/>
  <c r="E23" i="12"/>
  <c r="T23" i="12" s="1"/>
  <c r="T22" i="12"/>
  <c r="S22" i="12"/>
  <c r="R22" i="12"/>
  <c r="Q22" i="12"/>
  <c r="P22" i="12"/>
  <c r="E22" i="12"/>
  <c r="U22" i="12" s="1"/>
  <c r="U21" i="12"/>
  <c r="S21" i="12"/>
  <c r="R21" i="12"/>
  <c r="Q21" i="12"/>
  <c r="P21" i="12"/>
  <c r="E21" i="12"/>
  <c r="T21" i="12" s="1"/>
  <c r="U20" i="12"/>
  <c r="T20" i="12"/>
  <c r="S20" i="12"/>
  <c r="R20" i="12"/>
  <c r="Q20" i="12"/>
  <c r="P20" i="12"/>
  <c r="E20" i="12"/>
  <c r="T19" i="12"/>
  <c r="S19" i="12"/>
  <c r="R19" i="12"/>
  <c r="Q19" i="12"/>
  <c r="P19" i="12"/>
  <c r="E19" i="12"/>
  <c r="U19" i="12" s="1"/>
  <c r="S18" i="12"/>
  <c r="R18" i="12"/>
  <c r="Q18" i="12"/>
  <c r="P18" i="12"/>
  <c r="E18" i="12"/>
  <c r="U18" i="12" s="1"/>
  <c r="W16" i="12"/>
  <c r="V16" i="12"/>
  <c r="O16" i="12"/>
  <c r="N16" i="12"/>
  <c r="M16" i="12"/>
  <c r="L16" i="12"/>
  <c r="K16" i="12"/>
  <c r="S16" i="12" s="1"/>
  <c r="J16" i="12"/>
  <c r="R16" i="12" s="1"/>
  <c r="I16" i="12"/>
  <c r="Q16" i="12" s="1"/>
  <c r="H16" i="12"/>
  <c r="P16" i="12" s="1"/>
  <c r="G16" i="12"/>
  <c r="F16" i="12"/>
  <c r="C16" i="12"/>
  <c r="B16" i="12"/>
  <c r="E16" i="12" s="1"/>
  <c r="T15" i="12"/>
  <c r="S15" i="12"/>
  <c r="R15" i="12"/>
  <c r="Q15" i="12"/>
  <c r="P15" i="12"/>
  <c r="E15" i="12"/>
  <c r="T16" i="12" s="1"/>
  <c r="U14" i="12"/>
  <c r="S14" i="12"/>
  <c r="R14" i="12"/>
  <c r="Q14" i="12"/>
  <c r="P14" i="12"/>
  <c r="E14" i="12"/>
  <c r="T14" i="12" s="1"/>
  <c r="U13" i="12"/>
  <c r="T13" i="12"/>
  <c r="S13" i="12"/>
  <c r="R13" i="12"/>
  <c r="Q13" i="12"/>
  <c r="P13" i="12"/>
  <c r="E13" i="12"/>
  <c r="T12" i="12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S10" i="12"/>
  <c r="R10" i="12"/>
  <c r="Q10" i="12"/>
  <c r="P10" i="12"/>
  <c r="E10" i="12"/>
  <c r="U10" i="12" s="1"/>
  <c r="S9" i="12"/>
  <c r="R9" i="12"/>
  <c r="Q9" i="12"/>
  <c r="U9" i="12" s="1"/>
  <c r="P9" i="12"/>
  <c r="T9" i="12" s="1"/>
  <c r="E9" i="12"/>
  <c r="U67" i="12" s="1"/>
  <c r="T40" i="12" l="1"/>
  <c r="U70" i="12"/>
  <c r="T70" i="12"/>
  <c r="U30" i="12"/>
  <c r="T30" i="12"/>
  <c r="E112" i="12"/>
  <c r="U95" i="12"/>
  <c r="T95" i="12"/>
  <c r="U24" i="12"/>
  <c r="T24" i="12"/>
  <c r="T33" i="12"/>
  <c r="T59" i="12"/>
  <c r="U59" i="12"/>
  <c r="U33" i="12"/>
  <c r="U36" i="12"/>
  <c r="U40" i="12"/>
  <c r="U43" i="12"/>
  <c r="U51" i="12"/>
  <c r="U58" i="12"/>
  <c r="U64" i="12"/>
  <c r="U69" i="12"/>
  <c r="U71" i="12"/>
  <c r="U87" i="12"/>
  <c r="U15" i="12"/>
  <c r="U35" i="12"/>
  <c r="T53" i="12"/>
  <c r="T11" i="12"/>
  <c r="U16" i="12"/>
  <c r="T18" i="12"/>
  <c r="T32" i="12"/>
  <c r="T39" i="12"/>
  <c r="T46" i="12"/>
  <c r="T72" i="12"/>
  <c r="T100" i="12"/>
  <c r="U103" i="12"/>
  <c r="T108" i="12"/>
  <c r="T113" i="12"/>
  <c r="U53" i="12"/>
  <c r="T10" i="12"/>
  <c r="T38" i="12"/>
  <c r="T45" i="12"/>
  <c r="U72" i="12"/>
  <c r="T89" i="12"/>
  <c r="T97" i="12"/>
  <c r="T105" i="12"/>
  <c r="T67" i="12"/>
  <c r="T88" i="12"/>
  <c r="T102" i="12"/>
  <c r="T110" i="12"/>
  <c r="L112" i="12"/>
  <c r="R112" i="12" s="1"/>
  <c r="W113" i="10"/>
  <c r="V113" i="10"/>
  <c r="T113" i="10"/>
  <c r="S113" i="10"/>
  <c r="R113" i="10"/>
  <c r="Q113" i="10"/>
  <c r="P113" i="10"/>
  <c r="O113" i="10"/>
  <c r="N113" i="10"/>
  <c r="M113" i="10"/>
  <c r="L113" i="10"/>
  <c r="K113" i="10"/>
  <c r="J113" i="10"/>
  <c r="I113" i="10"/>
  <c r="H113" i="10"/>
  <c r="G113" i="10"/>
  <c r="F113" i="10"/>
  <c r="E113" i="10"/>
  <c r="U113" i="10" s="1"/>
  <c r="D113" i="10"/>
  <c r="C113" i="10"/>
  <c r="B113" i="10"/>
  <c r="V112" i="10"/>
  <c r="Q112" i="10"/>
  <c r="P112" i="10"/>
  <c r="O112" i="10"/>
  <c r="N112" i="10"/>
  <c r="L112" i="10"/>
  <c r="R112" i="10" s="1"/>
  <c r="H112" i="10"/>
  <c r="F112" i="10"/>
  <c r="D112" i="10"/>
  <c r="U111" i="10"/>
  <c r="T111" i="10"/>
  <c r="S111" i="10"/>
  <c r="R111" i="10"/>
  <c r="T110" i="10"/>
  <c r="S110" i="10"/>
  <c r="R110" i="10"/>
  <c r="E110" i="10"/>
  <c r="U110" i="10" s="1"/>
  <c r="U109" i="10"/>
  <c r="S109" i="10"/>
  <c r="R109" i="10"/>
  <c r="E109" i="10"/>
  <c r="T109" i="10" s="1"/>
  <c r="T108" i="10"/>
  <c r="S108" i="10"/>
  <c r="R108" i="10"/>
  <c r="E108" i="10"/>
  <c r="U108" i="10" s="1"/>
  <c r="U107" i="10"/>
  <c r="T107" i="10"/>
  <c r="S107" i="10"/>
  <c r="R107" i="10"/>
  <c r="E107" i="10"/>
  <c r="U106" i="10"/>
  <c r="T106" i="10"/>
  <c r="S106" i="10"/>
  <c r="R106" i="10"/>
  <c r="E106" i="10"/>
  <c r="S105" i="10"/>
  <c r="R105" i="10"/>
  <c r="E105" i="10"/>
  <c r="U105" i="10" s="1"/>
  <c r="U104" i="10"/>
  <c r="T104" i="10"/>
  <c r="S104" i="10"/>
  <c r="R104" i="10"/>
  <c r="E104" i="10"/>
  <c r="S103" i="10"/>
  <c r="R103" i="10"/>
  <c r="E103" i="10"/>
  <c r="U103" i="10" s="1"/>
  <c r="T102" i="10"/>
  <c r="S102" i="10"/>
  <c r="R102" i="10"/>
  <c r="E102" i="10"/>
  <c r="U102" i="10" s="1"/>
  <c r="U101" i="10"/>
  <c r="S101" i="10"/>
  <c r="R101" i="10"/>
  <c r="E101" i="10"/>
  <c r="T101" i="10" s="1"/>
  <c r="T100" i="10"/>
  <c r="S100" i="10"/>
  <c r="R100" i="10"/>
  <c r="E100" i="10"/>
  <c r="U100" i="10" s="1"/>
  <c r="U99" i="10"/>
  <c r="T99" i="10"/>
  <c r="S99" i="10"/>
  <c r="R99" i="10"/>
  <c r="E99" i="10"/>
  <c r="U98" i="10"/>
  <c r="T98" i="10"/>
  <c r="S98" i="10"/>
  <c r="R98" i="10"/>
  <c r="E98" i="10"/>
  <c r="S97" i="10"/>
  <c r="R97" i="10"/>
  <c r="E97" i="10"/>
  <c r="U97" i="10" s="1"/>
  <c r="U96" i="10"/>
  <c r="T96" i="10"/>
  <c r="S96" i="10"/>
  <c r="R96" i="10"/>
  <c r="E96" i="10"/>
  <c r="W95" i="10"/>
  <c r="W112" i="10" s="1"/>
  <c r="V95" i="10"/>
  <c r="S95" i="10"/>
  <c r="R95" i="10"/>
  <c r="M95" i="10"/>
  <c r="M112" i="10" s="1"/>
  <c r="S112" i="10" s="1"/>
  <c r="L95" i="10"/>
  <c r="K95" i="10"/>
  <c r="K112" i="10" s="1"/>
  <c r="J95" i="10"/>
  <c r="J112" i="10" s="1"/>
  <c r="I95" i="10"/>
  <c r="I112" i="10" s="1"/>
  <c r="H95" i="10"/>
  <c r="G95" i="10"/>
  <c r="G112" i="10" s="1"/>
  <c r="F95" i="10"/>
  <c r="D95" i="10"/>
  <c r="C95" i="10"/>
  <c r="C112" i="10" s="1"/>
  <c r="B95" i="10"/>
  <c r="B112" i="10" s="1"/>
  <c r="U93" i="10"/>
  <c r="S93" i="10"/>
  <c r="R93" i="10"/>
  <c r="Q93" i="10"/>
  <c r="P93" i="10"/>
  <c r="E93" i="10"/>
  <c r="T93" i="10" s="1"/>
  <c r="U92" i="10"/>
  <c r="T92" i="10"/>
  <c r="S92" i="10"/>
  <c r="R92" i="10"/>
  <c r="Q92" i="10"/>
  <c r="P92" i="10"/>
  <c r="E92" i="10"/>
  <c r="S91" i="10"/>
  <c r="R91" i="10"/>
  <c r="Q91" i="10"/>
  <c r="P91" i="10"/>
  <c r="E91" i="10"/>
  <c r="U91" i="10" s="1"/>
  <c r="S90" i="10"/>
  <c r="R90" i="10"/>
  <c r="Q90" i="10"/>
  <c r="P90" i="10"/>
  <c r="E90" i="10"/>
  <c r="U90" i="10" s="1"/>
  <c r="S89" i="10"/>
  <c r="R89" i="10"/>
  <c r="Q89" i="10"/>
  <c r="P89" i="10"/>
  <c r="E89" i="10"/>
  <c r="U89" i="10" s="1"/>
  <c r="U88" i="10"/>
  <c r="T88" i="10"/>
  <c r="S88" i="10"/>
  <c r="R88" i="10"/>
  <c r="Q88" i="10"/>
  <c r="P88" i="10"/>
  <c r="E88" i="10"/>
  <c r="U87" i="10"/>
  <c r="S87" i="10"/>
  <c r="R87" i="10"/>
  <c r="Q87" i="10"/>
  <c r="P87" i="10"/>
  <c r="E87" i="10"/>
  <c r="T87" i="10" s="1"/>
  <c r="T86" i="10"/>
  <c r="S86" i="10"/>
  <c r="R86" i="10"/>
  <c r="Q86" i="10"/>
  <c r="P86" i="10"/>
  <c r="E86" i="10"/>
  <c r="U86" i="10" s="1"/>
  <c r="E83" i="10"/>
  <c r="E82" i="10"/>
  <c r="E81" i="10"/>
  <c r="E80" i="10"/>
  <c r="E79" i="10" s="1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W72" i="10"/>
  <c r="V72" i="10"/>
  <c r="O72" i="10"/>
  <c r="N72" i="10"/>
  <c r="M72" i="10"/>
  <c r="L72" i="10"/>
  <c r="K72" i="10"/>
  <c r="S72" i="10" s="1"/>
  <c r="J72" i="10"/>
  <c r="R72" i="10" s="1"/>
  <c r="I72" i="10"/>
  <c r="Q72" i="10" s="1"/>
  <c r="H72" i="10"/>
  <c r="P72" i="10" s="1"/>
  <c r="G72" i="10"/>
  <c r="F72" i="10"/>
  <c r="C72" i="10"/>
  <c r="B72" i="10"/>
  <c r="E72" i="10" s="1"/>
  <c r="W71" i="10"/>
  <c r="V71" i="10"/>
  <c r="O71" i="10"/>
  <c r="N71" i="10"/>
  <c r="M71" i="10"/>
  <c r="L71" i="10"/>
  <c r="K71" i="10"/>
  <c r="S71" i="10" s="1"/>
  <c r="J71" i="10"/>
  <c r="R71" i="10" s="1"/>
  <c r="I71" i="10"/>
  <c r="Q71" i="10" s="1"/>
  <c r="H71" i="10"/>
  <c r="P71" i="10" s="1"/>
  <c r="G71" i="10"/>
  <c r="F71" i="10"/>
  <c r="E71" i="10"/>
  <c r="T71" i="10" s="1"/>
  <c r="C71" i="10"/>
  <c r="B71" i="10"/>
  <c r="W70" i="10"/>
  <c r="V70" i="10"/>
  <c r="O70" i="10"/>
  <c r="N70" i="10"/>
  <c r="M70" i="10"/>
  <c r="L70" i="10"/>
  <c r="K70" i="10"/>
  <c r="S70" i="10" s="1"/>
  <c r="J70" i="10"/>
  <c r="R70" i="10" s="1"/>
  <c r="I70" i="10"/>
  <c r="Q70" i="10" s="1"/>
  <c r="H70" i="10"/>
  <c r="P70" i="10" s="1"/>
  <c r="G70" i="10"/>
  <c r="F70" i="10"/>
  <c r="C70" i="10"/>
  <c r="E70" i="10" s="1"/>
  <c r="B70" i="10"/>
  <c r="U69" i="10"/>
  <c r="S69" i="10"/>
  <c r="R69" i="10"/>
  <c r="Q69" i="10"/>
  <c r="P69" i="10"/>
  <c r="E69" i="10"/>
  <c r="T69" i="10" s="1"/>
  <c r="W67" i="10"/>
  <c r="V67" i="10"/>
  <c r="O67" i="10"/>
  <c r="N67" i="10"/>
  <c r="M67" i="10"/>
  <c r="L67" i="10"/>
  <c r="K67" i="10"/>
  <c r="S67" i="10" s="1"/>
  <c r="J67" i="10"/>
  <c r="R67" i="10" s="1"/>
  <c r="I67" i="10"/>
  <c r="Q67" i="10" s="1"/>
  <c r="H67" i="10"/>
  <c r="P67" i="10" s="1"/>
  <c r="G67" i="10"/>
  <c r="F67" i="10"/>
  <c r="C67" i="10"/>
  <c r="E67" i="10" s="1"/>
  <c r="B67" i="10"/>
  <c r="W66" i="10"/>
  <c r="V66" i="10"/>
  <c r="U66" i="10"/>
  <c r="O66" i="10"/>
  <c r="N66" i="10"/>
  <c r="M66" i="10"/>
  <c r="L66" i="10"/>
  <c r="K66" i="10"/>
  <c r="S66" i="10" s="1"/>
  <c r="J66" i="10"/>
  <c r="R66" i="10" s="1"/>
  <c r="I66" i="10"/>
  <c r="Q66" i="10" s="1"/>
  <c r="H66" i="10"/>
  <c r="P66" i="10" s="1"/>
  <c r="G66" i="10"/>
  <c r="F66" i="10"/>
  <c r="C66" i="10"/>
  <c r="B66" i="10"/>
  <c r="E66" i="10" s="1"/>
  <c r="U65" i="10"/>
  <c r="T65" i="10"/>
  <c r="S65" i="10"/>
  <c r="R65" i="10"/>
  <c r="Q65" i="10"/>
  <c r="P65" i="10"/>
  <c r="E65" i="10"/>
  <c r="U64" i="10"/>
  <c r="S64" i="10"/>
  <c r="R64" i="10"/>
  <c r="Q64" i="10"/>
  <c r="P64" i="10"/>
  <c r="E64" i="10"/>
  <c r="T64" i="10" s="1"/>
  <c r="T63" i="10"/>
  <c r="S63" i="10"/>
  <c r="R63" i="10"/>
  <c r="Q63" i="10"/>
  <c r="P63" i="10"/>
  <c r="E63" i="10"/>
  <c r="U63" i="10" s="1"/>
  <c r="U62" i="10"/>
  <c r="S62" i="10"/>
  <c r="R62" i="10"/>
  <c r="Q62" i="10"/>
  <c r="P62" i="10"/>
  <c r="E62" i="10"/>
  <c r="T62" i="10" s="1"/>
  <c r="U61" i="10"/>
  <c r="T61" i="10"/>
  <c r="S61" i="10"/>
  <c r="R61" i="10"/>
  <c r="Q61" i="10"/>
  <c r="P61" i="10"/>
  <c r="E61" i="10"/>
  <c r="T66" i="10" s="1"/>
  <c r="V59" i="10"/>
  <c r="O59" i="10"/>
  <c r="N59" i="10"/>
  <c r="M59" i="10"/>
  <c r="L59" i="10"/>
  <c r="K59" i="10"/>
  <c r="S59" i="10" s="1"/>
  <c r="J59" i="10"/>
  <c r="R59" i="10" s="1"/>
  <c r="I59" i="10"/>
  <c r="Q59" i="10" s="1"/>
  <c r="H59" i="10"/>
  <c r="P59" i="10" s="1"/>
  <c r="G59" i="10"/>
  <c r="F59" i="10"/>
  <c r="C59" i="10"/>
  <c r="E59" i="10" s="1"/>
  <c r="B59" i="10"/>
  <c r="U58" i="10"/>
  <c r="S58" i="10"/>
  <c r="R58" i="10"/>
  <c r="Q58" i="10"/>
  <c r="P58" i="10"/>
  <c r="E58" i="10"/>
  <c r="T58" i="10" s="1"/>
  <c r="T57" i="10"/>
  <c r="S57" i="10"/>
  <c r="R57" i="10"/>
  <c r="Q57" i="10"/>
  <c r="P57" i="10"/>
  <c r="E57" i="10"/>
  <c r="U57" i="10" s="1"/>
  <c r="U56" i="10"/>
  <c r="S56" i="10"/>
  <c r="R56" i="10"/>
  <c r="Q56" i="10"/>
  <c r="P56" i="10"/>
  <c r="E56" i="10"/>
  <c r="T56" i="10" s="1"/>
  <c r="U55" i="10"/>
  <c r="T55" i="10"/>
  <c r="S55" i="10"/>
  <c r="R55" i="10"/>
  <c r="Q55" i="10"/>
  <c r="P55" i="10"/>
  <c r="E55" i="10"/>
  <c r="W53" i="10"/>
  <c r="V53" i="10"/>
  <c r="O53" i="10"/>
  <c r="N53" i="10"/>
  <c r="M53" i="10"/>
  <c r="L53" i="10"/>
  <c r="K53" i="10"/>
  <c r="S53" i="10" s="1"/>
  <c r="J53" i="10"/>
  <c r="R53" i="10" s="1"/>
  <c r="I53" i="10"/>
  <c r="Q53" i="10" s="1"/>
  <c r="H53" i="10"/>
  <c r="P53" i="10" s="1"/>
  <c r="G53" i="10"/>
  <c r="F53" i="10"/>
  <c r="C53" i="10"/>
  <c r="B53" i="10"/>
  <c r="E53" i="10" s="1"/>
  <c r="T52" i="10"/>
  <c r="S52" i="10"/>
  <c r="R52" i="10"/>
  <c r="Q52" i="10"/>
  <c r="U52" i="10" s="1"/>
  <c r="P52" i="10"/>
  <c r="E52" i="10"/>
  <c r="U51" i="10"/>
  <c r="S51" i="10"/>
  <c r="R51" i="10"/>
  <c r="Q51" i="10"/>
  <c r="P51" i="10"/>
  <c r="E51" i="10"/>
  <c r="T51" i="10" s="1"/>
  <c r="T50" i="10"/>
  <c r="S50" i="10"/>
  <c r="R50" i="10"/>
  <c r="Q50" i="10"/>
  <c r="P50" i="10"/>
  <c r="E50" i="10"/>
  <c r="U50" i="10" s="1"/>
  <c r="U49" i="10"/>
  <c r="S49" i="10"/>
  <c r="R49" i="10"/>
  <c r="Q49" i="10"/>
  <c r="P49" i="10"/>
  <c r="E49" i="10"/>
  <c r="T49" i="10" s="1"/>
  <c r="U48" i="10"/>
  <c r="T48" i="10"/>
  <c r="S48" i="10"/>
  <c r="R48" i="10"/>
  <c r="Q48" i="10"/>
  <c r="P48" i="10"/>
  <c r="E48" i="10"/>
  <c r="S47" i="10"/>
  <c r="R47" i="10"/>
  <c r="Q47" i="10"/>
  <c r="P47" i="10"/>
  <c r="E47" i="10"/>
  <c r="U47" i="10" s="1"/>
  <c r="T46" i="10"/>
  <c r="S46" i="10"/>
  <c r="R46" i="10"/>
  <c r="Q46" i="10"/>
  <c r="P46" i="10"/>
  <c r="E46" i="10"/>
  <c r="U46" i="10" s="1"/>
  <c r="S45" i="10"/>
  <c r="R45" i="10"/>
  <c r="Q45" i="10"/>
  <c r="P45" i="10"/>
  <c r="E45" i="10"/>
  <c r="U45" i="10" s="1"/>
  <c r="T44" i="10"/>
  <c r="S44" i="10"/>
  <c r="R44" i="10"/>
  <c r="Q44" i="10"/>
  <c r="U44" i="10" s="1"/>
  <c r="P44" i="10"/>
  <c r="E44" i="10"/>
  <c r="U43" i="10"/>
  <c r="S43" i="10"/>
  <c r="R43" i="10"/>
  <c r="Q43" i="10"/>
  <c r="P43" i="10"/>
  <c r="E43" i="10"/>
  <c r="T43" i="10" s="1"/>
  <c r="T42" i="10"/>
  <c r="S42" i="10"/>
  <c r="R42" i="10"/>
  <c r="Q42" i="10"/>
  <c r="P42" i="10"/>
  <c r="E42" i="10"/>
  <c r="U42" i="10" s="1"/>
  <c r="W40" i="10"/>
  <c r="V40" i="10"/>
  <c r="O40" i="10"/>
  <c r="N40" i="10"/>
  <c r="M40" i="10"/>
  <c r="L40" i="10"/>
  <c r="K40" i="10"/>
  <c r="S40" i="10" s="1"/>
  <c r="J40" i="10"/>
  <c r="R40" i="10" s="1"/>
  <c r="I40" i="10"/>
  <c r="Q40" i="10" s="1"/>
  <c r="H40" i="10"/>
  <c r="P40" i="10" s="1"/>
  <c r="G40" i="10"/>
  <c r="F40" i="10"/>
  <c r="E40" i="10"/>
  <c r="C40" i="10"/>
  <c r="B40" i="10"/>
  <c r="T39" i="10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U37" i="10"/>
  <c r="T37" i="10"/>
  <c r="S37" i="10"/>
  <c r="R37" i="10"/>
  <c r="Q37" i="10"/>
  <c r="P37" i="10"/>
  <c r="E37" i="10"/>
  <c r="U36" i="10"/>
  <c r="S36" i="10"/>
  <c r="R36" i="10"/>
  <c r="Q36" i="10"/>
  <c r="P36" i="10"/>
  <c r="E36" i="10"/>
  <c r="T36" i="10" s="1"/>
  <c r="T35" i="10"/>
  <c r="S35" i="10"/>
  <c r="R35" i="10"/>
  <c r="Q35" i="10"/>
  <c r="P35" i="10"/>
  <c r="E35" i="10"/>
  <c r="W33" i="10"/>
  <c r="V33" i="10"/>
  <c r="O33" i="10"/>
  <c r="N33" i="10"/>
  <c r="M33" i="10"/>
  <c r="L33" i="10"/>
  <c r="K33" i="10"/>
  <c r="S33" i="10" s="1"/>
  <c r="J33" i="10"/>
  <c r="R33" i="10" s="1"/>
  <c r="I33" i="10"/>
  <c r="Q33" i="10" s="1"/>
  <c r="H33" i="10"/>
  <c r="P33" i="10" s="1"/>
  <c r="G33" i="10"/>
  <c r="F33" i="10"/>
  <c r="E33" i="10"/>
  <c r="T33" i="10" s="1"/>
  <c r="C33" i="10"/>
  <c r="B33" i="10"/>
  <c r="S32" i="10"/>
  <c r="R32" i="10"/>
  <c r="Q32" i="10"/>
  <c r="P32" i="10"/>
  <c r="T32" i="10" s="1"/>
  <c r="E32" i="10"/>
  <c r="U32" i="10" s="1"/>
  <c r="W30" i="10"/>
  <c r="V30" i="10"/>
  <c r="O30" i="10"/>
  <c r="N30" i="10"/>
  <c r="M30" i="10"/>
  <c r="L30" i="10"/>
  <c r="K30" i="10"/>
  <c r="S30" i="10" s="1"/>
  <c r="J30" i="10"/>
  <c r="R30" i="10" s="1"/>
  <c r="I30" i="10"/>
  <c r="Q30" i="10" s="1"/>
  <c r="H30" i="10"/>
  <c r="P30" i="10" s="1"/>
  <c r="G30" i="10"/>
  <c r="F30" i="10"/>
  <c r="C30" i="10"/>
  <c r="B30" i="10"/>
  <c r="E30" i="10" s="1"/>
  <c r="T29" i="10"/>
  <c r="S29" i="10"/>
  <c r="R29" i="10"/>
  <c r="Q29" i="10"/>
  <c r="P29" i="10"/>
  <c r="E29" i="10"/>
  <c r="U29" i="10" s="1"/>
  <c r="S28" i="10"/>
  <c r="R28" i="10"/>
  <c r="Q28" i="10"/>
  <c r="U28" i="10" s="1"/>
  <c r="P28" i="10"/>
  <c r="E28" i="10"/>
  <c r="T28" i="10" s="1"/>
  <c r="U27" i="10"/>
  <c r="T27" i="10"/>
  <c r="S27" i="10"/>
  <c r="R27" i="10"/>
  <c r="Q27" i="10"/>
  <c r="P27" i="10"/>
  <c r="E27" i="10"/>
  <c r="S26" i="10"/>
  <c r="R26" i="10"/>
  <c r="Q26" i="10"/>
  <c r="P26" i="10"/>
  <c r="E26" i="10"/>
  <c r="U26" i="10" s="1"/>
  <c r="W24" i="10"/>
  <c r="V24" i="10"/>
  <c r="O24" i="10"/>
  <c r="N24" i="10"/>
  <c r="M24" i="10"/>
  <c r="L24" i="10"/>
  <c r="K24" i="10"/>
  <c r="S24" i="10" s="1"/>
  <c r="J24" i="10"/>
  <c r="R24" i="10" s="1"/>
  <c r="I24" i="10"/>
  <c r="Q24" i="10" s="1"/>
  <c r="H24" i="10"/>
  <c r="P24" i="10" s="1"/>
  <c r="G24" i="10"/>
  <c r="F24" i="10"/>
  <c r="C24" i="10"/>
  <c r="E24" i="10" s="1"/>
  <c r="B24" i="10"/>
  <c r="U23" i="10"/>
  <c r="S23" i="10"/>
  <c r="R23" i="10"/>
  <c r="Q23" i="10"/>
  <c r="P23" i="10"/>
  <c r="E23" i="10"/>
  <c r="T23" i="10" s="1"/>
  <c r="T22" i="10"/>
  <c r="S22" i="10"/>
  <c r="R22" i="10"/>
  <c r="Q22" i="10"/>
  <c r="P22" i="10"/>
  <c r="E22" i="10"/>
  <c r="U22" i="10" s="1"/>
  <c r="U21" i="10"/>
  <c r="S21" i="10"/>
  <c r="R21" i="10"/>
  <c r="Q21" i="10"/>
  <c r="P21" i="10"/>
  <c r="E21" i="10"/>
  <c r="T21" i="10" s="1"/>
  <c r="U20" i="10"/>
  <c r="S20" i="10"/>
  <c r="R20" i="10"/>
  <c r="Q20" i="10"/>
  <c r="P20" i="10"/>
  <c r="T20" i="10" s="1"/>
  <c r="E20" i="10"/>
  <c r="S19" i="10"/>
  <c r="R19" i="10"/>
  <c r="Q19" i="10"/>
  <c r="P19" i="10"/>
  <c r="E19" i="10"/>
  <c r="U19" i="10" s="1"/>
  <c r="T18" i="10"/>
  <c r="S18" i="10"/>
  <c r="R18" i="10"/>
  <c r="Q18" i="10"/>
  <c r="P18" i="10"/>
  <c r="E18" i="10"/>
  <c r="U18" i="10" s="1"/>
  <c r="W16" i="10"/>
  <c r="V16" i="10"/>
  <c r="O16" i="10"/>
  <c r="N16" i="10"/>
  <c r="M16" i="10"/>
  <c r="L16" i="10"/>
  <c r="K16" i="10"/>
  <c r="S16" i="10" s="1"/>
  <c r="J16" i="10"/>
  <c r="R16" i="10" s="1"/>
  <c r="I16" i="10"/>
  <c r="Q16" i="10" s="1"/>
  <c r="H16" i="10"/>
  <c r="P16" i="10" s="1"/>
  <c r="G16" i="10"/>
  <c r="F16" i="10"/>
  <c r="C16" i="10"/>
  <c r="B16" i="10"/>
  <c r="E16" i="10" s="1"/>
  <c r="T15" i="10"/>
  <c r="S15" i="10"/>
  <c r="R15" i="10"/>
  <c r="Q15" i="10"/>
  <c r="P15" i="10"/>
  <c r="E15" i="10"/>
  <c r="S14" i="10"/>
  <c r="R14" i="10"/>
  <c r="Q14" i="10"/>
  <c r="U14" i="10" s="1"/>
  <c r="P14" i="10"/>
  <c r="E14" i="10"/>
  <c r="T14" i="10" s="1"/>
  <c r="U13" i="10"/>
  <c r="S13" i="10"/>
  <c r="R13" i="10"/>
  <c r="Q13" i="10"/>
  <c r="P13" i="10"/>
  <c r="T13" i="10" s="1"/>
  <c r="E13" i="10"/>
  <c r="S12" i="10"/>
  <c r="R12" i="10"/>
  <c r="Q12" i="10"/>
  <c r="P12" i="10"/>
  <c r="E12" i="10"/>
  <c r="U12" i="10" s="1"/>
  <c r="T11" i="10"/>
  <c r="S11" i="10"/>
  <c r="R11" i="10"/>
  <c r="Q11" i="10"/>
  <c r="P11" i="10"/>
  <c r="E11" i="10"/>
  <c r="U11" i="10" s="1"/>
  <c r="S10" i="10"/>
  <c r="R10" i="10"/>
  <c r="Q10" i="10"/>
  <c r="P10" i="10"/>
  <c r="E10" i="10"/>
  <c r="T67" i="10" s="1"/>
  <c r="U9" i="10"/>
  <c r="T9" i="10"/>
  <c r="S9" i="10"/>
  <c r="R9" i="10"/>
  <c r="Q9" i="10"/>
  <c r="P9" i="10"/>
  <c r="E9" i="10"/>
  <c r="U67" i="10" s="1"/>
  <c r="U112" i="12" l="1"/>
  <c r="T112" i="12"/>
  <c r="T16" i="10"/>
  <c r="U24" i="10"/>
  <c r="T24" i="10"/>
  <c r="U30" i="10"/>
  <c r="T30" i="10"/>
  <c r="U59" i="10"/>
  <c r="T59" i="10"/>
  <c r="U70" i="10"/>
  <c r="T70" i="10"/>
  <c r="T40" i="10"/>
  <c r="U33" i="10"/>
  <c r="U40" i="10"/>
  <c r="U15" i="10"/>
  <c r="U35" i="10"/>
  <c r="T53" i="10"/>
  <c r="U71" i="10"/>
  <c r="U53" i="10"/>
  <c r="T12" i="10"/>
  <c r="T19" i="10"/>
  <c r="T26" i="10"/>
  <c r="T47" i="10"/>
  <c r="T91" i="10"/>
  <c r="T103" i="10"/>
  <c r="U16" i="10"/>
  <c r="T72" i="10"/>
  <c r="T90" i="10"/>
  <c r="T10" i="10"/>
  <c r="T38" i="10"/>
  <c r="T45" i="10"/>
  <c r="U72" i="10"/>
  <c r="T89" i="10"/>
  <c r="T97" i="10"/>
  <c r="T105" i="10"/>
  <c r="U10" i="10"/>
  <c r="E95" i="10"/>
  <c r="E112" i="10" l="1"/>
  <c r="U95" i="10"/>
  <c r="T95" i="10"/>
  <c r="U112" i="10" l="1"/>
  <c r="T112" i="10"/>
  <c r="W113" i="8" l="1"/>
  <c r="V113" i="8"/>
  <c r="R113" i="8"/>
  <c r="Q113" i="8"/>
  <c r="P113" i="8"/>
  <c r="O113" i="8"/>
  <c r="N113" i="8"/>
  <c r="M113" i="8"/>
  <c r="S113" i="8" s="1"/>
  <c r="L113" i="8"/>
  <c r="K113" i="8"/>
  <c r="J113" i="8"/>
  <c r="I113" i="8"/>
  <c r="H113" i="8"/>
  <c r="G113" i="8"/>
  <c r="F113" i="8"/>
  <c r="E113" i="8"/>
  <c r="U113" i="8" s="1"/>
  <c r="D113" i="8"/>
  <c r="C113" i="8"/>
  <c r="B113" i="8"/>
  <c r="W112" i="8"/>
  <c r="V112" i="8"/>
  <c r="Q112" i="8"/>
  <c r="P112" i="8"/>
  <c r="O112" i="8"/>
  <c r="N112" i="8"/>
  <c r="H112" i="8"/>
  <c r="F112" i="8"/>
  <c r="U111" i="8"/>
  <c r="T111" i="8"/>
  <c r="S111" i="8"/>
  <c r="R111" i="8"/>
  <c r="S110" i="8"/>
  <c r="R110" i="8"/>
  <c r="E110" i="8"/>
  <c r="U110" i="8" s="1"/>
  <c r="U109" i="8"/>
  <c r="T109" i="8"/>
  <c r="S109" i="8"/>
  <c r="R109" i="8"/>
  <c r="E109" i="8"/>
  <c r="S108" i="8"/>
  <c r="R108" i="8"/>
  <c r="E108" i="8"/>
  <c r="U108" i="8" s="1"/>
  <c r="U107" i="8"/>
  <c r="S107" i="8"/>
  <c r="R107" i="8"/>
  <c r="E107" i="8"/>
  <c r="T107" i="8" s="1"/>
  <c r="U106" i="8"/>
  <c r="T106" i="8"/>
  <c r="S106" i="8"/>
  <c r="R106" i="8"/>
  <c r="E106" i="8"/>
  <c r="S105" i="8"/>
  <c r="R105" i="8"/>
  <c r="E105" i="8"/>
  <c r="U105" i="8" s="1"/>
  <c r="U104" i="8"/>
  <c r="T104" i="8"/>
  <c r="S104" i="8"/>
  <c r="R104" i="8"/>
  <c r="E104" i="8"/>
  <c r="S103" i="8"/>
  <c r="R103" i="8"/>
  <c r="E103" i="8"/>
  <c r="U103" i="8" s="1"/>
  <c r="S102" i="8"/>
  <c r="R102" i="8"/>
  <c r="E102" i="8"/>
  <c r="U102" i="8" s="1"/>
  <c r="U101" i="8"/>
  <c r="T101" i="8"/>
  <c r="S101" i="8"/>
  <c r="R101" i="8"/>
  <c r="E101" i="8"/>
  <c r="S100" i="8"/>
  <c r="R100" i="8"/>
  <c r="E100" i="8"/>
  <c r="U100" i="8" s="1"/>
  <c r="U99" i="8"/>
  <c r="T99" i="8"/>
  <c r="S99" i="8"/>
  <c r="R99" i="8"/>
  <c r="E99" i="8"/>
  <c r="U98" i="8"/>
  <c r="T98" i="8"/>
  <c r="S98" i="8"/>
  <c r="R98" i="8"/>
  <c r="E98" i="8"/>
  <c r="S97" i="8"/>
  <c r="R97" i="8"/>
  <c r="E97" i="8"/>
  <c r="U97" i="8" s="1"/>
  <c r="U96" i="8"/>
  <c r="T96" i="8"/>
  <c r="S96" i="8"/>
  <c r="R96" i="8"/>
  <c r="E96" i="8"/>
  <c r="W95" i="8"/>
  <c r="V95" i="8"/>
  <c r="S95" i="8"/>
  <c r="M95" i="8"/>
  <c r="M112" i="8" s="1"/>
  <c r="S112" i="8" s="1"/>
  <c r="L95" i="8"/>
  <c r="R95" i="8" s="1"/>
  <c r="K95" i="8"/>
  <c r="K112" i="8" s="1"/>
  <c r="J95" i="8"/>
  <c r="J112" i="8" s="1"/>
  <c r="I95" i="8"/>
  <c r="I112" i="8" s="1"/>
  <c r="H95" i="8"/>
  <c r="G95" i="8"/>
  <c r="G112" i="8" s="1"/>
  <c r="F95" i="8"/>
  <c r="D95" i="8"/>
  <c r="D112" i="8" s="1"/>
  <c r="C95" i="8"/>
  <c r="C112" i="8" s="1"/>
  <c r="B95" i="8"/>
  <c r="B112" i="8" s="1"/>
  <c r="U93" i="8"/>
  <c r="T93" i="8"/>
  <c r="S93" i="8"/>
  <c r="R93" i="8"/>
  <c r="Q93" i="8"/>
  <c r="P93" i="8"/>
  <c r="E93" i="8"/>
  <c r="U92" i="8"/>
  <c r="T92" i="8"/>
  <c r="S92" i="8"/>
  <c r="R92" i="8"/>
  <c r="Q92" i="8"/>
  <c r="P92" i="8"/>
  <c r="E92" i="8"/>
  <c r="T91" i="8"/>
  <c r="S91" i="8"/>
  <c r="R91" i="8"/>
  <c r="Q91" i="8"/>
  <c r="P91" i="8"/>
  <c r="E91" i="8"/>
  <c r="U91" i="8" s="1"/>
  <c r="S90" i="8"/>
  <c r="R90" i="8"/>
  <c r="Q90" i="8"/>
  <c r="P90" i="8"/>
  <c r="E90" i="8"/>
  <c r="U90" i="8" s="1"/>
  <c r="S89" i="8"/>
  <c r="R89" i="8"/>
  <c r="Q89" i="8"/>
  <c r="P89" i="8"/>
  <c r="E89" i="8"/>
  <c r="U89" i="8" s="1"/>
  <c r="S88" i="8"/>
  <c r="R88" i="8"/>
  <c r="Q88" i="8"/>
  <c r="P88" i="8"/>
  <c r="E88" i="8"/>
  <c r="U88" i="8" s="1"/>
  <c r="U87" i="8"/>
  <c r="S87" i="8"/>
  <c r="R87" i="8"/>
  <c r="Q87" i="8"/>
  <c r="P87" i="8"/>
  <c r="E87" i="8"/>
  <c r="T87" i="8" s="1"/>
  <c r="U86" i="8"/>
  <c r="T86" i="8"/>
  <c r="S86" i="8"/>
  <c r="R86" i="8"/>
  <c r="Q86" i="8"/>
  <c r="P86" i="8"/>
  <c r="E86" i="8"/>
  <c r="E83" i="8"/>
  <c r="E82" i="8"/>
  <c r="E81" i="8"/>
  <c r="E79" i="8" s="1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W72" i="8"/>
  <c r="V72" i="8"/>
  <c r="O72" i="8"/>
  <c r="N72" i="8"/>
  <c r="M72" i="8"/>
  <c r="L72" i="8"/>
  <c r="K72" i="8"/>
  <c r="S72" i="8" s="1"/>
  <c r="J72" i="8"/>
  <c r="R72" i="8" s="1"/>
  <c r="I72" i="8"/>
  <c r="Q72" i="8" s="1"/>
  <c r="H72" i="8"/>
  <c r="P72" i="8" s="1"/>
  <c r="G72" i="8"/>
  <c r="F72" i="8"/>
  <c r="C72" i="8"/>
  <c r="B72" i="8"/>
  <c r="E72" i="8" s="1"/>
  <c r="W71" i="8"/>
  <c r="V71" i="8"/>
  <c r="O71" i="8"/>
  <c r="N71" i="8"/>
  <c r="M71" i="8"/>
  <c r="L71" i="8"/>
  <c r="K71" i="8"/>
  <c r="S71" i="8" s="1"/>
  <c r="J71" i="8"/>
  <c r="R71" i="8" s="1"/>
  <c r="I71" i="8"/>
  <c r="Q71" i="8" s="1"/>
  <c r="H71" i="8"/>
  <c r="P71" i="8" s="1"/>
  <c r="G71" i="8"/>
  <c r="F71" i="8"/>
  <c r="E71" i="8"/>
  <c r="T71" i="8" s="1"/>
  <c r="C71" i="8"/>
  <c r="B71" i="8"/>
  <c r="W70" i="8"/>
  <c r="V70" i="8"/>
  <c r="O70" i="8"/>
  <c r="N70" i="8"/>
  <c r="M70" i="8"/>
  <c r="L70" i="8"/>
  <c r="K70" i="8"/>
  <c r="S70" i="8" s="1"/>
  <c r="J70" i="8"/>
  <c r="R70" i="8" s="1"/>
  <c r="I70" i="8"/>
  <c r="Q70" i="8" s="1"/>
  <c r="H70" i="8"/>
  <c r="P70" i="8" s="1"/>
  <c r="G70" i="8"/>
  <c r="F70" i="8"/>
  <c r="C70" i="8"/>
  <c r="B70" i="8"/>
  <c r="E70" i="8" s="1"/>
  <c r="U69" i="8"/>
  <c r="S69" i="8"/>
  <c r="R69" i="8"/>
  <c r="Q69" i="8"/>
  <c r="P69" i="8"/>
  <c r="E69" i="8"/>
  <c r="T69" i="8" s="1"/>
  <c r="W67" i="8"/>
  <c r="V67" i="8"/>
  <c r="O67" i="8"/>
  <c r="N67" i="8"/>
  <c r="M67" i="8"/>
  <c r="L67" i="8"/>
  <c r="K67" i="8"/>
  <c r="S67" i="8" s="1"/>
  <c r="J67" i="8"/>
  <c r="R67" i="8" s="1"/>
  <c r="I67" i="8"/>
  <c r="Q67" i="8" s="1"/>
  <c r="H67" i="8"/>
  <c r="P67" i="8" s="1"/>
  <c r="G67" i="8"/>
  <c r="F67" i="8"/>
  <c r="C67" i="8"/>
  <c r="B67" i="8"/>
  <c r="E67" i="8" s="1"/>
  <c r="W66" i="8"/>
  <c r="V66" i="8"/>
  <c r="U66" i="8"/>
  <c r="O66" i="8"/>
  <c r="N66" i="8"/>
  <c r="M66" i="8"/>
  <c r="L66" i="8"/>
  <c r="K66" i="8"/>
  <c r="S66" i="8" s="1"/>
  <c r="J66" i="8"/>
  <c r="R66" i="8" s="1"/>
  <c r="I66" i="8"/>
  <c r="Q66" i="8" s="1"/>
  <c r="H66" i="8"/>
  <c r="P66" i="8" s="1"/>
  <c r="G66" i="8"/>
  <c r="F66" i="8"/>
  <c r="C66" i="8"/>
  <c r="B66" i="8"/>
  <c r="E66" i="8" s="1"/>
  <c r="S65" i="8"/>
  <c r="R65" i="8"/>
  <c r="Q65" i="8"/>
  <c r="P65" i="8"/>
  <c r="E65" i="8"/>
  <c r="U65" i="8" s="1"/>
  <c r="U64" i="8"/>
  <c r="S64" i="8"/>
  <c r="R64" i="8"/>
  <c r="Q64" i="8"/>
  <c r="P64" i="8"/>
  <c r="E64" i="8"/>
  <c r="T64" i="8" s="1"/>
  <c r="U63" i="8"/>
  <c r="T63" i="8"/>
  <c r="S63" i="8"/>
  <c r="R63" i="8"/>
  <c r="Q63" i="8"/>
  <c r="P63" i="8"/>
  <c r="E63" i="8"/>
  <c r="U62" i="8"/>
  <c r="T62" i="8"/>
  <c r="S62" i="8"/>
  <c r="R62" i="8"/>
  <c r="Q62" i="8"/>
  <c r="P62" i="8"/>
  <c r="E62" i="8"/>
  <c r="T61" i="8"/>
  <c r="S61" i="8"/>
  <c r="R61" i="8"/>
  <c r="Q61" i="8"/>
  <c r="P61" i="8"/>
  <c r="E61" i="8"/>
  <c r="U61" i="8" s="1"/>
  <c r="V59" i="8"/>
  <c r="O59" i="8"/>
  <c r="N59" i="8"/>
  <c r="M59" i="8"/>
  <c r="L59" i="8"/>
  <c r="K59" i="8"/>
  <c r="S59" i="8" s="1"/>
  <c r="J59" i="8"/>
  <c r="R59" i="8" s="1"/>
  <c r="I59" i="8"/>
  <c r="Q59" i="8" s="1"/>
  <c r="H59" i="8"/>
  <c r="P59" i="8" s="1"/>
  <c r="G59" i="8"/>
  <c r="F59" i="8"/>
  <c r="C59" i="8"/>
  <c r="B59" i="8"/>
  <c r="E59" i="8" s="1"/>
  <c r="U58" i="8"/>
  <c r="S58" i="8"/>
  <c r="R58" i="8"/>
  <c r="Q58" i="8"/>
  <c r="P58" i="8"/>
  <c r="E58" i="8"/>
  <c r="T58" i="8" s="1"/>
  <c r="U57" i="8"/>
  <c r="T57" i="8"/>
  <c r="S57" i="8"/>
  <c r="R57" i="8"/>
  <c r="Q57" i="8"/>
  <c r="P57" i="8"/>
  <c r="E57" i="8"/>
  <c r="U56" i="8"/>
  <c r="T56" i="8"/>
  <c r="S56" i="8"/>
  <c r="R56" i="8"/>
  <c r="Q56" i="8"/>
  <c r="P56" i="8"/>
  <c r="E56" i="8"/>
  <c r="U55" i="8"/>
  <c r="T55" i="8"/>
  <c r="S55" i="8"/>
  <c r="R55" i="8"/>
  <c r="Q55" i="8"/>
  <c r="P55" i="8"/>
  <c r="E55" i="8"/>
  <c r="W53" i="8"/>
  <c r="V53" i="8"/>
  <c r="O53" i="8"/>
  <c r="N53" i="8"/>
  <c r="M53" i="8"/>
  <c r="L53" i="8"/>
  <c r="K53" i="8"/>
  <c r="S53" i="8" s="1"/>
  <c r="J53" i="8"/>
  <c r="R53" i="8" s="1"/>
  <c r="I53" i="8"/>
  <c r="Q53" i="8" s="1"/>
  <c r="H53" i="8"/>
  <c r="P53" i="8" s="1"/>
  <c r="G53" i="8"/>
  <c r="F53" i="8"/>
  <c r="C53" i="8"/>
  <c r="B53" i="8"/>
  <c r="E53" i="8" s="1"/>
  <c r="S52" i="8"/>
  <c r="R52" i="8"/>
  <c r="Q52" i="8"/>
  <c r="P52" i="8"/>
  <c r="E52" i="8"/>
  <c r="U52" i="8" s="1"/>
  <c r="U51" i="8"/>
  <c r="S51" i="8"/>
  <c r="R51" i="8"/>
  <c r="Q51" i="8"/>
  <c r="P51" i="8"/>
  <c r="E51" i="8"/>
  <c r="T51" i="8" s="1"/>
  <c r="U50" i="8"/>
  <c r="T50" i="8"/>
  <c r="S50" i="8"/>
  <c r="R50" i="8"/>
  <c r="Q50" i="8"/>
  <c r="P50" i="8"/>
  <c r="E50" i="8"/>
  <c r="U49" i="8"/>
  <c r="T49" i="8"/>
  <c r="S49" i="8"/>
  <c r="R49" i="8"/>
  <c r="Q49" i="8"/>
  <c r="P49" i="8"/>
  <c r="E49" i="8"/>
  <c r="U48" i="8"/>
  <c r="T48" i="8"/>
  <c r="S48" i="8"/>
  <c r="R48" i="8"/>
  <c r="Q48" i="8"/>
  <c r="P48" i="8"/>
  <c r="E48" i="8"/>
  <c r="S47" i="8"/>
  <c r="R47" i="8"/>
  <c r="Q47" i="8"/>
  <c r="P47" i="8"/>
  <c r="E47" i="8"/>
  <c r="U47" i="8" s="1"/>
  <c r="S46" i="8"/>
  <c r="R46" i="8"/>
  <c r="Q46" i="8"/>
  <c r="P46" i="8"/>
  <c r="E46" i="8"/>
  <c r="U46" i="8" s="1"/>
  <c r="S45" i="8"/>
  <c r="R45" i="8"/>
  <c r="Q45" i="8"/>
  <c r="P45" i="8"/>
  <c r="E45" i="8"/>
  <c r="U45" i="8" s="1"/>
  <c r="S44" i="8"/>
  <c r="R44" i="8"/>
  <c r="Q44" i="8"/>
  <c r="P44" i="8"/>
  <c r="E44" i="8"/>
  <c r="U44" i="8" s="1"/>
  <c r="U43" i="8"/>
  <c r="S43" i="8"/>
  <c r="R43" i="8"/>
  <c r="Q43" i="8"/>
  <c r="P43" i="8"/>
  <c r="E43" i="8"/>
  <c r="T43" i="8" s="1"/>
  <c r="U42" i="8"/>
  <c r="T42" i="8"/>
  <c r="S42" i="8"/>
  <c r="R42" i="8"/>
  <c r="Q42" i="8"/>
  <c r="P42" i="8"/>
  <c r="E42" i="8"/>
  <c r="W40" i="8"/>
  <c r="V40" i="8"/>
  <c r="O40" i="8"/>
  <c r="N40" i="8"/>
  <c r="M40" i="8"/>
  <c r="L40" i="8"/>
  <c r="K40" i="8"/>
  <c r="S40" i="8" s="1"/>
  <c r="J40" i="8"/>
  <c r="R40" i="8" s="1"/>
  <c r="I40" i="8"/>
  <c r="Q40" i="8" s="1"/>
  <c r="H40" i="8"/>
  <c r="P40" i="8" s="1"/>
  <c r="G40" i="8"/>
  <c r="F40" i="8"/>
  <c r="E40" i="8"/>
  <c r="C40" i="8"/>
  <c r="B40" i="8"/>
  <c r="S39" i="8"/>
  <c r="R39" i="8"/>
  <c r="Q39" i="8"/>
  <c r="P39" i="8"/>
  <c r="E39" i="8"/>
  <c r="U39" i="8" s="1"/>
  <c r="S38" i="8"/>
  <c r="R38" i="8"/>
  <c r="Q38" i="8"/>
  <c r="P38" i="8"/>
  <c r="E38" i="8"/>
  <c r="U38" i="8" s="1"/>
  <c r="S37" i="8"/>
  <c r="R37" i="8"/>
  <c r="Q37" i="8"/>
  <c r="P37" i="8"/>
  <c r="E37" i="8"/>
  <c r="U37" i="8" s="1"/>
  <c r="U36" i="8"/>
  <c r="S36" i="8"/>
  <c r="R36" i="8"/>
  <c r="Q36" i="8"/>
  <c r="P36" i="8"/>
  <c r="E36" i="8"/>
  <c r="T36" i="8" s="1"/>
  <c r="U35" i="8"/>
  <c r="T35" i="8"/>
  <c r="S35" i="8"/>
  <c r="R35" i="8"/>
  <c r="Q35" i="8"/>
  <c r="P35" i="8"/>
  <c r="E35" i="8"/>
  <c r="W33" i="8"/>
  <c r="V33" i="8"/>
  <c r="O33" i="8"/>
  <c r="N33" i="8"/>
  <c r="M33" i="8"/>
  <c r="L33" i="8"/>
  <c r="K33" i="8"/>
  <c r="S33" i="8" s="1"/>
  <c r="J33" i="8"/>
  <c r="R33" i="8" s="1"/>
  <c r="I33" i="8"/>
  <c r="Q33" i="8" s="1"/>
  <c r="H33" i="8"/>
  <c r="P33" i="8" s="1"/>
  <c r="G33" i="8"/>
  <c r="F33" i="8"/>
  <c r="E33" i="8"/>
  <c r="T33" i="8" s="1"/>
  <c r="C33" i="8"/>
  <c r="B33" i="8"/>
  <c r="S32" i="8"/>
  <c r="R32" i="8"/>
  <c r="Q32" i="8"/>
  <c r="P32" i="8"/>
  <c r="T32" i="8" s="1"/>
  <c r="E32" i="8"/>
  <c r="U32" i="8" s="1"/>
  <c r="W30" i="8"/>
  <c r="V30" i="8"/>
  <c r="O30" i="8"/>
  <c r="N30" i="8"/>
  <c r="M30" i="8"/>
  <c r="L30" i="8"/>
  <c r="K30" i="8"/>
  <c r="S30" i="8" s="1"/>
  <c r="J30" i="8"/>
  <c r="R30" i="8" s="1"/>
  <c r="I30" i="8"/>
  <c r="Q30" i="8" s="1"/>
  <c r="H30" i="8"/>
  <c r="P30" i="8" s="1"/>
  <c r="G30" i="8"/>
  <c r="F30" i="8"/>
  <c r="C30" i="8"/>
  <c r="B30" i="8"/>
  <c r="E30" i="8" s="1"/>
  <c r="U29" i="8"/>
  <c r="T29" i="8"/>
  <c r="S29" i="8"/>
  <c r="R29" i="8"/>
  <c r="Q29" i="8"/>
  <c r="P29" i="8"/>
  <c r="E29" i="8"/>
  <c r="U28" i="8"/>
  <c r="T28" i="8"/>
  <c r="S28" i="8"/>
  <c r="R28" i="8"/>
  <c r="Q28" i="8"/>
  <c r="P28" i="8"/>
  <c r="E28" i="8"/>
  <c r="U27" i="8"/>
  <c r="T27" i="8"/>
  <c r="S27" i="8"/>
  <c r="R27" i="8"/>
  <c r="Q27" i="8"/>
  <c r="P27" i="8"/>
  <c r="E27" i="8"/>
  <c r="T26" i="8"/>
  <c r="S26" i="8"/>
  <c r="R26" i="8"/>
  <c r="Q26" i="8"/>
  <c r="P26" i="8"/>
  <c r="E26" i="8"/>
  <c r="U26" i="8" s="1"/>
  <c r="W24" i="8"/>
  <c r="V24" i="8"/>
  <c r="O24" i="8"/>
  <c r="N24" i="8"/>
  <c r="M24" i="8"/>
  <c r="L24" i="8"/>
  <c r="K24" i="8"/>
  <c r="S24" i="8" s="1"/>
  <c r="J24" i="8"/>
  <c r="R24" i="8" s="1"/>
  <c r="I24" i="8"/>
  <c r="Q24" i="8" s="1"/>
  <c r="H24" i="8"/>
  <c r="P24" i="8" s="1"/>
  <c r="G24" i="8"/>
  <c r="F24" i="8"/>
  <c r="C24" i="8"/>
  <c r="B24" i="8"/>
  <c r="E24" i="8" s="1"/>
  <c r="U23" i="8"/>
  <c r="S23" i="8"/>
  <c r="R23" i="8"/>
  <c r="Q23" i="8"/>
  <c r="P23" i="8"/>
  <c r="E23" i="8"/>
  <c r="T23" i="8" s="1"/>
  <c r="U22" i="8"/>
  <c r="T22" i="8"/>
  <c r="S22" i="8"/>
  <c r="R22" i="8"/>
  <c r="Q22" i="8"/>
  <c r="P22" i="8"/>
  <c r="E22" i="8"/>
  <c r="U21" i="8"/>
  <c r="T21" i="8"/>
  <c r="S21" i="8"/>
  <c r="R21" i="8"/>
  <c r="Q21" i="8"/>
  <c r="P21" i="8"/>
  <c r="E21" i="8"/>
  <c r="T20" i="8"/>
  <c r="S20" i="8"/>
  <c r="R20" i="8"/>
  <c r="Q20" i="8"/>
  <c r="P20" i="8"/>
  <c r="E20" i="8"/>
  <c r="U20" i="8" s="1"/>
  <c r="S19" i="8"/>
  <c r="R19" i="8"/>
  <c r="Q19" i="8"/>
  <c r="P19" i="8"/>
  <c r="E19" i="8"/>
  <c r="U19" i="8" s="1"/>
  <c r="S18" i="8"/>
  <c r="R18" i="8"/>
  <c r="Q18" i="8"/>
  <c r="P18" i="8"/>
  <c r="E18" i="8"/>
  <c r="U18" i="8" s="1"/>
  <c r="W16" i="8"/>
  <c r="V16" i="8"/>
  <c r="O16" i="8"/>
  <c r="N16" i="8"/>
  <c r="M16" i="8"/>
  <c r="L16" i="8"/>
  <c r="K16" i="8"/>
  <c r="S16" i="8" s="1"/>
  <c r="J16" i="8"/>
  <c r="R16" i="8" s="1"/>
  <c r="I16" i="8"/>
  <c r="Q16" i="8" s="1"/>
  <c r="H16" i="8"/>
  <c r="P16" i="8" s="1"/>
  <c r="G16" i="8"/>
  <c r="F16" i="8"/>
  <c r="C16" i="8"/>
  <c r="B16" i="8"/>
  <c r="E16" i="8" s="1"/>
  <c r="U15" i="8"/>
  <c r="T15" i="8"/>
  <c r="S15" i="8"/>
  <c r="R15" i="8"/>
  <c r="Q15" i="8"/>
  <c r="P15" i="8"/>
  <c r="E15" i="8"/>
  <c r="U16" i="8" s="1"/>
  <c r="U14" i="8"/>
  <c r="T14" i="8"/>
  <c r="S14" i="8"/>
  <c r="R14" i="8"/>
  <c r="Q14" i="8"/>
  <c r="P14" i="8"/>
  <c r="E14" i="8"/>
  <c r="T13" i="8"/>
  <c r="S13" i="8"/>
  <c r="R13" i="8"/>
  <c r="Q13" i="8"/>
  <c r="P13" i="8"/>
  <c r="E13" i="8"/>
  <c r="U13" i="8" s="1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E10" i="8"/>
  <c r="U10" i="8" s="1"/>
  <c r="S9" i="8"/>
  <c r="R9" i="8"/>
  <c r="Q9" i="8"/>
  <c r="P9" i="8"/>
  <c r="E9" i="8"/>
  <c r="U67" i="8" s="1"/>
  <c r="U24" i="8" l="1"/>
  <c r="T24" i="8"/>
  <c r="U59" i="8"/>
  <c r="T59" i="8"/>
  <c r="U30" i="8"/>
  <c r="T30" i="8"/>
  <c r="T40" i="8"/>
  <c r="U70" i="8"/>
  <c r="T70" i="8"/>
  <c r="U33" i="8"/>
  <c r="U40" i="8"/>
  <c r="U71" i="8"/>
  <c r="T53" i="8"/>
  <c r="T66" i="8"/>
  <c r="U53" i="8"/>
  <c r="T12" i="8"/>
  <c r="T16" i="8"/>
  <c r="T19" i="8"/>
  <c r="T47" i="8"/>
  <c r="T103" i="8"/>
  <c r="T11" i="8"/>
  <c r="T18" i="8"/>
  <c r="T39" i="8"/>
  <c r="T46" i="8"/>
  <c r="T72" i="8"/>
  <c r="T90" i="8"/>
  <c r="T100" i="8"/>
  <c r="T108" i="8"/>
  <c r="T113" i="8"/>
  <c r="T10" i="8"/>
  <c r="T38" i="8"/>
  <c r="T45" i="8"/>
  <c r="U72" i="8"/>
  <c r="T89" i="8"/>
  <c r="T97" i="8"/>
  <c r="T105" i="8"/>
  <c r="T9" i="8"/>
  <c r="T37" i="8"/>
  <c r="T44" i="8"/>
  <c r="T52" i="8"/>
  <c r="T65" i="8"/>
  <c r="T67" i="8"/>
  <c r="T88" i="8"/>
  <c r="E95" i="8"/>
  <c r="T102" i="8"/>
  <c r="T110" i="8"/>
  <c r="L112" i="8"/>
  <c r="R112" i="8" s="1"/>
  <c r="U9" i="8"/>
  <c r="E112" i="8" l="1"/>
  <c r="U95" i="8"/>
  <c r="T95" i="8"/>
  <c r="U112" i="8" l="1"/>
  <c r="T112" i="8"/>
  <c r="W113" i="7"/>
  <c r="V113" i="7"/>
  <c r="R113" i="7"/>
  <c r="Q113" i="7"/>
  <c r="P113" i="7"/>
  <c r="O113" i="7"/>
  <c r="N113" i="7"/>
  <c r="M113" i="7"/>
  <c r="S113" i="7" s="1"/>
  <c r="L113" i="7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H112" i="7"/>
  <c r="U111" i="7"/>
  <c r="T111" i="7"/>
  <c r="S111" i="7"/>
  <c r="R111" i="7"/>
  <c r="U110" i="7"/>
  <c r="T110" i="7"/>
  <c r="S110" i="7"/>
  <c r="R110" i="7"/>
  <c r="E110" i="7"/>
  <c r="U109" i="7"/>
  <c r="S109" i="7"/>
  <c r="R109" i="7"/>
  <c r="E109" i="7"/>
  <c r="T109" i="7" s="1"/>
  <c r="S108" i="7"/>
  <c r="R108" i="7"/>
  <c r="E108" i="7"/>
  <c r="U108" i="7" s="1"/>
  <c r="T107" i="7"/>
  <c r="S107" i="7"/>
  <c r="R107" i="7"/>
  <c r="E107" i="7"/>
  <c r="U107" i="7" s="1"/>
  <c r="T106" i="7"/>
  <c r="S106" i="7"/>
  <c r="R106" i="7"/>
  <c r="E106" i="7"/>
  <c r="U106" i="7" s="1"/>
  <c r="S105" i="7"/>
  <c r="R105" i="7"/>
  <c r="E105" i="7"/>
  <c r="U105" i="7" s="1"/>
  <c r="S104" i="7"/>
  <c r="R104" i="7"/>
  <c r="E104" i="7"/>
  <c r="U104" i="7" s="1"/>
  <c r="U103" i="7"/>
  <c r="T103" i="7"/>
  <c r="S103" i="7"/>
  <c r="R103" i="7"/>
  <c r="E103" i="7"/>
  <c r="U102" i="7"/>
  <c r="T102" i="7"/>
  <c r="S102" i="7"/>
  <c r="R102" i="7"/>
  <c r="E102" i="7"/>
  <c r="U101" i="7"/>
  <c r="S101" i="7"/>
  <c r="R101" i="7"/>
  <c r="E101" i="7"/>
  <c r="T101" i="7" s="1"/>
  <c r="S100" i="7"/>
  <c r="R100" i="7"/>
  <c r="E100" i="7"/>
  <c r="U100" i="7" s="1"/>
  <c r="T99" i="7"/>
  <c r="S99" i="7"/>
  <c r="R99" i="7"/>
  <c r="E99" i="7"/>
  <c r="U99" i="7" s="1"/>
  <c r="T98" i="7"/>
  <c r="S98" i="7"/>
  <c r="R98" i="7"/>
  <c r="E98" i="7"/>
  <c r="U98" i="7" s="1"/>
  <c r="S97" i="7"/>
  <c r="R97" i="7"/>
  <c r="E97" i="7"/>
  <c r="U97" i="7" s="1"/>
  <c r="S96" i="7"/>
  <c r="R96" i="7"/>
  <c r="E96" i="7"/>
  <c r="U96" i="7" s="1"/>
  <c r="W95" i="7"/>
  <c r="W112" i="7" s="1"/>
  <c r="V95" i="7"/>
  <c r="V112" i="7" s="1"/>
  <c r="R95" i="7"/>
  <c r="M95" i="7"/>
  <c r="M112" i="7" s="1"/>
  <c r="S112" i="7" s="1"/>
  <c r="L95" i="7"/>
  <c r="L112" i="7" s="1"/>
  <c r="R112" i="7" s="1"/>
  <c r="K95" i="7"/>
  <c r="K112" i="7" s="1"/>
  <c r="J95" i="7"/>
  <c r="J112" i="7" s="1"/>
  <c r="I95" i="7"/>
  <c r="I112" i="7" s="1"/>
  <c r="H95" i="7"/>
  <c r="G95" i="7"/>
  <c r="G112" i="7" s="1"/>
  <c r="F95" i="7"/>
  <c r="F112" i="7" s="1"/>
  <c r="D95" i="7"/>
  <c r="D112" i="7" s="1"/>
  <c r="C95" i="7"/>
  <c r="C112" i="7" s="1"/>
  <c r="B95" i="7"/>
  <c r="B112" i="7" s="1"/>
  <c r="U93" i="7"/>
  <c r="T93" i="7"/>
  <c r="S93" i="7"/>
  <c r="R93" i="7"/>
  <c r="Q93" i="7"/>
  <c r="P93" i="7"/>
  <c r="E93" i="7"/>
  <c r="T92" i="7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U90" i="7" s="1"/>
  <c r="U89" i="7"/>
  <c r="T89" i="7"/>
  <c r="S89" i="7"/>
  <c r="R89" i="7"/>
  <c r="Q89" i="7"/>
  <c r="P89" i="7"/>
  <c r="E89" i="7"/>
  <c r="S88" i="7"/>
  <c r="R88" i="7"/>
  <c r="Q88" i="7"/>
  <c r="P88" i="7"/>
  <c r="E88" i="7"/>
  <c r="U88" i="7" s="1"/>
  <c r="S87" i="7"/>
  <c r="R87" i="7"/>
  <c r="Q87" i="7"/>
  <c r="P87" i="7"/>
  <c r="E87" i="7"/>
  <c r="T87" i="7" s="1"/>
  <c r="U86" i="7"/>
  <c r="S86" i="7"/>
  <c r="R86" i="7"/>
  <c r="Q86" i="7"/>
  <c r="P86" i="7"/>
  <c r="E86" i="7"/>
  <c r="T86" i="7" s="1"/>
  <c r="E83" i="7"/>
  <c r="E82" i="7"/>
  <c r="E81" i="7"/>
  <c r="E80" i="7"/>
  <c r="E79" i="7" s="1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W72" i="7"/>
  <c r="V72" i="7"/>
  <c r="O72" i="7"/>
  <c r="N72" i="7"/>
  <c r="M72" i="7"/>
  <c r="L72" i="7"/>
  <c r="K72" i="7"/>
  <c r="S72" i="7" s="1"/>
  <c r="J72" i="7"/>
  <c r="R72" i="7" s="1"/>
  <c r="I72" i="7"/>
  <c r="Q72" i="7" s="1"/>
  <c r="H72" i="7"/>
  <c r="P72" i="7" s="1"/>
  <c r="G72" i="7"/>
  <c r="F72" i="7"/>
  <c r="E72" i="7"/>
  <c r="C72" i="7"/>
  <c r="B72" i="7"/>
  <c r="W71" i="7"/>
  <c r="V71" i="7"/>
  <c r="O71" i="7"/>
  <c r="N71" i="7"/>
  <c r="M71" i="7"/>
  <c r="L71" i="7"/>
  <c r="K71" i="7"/>
  <c r="S71" i="7" s="1"/>
  <c r="J71" i="7"/>
  <c r="R71" i="7" s="1"/>
  <c r="I71" i="7"/>
  <c r="Q71" i="7" s="1"/>
  <c r="H71" i="7"/>
  <c r="P71" i="7" s="1"/>
  <c r="G71" i="7"/>
  <c r="F71" i="7"/>
  <c r="C71" i="7"/>
  <c r="B71" i="7"/>
  <c r="E71" i="7" s="1"/>
  <c r="W70" i="7"/>
  <c r="V70" i="7"/>
  <c r="O70" i="7"/>
  <c r="N70" i="7"/>
  <c r="M70" i="7"/>
  <c r="L70" i="7"/>
  <c r="K70" i="7"/>
  <c r="S70" i="7" s="1"/>
  <c r="J70" i="7"/>
  <c r="R70" i="7" s="1"/>
  <c r="I70" i="7"/>
  <c r="Q70" i="7" s="1"/>
  <c r="H70" i="7"/>
  <c r="P70" i="7" s="1"/>
  <c r="G70" i="7"/>
  <c r="F70" i="7"/>
  <c r="C70" i="7"/>
  <c r="B70" i="7"/>
  <c r="E70" i="7" s="1"/>
  <c r="S69" i="7"/>
  <c r="R69" i="7"/>
  <c r="Q69" i="7"/>
  <c r="P69" i="7"/>
  <c r="E69" i="7"/>
  <c r="T69" i="7" s="1"/>
  <c r="W67" i="7"/>
  <c r="V67" i="7"/>
  <c r="O67" i="7"/>
  <c r="N67" i="7"/>
  <c r="M67" i="7"/>
  <c r="L67" i="7"/>
  <c r="K67" i="7"/>
  <c r="S67" i="7" s="1"/>
  <c r="J67" i="7"/>
  <c r="R67" i="7" s="1"/>
  <c r="I67" i="7"/>
  <c r="Q67" i="7" s="1"/>
  <c r="H67" i="7"/>
  <c r="P67" i="7" s="1"/>
  <c r="G67" i="7"/>
  <c r="F67" i="7"/>
  <c r="C67" i="7"/>
  <c r="B67" i="7"/>
  <c r="E67" i="7" s="1"/>
  <c r="W66" i="7"/>
  <c r="V66" i="7"/>
  <c r="U66" i="7"/>
  <c r="O66" i="7"/>
  <c r="N66" i="7"/>
  <c r="M66" i="7"/>
  <c r="L66" i="7"/>
  <c r="K66" i="7"/>
  <c r="S66" i="7" s="1"/>
  <c r="J66" i="7"/>
  <c r="R66" i="7" s="1"/>
  <c r="I66" i="7"/>
  <c r="Q66" i="7" s="1"/>
  <c r="H66" i="7"/>
  <c r="P66" i="7" s="1"/>
  <c r="G66" i="7"/>
  <c r="F66" i="7"/>
  <c r="E66" i="7"/>
  <c r="C66" i="7"/>
  <c r="B66" i="7"/>
  <c r="S65" i="7"/>
  <c r="R65" i="7"/>
  <c r="Q65" i="7"/>
  <c r="P65" i="7"/>
  <c r="E65" i="7"/>
  <c r="U65" i="7" s="1"/>
  <c r="S64" i="7"/>
  <c r="R64" i="7"/>
  <c r="Q64" i="7"/>
  <c r="P64" i="7"/>
  <c r="E64" i="7"/>
  <c r="T64" i="7" s="1"/>
  <c r="U63" i="7"/>
  <c r="S63" i="7"/>
  <c r="R63" i="7"/>
  <c r="Q63" i="7"/>
  <c r="P63" i="7"/>
  <c r="E63" i="7"/>
  <c r="T63" i="7" s="1"/>
  <c r="U62" i="7"/>
  <c r="T62" i="7"/>
  <c r="S62" i="7"/>
  <c r="R62" i="7"/>
  <c r="Q62" i="7"/>
  <c r="P62" i="7"/>
  <c r="E62" i="7"/>
  <c r="T61" i="7"/>
  <c r="S61" i="7"/>
  <c r="R61" i="7"/>
  <c r="Q61" i="7"/>
  <c r="P61" i="7"/>
  <c r="E61" i="7"/>
  <c r="U61" i="7" s="1"/>
  <c r="V59" i="7"/>
  <c r="O59" i="7"/>
  <c r="N59" i="7"/>
  <c r="M59" i="7"/>
  <c r="L59" i="7"/>
  <c r="K59" i="7"/>
  <c r="S59" i="7" s="1"/>
  <c r="J59" i="7"/>
  <c r="R59" i="7" s="1"/>
  <c r="I59" i="7"/>
  <c r="Q59" i="7" s="1"/>
  <c r="H59" i="7"/>
  <c r="P59" i="7" s="1"/>
  <c r="G59" i="7"/>
  <c r="F59" i="7"/>
  <c r="C59" i="7"/>
  <c r="B59" i="7"/>
  <c r="E59" i="7" s="1"/>
  <c r="S58" i="7"/>
  <c r="R58" i="7"/>
  <c r="Q58" i="7"/>
  <c r="P58" i="7"/>
  <c r="E58" i="7"/>
  <c r="T58" i="7" s="1"/>
  <c r="U57" i="7"/>
  <c r="S57" i="7"/>
  <c r="R57" i="7"/>
  <c r="Q57" i="7"/>
  <c r="P57" i="7"/>
  <c r="E57" i="7"/>
  <c r="T57" i="7" s="1"/>
  <c r="U56" i="7"/>
  <c r="T56" i="7"/>
  <c r="S56" i="7"/>
  <c r="R56" i="7"/>
  <c r="Q56" i="7"/>
  <c r="P56" i="7"/>
  <c r="E56" i="7"/>
  <c r="T55" i="7"/>
  <c r="S55" i="7"/>
  <c r="R55" i="7"/>
  <c r="Q55" i="7"/>
  <c r="P55" i="7"/>
  <c r="E55" i="7"/>
  <c r="U55" i="7" s="1"/>
  <c r="W53" i="7"/>
  <c r="V53" i="7"/>
  <c r="O53" i="7"/>
  <c r="N53" i="7"/>
  <c r="M53" i="7"/>
  <c r="L53" i="7"/>
  <c r="K53" i="7"/>
  <c r="S53" i="7" s="1"/>
  <c r="J53" i="7"/>
  <c r="R53" i="7" s="1"/>
  <c r="I53" i="7"/>
  <c r="Q53" i="7" s="1"/>
  <c r="H53" i="7"/>
  <c r="P53" i="7" s="1"/>
  <c r="G53" i="7"/>
  <c r="F53" i="7"/>
  <c r="E53" i="7"/>
  <c r="C53" i="7"/>
  <c r="B53" i="7"/>
  <c r="S52" i="7"/>
  <c r="R52" i="7"/>
  <c r="Q52" i="7"/>
  <c r="P52" i="7"/>
  <c r="E52" i="7"/>
  <c r="U52" i="7" s="1"/>
  <c r="S51" i="7"/>
  <c r="R51" i="7"/>
  <c r="Q51" i="7"/>
  <c r="P51" i="7"/>
  <c r="E51" i="7"/>
  <c r="T51" i="7" s="1"/>
  <c r="U50" i="7"/>
  <c r="S50" i="7"/>
  <c r="R50" i="7"/>
  <c r="Q50" i="7"/>
  <c r="P50" i="7"/>
  <c r="E50" i="7"/>
  <c r="T50" i="7" s="1"/>
  <c r="U49" i="7"/>
  <c r="T49" i="7"/>
  <c r="S49" i="7"/>
  <c r="R49" i="7"/>
  <c r="Q49" i="7"/>
  <c r="P49" i="7"/>
  <c r="E49" i="7"/>
  <c r="T48" i="7"/>
  <c r="S48" i="7"/>
  <c r="R48" i="7"/>
  <c r="Q48" i="7"/>
  <c r="P48" i="7"/>
  <c r="E48" i="7"/>
  <c r="U48" i="7" s="1"/>
  <c r="S47" i="7"/>
  <c r="R47" i="7"/>
  <c r="Q47" i="7"/>
  <c r="P47" i="7"/>
  <c r="E47" i="7"/>
  <c r="U47" i="7" s="1"/>
  <c r="U46" i="7"/>
  <c r="S46" i="7"/>
  <c r="R46" i="7"/>
  <c r="Q46" i="7"/>
  <c r="P46" i="7"/>
  <c r="E46" i="7"/>
  <c r="T46" i="7" s="1"/>
  <c r="U45" i="7"/>
  <c r="T45" i="7"/>
  <c r="S45" i="7"/>
  <c r="R45" i="7"/>
  <c r="Q45" i="7"/>
  <c r="P45" i="7"/>
  <c r="E45" i="7"/>
  <c r="S44" i="7"/>
  <c r="R44" i="7"/>
  <c r="Q44" i="7"/>
  <c r="P44" i="7"/>
  <c r="E44" i="7"/>
  <c r="U44" i="7" s="1"/>
  <c r="S43" i="7"/>
  <c r="R43" i="7"/>
  <c r="Q43" i="7"/>
  <c r="P43" i="7"/>
  <c r="E43" i="7"/>
  <c r="T43" i="7" s="1"/>
  <c r="U42" i="7"/>
  <c r="S42" i="7"/>
  <c r="R42" i="7"/>
  <c r="Q42" i="7"/>
  <c r="P42" i="7"/>
  <c r="E42" i="7"/>
  <c r="T42" i="7" s="1"/>
  <c r="W40" i="7"/>
  <c r="V40" i="7"/>
  <c r="O40" i="7"/>
  <c r="N40" i="7"/>
  <c r="M40" i="7"/>
  <c r="L40" i="7"/>
  <c r="K40" i="7"/>
  <c r="S40" i="7" s="1"/>
  <c r="J40" i="7"/>
  <c r="R40" i="7" s="1"/>
  <c r="I40" i="7"/>
  <c r="Q40" i="7" s="1"/>
  <c r="H40" i="7"/>
  <c r="P40" i="7" s="1"/>
  <c r="G40" i="7"/>
  <c r="F40" i="7"/>
  <c r="C40" i="7"/>
  <c r="B40" i="7"/>
  <c r="E40" i="7" s="1"/>
  <c r="U39" i="7"/>
  <c r="S39" i="7"/>
  <c r="R39" i="7"/>
  <c r="Q39" i="7"/>
  <c r="P39" i="7"/>
  <c r="E39" i="7"/>
  <c r="T39" i="7" s="1"/>
  <c r="S38" i="7"/>
  <c r="R38" i="7"/>
  <c r="Q38" i="7"/>
  <c r="U38" i="7" s="1"/>
  <c r="P38" i="7"/>
  <c r="T38" i="7" s="1"/>
  <c r="E38" i="7"/>
  <c r="S37" i="7"/>
  <c r="R37" i="7"/>
  <c r="Q37" i="7"/>
  <c r="P37" i="7"/>
  <c r="E37" i="7"/>
  <c r="U37" i="7" s="1"/>
  <c r="S36" i="7"/>
  <c r="R36" i="7"/>
  <c r="Q36" i="7"/>
  <c r="P36" i="7"/>
  <c r="E36" i="7"/>
  <c r="T36" i="7" s="1"/>
  <c r="S35" i="7"/>
  <c r="R35" i="7"/>
  <c r="Q35" i="7"/>
  <c r="U35" i="7" s="1"/>
  <c r="P35" i="7"/>
  <c r="E35" i="7"/>
  <c r="W33" i="7"/>
  <c r="V33" i="7"/>
  <c r="O33" i="7"/>
  <c r="N33" i="7"/>
  <c r="M33" i="7"/>
  <c r="L33" i="7"/>
  <c r="K33" i="7"/>
  <c r="S33" i="7" s="1"/>
  <c r="J33" i="7"/>
  <c r="R33" i="7" s="1"/>
  <c r="I33" i="7"/>
  <c r="Q33" i="7" s="1"/>
  <c r="H33" i="7"/>
  <c r="P33" i="7" s="1"/>
  <c r="G33" i="7"/>
  <c r="F33" i="7"/>
  <c r="C33" i="7"/>
  <c r="B33" i="7"/>
  <c r="E33" i="7" s="1"/>
  <c r="S32" i="7"/>
  <c r="R32" i="7"/>
  <c r="Q32" i="7"/>
  <c r="U32" i="7" s="1"/>
  <c r="P32" i="7"/>
  <c r="E32" i="7"/>
  <c r="T32" i="7" s="1"/>
  <c r="W30" i="7"/>
  <c r="V30" i="7"/>
  <c r="O30" i="7"/>
  <c r="N30" i="7"/>
  <c r="M30" i="7"/>
  <c r="L30" i="7"/>
  <c r="K30" i="7"/>
  <c r="S30" i="7" s="1"/>
  <c r="J30" i="7"/>
  <c r="R30" i="7" s="1"/>
  <c r="I30" i="7"/>
  <c r="Q30" i="7" s="1"/>
  <c r="H30" i="7"/>
  <c r="P30" i="7" s="1"/>
  <c r="G30" i="7"/>
  <c r="F30" i="7"/>
  <c r="C30" i="7"/>
  <c r="B30" i="7"/>
  <c r="E30" i="7" s="1"/>
  <c r="S29" i="7"/>
  <c r="R29" i="7"/>
  <c r="Q29" i="7"/>
  <c r="U29" i="7" s="1"/>
  <c r="P29" i="7"/>
  <c r="E29" i="7"/>
  <c r="T29" i="7" s="1"/>
  <c r="U28" i="7"/>
  <c r="S28" i="7"/>
  <c r="R28" i="7"/>
  <c r="Q28" i="7"/>
  <c r="P28" i="7"/>
  <c r="T28" i="7" s="1"/>
  <c r="E28" i="7"/>
  <c r="T27" i="7"/>
  <c r="S27" i="7"/>
  <c r="R27" i="7"/>
  <c r="Q27" i="7"/>
  <c r="P27" i="7"/>
  <c r="E27" i="7"/>
  <c r="U27" i="7" s="1"/>
  <c r="S26" i="7"/>
  <c r="R26" i="7"/>
  <c r="Q26" i="7"/>
  <c r="P26" i="7"/>
  <c r="E26" i="7"/>
  <c r="U26" i="7" s="1"/>
  <c r="W24" i="7"/>
  <c r="V24" i="7"/>
  <c r="O24" i="7"/>
  <c r="N24" i="7"/>
  <c r="M24" i="7"/>
  <c r="L24" i="7"/>
  <c r="K24" i="7"/>
  <c r="S24" i="7" s="1"/>
  <c r="J24" i="7"/>
  <c r="R24" i="7" s="1"/>
  <c r="I24" i="7"/>
  <c r="Q24" i="7" s="1"/>
  <c r="H24" i="7"/>
  <c r="P24" i="7" s="1"/>
  <c r="G24" i="7"/>
  <c r="F24" i="7"/>
  <c r="C24" i="7"/>
  <c r="B24" i="7"/>
  <c r="E24" i="7" s="1"/>
  <c r="S23" i="7"/>
  <c r="R23" i="7"/>
  <c r="Q23" i="7"/>
  <c r="P23" i="7"/>
  <c r="E23" i="7"/>
  <c r="T23" i="7" s="1"/>
  <c r="U22" i="7"/>
  <c r="S22" i="7"/>
  <c r="R22" i="7"/>
  <c r="Q22" i="7"/>
  <c r="P22" i="7"/>
  <c r="E22" i="7"/>
  <c r="T22" i="7" s="1"/>
  <c r="U21" i="7"/>
  <c r="T21" i="7"/>
  <c r="S21" i="7"/>
  <c r="R21" i="7"/>
  <c r="Q21" i="7"/>
  <c r="P21" i="7"/>
  <c r="E21" i="7"/>
  <c r="T20" i="7"/>
  <c r="S20" i="7"/>
  <c r="R20" i="7"/>
  <c r="Q20" i="7"/>
  <c r="P20" i="7"/>
  <c r="E20" i="7"/>
  <c r="U20" i="7" s="1"/>
  <c r="S19" i="7"/>
  <c r="R19" i="7"/>
  <c r="Q19" i="7"/>
  <c r="P19" i="7"/>
  <c r="E19" i="7"/>
  <c r="U19" i="7" s="1"/>
  <c r="U18" i="7"/>
  <c r="S18" i="7"/>
  <c r="R18" i="7"/>
  <c r="Q18" i="7"/>
  <c r="P18" i="7"/>
  <c r="E18" i="7"/>
  <c r="T18" i="7" s="1"/>
  <c r="W16" i="7"/>
  <c r="V16" i="7"/>
  <c r="O16" i="7"/>
  <c r="N16" i="7"/>
  <c r="M16" i="7"/>
  <c r="L16" i="7"/>
  <c r="K16" i="7"/>
  <c r="S16" i="7" s="1"/>
  <c r="J16" i="7"/>
  <c r="R16" i="7" s="1"/>
  <c r="I16" i="7"/>
  <c r="Q16" i="7" s="1"/>
  <c r="H16" i="7"/>
  <c r="P16" i="7" s="1"/>
  <c r="G16" i="7"/>
  <c r="F16" i="7"/>
  <c r="C16" i="7"/>
  <c r="B16" i="7"/>
  <c r="E16" i="7" s="1"/>
  <c r="S15" i="7"/>
  <c r="R15" i="7"/>
  <c r="Q15" i="7"/>
  <c r="U15" i="7" s="1"/>
  <c r="P15" i="7"/>
  <c r="E15" i="7"/>
  <c r="U16" i="7" s="1"/>
  <c r="U14" i="7"/>
  <c r="S14" i="7"/>
  <c r="R14" i="7"/>
  <c r="Q14" i="7"/>
  <c r="P14" i="7"/>
  <c r="T14" i="7" s="1"/>
  <c r="E14" i="7"/>
  <c r="T13" i="7"/>
  <c r="S13" i="7"/>
  <c r="R13" i="7"/>
  <c r="Q13" i="7"/>
  <c r="P13" i="7"/>
  <c r="E13" i="7"/>
  <c r="U13" i="7" s="1"/>
  <c r="S12" i="7"/>
  <c r="R12" i="7"/>
  <c r="Q12" i="7"/>
  <c r="P12" i="7"/>
  <c r="E12" i="7"/>
  <c r="U12" i="7" s="1"/>
  <c r="U11" i="7"/>
  <c r="S11" i="7"/>
  <c r="R11" i="7"/>
  <c r="Q11" i="7"/>
  <c r="P11" i="7"/>
  <c r="E11" i="7"/>
  <c r="T11" i="7" s="1"/>
  <c r="T10" i="7"/>
  <c r="S10" i="7"/>
  <c r="R10" i="7"/>
  <c r="Q10" i="7"/>
  <c r="U10" i="7" s="1"/>
  <c r="P10" i="7"/>
  <c r="E10" i="7"/>
  <c r="S9" i="7"/>
  <c r="R9" i="7"/>
  <c r="Q9" i="7"/>
  <c r="P9" i="7"/>
  <c r="E9" i="7"/>
  <c r="U67" i="7" s="1"/>
  <c r="T24" i="7" l="1"/>
  <c r="U24" i="7"/>
  <c r="T70" i="7"/>
  <c r="U70" i="7"/>
  <c r="T59" i="7"/>
  <c r="U59" i="7"/>
  <c r="U30" i="7"/>
  <c r="T30" i="7"/>
  <c r="T71" i="7"/>
  <c r="U71" i="7"/>
  <c r="T33" i="7"/>
  <c r="U33" i="7"/>
  <c r="T40" i="7"/>
  <c r="T15" i="7"/>
  <c r="U23" i="7"/>
  <c r="T35" i="7"/>
  <c r="U36" i="7"/>
  <c r="U40" i="7"/>
  <c r="U43" i="7"/>
  <c r="U51" i="7"/>
  <c r="U58" i="7"/>
  <c r="U64" i="7"/>
  <c r="U69" i="7"/>
  <c r="U87" i="7"/>
  <c r="S95" i="7"/>
  <c r="T96" i="7"/>
  <c r="T104" i="7"/>
  <c r="T53" i="7"/>
  <c r="T66" i="7"/>
  <c r="T12" i="7"/>
  <c r="T16" i="7"/>
  <c r="T19" i="7"/>
  <c r="T26" i="7"/>
  <c r="T47" i="7"/>
  <c r="T91" i="7"/>
  <c r="U53" i="7"/>
  <c r="T72" i="7"/>
  <c r="T90" i="7"/>
  <c r="T100" i="7"/>
  <c r="T108" i="7"/>
  <c r="T113" i="7"/>
  <c r="U72" i="7"/>
  <c r="T97" i="7"/>
  <c r="T105" i="7"/>
  <c r="T9" i="7"/>
  <c r="T37" i="7"/>
  <c r="T44" i="7"/>
  <c r="T52" i="7"/>
  <c r="T65" i="7"/>
  <c r="T67" i="7"/>
  <c r="T88" i="7"/>
  <c r="E95" i="7"/>
  <c r="U9" i="7"/>
  <c r="E112" i="7" l="1"/>
  <c r="U95" i="7"/>
  <c r="T95" i="7"/>
  <c r="U112" i="7" l="1"/>
  <c r="T112" i="7"/>
  <c r="W113" i="6"/>
  <c r="V113" i="6"/>
  <c r="R113" i="6"/>
  <c r="Q113" i="6"/>
  <c r="P113" i="6"/>
  <c r="O113" i="6"/>
  <c r="N113" i="6"/>
  <c r="M113" i="6"/>
  <c r="S113" i="6" s="1"/>
  <c r="L113" i="6"/>
  <c r="K113" i="6"/>
  <c r="J113" i="6"/>
  <c r="I113" i="6"/>
  <c r="H113" i="6"/>
  <c r="G113" i="6"/>
  <c r="F113" i="6"/>
  <c r="E113" i="6"/>
  <c r="U113" i="6" s="1"/>
  <c r="D113" i="6"/>
  <c r="C113" i="6"/>
  <c r="B113" i="6"/>
  <c r="V112" i="6"/>
  <c r="Q112" i="6"/>
  <c r="P112" i="6"/>
  <c r="O112" i="6"/>
  <c r="N112" i="6"/>
  <c r="L112" i="6"/>
  <c r="R112" i="6" s="1"/>
  <c r="K112" i="6"/>
  <c r="F112" i="6"/>
  <c r="D112" i="6"/>
  <c r="C112" i="6"/>
  <c r="U111" i="6"/>
  <c r="T111" i="6"/>
  <c r="S111" i="6"/>
  <c r="R111" i="6"/>
  <c r="T110" i="6"/>
  <c r="S110" i="6"/>
  <c r="R110" i="6"/>
  <c r="E110" i="6"/>
  <c r="U110" i="6" s="1"/>
  <c r="S109" i="6"/>
  <c r="R109" i="6"/>
  <c r="E109" i="6"/>
  <c r="U109" i="6" s="1"/>
  <c r="U108" i="6"/>
  <c r="S108" i="6"/>
  <c r="R108" i="6"/>
  <c r="E108" i="6"/>
  <c r="T108" i="6" s="1"/>
  <c r="U107" i="6"/>
  <c r="S107" i="6"/>
  <c r="R107" i="6"/>
  <c r="E107" i="6"/>
  <c r="T107" i="6" s="1"/>
  <c r="U106" i="6"/>
  <c r="T106" i="6"/>
  <c r="S106" i="6"/>
  <c r="R106" i="6"/>
  <c r="E106" i="6"/>
  <c r="U105" i="6"/>
  <c r="T105" i="6"/>
  <c r="S105" i="6"/>
  <c r="R105" i="6"/>
  <c r="E105" i="6"/>
  <c r="T104" i="6"/>
  <c r="S104" i="6"/>
  <c r="R104" i="6"/>
  <c r="E104" i="6"/>
  <c r="U104" i="6" s="1"/>
  <c r="S103" i="6"/>
  <c r="R103" i="6"/>
  <c r="E103" i="6"/>
  <c r="E95" i="6" s="1"/>
  <c r="T102" i="6"/>
  <c r="S102" i="6"/>
  <c r="R102" i="6"/>
  <c r="E102" i="6"/>
  <c r="U102" i="6" s="1"/>
  <c r="S101" i="6"/>
  <c r="R101" i="6"/>
  <c r="E101" i="6"/>
  <c r="U101" i="6" s="1"/>
  <c r="U100" i="6"/>
  <c r="S100" i="6"/>
  <c r="R100" i="6"/>
  <c r="E100" i="6"/>
  <c r="T100" i="6" s="1"/>
  <c r="U99" i="6"/>
  <c r="T99" i="6"/>
  <c r="S99" i="6"/>
  <c r="R99" i="6"/>
  <c r="E99" i="6"/>
  <c r="T98" i="6"/>
  <c r="S98" i="6"/>
  <c r="R98" i="6"/>
  <c r="E98" i="6"/>
  <c r="U98" i="6" s="1"/>
  <c r="U97" i="6"/>
  <c r="T97" i="6"/>
  <c r="S97" i="6"/>
  <c r="R97" i="6"/>
  <c r="E97" i="6"/>
  <c r="T96" i="6"/>
  <c r="S96" i="6"/>
  <c r="R96" i="6"/>
  <c r="E96" i="6"/>
  <c r="U96" i="6" s="1"/>
  <c r="W95" i="6"/>
  <c r="W112" i="6" s="1"/>
  <c r="V95" i="6"/>
  <c r="S95" i="6"/>
  <c r="M95" i="6"/>
  <c r="M112" i="6" s="1"/>
  <c r="S112" i="6" s="1"/>
  <c r="L95" i="6"/>
  <c r="R95" i="6" s="1"/>
  <c r="K95" i="6"/>
  <c r="J95" i="6"/>
  <c r="J112" i="6" s="1"/>
  <c r="I95" i="6"/>
  <c r="I112" i="6" s="1"/>
  <c r="H95" i="6"/>
  <c r="H112" i="6" s="1"/>
  <c r="G95" i="6"/>
  <c r="G112" i="6" s="1"/>
  <c r="F95" i="6"/>
  <c r="D95" i="6"/>
  <c r="C95" i="6"/>
  <c r="B95" i="6"/>
  <c r="B112" i="6" s="1"/>
  <c r="U93" i="6"/>
  <c r="S93" i="6"/>
  <c r="R93" i="6"/>
  <c r="Q93" i="6"/>
  <c r="P93" i="6"/>
  <c r="E93" i="6"/>
  <c r="T93" i="6" s="1"/>
  <c r="S92" i="6"/>
  <c r="R92" i="6"/>
  <c r="Q92" i="6"/>
  <c r="P92" i="6"/>
  <c r="E92" i="6"/>
  <c r="U92" i="6" s="1"/>
  <c r="S91" i="6"/>
  <c r="R91" i="6"/>
  <c r="Q91" i="6"/>
  <c r="P91" i="6"/>
  <c r="E91" i="6"/>
  <c r="U91" i="6" s="1"/>
  <c r="U90" i="6"/>
  <c r="S90" i="6"/>
  <c r="R90" i="6"/>
  <c r="Q90" i="6"/>
  <c r="P90" i="6"/>
  <c r="E90" i="6"/>
  <c r="T90" i="6" s="1"/>
  <c r="S89" i="6"/>
  <c r="R89" i="6"/>
  <c r="Q89" i="6"/>
  <c r="P89" i="6"/>
  <c r="E89" i="6"/>
  <c r="U89" i="6" s="1"/>
  <c r="U88" i="6"/>
  <c r="T88" i="6"/>
  <c r="S88" i="6"/>
  <c r="R88" i="6"/>
  <c r="Q88" i="6"/>
  <c r="P88" i="6"/>
  <c r="E88" i="6"/>
  <c r="U87" i="6"/>
  <c r="S87" i="6"/>
  <c r="R87" i="6"/>
  <c r="Q87" i="6"/>
  <c r="P87" i="6"/>
  <c r="E87" i="6"/>
  <c r="T87" i="6" s="1"/>
  <c r="T86" i="6"/>
  <c r="S86" i="6"/>
  <c r="R86" i="6"/>
  <c r="Q86" i="6"/>
  <c r="P86" i="6"/>
  <c r="E86" i="6"/>
  <c r="U86" i="6" s="1"/>
  <c r="E83" i="6"/>
  <c r="E82" i="6"/>
  <c r="E81" i="6"/>
  <c r="E79" i="6" s="1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W72" i="6"/>
  <c r="V72" i="6"/>
  <c r="O72" i="6"/>
  <c r="N72" i="6"/>
  <c r="M72" i="6"/>
  <c r="L72" i="6"/>
  <c r="K72" i="6"/>
  <c r="S72" i="6" s="1"/>
  <c r="J72" i="6"/>
  <c r="R72" i="6" s="1"/>
  <c r="I72" i="6"/>
  <c r="Q72" i="6" s="1"/>
  <c r="H72" i="6"/>
  <c r="P72" i="6" s="1"/>
  <c r="G72" i="6"/>
  <c r="F72" i="6"/>
  <c r="E72" i="6"/>
  <c r="C72" i="6"/>
  <c r="B72" i="6"/>
  <c r="W71" i="6"/>
  <c r="V71" i="6"/>
  <c r="O71" i="6"/>
  <c r="N71" i="6"/>
  <c r="M71" i="6"/>
  <c r="L71" i="6"/>
  <c r="K71" i="6"/>
  <c r="S71" i="6" s="1"/>
  <c r="J71" i="6"/>
  <c r="R71" i="6" s="1"/>
  <c r="I71" i="6"/>
  <c r="Q71" i="6" s="1"/>
  <c r="H71" i="6"/>
  <c r="P71" i="6" s="1"/>
  <c r="G71" i="6"/>
  <c r="F71" i="6"/>
  <c r="E71" i="6"/>
  <c r="T71" i="6" s="1"/>
  <c r="C71" i="6"/>
  <c r="B71" i="6"/>
  <c r="W70" i="6"/>
  <c r="V70" i="6"/>
  <c r="O70" i="6"/>
  <c r="N70" i="6"/>
  <c r="M70" i="6"/>
  <c r="L70" i="6"/>
  <c r="K70" i="6"/>
  <c r="S70" i="6" s="1"/>
  <c r="J70" i="6"/>
  <c r="R70" i="6" s="1"/>
  <c r="I70" i="6"/>
  <c r="Q70" i="6" s="1"/>
  <c r="H70" i="6"/>
  <c r="P70" i="6" s="1"/>
  <c r="G70" i="6"/>
  <c r="F70" i="6"/>
  <c r="E70" i="6"/>
  <c r="U70" i="6" s="1"/>
  <c r="C70" i="6"/>
  <c r="B70" i="6"/>
  <c r="U69" i="6"/>
  <c r="S69" i="6"/>
  <c r="R69" i="6"/>
  <c r="Q69" i="6"/>
  <c r="P69" i="6"/>
  <c r="T69" i="6" s="1"/>
  <c r="E69" i="6"/>
  <c r="W67" i="6"/>
  <c r="V67" i="6"/>
  <c r="O67" i="6"/>
  <c r="N67" i="6"/>
  <c r="M67" i="6"/>
  <c r="L67" i="6"/>
  <c r="K67" i="6"/>
  <c r="S67" i="6" s="1"/>
  <c r="J67" i="6"/>
  <c r="R67" i="6" s="1"/>
  <c r="I67" i="6"/>
  <c r="Q67" i="6" s="1"/>
  <c r="H67" i="6"/>
  <c r="P67" i="6" s="1"/>
  <c r="G67" i="6"/>
  <c r="F67" i="6"/>
  <c r="C67" i="6"/>
  <c r="B67" i="6"/>
  <c r="E67" i="6" s="1"/>
  <c r="W66" i="6"/>
  <c r="V66" i="6"/>
  <c r="O66" i="6"/>
  <c r="N66" i="6"/>
  <c r="M66" i="6"/>
  <c r="L66" i="6"/>
  <c r="K66" i="6"/>
  <c r="S66" i="6" s="1"/>
  <c r="J66" i="6"/>
  <c r="R66" i="6" s="1"/>
  <c r="I66" i="6"/>
  <c r="Q66" i="6" s="1"/>
  <c r="H66" i="6"/>
  <c r="P66" i="6" s="1"/>
  <c r="G66" i="6"/>
  <c r="F66" i="6"/>
  <c r="C66" i="6"/>
  <c r="B66" i="6"/>
  <c r="E66" i="6" s="1"/>
  <c r="T65" i="6"/>
  <c r="S65" i="6"/>
  <c r="R65" i="6"/>
  <c r="Q65" i="6"/>
  <c r="P65" i="6"/>
  <c r="E65" i="6"/>
  <c r="U65" i="6" s="1"/>
  <c r="U64" i="6"/>
  <c r="T64" i="6"/>
  <c r="S64" i="6"/>
  <c r="R64" i="6"/>
  <c r="Q64" i="6"/>
  <c r="P64" i="6"/>
  <c r="E64" i="6"/>
  <c r="U63" i="6"/>
  <c r="T63" i="6"/>
  <c r="S63" i="6"/>
  <c r="R63" i="6"/>
  <c r="Q63" i="6"/>
  <c r="P63" i="6"/>
  <c r="E63" i="6"/>
  <c r="T62" i="6"/>
  <c r="S62" i="6"/>
  <c r="R62" i="6"/>
  <c r="Q62" i="6"/>
  <c r="P62" i="6"/>
  <c r="E62" i="6"/>
  <c r="U62" i="6" s="1"/>
  <c r="S61" i="6"/>
  <c r="R61" i="6"/>
  <c r="Q61" i="6"/>
  <c r="P61" i="6"/>
  <c r="E61" i="6"/>
  <c r="U61" i="6" s="1"/>
  <c r="V59" i="6"/>
  <c r="O59" i="6"/>
  <c r="N59" i="6"/>
  <c r="M59" i="6"/>
  <c r="L59" i="6"/>
  <c r="K59" i="6"/>
  <c r="S59" i="6" s="1"/>
  <c r="J59" i="6"/>
  <c r="R59" i="6" s="1"/>
  <c r="I59" i="6"/>
  <c r="Q59" i="6" s="1"/>
  <c r="H59" i="6"/>
  <c r="P59" i="6" s="1"/>
  <c r="G59" i="6"/>
  <c r="F59" i="6"/>
  <c r="C59" i="6"/>
  <c r="B59" i="6"/>
  <c r="E59" i="6" s="1"/>
  <c r="U58" i="6"/>
  <c r="T58" i="6"/>
  <c r="S58" i="6"/>
  <c r="R58" i="6"/>
  <c r="Q58" i="6"/>
  <c r="P58" i="6"/>
  <c r="E58" i="6"/>
  <c r="T57" i="6"/>
  <c r="S57" i="6"/>
  <c r="R57" i="6"/>
  <c r="Q57" i="6"/>
  <c r="P57" i="6"/>
  <c r="E57" i="6"/>
  <c r="U57" i="6" s="1"/>
  <c r="S56" i="6"/>
  <c r="R56" i="6"/>
  <c r="Q56" i="6"/>
  <c r="P56" i="6"/>
  <c r="E56" i="6"/>
  <c r="U56" i="6" s="1"/>
  <c r="S55" i="6"/>
  <c r="R55" i="6"/>
  <c r="Q55" i="6"/>
  <c r="P55" i="6"/>
  <c r="E55" i="6"/>
  <c r="U55" i="6" s="1"/>
  <c r="W53" i="6"/>
  <c r="V53" i="6"/>
  <c r="S53" i="6"/>
  <c r="O53" i="6"/>
  <c r="N53" i="6"/>
  <c r="M53" i="6"/>
  <c r="L53" i="6"/>
  <c r="K53" i="6"/>
  <c r="J53" i="6"/>
  <c r="R53" i="6" s="1"/>
  <c r="I53" i="6"/>
  <c r="Q53" i="6" s="1"/>
  <c r="H53" i="6"/>
  <c r="P53" i="6" s="1"/>
  <c r="G53" i="6"/>
  <c r="F53" i="6"/>
  <c r="C53" i="6"/>
  <c r="B53" i="6"/>
  <c r="E53" i="6" s="1"/>
  <c r="U52" i="6"/>
  <c r="T52" i="6"/>
  <c r="S52" i="6"/>
  <c r="R52" i="6"/>
  <c r="Q52" i="6"/>
  <c r="P52" i="6"/>
  <c r="E52" i="6"/>
  <c r="U51" i="6"/>
  <c r="T51" i="6"/>
  <c r="S51" i="6"/>
  <c r="R51" i="6"/>
  <c r="Q51" i="6"/>
  <c r="P51" i="6"/>
  <c r="E51" i="6"/>
  <c r="T50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U48" i="6" s="1"/>
  <c r="S47" i="6"/>
  <c r="R47" i="6"/>
  <c r="Q47" i="6"/>
  <c r="P47" i="6"/>
  <c r="E47" i="6"/>
  <c r="U47" i="6" s="1"/>
  <c r="U46" i="6"/>
  <c r="S46" i="6"/>
  <c r="R46" i="6"/>
  <c r="Q46" i="6"/>
  <c r="P46" i="6"/>
  <c r="E46" i="6"/>
  <c r="T46" i="6" s="1"/>
  <c r="S45" i="6"/>
  <c r="R45" i="6"/>
  <c r="Q45" i="6"/>
  <c r="P45" i="6"/>
  <c r="E45" i="6"/>
  <c r="U45" i="6" s="1"/>
  <c r="U44" i="6"/>
  <c r="T44" i="6"/>
  <c r="S44" i="6"/>
  <c r="R44" i="6"/>
  <c r="Q44" i="6"/>
  <c r="P44" i="6"/>
  <c r="E44" i="6"/>
  <c r="U43" i="6"/>
  <c r="T43" i="6"/>
  <c r="S43" i="6"/>
  <c r="R43" i="6"/>
  <c r="Q43" i="6"/>
  <c r="P43" i="6"/>
  <c r="E43" i="6"/>
  <c r="T42" i="6"/>
  <c r="S42" i="6"/>
  <c r="R42" i="6"/>
  <c r="Q42" i="6"/>
  <c r="P42" i="6"/>
  <c r="E42" i="6"/>
  <c r="U42" i="6" s="1"/>
  <c r="W40" i="6"/>
  <c r="V40" i="6"/>
  <c r="O40" i="6"/>
  <c r="N40" i="6"/>
  <c r="M40" i="6"/>
  <c r="L40" i="6"/>
  <c r="K40" i="6"/>
  <c r="S40" i="6" s="1"/>
  <c r="J40" i="6"/>
  <c r="R40" i="6" s="1"/>
  <c r="I40" i="6"/>
  <c r="Q40" i="6" s="1"/>
  <c r="H40" i="6"/>
  <c r="P40" i="6" s="1"/>
  <c r="G40" i="6"/>
  <c r="F40" i="6"/>
  <c r="E40" i="6"/>
  <c r="C40" i="6"/>
  <c r="B40" i="6"/>
  <c r="U39" i="6"/>
  <c r="S39" i="6"/>
  <c r="R39" i="6"/>
  <c r="Q39" i="6"/>
  <c r="P39" i="6"/>
  <c r="E39" i="6"/>
  <c r="T39" i="6" s="1"/>
  <c r="S38" i="6"/>
  <c r="R38" i="6"/>
  <c r="Q38" i="6"/>
  <c r="P38" i="6"/>
  <c r="E38" i="6"/>
  <c r="U38" i="6" s="1"/>
  <c r="U37" i="6"/>
  <c r="T37" i="6"/>
  <c r="S37" i="6"/>
  <c r="R37" i="6"/>
  <c r="Q37" i="6"/>
  <c r="P37" i="6"/>
  <c r="E37" i="6"/>
  <c r="U36" i="6"/>
  <c r="T36" i="6"/>
  <c r="S36" i="6"/>
  <c r="R36" i="6"/>
  <c r="Q36" i="6"/>
  <c r="P36" i="6"/>
  <c r="E36" i="6"/>
  <c r="T35" i="6"/>
  <c r="S35" i="6"/>
  <c r="R35" i="6"/>
  <c r="Q35" i="6"/>
  <c r="P35" i="6"/>
  <c r="E35" i="6"/>
  <c r="T40" i="6" s="1"/>
  <c r="W33" i="6"/>
  <c r="V33" i="6"/>
  <c r="O33" i="6"/>
  <c r="N33" i="6"/>
  <c r="M33" i="6"/>
  <c r="L33" i="6"/>
  <c r="K33" i="6"/>
  <c r="S33" i="6" s="1"/>
  <c r="J33" i="6"/>
  <c r="R33" i="6" s="1"/>
  <c r="I33" i="6"/>
  <c r="Q33" i="6" s="1"/>
  <c r="H33" i="6"/>
  <c r="P33" i="6" s="1"/>
  <c r="G33" i="6"/>
  <c r="F33" i="6"/>
  <c r="E33" i="6"/>
  <c r="C33" i="6"/>
  <c r="B33" i="6"/>
  <c r="U32" i="6"/>
  <c r="S32" i="6"/>
  <c r="R32" i="6"/>
  <c r="Q32" i="6"/>
  <c r="P32" i="6"/>
  <c r="E32" i="6"/>
  <c r="T32" i="6" s="1"/>
  <c r="W30" i="6"/>
  <c r="V30" i="6"/>
  <c r="O30" i="6"/>
  <c r="N30" i="6"/>
  <c r="M30" i="6"/>
  <c r="L30" i="6"/>
  <c r="K30" i="6"/>
  <c r="S30" i="6" s="1"/>
  <c r="J30" i="6"/>
  <c r="R30" i="6" s="1"/>
  <c r="I30" i="6"/>
  <c r="Q30" i="6" s="1"/>
  <c r="H30" i="6"/>
  <c r="P30" i="6" s="1"/>
  <c r="G30" i="6"/>
  <c r="F30" i="6"/>
  <c r="E30" i="6"/>
  <c r="U30" i="6" s="1"/>
  <c r="C30" i="6"/>
  <c r="B30" i="6"/>
  <c r="T29" i="6"/>
  <c r="S29" i="6"/>
  <c r="R29" i="6"/>
  <c r="Q29" i="6"/>
  <c r="P29" i="6"/>
  <c r="E29" i="6"/>
  <c r="U29" i="6" s="1"/>
  <c r="S28" i="6"/>
  <c r="R28" i="6"/>
  <c r="Q28" i="6"/>
  <c r="P28" i="6"/>
  <c r="E28" i="6"/>
  <c r="U28" i="6" s="1"/>
  <c r="S27" i="6"/>
  <c r="R27" i="6"/>
  <c r="Q27" i="6"/>
  <c r="P27" i="6"/>
  <c r="E27" i="6"/>
  <c r="U27" i="6" s="1"/>
  <c r="S26" i="6"/>
  <c r="R26" i="6"/>
  <c r="Q26" i="6"/>
  <c r="P26" i="6"/>
  <c r="E26" i="6"/>
  <c r="U26" i="6" s="1"/>
  <c r="W24" i="6"/>
  <c r="V24" i="6"/>
  <c r="O24" i="6"/>
  <c r="N24" i="6"/>
  <c r="M24" i="6"/>
  <c r="L24" i="6"/>
  <c r="K24" i="6"/>
  <c r="S24" i="6" s="1"/>
  <c r="J24" i="6"/>
  <c r="R24" i="6" s="1"/>
  <c r="I24" i="6"/>
  <c r="Q24" i="6" s="1"/>
  <c r="H24" i="6"/>
  <c r="P24" i="6" s="1"/>
  <c r="G24" i="6"/>
  <c r="F24" i="6"/>
  <c r="C24" i="6"/>
  <c r="B24" i="6"/>
  <c r="E24" i="6" s="1"/>
  <c r="U23" i="6"/>
  <c r="S23" i="6"/>
  <c r="R23" i="6"/>
  <c r="Q23" i="6"/>
  <c r="P23" i="6"/>
  <c r="E23" i="6"/>
  <c r="T23" i="6" s="1"/>
  <c r="T22" i="6"/>
  <c r="S22" i="6"/>
  <c r="R22" i="6"/>
  <c r="Q22" i="6"/>
  <c r="P22" i="6"/>
  <c r="E22" i="6"/>
  <c r="U22" i="6" s="1"/>
  <c r="S21" i="6"/>
  <c r="R21" i="6"/>
  <c r="Q21" i="6"/>
  <c r="P21" i="6"/>
  <c r="E21" i="6"/>
  <c r="U21" i="6" s="1"/>
  <c r="S20" i="6"/>
  <c r="R20" i="6"/>
  <c r="Q20" i="6"/>
  <c r="P20" i="6"/>
  <c r="E20" i="6"/>
  <c r="U20" i="6" s="1"/>
  <c r="S19" i="6"/>
  <c r="R19" i="6"/>
  <c r="Q19" i="6"/>
  <c r="P19" i="6"/>
  <c r="E19" i="6"/>
  <c r="U19" i="6" s="1"/>
  <c r="U18" i="6"/>
  <c r="S18" i="6"/>
  <c r="R18" i="6"/>
  <c r="Q18" i="6"/>
  <c r="P18" i="6"/>
  <c r="E18" i="6"/>
  <c r="T18" i="6" s="1"/>
  <c r="W16" i="6"/>
  <c r="V16" i="6"/>
  <c r="O16" i="6"/>
  <c r="N16" i="6"/>
  <c r="M16" i="6"/>
  <c r="L16" i="6"/>
  <c r="K16" i="6"/>
  <c r="S16" i="6" s="1"/>
  <c r="J16" i="6"/>
  <c r="R16" i="6" s="1"/>
  <c r="I16" i="6"/>
  <c r="Q16" i="6" s="1"/>
  <c r="H16" i="6"/>
  <c r="P16" i="6" s="1"/>
  <c r="G16" i="6"/>
  <c r="F16" i="6"/>
  <c r="E16" i="6"/>
  <c r="C16" i="6"/>
  <c r="B16" i="6"/>
  <c r="T15" i="6"/>
  <c r="S15" i="6"/>
  <c r="R15" i="6"/>
  <c r="Q15" i="6"/>
  <c r="P15" i="6"/>
  <c r="E15" i="6"/>
  <c r="S14" i="6"/>
  <c r="R14" i="6"/>
  <c r="Q14" i="6"/>
  <c r="P14" i="6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U12" i="6" s="1"/>
  <c r="U11" i="6"/>
  <c r="S11" i="6"/>
  <c r="R11" i="6"/>
  <c r="Q11" i="6"/>
  <c r="P11" i="6"/>
  <c r="E11" i="6"/>
  <c r="T11" i="6" s="1"/>
  <c r="S10" i="6"/>
  <c r="R10" i="6"/>
  <c r="Q10" i="6"/>
  <c r="P10" i="6"/>
  <c r="E10" i="6"/>
  <c r="T67" i="6" s="1"/>
  <c r="U9" i="6"/>
  <c r="T9" i="6"/>
  <c r="S9" i="6"/>
  <c r="R9" i="6"/>
  <c r="Q9" i="6"/>
  <c r="P9" i="6"/>
  <c r="E9" i="6"/>
  <c r="U59" i="6" l="1"/>
  <c r="T59" i="6"/>
  <c r="U24" i="6"/>
  <c r="T24" i="6"/>
  <c r="U67" i="6"/>
  <c r="U16" i="6"/>
  <c r="T33" i="6"/>
  <c r="U53" i="6"/>
  <c r="E112" i="6"/>
  <c r="U95" i="6"/>
  <c r="T95" i="6"/>
  <c r="T14" i="6"/>
  <c r="U15" i="6"/>
  <c r="T21" i="6"/>
  <c r="T28" i="6"/>
  <c r="U35" i="6"/>
  <c r="T49" i="6"/>
  <c r="T53" i="6"/>
  <c r="T56" i="6"/>
  <c r="T66" i="6"/>
  <c r="T101" i="6"/>
  <c r="T109" i="6"/>
  <c r="T13" i="6"/>
  <c r="T20" i="6"/>
  <c r="T27" i="6"/>
  <c r="T48" i="6"/>
  <c r="T55" i="6"/>
  <c r="T61" i="6"/>
  <c r="U66" i="6"/>
  <c r="T70" i="6"/>
  <c r="T92" i="6"/>
  <c r="T12" i="6"/>
  <c r="T16" i="6"/>
  <c r="T19" i="6"/>
  <c r="T26" i="6"/>
  <c r="T30" i="6"/>
  <c r="T47" i="6"/>
  <c r="T91" i="6"/>
  <c r="T103" i="6"/>
  <c r="T72" i="6"/>
  <c r="U103" i="6"/>
  <c r="T113" i="6"/>
  <c r="T10" i="6"/>
  <c r="T38" i="6"/>
  <c r="T45" i="6"/>
  <c r="U72" i="6"/>
  <c r="T89" i="6"/>
  <c r="U33" i="6"/>
  <c r="U40" i="6"/>
  <c r="U71" i="6"/>
  <c r="U10" i="6"/>
  <c r="U112" i="6" l="1"/>
  <c r="T112" i="6"/>
  <c r="W113" i="5" l="1"/>
  <c r="V113" i="5"/>
  <c r="S113" i="5"/>
  <c r="Q113" i="5"/>
  <c r="P113" i="5"/>
  <c r="O113" i="5"/>
  <c r="N113" i="5"/>
  <c r="M113" i="5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W112" i="5"/>
  <c r="V112" i="5"/>
  <c r="Q112" i="5"/>
  <c r="P112" i="5"/>
  <c r="O112" i="5"/>
  <c r="N112" i="5"/>
  <c r="L112" i="5"/>
  <c r="R112" i="5" s="1"/>
  <c r="I112" i="5"/>
  <c r="F112" i="5"/>
  <c r="D112" i="5"/>
  <c r="U111" i="5"/>
  <c r="T111" i="5"/>
  <c r="S111" i="5"/>
  <c r="R111" i="5"/>
  <c r="T110" i="5"/>
  <c r="S110" i="5"/>
  <c r="R110" i="5"/>
  <c r="E110" i="5"/>
  <c r="U110" i="5" s="1"/>
  <c r="T109" i="5"/>
  <c r="S109" i="5"/>
  <c r="R109" i="5"/>
  <c r="E109" i="5"/>
  <c r="U109" i="5" s="1"/>
  <c r="S108" i="5"/>
  <c r="R108" i="5"/>
  <c r="E108" i="5"/>
  <c r="U108" i="5" s="1"/>
  <c r="U107" i="5"/>
  <c r="T107" i="5"/>
  <c r="S107" i="5"/>
  <c r="R107" i="5"/>
  <c r="E107" i="5"/>
  <c r="U106" i="5"/>
  <c r="S106" i="5"/>
  <c r="R106" i="5"/>
  <c r="E106" i="5"/>
  <c r="T106" i="5" s="1"/>
  <c r="U105" i="5"/>
  <c r="T105" i="5"/>
  <c r="S105" i="5"/>
  <c r="R105" i="5"/>
  <c r="E105" i="5"/>
  <c r="U104" i="5"/>
  <c r="T104" i="5"/>
  <c r="S104" i="5"/>
  <c r="R104" i="5"/>
  <c r="E104" i="5"/>
  <c r="S103" i="5"/>
  <c r="R103" i="5"/>
  <c r="E103" i="5"/>
  <c r="U103" i="5" s="1"/>
  <c r="T102" i="5"/>
  <c r="S102" i="5"/>
  <c r="R102" i="5"/>
  <c r="E102" i="5"/>
  <c r="U102" i="5" s="1"/>
  <c r="T101" i="5"/>
  <c r="S101" i="5"/>
  <c r="R101" i="5"/>
  <c r="E101" i="5"/>
  <c r="U101" i="5" s="1"/>
  <c r="S100" i="5"/>
  <c r="R100" i="5"/>
  <c r="E100" i="5"/>
  <c r="E95" i="5" s="1"/>
  <c r="U99" i="5"/>
  <c r="T99" i="5"/>
  <c r="S99" i="5"/>
  <c r="R99" i="5"/>
  <c r="E99" i="5"/>
  <c r="U98" i="5"/>
  <c r="S98" i="5"/>
  <c r="R98" i="5"/>
  <c r="E98" i="5"/>
  <c r="T98" i="5" s="1"/>
  <c r="U97" i="5"/>
  <c r="T97" i="5"/>
  <c r="S97" i="5"/>
  <c r="R97" i="5"/>
  <c r="E97" i="5"/>
  <c r="U96" i="5"/>
  <c r="T96" i="5"/>
  <c r="S96" i="5"/>
  <c r="R96" i="5"/>
  <c r="E96" i="5"/>
  <c r="W95" i="5"/>
  <c r="V95" i="5"/>
  <c r="S95" i="5"/>
  <c r="R95" i="5"/>
  <c r="M95" i="5"/>
  <c r="M112" i="5" s="1"/>
  <c r="S112" i="5" s="1"/>
  <c r="L95" i="5"/>
  <c r="K95" i="5"/>
  <c r="K112" i="5" s="1"/>
  <c r="J95" i="5"/>
  <c r="J112" i="5" s="1"/>
  <c r="I95" i="5"/>
  <c r="H95" i="5"/>
  <c r="H112" i="5" s="1"/>
  <c r="G95" i="5"/>
  <c r="G112" i="5" s="1"/>
  <c r="F95" i="5"/>
  <c r="D95" i="5"/>
  <c r="C95" i="5"/>
  <c r="C112" i="5" s="1"/>
  <c r="B95" i="5"/>
  <c r="B112" i="5" s="1"/>
  <c r="T93" i="5"/>
  <c r="S93" i="5"/>
  <c r="R93" i="5"/>
  <c r="Q93" i="5"/>
  <c r="P93" i="5"/>
  <c r="E93" i="5"/>
  <c r="U93" i="5" s="1"/>
  <c r="U92" i="5"/>
  <c r="S92" i="5"/>
  <c r="R92" i="5"/>
  <c r="Q92" i="5"/>
  <c r="P92" i="5"/>
  <c r="E92" i="5"/>
  <c r="T92" i="5" s="1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U89" i="5" s="1"/>
  <c r="S88" i="5"/>
  <c r="R88" i="5"/>
  <c r="Q88" i="5"/>
  <c r="P88" i="5"/>
  <c r="E88" i="5"/>
  <c r="U88" i="5" s="1"/>
  <c r="U87" i="5"/>
  <c r="T87" i="5"/>
  <c r="S87" i="5"/>
  <c r="R87" i="5"/>
  <c r="Q87" i="5"/>
  <c r="P87" i="5"/>
  <c r="E87" i="5"/>
  <c r="U86" i="5"/>
  <c r="T86" i="5"/>
  <c r="S86" i="5"/>
  <c r="R86" i="5"/>
  <c r="Q86" i="5"/>
  <c r="P86" i="5"/>
  <c r="E86" i="5"/>
  <c r="E83" i="5"/>
  <c r="E82" i="5"/>
  <c r="E81" i="5"/>
  <c r="E80" i="5"/>
  <c r="E79" i="5" s="1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W72" i="5"/>
  <c r="V72" i="5"/>
  <c r="O72" i="5"/>
  <c r="N72" i="5"/>
  <c r="M72" i="5"/>
  <c r="L72" i="5"/>
  <c r="K72" i="5"/>
  <c r="S72" i="5" s="1"/>
  <c r="J72" i="5"/>
  <c r="R72" i="5" s="1"/>
  <c r="I72" i="5"/>
  <c r="Q72" i="5" s="1"/>
  <c r="H72" i="5"/>
  <c r="P72" i="5" s="1"/>
  <c r="G72" i="5"/>
  <c r="F72" i="5"/>
  <c r="C72" i="5"/>
  <c r="B72" i="5"/>
  <c r="E72" i="5" s="1"/>
  <c r="W71" i="5"/>
  <c r="V71" i="5"/>
  <c r="O71" i="5"/>
  <c r="N71" i="5"/>
  <c r="M71" i="5"/>
  <c r="L71" i="5"/>
  <c r="K71" i="5"/>
  <c r="S71" i="5" s="1"/>
  <c r="J71" i="5"/>
  <c r="R71" i="5" s="1"/>
  <c r="I71" i="5"/>
  <c r="Q71" i="5" s="1"/>
  <c r="H71" i="5"/>
  <c r="P71" i="5" s="1"/>
  <c r="G71" i="5"/>
  <c r="F71" i="5"/>
  <c r="E71" i="5"/>
  <c r="C71" i="5"/>
  <c r="B71" i="5"/>
  <c r="W70" i="5"/>
  <c r="V70" i="5"/>
  <c r="O70" i="5"/>
  <c r="N70" i="5"/>
  <c r="M70" i="5"/>
  <c r="L70" i="5"/>
  <c r="K70" i="5"/>
  <c r="S70" i="5" s="1"/>
  <c r="J70" i="5"/>
  <c r="R70" i="5" s="1"/>
  <c r="I70" i="5"/>
  <c r="Q70" i="5" s="1"/>
  <c r="H70" i="5"/>
  <c r="P70" i="5" s="1"/>
  <c r="G70" i="5"/>
  <c r="F70" i="5"/>
  <c r="C70" i="5"/>
  <c r="B70" i="5"/>
  <c r="E70" i="5" s="1"/>
  <c r="U69" i="5"/>
  <c r="T69" i="5"/>
  <c r="S69" i="5"/>
  <c r="R69" i="5"/>
  <c r="Q69" i="5"/>
  <c r="P69" i="5"/>
  <c r="E69" i="5"/>
  <c r="W67" i="5"/>
  <c r="V67" i="5"/>
  <c r="O67" i="5"/>
  <c r="N67" i="5"/>
  <c r="M67" i="5"/>
  <c r="L67" i="5"/>
  <c r="K67" i="5"/>
  <c r="S67" i="5" s="1"/>
  <c r="J67" i="5"/>
  <c r="R67" i="5" s="1"/>
  <c r="I67" i="5"/>
  <c r="Q67" i="5" s="1"/>
  <c r="H67" i="5"/>
  <c r="P67" i="5" s="1"/>
  <c r="G67" i="5"/>
  <c r="F67" i="5"/>
  <c r="C67" i="5"/>
  <c r="E67" i="5" s="1"/>
  <c r="B67" i="5"/>
  <c r="W66" i="5"/>
  <c r="V66" i="5"/>
  <c r="O66" i="5"/>
  <c r="N66" i="5"/>
  <c r="M66" i="5"/>
  <c r="L66" i="5"/>
  <c r="K66" i="5"/>
  <c r="S66" i="5" s="1"/>
  <c r="J66" i="5"/>
  <c r="R66" i="5" s="1"/>
  <c r="I66" i="5"/>
  <c r="Q66" i="5" s="1"/>
  <c r="H66" i="5"/>
  <c r="P66" i="5" s="1"/>
  <c r="G66" i="5"/>
  <c r="F66" i="5"/>
  <c r="C66" i="5"/>
  <c r="B66" i="5"/>
  <c r="E66" i="5" s="1"/>
  <c r="S65" i="5"/>
  <c r="R65" i="5"/>
  <c r="Q65" i="5"/>
  <c r="P65" i="5"/>
  <c r="E65" i="5"/>
  <c r="U65" i="5" s="1"/>
  <c r="U64" i="5"/>
  <c r="S64" i="5"/>
  <c r="R64" i="5"/>
  <c r="Q64" i="5"/>
  <c r="P64" i="5"/>
  <c r="T64" i="5" s="1"/>
  <c r="E64" i="5"/>
  <c r="U63" i="5"/>
  <c r="T63" i="5"/>
  <c r="S63" i="5"/>
  <c r="R63" i="5"/>
  <c r="Q63" i="5"/>
  <c r="P63" i="5"/>
  <c r="E63" i="5"/>
  <c r="T62" i="5"/>
  <c r="S62" i="5"/>
  <c r="R62" i="5"/>
  <c r="Q62" i="5"/>
  <c r="P62" i="5"/>
  <c r="E62" i="5"/>
  <c r="U62" i="5" s="1"/>
  <c r="U61" i="5"/>
  <c r="S61" i="5"/>
  <c r="R61" i="5"/>
  <c r="Q61" i="5"/>
  <c r="P61" i="5"/>
  <c r="E61" i="5"/>
  <c r="V59" i="5"/>
  <c r="R59" i="5"/>
  <c r="O59" i="5"/>
  <c r="N59" i="5"/>
  <c r="M59" i="5"/>
  <c r="L59" i="5"/>
  <c r="K59" i="5"/>
  <c r="S59" i="5" s="1"/>
  <c r="J59" i="5"/>
  <c r="I59" i="5"/>
  <c r="Q59" i="5" s="1"/>
  <c r="H59" i="5"/>
  <c r="P59" i="5" s="1"/>
  <c r="G59" i="5"/>
  <c r="F59" i="5"/>
  <c r="C59" i="5"/>
  <c r="B59" i="5"/>
  <c r="E59" i="5" s="1"/>
  <c r="U58" i="5"/>
  <c r="T58" i="5"/>
  <c r="S58" i="5"/>
  <c r="R58" i="5"/>
  <c r="Q58" i="5"/>
  <c r="P58" i="5"/>
  <c r="E58" i="5"/>
  <c r="U57" i="5"/>
  <c r="T57" i="5"/>
  <c r="S57" i="5"/>
  <c r="R57" i="5"/>
  <c r="Q57" i="5"/>
  <c r="P57" i="5"/>
  <c r="E57" i="5"/>
  <c r="T56" i="5"/>
  <c r="S56" i="5"/>
  <c r="R56" i="5"/>
  <c r="Q56" i="5"/>
  <c r="P56" i="5"/>
  <c r="E56" i="5"/>
  <c r="U56" i="5" s="1"/>
  <c r="U55" i="5"/>
  <c r="S55" i="5"/>
  <c r="R55" i="5"/>
  <c r="Q55" i="5"/>
  <c r="P55" i="5"/>
  <c r="E55" i="5"/>
  <c r="T55" i="5" s="1"/>
  <c r="W53" i="5"/>
  <c r="V53" i="5"/>
  <c r="O53" i="5"/>
  <c r="N53" i="5"/>
  <c r="M53" i="5"/>
  <c r="L53" i="5"/>
  <c r="K53" i="5"/>
  <c r="S53" i="5" s="1"/>
  <c r="J53" i="5"/>
  <c r="R53" i="5" s="1"/>
  <c r="I53" i="5"/>
  <c r="Q53" i="5" s="1"/>
  <c r="H53" i="5"/>
  <c r="P53" i="5" s="1"/>
  <c r="G53" i="5"/>
  <c r="F53" i="5"/>
  <c r="C53" i="5"/>
  <c r="B53" i="5"/>
  <c r="E53" i="5" s="1"/>
  <c r="S52" i="5"/>
  <c r="R52" i="5"/>
  <c r="Q52" i="5"/>
  <c r="P52" i="5"/>
  <c r="E52" i="5"/>
  <c r="U52" i="5" s="1"/>
  <c r="U51" i="5"/>
  <c r="S51" i="5"/>
  <c r="R51" i="5"/>
  <c r="Q51" i="5"/>
  <c r="P51" i="5"/>
  <c r="T51" i="5" s="1"/>
  <c r="E51" i="5"/>
  <c r="U50" i="5"/>
  <c r="T50" i="5"/>
  <c r="S50" i="5"/>
  <c r="R50" i="5"/>
  <c r="Q50" i="5"/>
  <c r="P50" i="5"/>
  <c r="E50" i="5"/>
  <c r="T49" i="5"/>
  <c r="S49" i="5"/>
  <c r="R49" i="5"/>
  <c r="Q49" i="5"/>
  <c r="P49" i="5"/>
  <c r="E49" i="5"/>
  <c r="U49" i="5" s="1"/>
  <c r="U48" i="5"/>
  <c r="S48" i="5"/>
  <c r="R48" i="5"/>
  <c r="Q48" i="5"/>
  <c r="P48" i="5"/>
  <c r="E48" i="5"/>
  <c r="T48" i="5" s="1"/>
  <c r="S47" i="5"/>
  <c r="R47" i="5"/>
  <c r="Q47" i="5"/>
  <c r="P47" i="5"/>
  <c r="E47" i="5"/>
  <c r="U47" i="5" s="1"/>
  <c r="S46" i="5"/>
  <c r="R46" i="5"/>
  <c r="Q46" i="5"/>
  <c r="P46" i="5"/>
  <c r="E46" i="5"/>
  <c r="U46" i="5" s="1"/>
  <c r="S45" i="5"/>
  <c r="R45" i="5"/>
  <c r="Q45" i="5"/>
  <c r="P45" i="5"/>
  <c r="E45" i="5"/>
  <c r="U45" i="5" s="1"/>
  <c r="S44" i="5"/>
  <c r="R44" i="5"/>
  <c r="Q44" i="5"/>
  <c r="P44" i="5"/>
  <c r="E44" i="5"/>
  <c r="U44" i="5" s="1"/>
  <c r="U43" i="5"/>
  <c r="S43" i="5"/>
  <c r="R43" i="5"/>
  <c r="Q43" i="5"/>
  <c r="P43" i="5"/>
  <c r="T43" i="5" s="1"/>
  <c r="E43" i="5"/>
  <c r="U53" i="5" s="1"/>
  <c r="U42" i="5"/>
  <c r="T42" i="5"/>
  <c r="S42" i="5"/>
  <c r="R42" i="5"/>
  <c r="Q42" i="5"/>
  <c r="P42" i="5"/>
  <c r="E42" i="5"/>
  <c r="W40" i="5"/>
  <c r="V40" i="5"/>
  <c r="O40" i="5"/>
  <c r="N40" i="5"/>
  <c r="M40" i="5"/>
  <c r="L40" i="5"/>
  <c r="K40" i="5"/>
  <c r="S40" i="5" s="1"/>
  <c r="J40" i="5"/>
  <c r="R40" i="5" s="1"/>
  <c r="I40" i="5"/>
  <c r="Q40" i="5" s="1"/>
  <c r="H40" i="5"/>
  <c r="P40" i="5" s="1"/>
  <c r="G40" i="5"/>
  <c r="F40" i="5"/>
  <c r="E40" i="5"/>
  <c r="C40" i="5"/>
  <c r="B40" i="5"/>
  <c r="S39" i="5"/>
  <c r="R39" i="5"/>
  <c r="Q39" i="5"/>
  <c r="P39" i="5"/>
  <c r="E39" i="5"/>
  <c r="U39" i="5" s="1"/>
  <c r="S38" i="5"/>
  <c r="R38" i="5"/>
  <c r="Q38" i="5"/>
  <c r="P38" i="5"/>
  <c r="E38" i="5"/>
  <c r="U38" i="5" s="1"/>
  <c r="S37" i="5"/>
  <c r="R37" i="5"/>
  <c r="Q37" i="5"/>
  <c r="P37" i="5"/>
  <c r="E37" i="5"/>
  <c r="U37" i="5" s="1"/>
  <c r="U36" i="5"/>
  <c r="S36" i="5"/>
  <c r="R36" i="5"/>
  <c r="Q36" i="5"/>
  <c r="P36" i="5"/>
  <c r="T36" i="5" s="1"/>
  <c r="E36" i="5"/>
  <c r="U35" i="5"/>
  <c r="T35" i="5"/>
  <c r="S35" i="5"/>
  <c r="R35" i="5"/>
  <c r="Q35" i="5"/>
  <c r="P35" i="5"/>
  <c r="E35" i="5"/>
  <c r="W33" i="5"/>
  <c r="V33" i="5"/>
  <c r="O33" i="5"/>
  <c r="N33" i="5"/>
  <c r="M33" i="5"/>
  <c r="L33" i="5"/>
  <c r="K33" i="5"/>
  <c r="S33" i="5" s="1"/>
  <c r="J33" i="5"/>
  <c r="R33" i="5" s="1"/>
  <c r="I33" i="5"/>
  <c r="Q33" i="5" s="1"/>
  <c r="H33" i="5"/>
  <c r="P33" i="5" s="1"/>
  <c r="G33" i="5"/>
  <c r="F33" i="5"/>
  <c r="E33" i="5"/>
  <c r="T33" i="5" s="1"/>
  <c r="C33" i="5"/>
  <c r="B33" i="5"/>
  <c r="S32" i="5"/>
  <c r="R32" i="5"/>
  <c r="Q32" i="5"/>
  <c r="P32" i="5"/>
  <c r="E32" i="5"/>
  <c r="U32" i="5" s="1"/>
  <c r="W30" i="5"/>
  <c r="V30" i="5"/>
  <c r="O30" i="5"/>
  <c r="N30" i="5"/>
  <c r="M30" i="5"/>
  <c r="L30" i="5"/>
  <c r="K30" i="5"/>
  <c r="S30" i="5" s="1"/>
  <c r="J30" i="5"/>
  <c r="R30" i="5" s="1"/>
  <c r="I30" i="5"/>
  <c r="Q30" i="5" s="1"/>
  <c r="H30" i="5"/>
  <c r="P30" i="5" s="1"/>
  <c r="G30" i="5"/>
  <c r="F30" i="5"/>
  <c r="C30" i="5"/>
  <c r="B30" i="5"/>
  <c r="E30" i="5" s="1"/>
  <c r="U29" i="5"/>
  <c r="T29" i="5"/>
  <c r="S29" i="5"/>
  <c r="R29" i="5"/>
  <c r="Q29" i="5"/>
  <c r="P29" i="5"/>
  <c r="E29" i="5"/>
  <c r="T28" i="5"/>
  <c r="S28" i="5"/>
  <c r="R28" i="5"/>
  <c r="Q28" i="5"/>
  <c r="P28" i="5"/>
  <c r="E28" i="5"/>
  <c r="U28" i="5" s="1"/>
  <c r="U27" i="5"/>
  <c r="T27" i="5"/>
  <c r="S27" i="5"/>
  <c r="R27" i="5"/>
  <c r="Q27" i="5"/>
  <c r="P27" i="5"/>
  <c r="E27" i="5"/>
  <c r="S26" i="5"/>
  <c r="R26" i="5"/>
  <c r="Q26" i="5"/>
  <c r="P26" i="5"/>
  <c r="E26" i="5"/>
  <c r="U26" i="5" s="1"/>
  <c r="W24" i="5"/>
  <c r="V24" i="5"/>
  <c r="O24" i="5"/>
  <c r="N24" i="5"/>
  <c r="M24" i="5"/>
  <c r="L24" i="5"/>
  <c r="K24" i="5"/>
  <c r="S24" i="5" s="1"/>
  <c r="J24" i="5"/>
  <c r="R24" i="5" s="1"/>
  <c r="I24" i="5"/>
  <c r="Q24" i="5" s="1"/>
  <c r="H24" i="5"/>
  <c r="P24" i="5" s="1"/>
  <c r="G24" i="5"/>
  <c r="F24" i="5"/>
  <c r="C24" i="5"/>
  <c r="B24" i="5"/>
  <c r="E24" i="5" s="1"/>
  <c r="U23" i="5"/>
  <c r="T23" i="5"/>
  <c r="S23" i="5"/>
  <c r="R23" i="5"/>
  <c r="Q23" i="5"/>
  <c r="P23" i="5"/>
  <c r="E23" i="5"/>
  <c r="U22" i="5"/>
  <c r="T22" i="5"/>
  <c r="S22" i="5"/>
  <c r="R22" i="5"/>
  <c r="Q22" i="5"/>
  <c r="P22" i="5"/>
  <c r="E22" i="5"/>
  <c r="T21" i="5"/>
  <c r="S21" i="5"/>
  <c r="R21" i="5"/>
  <c r="Q21" i="5"/>
  <c r="P21" i="5"/>
  <c r="E21" i="5"/>
  <c r="U21" i="5" s="1"/>
  <c r="S20" i="5"/>
  <c r="R20" i="5"/>
  <c r="Q20" i="5"/>
  <c r="U20" i="5" s="1"/>
  <c r="P20" i="5"/>
  <c r="T20" i="5" s="1"/>
  <c r="E20" i="5"/>
  <c r="S19" i="5"/>
  <c r="R19" i="5"/>
  <c r="Q19" i="5"/>
  <c r="P19" i="5"/>
  <c r="E19" i="5"/>
  <c r="U19" i="5" s="1"/>
  <c r="S18" i="5"/>
  <c r="R18" i="5"/>
  <c r="Q18" i="5"/>
  <c r="P18" i="5"/>
  <c r="E18" i="5"/>
  <c r="U18" i="5" s="1"/>
  <c r="W16" i="5"/>
  <c r="V16" i="5"/>
  <c r="O16" i="5"/>
  <c r="N16" i="5"/>
  <c r="M16" i="5"/>
  <c r="L16" i="5"/>
  <c r="K16" i="5"/>
  <c r="S16" i="5" s="1"/>
  <c r="J16" i="5"/>
  <c r="R16" i="5" s="1"/>
  <c r="I16" i="5"/>
  <c r="Q16" i="5" s="1"/>
  <c r="H16" i="5"/>
  <c r="P16" i="5" s="1"/>
  <c r="G16" i="5"/>
  <c r="F16" i="5"/>
  <c r="C16" i="5"/>
  <c r="B16" i="5"/>
  <c r="E16" i="5" s="1"/>
  <c r="U15" i="5"/>
  <c r="T15" i="5"/>
  <c r="S15" i="5"/>
  <c r="R15" i="5"/>
  <c r="Q15" i="5"/>
  <c r="P15" i="5"/>
  <c r="E15" i="5"/>
  <c r="T14" i="5"/>
  <c r="S14" i="5"/>
  <c r="R14" i="5"/>
  <c r="Q14" i="5"/>
  <c r="P14" i="5"/>
  <c r="E14" i="5"/>
  <c r="U14" i="5" s="1"/>
  <c r="S13" i="5"/>
  <c r="R13" i="5"/>
  <c r="Q13" i="5"/>
  <c r="U13" i="5" s="1"/>
  <c r="P13" i="5"/>
  <c r="T13" i="5" s="1"/>
  <c r="E13" i="5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E10" i="5"/>
  <c r="U10" i="5" s="1"/>
  <c r="S9" i="5"/>
  <c r="R9" i="5"/>
  <c r="Q9" i="5"/>
  <c r="P9" i="5"/>
  <c r="E9" i="5"/>
  <c r="U67" i="5" s="1"/>
  <c r="U30" i="5" l="1"/>
  <c r="T30" i="5"/>
  <c r="E112" i="5"/>
  <c r="U95" i="5"/>
  <c r="T95" i="5"/>
  <c r="U16" i="5"/>
  <c r="U24" i="5"/>
  <c r="T24" i="5"/>
  <c r="T40" i="5"/>
  <c r="U66" i="5"/>
  <c r="U70" i="5"/>
  <c r="T70" i="5"/>
  <c r="T71" i="5"/>
  <c r="U59" i="5"/>
  <c r="T59" i="5"/>
  <c r="T53" i="5"/>
  <c r="T66" i="5"/>
  <c r="T61" i="5"/>
  <c r="U40" i="5"/>
  <c r="T12" i="5"/>
  <c r="T16" i="5"/>
  <c r="T19" i="5"/>
  <c r="T26" i="5"/>
  <c r="T47" i="5"/>
  <c r="T91" i="5"/>
  <c r="T103" i="5"/>
  <c r="T11" i="5"/>
  <c r="T18" i="5"/>
  <c r="T32" i="5"/>
  <c r="T39" i="5"/>
  <c r="T46" i="5"/>
  <c r="T72" i="5"/>
  <c r="T90" i="5"/>
  <c r="T100" i="5"/>
  <c r="T108" i="5"/>
  <c r="T113" i="5"/>
  <c r="T10" i="5"/>
  <c r="T38" i="5"/>
  <c r="T45" i="5"/>
  <c r="U72" i="5"/>
  <c r="T89" i="5"/>
  <c r="U100" i="5"/>
  <c r="U71" i="5"/>
  <c r="T9" i="5"/>
  <c r="T37" i="5"/>
  <c r="T44" i="5"/>
  <c r="T52" i="5"/>
  <c r="T65" i="5"/>
  <c r="T67" i="5"/>
  <c r="T88" i="5"/>
  <c r="U33" i="5"/>
  <c r="U9" i="5"/>
  <c r="U112" i="5" l="1"/>
  <c r="T112" i="5"/>
  <c r="W113" i="4" l="1"/>
  <c r="V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U113" i="4" s="1"/>
  <c r="D113" i="4"/>
  <c r="C113" i="4"/>
  <c r="B113" i="4"/>
  <c r="V112" i="4"/>
  <c r="Q112" i="4"/>
  <c r="P112" i="4"/>
  <c r="O112" i="4"/>
  <c r="N112" i="4"/>
  <c r="H112" i="4"/>
  <c r="F112" i="4"/>
  <c r="U111" i="4"/>
  <c r="T111" i="4"/>
  <c r="S111" i="4"/>
  <c r="R111" i="4"/>
  <c r="S110" i="4"/>
  <c r="R110" i="4"/>
  <c r="E110" i="4"/>
  <c r="U110" i="4" s="1"/>
  <c r="U109" i="4"/>
  <c r="T109" i="4"/>
  <c r="S109" i="4"/>
  <c r="R109" i="4"/>
  <c r="E109" i="4"/>
  <c r="S108" i="4"/>
  <c r="R108" i="4"/>
  <c r="E108" i="4"/>
  <c r="U108" i="4" s="1"/>
  <c r="U107" i="4"/>
  <c r="T107" i="4"/>
  <c r="S107" i="4"/>
  <c r="R107" i="4"/>
  <c r="E107" i="4"/>
  <c r="U106" i="4"/>
  <c r="T106" i="4"/>
  <c r="S106" i="4"/>
  <c r="R106" i="4"/>
  <c r="E106" i="4"/>
  <c r="S105" i="4"/>
  <c r="R105" i="4"/>
  <c r="E105" i="4"/>
  <c r="U105" i="4" s="1"/>
  <c r="U104" i="4"/>
  <c r="T104" i="4"/>
  <c r="S104" i="4"/>
  <c r="R104" i="4"/>
  <c r="E104" i="4"/>
  <c r="S103" i="4"/>
  <c r="R103" i="4"/>
  <c r="E103" i="4"/>
  <c r="U103" i="4" s="1"/>
  <c r="S102" i="4"/>
  <c r="R102" i="4"/>
  <c r="E102" i="4"/>
  <c r="U102" i="4" s="1"/>
  <c r="U101" i="4"/>
  <c r="T101" i="4"/>
  <c r="S101" i="4"/>
  <c r="R101" i="4"/>
  <c r="E101" i="4"/>
  <c r="S100" i="4"/>
  <c r="R100" i="4"/>
  <c r="E100" i="4"/>
  <c r="U100" i="4" s="1"/>
  <c r="U99" i="4"/>
  <c r="T99" i="4"/>
  <c r="S99" i="4"/>
  <c r="R99" i="4"/>
  <c r="E99" i="4"/>
  <c r="U98" i="4"/>
  <c r="T98" i="4"/>
  <c r="S98" i="4"/>
  <c r="R98" i="4"/>
  <c r="E98" i="4"/>
  <c r="S97" i="4"/>
  <c r="R97" i="4"/>
  <c r="E97" i="4"/>
  <c r="U97" i="4" s="1"/>
  <c r="U96" i="4"/>
  <c r="T96" i="4"/>
  <c r="S96" i="4"/>
  <c r="R96" i="4"/>
  <c r="E96" i="4"/>
  <c r="W95" i="4"/>
  <c r="W112" i="4" s="1"/>
  <c r="V95" i="4"/>
  <c r="S95" i="4"/>
  <c r="R95" i="4"/>
  <c r="M95" i="4"/>
  <c r="M112" i="4" s="1"/>
  <c r="S112" i="4" s="1"/>
  <c r="L95" i="4"/>
  <c r="L112" i="4" s="1"/>
  <c r="R112" i="4" s="1"/>
  <c r="K95" i="4"/>
  <c r="K112" i="4" s="1"/>
  <c r="J95" i="4"/>
  <c r="J112" i="4" s="1"/>
  <c r="I95" i="4"/>
  <c r="I112" i="4" s="1"/>
  <c r="H95" i="4"/>
  <c r="G95" i="4"/>
  <c r="G112" i="4" s="1"/>
  <c r="F95" i="4"/>
  <c r="D95" i="4"/>
  <c r="D112" i="4" s="1"/>
  <c r="C95" i="4"/>
  <c r="C112" i="4" s="1"/>
  <c r="B95" i="4"/>
  <c r="B112" i="4" s="1"/>
  <c r="U93" i="4"/>
  <c r="S93" i="4"/>
  <c r="R93" i="4"/>
  <c r="Q93" i="4"/>
  <c r="P93" i="4"/>
  <c r="E93" i="4"/>
  <c r="T93" i="4" s="1"/>
  <c r="U92" i="4"/>
  <c r="T92" i="4"/>
  <c r="S92" i="4"/>
  <c r="R92" i="4"/>
  <c r="Q92" i="4"/>
  <c r="P92" i="4"/>
  <c r="E92" i="4"/>
  <c r="T91" i="4"/>
  <c r="S91" i="4"/>
  <c r="R91" i="4"/>
  <c r="Q91" i="4"/>
  <c r="P91" i="4"/>
  <c r="E91" i="4"/>
  <c r="U91" i="4" s="1"/>
  <c r="S90" i="4"/>
  <c r="R90" i="4"/>
  <c r="Q90" i="4"/>
  <c r="P90" i="4"/>
  <c r="E90" i="4"/>
  <c r="U90" i="4" s="1"/>
  <c r="S89" i="4"/>
  <c r="R89" i="4"/>
  <c r="Q89" i="4"/>
  <c r="P89" i="4"/>
  <c r="E89" i="4"/>
  <c r="U89" i="4" s="1"/>
  <c r="U88" i="4"/>
  <c r="S88" i="4"/>
  <c r="R88" i="4"/>
  <c r="Q88" i="4"/>
  <c r="P88" i="4"/>
  <c r="E88" i="4"/>
  <c r="T88" i="4" s="1"/>
  <c r="U87" i="4"/>
  <c r="S87" i="4"/>
  <c r="R87" i="4"/>
  <c r="Q87" i="4"/>
  <c r="P87" i="4"/>
  <c r="E87" i="4"/>
  <c r="T87" i="4" s="1"/>
  <c r="T86" i="4"/>
  <c r="S86" i="4"/>
  <c r="R86" i="4"/>
  <c r="Q86" i="4"/>
  <c r="P86" i="4"/>
  <c r="E86" i="4"/>
  <c r="U86" i="4" s="1"/>
  <c r="E83" i="4"/>
  <c r="E82" i="4"/>
  <c r="E81" i="4"/>
  <c r="E80" i="4"/>
  <c r="E79" i="4" s="1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W72" i="4"/>
  <c r="V72" i="4"/>
  <c r="O72" i="4"/>
  <c r="N72" i="4"/>
  <c r="M72" i="4"/>
  <c r="L72" i="4"/>
  <c r="K72" i="4"/>
  <c r="S72" i="4" s="1"/>
  <c r="J72" i="4"/>
  <c r="R72" i="4" s="1"/>
  <c r="I72" i="4"/>
  <c r="Q72" i="4" s="1"/>
  <c r="H72" i="4"/>
  <c r="P72" i="4" s="1"/>
  <c r="G72" i="4"/>
  <c r="F72" i="4"/>
  <c r="C72" i="4"/>
  <c r="B72" i="4"/>
  <c r="E72" i="4" s="1"/>
  <c r="W71" i="4"/>
  <c r="V71" i="4"/>
  <c r="O71" i="4"/>
  <c r="N71" i="4"/>
  <c r="M71" i="4"/>
  <c r="L71" i="4"/>
  <c r="K71" i="4"/>
  <c r="S71" i="4" s="1"/>
  <c r="J71" i="4"/>
  <c r="R71" i="4" s="1"/>
  <c r="I71" i="4"/>
  <c r="Q71" i="4" s="1"/>
  <c r="H71" i="4"/>
  <c r="P71" i="4" s="1"/>
  <c r="G71" i="4"/>
  <c r="F71" i="4"/>
  <c r="E71" i="4"/>
  <c r="T71" i="4" s="1"/>
  <c r="C71" i="4"/>
  <c r="B71" i="4"/>
  <c r="W70" i="4"/>
  <c r="V70" i="4"/>
  <c r="O70" i="4"/>
  <c r="N70" i="4"/>
  <c r="M70" i="4"/>
  <c r="L70" i="4"/>
  <c r="K70" i="4"/>
  <c r="S70" i="4" s="1"/>
  <c r="J70" i="4"/>
  <c r="R70" i="4" s="1"/>
  <c r="I70" i="4"/>
  <c r="Q70" i="4" s="1"/>
  <c r="H70" i="4"/>
  <c r="P70" i="4" s="1"/>
  <c r="G70" i="4"/>
  <c r="F70" i="4"/>
  <c r="C70" i="4"/>
  <c r="E70" i="4" s="1"/>
  <c r="B70" i="4"/>
  <c r="U69" i="4"/>
  <c r="S69" i="4"/>
  <c r="R69" i="4"/>
  <c r="Q69" i="4"/>
  <c r="P69" i="4"/>
  <c r="E69" i="4"/>
  <c r="T69" i="4" s="1"/>
  <c r="W67" i="4"/>
  <c r="V67" i="4"/>
  <c r="O67" i="4"/>
  <c r="N67" i="4"/>
  <c r="M67" i="4"/>
  <c r="L67" i="4"/>
  <c r="K67" i="4"/>
  <c r="S67" i="4" s="1"/>
  <c r="J67" i="4"/>
  <c r="R67" i="4" s="1"/>
  <c r="I67" i="4"/>
  <c r="Q67" i="4" s="1"/>
  <c r="H67" i="4"/>
  <c r="P67" i="4" s="1"/>
  <c r="G67" i="4"/>
  <c r="F67" i="4"/>
  <c r="C67" i="4"/>
  <c r="B67" i="4"/>
  <c r="E67" i="4" s="1"/>
  <c r="W66" i="4"/>
  <c r="V66" i="4"/>
  <c r="O66" i="4"/>
  <c r="N66" i="4"/>
  <c r="M66" i="4"/>
  <c r="L66" i="4"/>
  <c r="K66" i="4"/>
  <c r="S66" i="4" s="1"/>
  <c r="J66" i="4"/>
  <c r="R66" i="4" s="1"/>
  <c r="I66" i="4"/>
  <c r="Q66" i="4" s="1"/>
  <c r="U66" i="4" s="1"/>
  <c r="H66" i="4"/>
  <c r="P66" i="4" s="1"/>
  <c r="G66" i="4"/>
  <c r="F66" i="4"/>
  <c r="C66" i="4"/>
  <c r="B66" i="4"/>
  <c r="E66" i="4" s="1"/>
  <c r="S65" i="4"/>
  <c r="R65" i="4"/>
  <c r="Q65" i="4"/>
  <c r="P65" i="4"/>
  <c r="T65" i="4" s="1"/>
  <c r="E65" i="4"/>
  <c r="U65" i="4" s="1"/>
  <c r="U64" i="4"/>
  <c r="S64" i="4"/>
  <c r="R64" i="4"/>
  <c r="Q64" i="4"/>
  <c r="P64" i="4"/>
  <c r="E64" i="4"/>
  <c r="T64" i="4" s="1"/>
  <c r="U63" i="4"/>
  <c r="T63" i="4"/>
  <c r="S63" i="4"/>
  <c r="R63" i="4"/>
  <c r="Q63" i="4"/>
  <c r="P63" i="4"/>
  <c r="E63" i="4"/>
  <c r="U62" i="4"/>
  <c r="S62" i="4"/>
  <c r="R62" i="4"/>
  <c r="Q62" i="4"/>
  <c r="P62" i="4"/>
  <c r="E62" i="4"/>
  <c r="T62" i="4" s="1"/>
  <c r="T61" i="4"/>
  <c r="S61" i="4"/>
  <c r="R61" i="4"/>
  <c r="Q61" i="4"/>
  <c r="P61" i="4"/>
  <c r="E61" i="4"/>
  <c r="U61" i="4" s="1"/>
  <c r="V59" i="4"/>
  <c r="O59" i="4"/>
  <c r="N59" i="4"/>
  <c r="M59" i="4"/>
  <c r="L59" i="4"/>
  <c r="K59" i="4"/>
  <c r="S59" i="4" s="1"/>
  <c r="J59" i="4"/>
  <c r="R59" i="4" s="1"/>
  <c r="I59" i="4"/>
  <c r="Q59" i="4" s="1"/>
  <c r="H59" i="4"/>
  <c r="P59" i="4" s="1"/>
  <c r="G59" i="4"/>
  <c r="F59" i="4"/>
  <c r="C59" i="4"/>
  <c r="B59" i="4"/>
  <c r="E59" i="4" s="1"/>
  <c r="U58" i="4"/>
  <c r="S58" i="4"/>
  <c r="R58" i="4"/>
  <c r="Q58" i="4"/>
  <c r="P58" i="4"/>
  <c r="E58" i="4"/>
  <c r="T58" i="4" s="1"/>
  <c r="T57" i="4"/>
  <c r="S57" i="4"/>
  <c r="R57" i="4"/>
  <c r="Q57" i="4"/>
  <c r="P57" i="4"/>
  <c r="E57" i="4"/>
  <c r="U57" i="4" s="1"/>
  <c r="U56" i="4"/>
  <c r="S56" i="4"/>
  <c r="R56" i="4"/>
  <c r="Q56" i="4"/>
  <c r="P56" i="4"/>
  <c r="E56" i="4"/>
  <c r="T56" i="4" s="1"/>
  <c r="T55" i="4"/>
  <c r="S55" i="4"/>
  <c r="R55" i="4"/>
  <c r="Q55" i="4"/>
  <c r="P55" i="4"/>
  <c r="E55" i="4"/>
  <c r="U55" i="4" s="1"/>
  <c r="W53" i="4"/>
  <c r="V53" i="4"/>
  <c r="O53" i="4"/>
  <c r="N53" i="4"/>
  <c r="M53" i="4"/>
  <c r="L53" i="4"/>
  <c r="K53" i="4"/>
  <c r="S53" i="4" s="1"/>
  <c r="J53" i="4"/>
  <c r="R53" i="4" s="1"/>
  <c r="I53" i="4"/>
  <c r="Q53" i="4" s="1"/>
  <c r="H53" i="4"/>
  <c r="P53" i="4" s="1"/>
  <c r="G53" i="4"/>
  <c r="F53" i="4"/>
  <c r="C53" i="4"/>
  <c r="B53" i="4"/>
  <c r="E53" i="4" s="1"/>
  <c r="S52" i="4"/>
  <c r="R52" i="4"/>
  <c r="Q52" i="4"/>
  <c r="P52" i="4"/>
  <c r="T52" i="4" s="1"/>
  <c r="E52" i="4"/>
  <c r="U52" i="4" s="1"/>
  <c r="U51" i="4"/>
  <c r="S51" i="4"/>
  <c r="R51" i="4"/>
  <c r="Q51" i="4"/>
  <c r="P51" i="4"/>
  <c r="E51" i="4"/>
  <c r="T51" i="4" s="1"/>
  <c r="T50" i="4"/>
  <c r="S50" i="4"/>
  <c r="R50" i="4"/>
  <c r="Q50" i="4"/>
  <c r="P50" i="4"/>
  <c r="E50" i="4"/>
  <c r="U50" i="4" s="1"/>
  <c r="U49" i="4"/>
  <c r="S49" i="4"/>
  <c r="R49" i="4"/>
  <c r="Q49" i="4"/>
  <c r="P49" i="4"/>
  <c r="E49" i="4"/>
  <c r="T49" i="4" s="1"/>
  <c r="T48" i="4"/>
  <c r="S48" i="4"/>
  <c r="R48" i="4"/>
  <c r="Q48" i="4"/>
  <c r="P48" i="4"/>
  <c r="E48" i="4"/>
  <c r="U48" i="4" s="1"/>
  <c r="S47" i="4"/>
  <c r="R47" i="4"/>
  <c r="Q47" i="4"/>
  <c r="P47" i="4"/>
  <c r="E47" i="4"/>
  <c r="U47" i="4" s="1"/>
  <c r="U46" i="4"/>
  <c r="T46" i="4"/>
  <c r="S46" i="4"/>
  <c r="R46" i="4"/>
  <c r="Q46" i="4"/>
  <c r="P46" i="4"/>
  <c r="E46" i="4"/>
  <c r="S45" i="4"/>
  <c r="R45" i="4"/>
  <c r="Q45" i="4"/>
  <c r="P45" i="4"/>
  <c r="E45" i="4"/>
  <c r="U45" i="4" s="1"/>
  <c r="S44" i="4"/>
  <c r="R44" i="4"/>
  <c r="Q44" i="4"/>
  <c r="P44" i="4"/>
  <c r="T44" i="4" s="1"/>
  <c r="E44" i="4"/>
  <c r="U44" i="4" s="1"/>
  <c r="U43" i="4"/>
  <c r="S43" i="4"/>
  <c r="R43" i="4"/>
  <c r="Q43" i="4"/>
  <c r="P43" i="4"/>
  <c r="E43" i="4"/>
  <c r="T43" i="4" s="1"/>
  <c r="T42" i="4"/>
  <c r="S42" i="4"/>
  <c r="R42" i="4"/>
  <c r="Q42" i="4"/>
  <c r="P42" i="4"/>
  <c r="E42" i="4"/>
  <c r="U42" i="4" s="1"/>
  <c r="W40" i="4"/>
  <c r="V40" i="4"/>
  <c r="O40" i="4"/>
  <c r="N40" i="4"/>
  <c r="M40" i="4"/>
  <c r="L40" i="4"/>
  <c r="K40" i="4"/>
  <c r="S40" i="4" s="1"/>
  <c r="J40" i="4"/>
  <c r="R40" i="4" s="1"/>
  <c r="I40" i="4"/>
  <c r="Q40" i="4" s="1"/>
  <c r="H40" i="4"/>
  <c r="P40" i="4" s="1"/>
  <c r="G40" i="4"/>
  <c r="F40" i="4"/>
  <c r="E40" i="4"/>
  <c r="C40" i="4"/>
  <c r="B40" i="4"/>
  <c r="U39" i="4"/>
  <c r="T39" i="4"/>
  <c r="S39" i="4"/>
  <c r="R39" i="4"/>
  <c r="Q39" i="4"/>
  <c r="P39" i="4"/>
  <c r="E39" i="4"/>
  <c r="S38" i="4"/>
  <c r="R38" i="4"/>
  <c r="Q38" i="4"/>
  <c r="P38" i="4"/>
  <c r="E38" i="4"/>
  <c r="U38" i="4" s="1"/>
  <c r="T37" i="4"/>
  <c r="S37" i="4"/>
  <c r="R37" i="4"/>
  <c r="Q37" i="4"/>
  <c r="P37" i="4"/>
  <c r="E37" i="4"/>
  <c r="U37" i="4" s="1"/>
  <c r="U36" i="4"/>
  <c r="S36" i="4"/>
  <c r="R36" i="4"/>
  <c r="Q36" i="4"/>
  <c r="P36" i="4"/>
  <c r="E36" i="4"/>
  <c r="T36" i="4" s="1"/>
  <c r="T35" i="4"/>
  <c r="S35" i="4"/>
  <c r="R35" i="4"/>
  <c r="Q35" i="4"/>
  <c r="P35" i="4"/>
  <c r="E35" i="4"/>
  <c r="W33" i="4"/>
  <c r="V33" i="4"/>
  <c r="O33" i="4"/>
  <c r="N33" i="4"/>
  <c r="M33" i="4"/>
  <c r="L33" i="4"/>
  <c r="K33" i="4"/>
  <c r="S33" i="4" s="1"/>
  <c r="J33" i="4"/>
  <c r="R33" i="4" s="1"/>
  <c r="I33" i="4"/>
  <c r="Q33" i="4" s="1"/>
  <c r="H33" i="4"/>
  <c r="P33" i="4" s="1"/>
  <c r="G33" i="4"/>
  <c r="F33" i="4"/>
  <c r="E33" i="4"/>
  <c r="C33" i="4"/>
  <c r="B33" i="4"/>
  <c r="S32" i="4"/>
  <c r="R32" i="4"/>
  <c r="Q32" i="4"/>
  <c r="P32" i="4"/>
  <c r="E32" i="4"/>
  <c r="U32" i="4" s="1"/>
  <c r="W30" i="4"/>
  <c r="V30" i="4"/>
  <c r="O30" i="4"/>
  <c r="N30" i="4"/>
  <c r="M30" i="4"/>
  <c r="L30" i="4"/>
  <c r="K30" i="4"/>
  <c r="S30" i="4" s="1"/>
  <c r="J30" i="4"/>
  <c r="R30" i="4" s="1"/>
  <c r="I30" i="4"/>
  <c r="Q30" i="4" s="1"/>
  <c r="H30" i="4"/>
  <c r="P30" i="4" s="1"/>
  <c r="G30" i="4"/>
  <c r="F30" i="4"/>
  <c r="C30" i="4"/>
  <c r="B30" i="4"/>
  <c r="E30" i="4" s="1"/>
  <c r="T29" i="4"/>
  <c r="S29" i="4"/>
  <c r="R29" i="4"/>
  <c r="Q29" i="4"/>
  <c r="P29" i="4"/>
  <c r="E29" i="4"/>
  <c r="U29" i="4" s="1"/>
  <c r="U28" i="4"/>
  <c r="S28" i="4"/>
  <c r="R28" i="4"/>
  <c r="Q28" i="4"/>
  <c r="P28" i="4"/>
  <c r="E28" i="4"/>
  <c r="T28" i="4" s="1"/>
  <c r="T27" i="4"/>
  <c r="S27" i="4"/>
  <c r="R27" i="4"/>
  <c r="Q27" i="4"/>
  <c r="P27" i="4"/>
  <c r="E27" i="4"/>
  <c r="U27" i="4" s="1"/>
  <c r="S26" i="4"/>
  <c r="R26" i="4"/>
  <c r="Q26" i="4"/>
  <c r="P26" i="4"/>
  <c r="E26" i="4"/>
  <c r="U26" i="4" s="1"/>
  <c r="W24" i="4"/>
  <c r="V24" i="4"/>
  <c r="O24" i="4"/>
  <c r="N24" i="4"/>
  <c r="M24" i="4"/>
  <c r="L24" i="4"/>
  <c r="K24" i="4"/>
  <c r="S24" i="4" s="1"/>
  <c r="J24" i="4"/>
  <c r="R24" i="4" s="1"/>
  <c r="I24" i="4"/>
  <c r="Q24" i="4" s="1"/>
  <c r="H24" i="4"/>
  <c r="P24" i="4" s="1"/>
  <c r="G24" i="4"/>
  <c r="F24" i="4"/>
  <c r="C24" i="4"/>
  <c r="E24" i="4" s="1"/>
  <c r="B24" i="4"/>
  <c r="U23" i="4"/>
  <c r="S23" i="4"/>
  <c r="R23" i="4"/>
  <c r="Q23" i="4"/>
  <c r="P23" i="4"/>
  <c r="E23" i="4"/>
  <c r="T23" i="4" s="1"/>
  <c r="T22" i="4"/>
  <c r="S22" i="4"/>
  <c r="R22" i="4"/>
  <c r="Q22" i="4"/>
  <c r="P22" i="4"/>
  <c r="E22" i="4"/>
  <c r="U22" i="4" s="1"/>
  <c r="U21" i="4"/>
  <c r="S21" i="4"/>
  <c r="R21" i="4"/>
  <c r="Q21" i="4"/>
  <c r="P21" i="4"/>
  <c r="E21" i="4"/>
  <c r="T21" i="4" s="1"/>
  <c r="T20" i="4"/>
  <c r="S20" i="4"/>
  <c r="R20" i="4"/>
  <c r="Q20" i="4"/>
  <c r="P20" i="4"/>
  <c r="E20" i="4"/>
  <c r="U20" i="4" s="1"/>
  <c r="S19" i="4"/>
  <c r="R19" i="4"/>
  <c r="Q19" i="4"/>
  <c r="P19" i="4"/>
  <c r="E19" i="4"/>
  <c r="U19" i="4" s="1"/>
  <c r="S18" i="4"/>
  <c r="R18" i="4"/>
  <c r="Q18" i="4"/>
  <c r="P18" i="4"/>
  <c r="E18" i="4"/>
  <c r="U18" i="4" s="1"/>
  <c r="W16" i="4"/>
  <c r="V16" i="4"/>
  <c r="O16" i="4"/>
  <c r="N16" i="4"/>
  <c r="M16" i="4"/>
  <c r="L16" i="4"/>
  <c r="K16" i="4"/>
  <c r="S16" i="4" s="1"/>
  <c r="J16" i="4"/>
  <c r="R16" i="4" s="1"/>
  <c r="I16" i="4"/>
  <c r="Q16" i="4" s="1"/>
  <c r="H16" i="4"/>
  <c r="P16" i="4" s="1"/>
  <c r="G16" i="4"/>
  <c r="F16" i="4"/>
  <c r="C16" i="4"/>
  <c r="B16" i="4"/>
  <c r="E16" i="4" s="1"/>
  <c r="T15" i="4"/>
  <c r="S15" i="4"/>
  <c r="R15" i="4"/>
  <c r="Q15" i="4"/>
  <c r="P15" i="4"/>
  <c r="E15" i="4"/>
  <c r="U14" i="4"/>
  <c r="S14" i="4"/>
  <c r="R14" i="4"/>
  <c r="Q14" i="4"/>
  <c r="P14" i="4"/>
  <c r="E14" i="4"/>
  <c r="T14" i="4" s="1"/>
  <c r="T13" i="4"/>
  <c r="S13" i="4"/>
  <c r="R13" i="4"/>
  <c r="Q13" i="4"/>
  <c r="P13" i="4"/>
  <c r="E13" i="4"/>
  <c r="U13" i="4" s="1"/>
  <c r="S12" i="4"/>
  <c r="R12" i="4"/>
  <c r="Q12" i="4"/>
  <c r="P12" i="4"/>
  <c r="E12" i="4"/>
  <c r="U12" i="4" s="1"/>
  <c r="S11" i="4"/>
  <c r="R11" i="4"/>
  <c r="Q11" i="4"/>
  <c r="P11" i="4"/>
  <c r="E11" i="4"/>
  <c r="U11" i="4" s="1"/>
  <c r="S10" i="4"/>
  <c r="R10" i="4"/>
  <c r="Q10" i="4"/>
  <c r="P10" i="4"/>
  <c r="E10" i="4"/>
  <c r="U10" i="4" s="1"/>
  <c r="U9" i="4"/>
  <c r="S9" i="4"/>
  <c r="R9" i="4"/>
  <c r="Q9" i="4"/>
  <c r="P9" i="4"/>
  <c r="T9" i="4" s="1"/>
  <c r="E9" i="4"/>
  <c r="U67" i="4" s="1"/>
  <c r="W113" i="3"/>
  <c r="V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U113" i="3" s="1"/>
  <c r="D113" i="3"/>
  <c r="C113" i="3"/>
  <c r="B113" i="3"/>
  <c r="V112" i="3"/>
  <c r="Q112" i="3"/>
  <c r="P112" i="3"/>
  <c r="O112" i="3"/>
  <c r="N112" i="3"/>
  <c r="L112" i="3"/>
  <c r="R112" i="3" s="1"/>
  <c r="H112" i="3"/>
  <c r="F112" i="3"/>
  <c r="D112" i="3"/>
  <c r="U111" i="3"/>
  <c r="T111" i="3"/>
  <c r="S111" i="3"/>
  <c r="R111" i="3"/>
  <c r="T110" i="3"/>
  <c r="S110" i="3"/>
  <c r="R110" i="3"/>
  <c r="E110" i="3"/>
  <c r="U110" i="3" s="1"/>
  <c r="U109" i="3"/>
  <c r="S109" i="3"/>
  <c r="R109" i="3"/>
  <c r="E109" i="3"/>
  <c r="T109" i="3" s="1"/>
  <c r="S108" i="3"/>
  <c r="R108" i="3"/>
  <c r="E108" i="3"/>
  <c r="U108" i="3" s="1"/>
  <c r="U107" i="3"/>
  <c r="S107" i="3"/>
  <c r="R107" i="3"/>
  <c r="E107" i="3"/>
  <c r="T107" i="3" s="1"/>
  <c r="U106" i="3"/>
  <c r="T106" i="3"/>
  <c r="S106" i="3"/>
  <c r="R106" i="3"/>
  <c r="E106" i="3"/>
  <c r="S105" i="3"/>
  <c r="R105" i="3"/>
  <c r="E105" i="3"/>
  <c r="U105" i="3" s="1"/>
  <c r="U104" i="3"/>
  <c r="T104" i="3"/>
  <c r="S104" i="3"/>
  <c r="R104" i="3"/>
  <c r="E104" i="3"/>
  <c r="S103" i="3"/>
  <c r="R103" i="3"/>
  <c r="E103" i="3"/>
  <c r="U103" i="3" s="1"/>
  <c r="T102" i="3"/>
  <c r="S102" i="3"/>
  <c r="R102" i="3"/>
  <c r="E102" i="3"/>
  <c r="U102" i="3" s="1"/>
  <c r="U101" i="3"/>
  <c r="S101" i="3"/>
  <c r="R101" i="3"/>
  <c r="E101" i="3"/>
  <c r="T101" i="3" s="1"/>
  <c r="S100" i="3"/>
  <c r="R100" i="3"/>
  <c r="E100" i="3"/>
  <c r="U100" i="3" s="1"/>
  <c r="U99" i="3"/>
  <c r="S99" i="3"/>
  <c r="R99" i="3"/>
  <c r="E99" i="3"/>
  <c r="T99" i="3" s="1"/>
  <c r="U98" i="3"/>
  <c r="T98" i="3"/>
  <c r="S98" i="3"/>
  <c r="R98" i="3"/>
  <c r="E98" i="3"/>
  <c r="S97" i="3"/>
  <c r="R97" i="3"/>
  <c r="E97" i="3"/>
  <c r="U97" i="3" s="1"/>
  <c r="U96" i="3"/>
  <c r="T96" i="3"/>
  <c r="S96" i="3"/>
  <c r="R96" i="3"/>
  <c r="E96" i="3"/>
  <c r="W95" i="3"/>
  <c r="W112" i="3" s="1"/>
  <c r="V95" i="3"/>
  <c r="S95" i="3"/>
  <c r="M95" i="3"/>
  <c r="M112" i="3" s="1"/>
  <c r="S112" i="3" s="1"/>
  <c r="L95" i="3"/>
  <c r="R95" i="3" s="1"/>
  <c r="K95" i="3"/>
  <c r="K112" i="3" s="1"/>
  <c r="J95" i="3"/>
  <c r="J112" i="3" s="1"/>
  <c r="I95" i="3"/>
  <c r="I112" i="3" s="1"/>
  <c r="H95" i="3"/>
  <c r="G95" i="3"/>
  <c r="G112" i="3" s="1"/>
  <c r="F95" i="3"/>
  <c r="D95" i="3"/>
  <c r="C95" i="3"/>
  <c r="C112" i="3" s="1"/>
  <c r="B95" i="3"/>
  <c r="B112" i="3" s="1"/>
  <c r="U93" i="3"/>
  <c r="S93" i="3"/>
  <c r="R93" i="3"/>
  <c r="Q93" i="3"/>
  <c r="P93" i="3"/>
  <c r="E93" i="3"/>
  <c r="T93" i="3" s="1"/>
  <c r="U92" i="3"/>
  <c r="T92" i="3"/>
  <c r="S92" i="3"/>
  <c r="R92" i="3"/>
  <c r="Q92" i="3"/>
  <c r="P92" i="3"/>
  <c r="E92" i="3"/>
  <c r="S91" i="3"/>
  <c r="R91" i="3"/>
  <c r="Q91" i="3"/>
  <c r="P91" i="3"/>
  <c r="E91" i="3"/>
  <c r="U91" i="3" s="1"/>
  <c r="S90" i="3"/>
  <c r="R90" i="3"/>
  <c r="Q90" i="3"/>
  <c r="P90" i="3"/>
  <c r="E90" i="3"/>
  <c r="U90" i="3" s="1"/>
  <c r="S89" i="3"/>
  <c r="R89" i="3"/>
  <c r="Q89" i="3"/>
  <c r="P89" i="3"/>
  <c r="E89" i="3"/>
  <c r="U89" i="3" s="1"/>
  <c r="T88" i="3"/>
  <c r="S88" i="3"/>
  <c r="R88" i="3"/>
  <c r="Q88" i="3"/>
  <c r="P88" i="3"/>
  <c r="E88" i="3"/>
  <c r="U88" i="3" s="1"/>
  <c r="U87" i="3"/>
  <c r="S87" i="3"/>
  <c r="R87" i="3"/>
  <c r="Q87" i="3"/>
  <c r="P87" i="3"/>
  <c r="E87" i="3"/>
  <c r="T87" i="3" s="1"/>
  <c r="T86" i="3"/>
  <c r="S86" i="3"/>
  <c r="R86" i="3"/>
  <c r="Q86" i="3"/>
  <c r="P86" i="3"/>
  <c r="E86" i="3"/>
  <c r="U86" i="3" s="1"/>
  <c r="E83" i="3"/>
  <c r="E82" i="3"/>
  <c r="E81" i="3"/>
  <c r="E79" i="3" s="1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W72" i="3"/>
  <c r="V72" i="3"/>
  <c r="O72" i="3"/>
  <c r="N72" i="3"/>
  <c r="M72" i="3"/>
  <c r="L72" i="3"/>
  <c r="K72" i="3"/>
  <c r="S72" i="3" s="1"/>
  <c r="J72" i="3"/>
  <c r="R72" i="3" s="1"/>
  <c r="I72" i="3"/>
  <c r="Q72" i="3" s="1"/>
  <c r="H72" i="3"/>
  <c r="P72" i="3" s="1"/>
  <c r="G72" i="3"/>
  <c r="F72" i="3"/>
  <c r="C72" i="3"/>
  <c r="B72" i="3"/>
  <c r="E72" i="3" s="1"/>
  <c r="W71" i="3"/>
  <c r="V71" i="3"/>
  <c r="O71" i="3"/>
  <c r="N71" i="3"/>
  <c r="M71" i="3"/>
  <c r="L71" i="3"/>
  <c r="K71" i="3"/>
  <c r="S71" i="3" s="1"/>
  <c r="J71" i="3"/>
  <c r="R71" i="3" s="1"/>
  <c r="I71" i="3"/>
  <c r="Q71" i="3" s="1"/>
  <c r="H71" i="3"/>
  <c r="P71" i="3" s="1"/>
  <c r="G71" i="3"/>
  <c r="F71" i="3"/>
  <c r="E71" i="3"/>
  <c r="C71" i="3"/>
  <c r="B71" i="3"/>
  <c r="W70" i="3"/>
  <c r="V70" i="3"/>
  <c r="O70" i="3"/>
  <c r="N70" i="3"/>
  <c r="M70" i="3"/>
  <c r="L70" i="3"/>
  <c r="K70" i="3"/>
  <c r="S70" i="3" s="1"/>
  <c r="J70" i="3"/>
  <c r="R70" i="3" s="1"/>
  <c r="I70" i="3"/>
  <c r="Q70" i="3" s="1"/>
  <c r="H70" i="3"/>
  <c r="P70" i="3" s="1"/>
  <c r="G70" i="3"/>
  <c r="F70" i="3"/>
  <c r="C70" i="3"/>
  <c r="E70" i="3" s="1"/>
  <c r="B70" i="3"/>
  <c r="U69" i="3"/>
  <c r="S69" i="3"/>
  <c r="R69" i="3"/>
  <c r="Q69" i="3"/>
  <c r="P69" i="3"/>
  <c r="E69" i="3"/>
  <c r="T69" i="3" s="1"/>
  <c r="W67" i="3"/>
  <c r="V67" i="3"/>
  <c r="O67" i="3"/>
  <c r="N67" i="3"/>
  <c r="M67" i="3"/>
  <c r="L67" i="3"/>
  <c r="K67" i="3"/>
  <c r="S67" i="3" s="1"/>
  <c r="J67" i="3"/>
  <c r="R67" i="3" s="1"/>
  <c r="I67" i="3"/>
  <c r="Q67" i="3" s="1"/>
  <c r="H67" i="3"/>
  <c r="P67" i="3" s="1"/>
  <c r="G67" i="3"/>
  <c r="F67" i="3"/>
  <c r="C67" i="3"/>
  <c r="B67" i="3"/>
  <c r="E67" i="3" s="1"/>
  <c r="W66" i="3"/>
  <c r="V66" i="3"/>
  <c r="O66" i="3"/>
  <c r="N66" i="3"/>
  <c r="M66" i="3"/>
  <c r="L66" i="3"/>
  <c r="K66" i="3"/>
  <c r="S66" i="3" s="1"/>
  <c r="J66" i="3"/>
  <c r="R66" i="3" s="1"/>
  <c r="I66" i="3"/>
  <c r="Q66" i="3" s="1"/>
  <c r="U66" i="3" s="1"/>
  <c r="H66" i="3"/>
  <c r="P66" i="3" s="1"/>
  <c r="G66" i="3"/>
  <c r="F66" i="3"/>
  <c r="C66" i="3"/>
  <c r="B66" i="3"/>
  <c r="E66" i="3" s="1"/>
  <c r="T65" i="3"/>
  <c r="S65" i="3"/>
  <c r="R65" i="3"/>
  <c r="Q65" i="3"/>
  <c r="P65" i="3"/>
  <c r="E65" i="3"/>
  <c r="U65" i="3" s="1"/>
  <c r="U64" i="3"/>
  <c r="S64" i="3"/>
  <c r="R64" i="3"/>
  <c r="Q64" i="3"/>
  <c r="P64" i="3"/>
  <c r="E64" i="3"/>
  <c r="T64" i="3" s="1"/>
  <c r="T63" i="3"/>
  <c r="S63" i="3"/>
  <c r="R63" i="3"/>
  <c r="Q63" i="3"/>
  <c r="P63" i="3"/>
  <c r="E63" i="3"/>
  <c r="U63" i="3" s="1"/>
  <c r="U62" i="3"/>
  <c r="S62" i="3"/>
  <c r="R62" i="3"/>
  <c r="Q62" i="3"/>
  <c r="P62" i="3"/>
  <c r="E62" i="3"/>
  <c r="T62" i="3" s="1"/>
  <c r="T61" i="3"/>
  <c r="S61" i="3"/>
  <c r="R61" i="3"/>
  <c r="Q61" i="3"/>
  <c r="P61" i="3"/>
  <c r="E61" i="3"/>
  <c r="U61" i="3" s="1"/>
  <c r="V59" i="3"/>
  <c r="O59" i="3"/>
  <c r="N59" i="3"/>
  <c r="M59" i="3"/>
  <c r="L59" i="3"/>
  <c r="K59" i="3"/>
  <c r="S59" i="3" s="1"/>
  <c r="J59" i="3"/>
  <c r="R59" i="3" s="1"/>
  <c r="I59" i="3"/>
  <c r="Q59" i="3" s="1"/>
  <c r="H59" i="3"/>
  <c r="P59" i="3" s="1"/>
  <c r="G59" i="3"/>
  <c r="F59" i="3"/>
  <c r="C59" i="3"/>
  <c r="B59" i="3"/>
  <c r="E59" i="3" s="1"/>
  <c r="U58" i="3"/>
  <c r="S58" i="3"/>
  <c r="R58" i="3"/>
  <c r="Q58" i="3"/>
  <c r="P58" i="3"/>
  <c r="E58" i="3"/>
  <c r="T58" i="3" s="1"/>
  <c r="T57" i="3"/>
  <c r="S57" i="3"/>
  <c r="R57" i="3"/>
  <c r="Q57" i="3"/>
  <c r="P57" i="3"/>
  <c r="E57" i="3"/>
  <c r="U57" i="3" s="1"/>
  <c r="U56" i="3"/>
  <c r="S56" i="3"/>
  <c r="R56" i="3"/>
  <c r="Q56" i="3"/>
  <c r="P56" i="3"/>
  <c r="E56" i="3"/>
  <c r="T56" i="3" s="1"/>
  <c r="T55" i="3"/>
  <c r="S55" i="3"/>
  <c r="R55" i="3"/>
  <c r="Q55" i="3"/>
  <c r="P55" i="3"/>
  <c r="E55" i="3"/>
  <c r="U55" i="3" s="1"/>
  <c r="W53" i="3"/>
  <c r="V53" i="3"/>
  <c r="O53" i="3"/>
  <c r="N53" i="3"/>
  <c r="M53" i="3"/>
  <c r="L53" i="3"/>
  <c r="K53" i="3"/>
  <c r="S53" i="3" s="1"/>
  <c r="J53" i="3"/>
  <c r="R53" i="3" s="1"/>
  <c r="I53" i="3"/>
  <c r="Q53" i="3" s="1"/>
  <c r="H53" i="3"/>
  <c r="P53" i="3" s="1"/>
  <c r="G53" i="3"/>
  <c r="F53" i="3"/>
  <c r="C53" i="3"/>
  <c r="B53" i="3"/>
  <c r="E53" i="3" s="1"/>
  <c r="S52" i="3"/>
  <c r="R52" i="3"/>
  <c r="Q52" i="3"/>
  <c r="P52" i="3"/>
  <c r="T52" i="3" s="1"/>
  <c r="E52" i="3"/>
  <c r="U52" i="3" s="1"/>
  <c r="U51" i="3"/>
  <c r="S51" i="3"/>
  <c r="R51" i="3"/>
  <c r="Q51" i="3"/>
  <c r="P51" i="3"/>
  <c r="E51" i="3"/>
  <c r="T51" i="3" s="1"/>
  <c r="T50" i="3"/>
  <c r="S50" i="3"/>
  <c r="R50" i="3"/>
  <c r="Q50" i="3"/>
  <c r="P50" i="3"/>
  <c r="E50" i="3"/>
  <c r="U50" i="3" s="1"/>
  <c r="U49" i="3"/>
  <c r="S49" i="3"/>
  <c r="R49" i="3"/>
  <c r="Q49" i="3"/>
  <c r="P49" i="3"/>
  <c r="E49" i="3"/>
  <c r="T49" i="3" s="1"/>
  <c r="T48" i="3"/>
  <c r="S48" i="3"/>
  <c r="R48" i="3"/>
  <c r="Q48" i="3"/>
  <c r="P48" i="3"/>
  <c r="E48" i="3"/>
  <c r="U48" i="3" s="1"/>
  <c r="S47" i="3"/>
  <c r="R47" i="3"/>
  <c r="Q47" i="3"/>
  <c r="P47" i="3"/>
  <c r="E47" i="3"/>
  <c r="U47" i="3" s="1"/>
  <c r="U46" i="3"/>
  <c r="T46" i="3"/>
  <c r="S46" i="3"/>
  <c r="R46" i="3"/>
  <c r="Q46" i="3"/>
  <c r="P46" i="3"/>
  <c r="E46" i="3"/>
  <c r="S45" i="3"/>
  <c r="R45" i="3"/>
  <c r="Q45" i="3"/>
  <c r="P45" i="3"/>
  <c r="E45" i="3"/>
  <c r="U45" i="3" s="1"/>
  <c r="S44" i="3"/>
  <c r="R44" i="3"/>
  <c r="Q44" i="3"/>
  <c r="P44" i="3"/>
  <c r="T44" i="3" s="1"/>
  <c r="E44" i="3"/>
  <c r="U44" i="3" s="1"/>
  <c r="U43" i="3"/>
  <c r="S43" i="3"/>
  <c r="R43" i="3"/>
  <c r="Q43" i="3"/>
  <c r="P43" i="3"/>
  <c r="E43" i="3"/>
  <c r="T43" i="3" s="1"/>
  <c r="T42" i="3"/>
  <c r="S42" i="3"/>
  <c r="R42" i="3"/>
  <c r="Q42" i="3"/>
  <c r="P42" i="3"/>
  <c r="E42" i="3"/>
  <c r="U42" i="3" s="1"/>
  <c r="W40" i="3"/>
  <c r="V40" i="3"/>
  <c r="O40" i="3"/>
  <c r="N40" i="3"/>
  <c r="M40" i="3"/>
  <c r="L40" i="3"/>
  <c r="K40" i="3"/>
  <c r="S40" i="3" s="1"/>
  <c r="J40" i="3"/>
  <c r="R40" i="3" s="1"/>
  <c r="I40" i="3"/>
  <c r="Q40" i="3" s="1"/>
  <c r="H40" i="3"/>
  <c r="P40" i="3" s="1"/>
  <c r="G40" i="3"/>
  <c r="F40" i="3"/>
  <c r="E40" i="3"/>
  <c r="C40" i="3"/>
  <c r="B40" i="3"/>
  <c r="U39" i="3"/>
  <c r="T39" i="3"/>
  <c r="S39" i="3"/>
  <c r="R39" i="3"/>
  <c r="Q39" i="3"/>
  <c r="P39" i="3"/>
  <c r="E39" i="3"/>
  <c r="S38" i="3"/>
  <c r="R38" i="3"/>
  <c r="Q38" i="3"/>
  <c r="P38" i="3"/>
  <c r="E38" i="3"/>
  <c r="U38" i="3" s="1"/>
  <c r="T37" i="3"/>
  <c r="S37" i="3"/>
  <c r="R37" i="3"/>
  <c r="Q37" i="3"/>
  <c r="P37" i="3"/>
  <c r="E37" i="3"/>
  <c r="U37" i="3" s="1"/>
  <c r="U36" i="3"/>
  <c r="S36" i="3"/>
  <c r="R36" i="3"/>
  <c r="Q36" i="3"/>
  <c r="P36" i="3"/>
  <c r="E36" i="3"/>
  <c r="T36" i="3" s="1"/>
  <c r="T35" i="3"/>
  <c r="S35" i="3"/>
  <c r="R35" i="3"/>
  <c r="Q35" i="3"/>
  <c r="P35" i="3"/>
  <c r="E35" i="3"/>
  <c r="T40" i="3" s="1"/>
  <c r="W33" i="3"/>
  <c r="V33" i="3"/>
  <c r="O33" i="3"/>
  <c r="N33" i="3"/>
  <c r="M33" i="3"/>
  <c r="L33" i="3"/>
  <c r="K33" i="3"/>
  <c r="S33" i="3" s="1"/>
  <c r="J33" i="3"/>
  <c r="R33" i="3" s="1"/>
  <c r="I33" i="3"/>
  <c r="Q33" i="3" s="1"/>
  <c r="H33" i="3"/>
  <c r="P33" i="3" s="1"/>
  <c r="G33" i="3"/>
  <c r="F33" i="3"/>
  <c r="E33" i="3"/>
  <c r="C33" i="3"/>
  <c r="B33" i="3"/>
  <c r="S32" i="3"/>
  <c r="R32" i="3"/>
  <c r="Q32" i="3"/>
  <c r="P32" i="3"/>
  <c r="E32" i="3"/>
  <c r="U32" i="3" s="1"/>
  <c r="W30" i="3"/>
  <c r="V30" i="3"/>
  <c r="O30" i="3"/>
  <c r="N30" i="3"/>
  <c r="M30" i="3"/>
  <c r="L30" i="3"/>
  <c r="K30" i="3"/>
  <c r="S30" i="3" s="1"/>
  <c r="J30" i="3"/>
  <c r="R30" i="3" s="1"/>
  <c r="I30" i="3"/>
  <c r="Q30" i="3" s="1"/>
  <c r="H30" i="3"/>
  <c r="P30" i="3" s="1"/>
  <c r="G30" i="3"/>
  <c r="F30" i="3"/>
  <c r="C30" i="3"/>
  <c r="B30" i="3"/>
  <c r="E30" i="3" s="1"/>
  <c r="T29" i="3"/>
  <c r="S29" i="3"/>
  <c r="R29" i="3"/>
  <c r="Q29" i="3"/>
  <c r="P29" i="3"/>
  <c r="E29" i="3"/>
  <c r="U29" i="3" s="1"/>
  <c r="S28" i="3"/>
  <c r="R28" i="3"/>
  <c r="Q28" i="3"/>
  <c r="U28" i="3" s="1"/>
  <c r="P28" i="3"/>
  <c r="E28" i="3"/>
  <c r="T28" i="3" s="1"/>
  <c r="T27" i="3"/>
  <c r="S27" i="3"/>
  <c r="R27" i="3"/>
  <c r="Q27" i="3"/>
  <c r="P27" i="3"/>
  <c r="E27" i="3"/>
  <c r="U27" i="3" s="1"/>
  <c r="S26" i="3"/>
  <c r="R26" i="3"/>
  <c r="Q26" i="3"/>
  <c r="P26" i="3"/>
  <c r="E26" i="3"/>
  <c r="U26" i="3" s="1"/>
  <c r="W24" i="3"/>
  <c r="V24" i="3"/>
  <c r="O24" i="3"/>
  <c r="N24" i="3"/>
  <c r="M24" i="3"/>
  <c r="L24" i="3"/>
  <c r="K24" i="3"/>
  <c r="S24" i="3" s="1"/>
  <c r="J24" i="3"/>
  <c r="R24" i="3" s="1"/>
  <c r="I24" i="3"/>
  <c r="Q24" i="3" s="1"/>
  <c r="H24" i="3"/>
  <c r="P24" i="3" s="1"/>
  <c r="G24" i="3"/>
  <c r="F24" i="3"/>
  <c r="C24" i="3"/>
  <c r="E24" i="3" s="1"/>
  <c r="B24" i="3"/>
  <c r="U23" i="3"/>
  <c r="S23" i="3"/>
  <c r="R23" i="3"/>
  <c r="Q23" i="3"/>
  <c r="P23" i="3"/>
  <c r="E23" i="3"/>
  <c r="T23" i="3" s="1"/>
  <c r="T22" i="3"/>
  <c r="S22" i="3"/>
  <c r="R22" i="3"/>
  <c r="Q22" i="3"/>
  <c r="P22" i="3"/>
  <c r="E22" i="3"/>
  <c r="U22" i="3" s="1"/>
  <c r="U21" i="3"/>
  <c r="S21" i="3"/>
  <c r="R21" i="3"/>
  <c r="Q21" i="3"/>
  <c r="P21" i="3"/>
  <c r="E21" i="3"/>
  <c r="T21" i="3" s="1"/>
  <c r="T20" i="3"/>
  <c r="S20" i="3"/>
  <c r="R20" i="3"/>
  <c r="Q20" i="3"/>
  <c r="P20" i="3"/>
  <c r="E20" i="3"/>
  <c r="U20" i="3" s="1"/>
  <c r="S19" i="3"/>
  <c r="R19" i="3"/>
  <c r="Q19" i="3"/>
  <c r="P19" i="3"/>
  <c r="E19" i="3"/>
  <c r="U19" i="3" s="1"/>
  <c r="S18" i="3"/>
  <c r="R18" i="3"/>
  <c r="Q18" i="3"/>
  <c r="P18" i="3"/>
  <c r="E18" i="3"/>
  <c r="U18" i="3" s="1"/>
  <c r="W16" i="3"/>
  <c r="V16" i="3"/>
  <c r="O16" i="3"/>
  <c r="N16" i="3"/>
  <c r="M16" i="3"/>
  <c r="L16" i="3"/>
  <c r="K16" i="3"/>
  <c r="S16" i="3" s="1"/>
  <c r="J16" i="3"/>
  <c r="R16" i="3" s="1"/>
  <c r="I16" i="3"/>
  <c r="Q16" i="3" s="1"/>
  <c r="H16" i="3"/>
  <c r="P16" i="3" s="1"/>
  <c r="G16" i="3"/>
  <c r="F16" i="3"/>
  <c r="C16" i="3"/>
  <c r="B16" i="3"/>
  <c r="E16" i="3" s="1"/>
  <c r="T15" i="3"/>
  <c r="S15" i="3"/>
  <c r="R15" i="3"/>
  <c r="Q15" i="3"/>
  <c r="P15" i="3"/>
  <c r="E15" i="3"/>
  <c r="U16" i="3" s="1"/>
  <c r="S14" i="3"/>
  <c r="R14" i="3"/>
  <c r="Q14" i="3"/>
  <c r="U14" i="3" s="1"/>
  <c r="P14" i="3"/>
  <c r="E14" i="3"/>
  <c r="T14" i="3" s="1"/>
  <c r="S13" i="3"/>
  <c r="R13" i="3"/>
  <c r="Q13" i="3"/>
  <c r="P13" i="3"/>
  <c r="T13" i="3" s="1"/>
  <c r="E13" i="3"/>
  <c r="U13" i="3" s="1"/>
  <c r="S12" i="3"/>
  <c r="R12" i="3"/>
  <c r="Q12" i="3"/>
  <c r="P12" i="3"/>
  <c r="E12" i="3"/>
  <c r="U12" i="3" s="1"/>
  <c r="S11" i="3"/>
  <c r="R11" i="3"/>
  <c r="Q11" i="3"/>
  <c r="P11" i="3"/>
  <c r="E11" i="3"/>
  <c r="U11" i="3" s="1"/>
  <c r="S10" i="3"/>
  <c r="R10" i="3"/>
  <c r="Q10" i="3"/>
  <c r="P10" i="3"/>
  <c r="E10" i="3"/>
  <c r="U9" i="3"/>
  <c r="T9" i="3"/>
  <c r="S9" i="3"/>
  <c r="R9" i="3"/>
  <c r="Q9" i="3"/>
  <c r="P9" i="3"/>
  <c r="E9" i="3"/>
  <c r="U67" i="3" s="1"/>
  <c r="T40" i="4" l="1"/>
  <c r="T70" i="4"/>
  <c r="U70" i="4"/>
  <c r="U30" i="4"/>
  <c r="T30" i="4"/>
  <c r="T24" i="4"/>
  <c r="U24" i="4"/>
  <c r="T59" i="4"/>
  <c r="U59" i="4"/>
  <c r="U16" i="4"/>
  <c r="T33" i="4"/>
  <c r="U33" i="4"/>
  <c r="U40" i="4"/>
  <c r="U71" i="4"/>
  <c r="U15" i="4"/>
  <c r="U35" i="4"/>
  <c r="T53" i="4"/>
  <c r="T66" i="4"/>
  <c r="U53" i="4"/>
  <c r="T12" i="4"/>
  <c r="T16" i="4"/>
  <c r="T19" i="4"/>
  <c r="T26" i="4"/>
  <c r="T47" i="4"/>
  <c r="T103" i="4"/>
  <c r="T11" i="4"/>
  <c r="T18" i="4"/>
  <c r="T32" i="4"/>
  <c r="T72" i="4"/>
  <c r="T90" i="4"/>
  <c r="T100" i="4"/>
  <c r="T108" i="4"/>
  <c r="T113" i="4"/>
  <c r="T10" i="4"/>
  <c r="T38" i="4"/>
  <c r="T45" i="4"/>
  <c r="U72" i="4"/>
  <c r="T89" i="4"/>
  <c r="T97" i="4"/>
  <c r="T105" i="4"/>
  <c r="T67" i="4"/>
  <c r="E95" i="4"/>
  <c r="T102" i="4"/>
  <c r="T110" i="4"/>
  <c r="U30" i="3"/>
  <c r="T30" i="3"/>
  <c r="T71" i="3"/>
  <c r="U70" i="3"/>
  <c r="T70" i="3"/>
  <c r="U59" i="3"/>
  <c r="T59" i="3"/>
  <c r="T67" i="3"/>
  <c r="U24" i="3"/>
  <c r="T24" i="3"/>
  <c r="T33" i="3"/>
  <c r="U33" i="3"/>
  <c r="U40" i="3"/>
  <c r="U15" i="3"/>
  <c r="U35" i="3"/>
  <c r="T53" i="3"/>
  <c r="T66" i="3"/>
  <c r="U53" i="3"/>
  <c r="T12" i="3"/>
  <c r="T16" i="3"/>
  <c r="T19" i="3"/>
  <c r="T26" i="3"/>
  <c r="T47" i="3"/>
  <c r="T91" i="3"/>
  <c r="T103" i="3"/>
  <c r="T11" i="3"/>
  <c r="T18" i="3"/>
  <c r="T32" i="3"/>
  <c r="T72" i="3"/>
  <c r="T90" i="3"/>
  <c r="T100" i="3"/>
  <c r="T108" i="3"/>
  <c r="T113" i="3"/>
  <c r="T10" i="3"/>
  <c r="T38" i="3"/>
  <c r="T45" i="3"/>
  <c r="U72" i="3"/>
  <c r="T89" i="3"/>
  <c r="T97" i="3"/>
  <c r="T105" i="3"/>
  <c r="U10" i="3"/>
  <c r="E95" i="3"/>
  <c r="U71" i="3"/>
  <c r="E112" i="4" l="1"/>
  <c r="U95" i="4"/>
  <c r="T95" i="4"/>
  <c r="E112" i="3"/>
  <c r="U95" i="3"/>
  <c r="T95" i="3"/>
  <c r="U112" i="4" l="1"/>
  <c r="T112" i="4"/>
  <c r="U112" i="3"/>
  <c r="T112" i="3"/>
  <c r="W113" i="2"/>
  <c r="V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U113" i="2" s="1"/>
  <c r="D113" i="2"/>
  <c r="C113" i="2"/>
  <c r="B113" i="2"/>
  <c r="V112" i="2"/>
  <c r="Q112" i="2"/>
  <c r="P112" i="2"/>
  <c r="O112" i="2"/>
  <c r="N112" i="2"/>
  <c r="F112" i="2"/>
  <c r="U111" i="2"/>
  <c r="T111" i="2"/>
  <c r="S111" i="2"/>
  <c r="R111" i="2"/>
  <c r="S110" i="2"/>
  <c r="R110" i="2"/>
  <c r="E110" i="2"/>
  <c r="U110" i="2" s="1"/>
  <c r="U109" i="2"/>
  <c r="T109" i="2"/>
  <c r="S109" i="2"/>
  <c r="R109" i="2"/>
  <c r="E109" i="2"/>
  <c r="S108" i="2"/>
  <c r="R108" i="2"/>
  <c r="E108" i="2"/>
  <c r="U108" i="2" s="1"/>
  <c r="U107" i="2"/>
  <c r="S107" i="2"/>
  <c r="R107" i="2"/>
  <c r="E107" i="2"/>
  <c r="T107" i="2" s="1"/>
  <c r="U106" i="2"/>
  <c r="T106" i="2"/>
  <c r="S106" i="2"/>
  <c r="R106" i="2"/>
  <c r="E106" i="2"/>
  <c r="S105" i="2"/>
  <c r="R105" i="2"/>
  <c r="E105" i="2"/>
  <c r="U105" i="2" s="1"/>
  <c r="U104" i="2"/>
  <c r="T104" i="2"/>
  <c r="S104" i="2"/>
  <c r="R104" i="2"/>
  <c r="E104" i="2"/>
  <c r="S103" i="2"/>
  <c r="R103" i="2"/>
  <c r="E103" i="2"/>
  <c r="U103" i="2" s="1"/>
  <c r="S102" i="2"/>
  <c r="R102" i="2"/>
  <c r="E102" i="2"/>
  <c r="U102" i="2" s="1"/>
  <c r="U101" i="2"/>
  <c r="T101" i="2"/>
  <c r="S101" i="2"/>
  <c r="R101" i="2"/>
  <c r="E101" i="2"/>
  <c r="S100" i="2"/>
  <c r="R100" i="2"/>
  <c r="E100" i="2"/>
  <c r="U100" i="2" s="1"/>
  <c r="U99" i="2"/>
  <c r="T99" i="2"/>
  <c r="S99" i="2"/>
  <c r="R99" i="2"/>
  <c r="E99" i="2"/>
  <c r="U98" i="2"/>
  <c r="T98" i="2"/>
  <c r="S98" i="2"/>
  <c r="R98" i="2"/>
  <c r="E98" i="2"/>
  <c r="S97" i="2"/>
  <c r="R97" i="2"/>
  <c r="E97" i="2"/>
  <c r="U97" i="2" s="1"/>
  <c r="U96" i="2"/>
  <c r="T96" i="2"/>
  <c r="S96" i="2"/>
  <c r="R96" i="2"/>
  <c r="E96" i="2"/>
  <c r="W95" i="2"/>
  <c r="W112" i="2" s="1"/>
  <c r="V95" i="2"/>
  <c r="S95" i="2"/>
  <c r="R95" i="2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D95" i="2"/>
  <c r="D112" i="2" s="1"/>
  <c r="C95" i="2"/>
  <c r="C112" i="2" s="1"/>
  <c r="B95" i="2"/>
  <c r="B112" i="2" s="1"/>
  <c r="U93" i="2"/>
  <c r="T93" i="2"/>
  <c r="S93" i="2"/>
  <c r="R93" i="2"/>
  <c r="Q93" i="2"/>
  <c r="P93" i="2"/>
  <c r="E93" i="2"/>
  <c r="U92" i="2"/>
  <c r="T92" i="2"/>
  <c r="S92" i="2"/>
  <c r="R92" i="2"/>
  <c r="Q92" i="2"/>
  <c r="P92" i="2"/>
  <c r="E92" i="2"/>
  <c r="T91" i="2"/>
  <c r="S91" i="2"/>
  <c r="R91" i="2"/>
  <c r="Q91" i="2"/>
  <c r="P91" i="2"/>
  <c r="E91" i="2"/>
  <c r="U91" i="2" s="1"/>
  <c r="S90" i="2"/>
  <c r="R90" i="2"/>
  <c r="Q90" i="2"/>
  <c r="P90" i="2"/>
  <c r="E90" i="2"/>
  <c r="U90" i="2" s="1"/>
  <c r="S89" i="2"/>
  <c r="R89" i="2"/>
  <c r="Q89" i="2"/>
  <c r="P89" i="2"/>
  <c r="E89" i="2"/>
  <c r="U89" i="2" s="1"/>
  <c r="S88" i="2"/>
  <c r="R88" i="2"/>
  <c r="Q88" i="2"/>
  <c r="P88" i="2"/>
  <c r="E88" i="2"/>
  <c r="U88" i="2" s="1"/>
  <c r="U87" i="2"/>
  <c r="S87" i="2"/>
  <c r="R87" i="2"/>
  <c r="Q87" i="2"/>
  <c r="P87" i="2"/>
  <c r="E87" i="2"/>
  <c r="T87" i="2" s="1"/>
  <c r="T86" i="2"/>
  <c r="S86" i="2"/>
  <c r="R86" i="2"/>
  <c r="Q86" i="2"/>
  <c r="P86" i="2"/>
  <c r="E86" i="2"/>
  <c r="U86" i="2" s="1"/>
  <c r="E83" i="2"/>
  <c r="E82" i="2"/>
  <c r="E81" i="2"/>
  <c r="E80" i="2"/>
  <c r="E79" i="2" s="1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W72" i="2"/>
  <c r="V72" i="2"/>
  <c r="O72" i="2"/>
  <c r="N72" i="2"/>
  <c r="M72" i="2"/>
  <c r="L72" i="2"/>
  <c r="K72" i="2"/>
  <c r="S72" i="2" s="1"/>
  <c r="J72" i="2"/>
  <c r="R72" i="2" s="1"/>
  <c r="I72" i="2"/>
  <c r="Q72" i="2" s="1"/>
  <c r="H72" i="2"/>
  <c r="P72" i="2" s="1"/>
  <c r="G72" i="2"/>
  <c r="F72" i="2"/>
  <c r="C72" i="2"/>
  <c r="B72" i="2"/>
  <c r="E72" i="2" s="1"/>
  <c r="W71" i="2"/>
  <c r="V71" i="2"/>
  <c r="O71" i="2"/>
  <c r="N71" i="2"/>
  <c r="M71" i="2"/>
  <c r="L71" i="2"/>
  <c r="K71" i="2"/>
  <c r="S71" i="2" s="1"/>
  <c r="J71" i="2"/>
  <c r="R71" i="2" s="1"/>
  <c r="I71" i="2"/>
  <c r="Q71" i="2" s="1"/>
  <c r="H71" i="2"/>
  <c r="P71" i="2" s="1"/>
  <c r="G71" i="2"/>
  <c r="F71" i="2"/>
  <c r="E71" i="2"/>
  <c r="T71" i="2" s="1"/>
  <c r="C71" i="2"/>
  <c r="B71" i="2"/>
  <c r="W70" i="2"/>
  <c r="V70" i="2"/>
  <c r="O70" i="2"/>
  <c r="N70" i="2"/>
  <c r="M70" i="2"/>
  <c r="L70" i="2"/>
  <c r="K70" i="2"/>
  <c r="S70" i="2" s="1"/>
  <c r="J70" i="2"/>
  <c r="R70" i="2" s="1"/>
  <c r="I70" i="2"/>
  <c r="Q70" i="2" s="1"/>
  <c r="H70" i="2"/>
  <c r="P70" i="2" s="1"/>
  <c r="G70" i="2"/>
  <c r="F70" i="2"/>
  <c r="E70" i="2"/>
  <c r="C70" i="2"/>
  <c r="B70" i="2"/>
  <c r="U69" i="2"/>
  <c r="T69" i="2"/>
  <c r="S69" i="2"/>
  <c r="R69" i="2"/>
  <c r="Q69" i="2"/>
  <c r="P69" i="2"/>
  <c r="E69" i="2"/>
  <c r="W67" i="2"/>
  <c r="V67" i="2"/>
  <c r="O67" i="2"/>
  <c r="N67" i="2"/>
  <c r="M67" i="2"/>
  <c r="L67" i="2"/>
  <c r="K67" i="2"/>
  <c r="S67" i="2" s="1"/>
  <c r="J67" i="2"/>
  <c r="R67" i="2" s="1"/>
  <c r="I67" i="2"/>
  <c r="Q67" i="2" s="1"/>
  <c r="H67" i="2"/>
  <c r="P67" i="2" s="1"/>
  <c r="G67" i="2"/>
  <c r="F67" i="2"/>
  <c r="C67" i="2"/>
  <c r="E67" i="2" s="1"/>
  <c r="B67" i="2"/>
  <c r="W66" i="2"/>
  <c r="V66" i="2"/>
  <c r="O66" i="2"/>
  <c r="N66" i="2"/>
  <c r="M66" i="2"/>
  <c r="L66" i="2"/>
  <c r="K66" i="2"/>
  <c r="S66" i="2" s="1"/>
  <c r="J66" i="2"/>
  <c r="R66" i="2" s="1"/>
  <c r="I66" i="2"/>
  <c r="Q66" i="2" s="1"/>
  <c r="H66" i="2"/>
  <c r="P66" i="2" s="1"/>
  <c r="G66" i="2"/>
  <c r="F66" i="2"/>
  <c r="C66" i="2"/>
  <c r="B66" i="2"/>
  <c r="E66" i="2" s="1"/>
  <c r="S65" i="2"/>
  <c r="R65" i="2"/>
  <c r="Q65" i="2"/>
  <c r="P65" i="2"/>
  <c r="E65" i="2"/>
  <c r="U65" i="2" s="1"/>
  <c r="U64" i="2"/>
  <c r="T64" i="2"/>
  <c r="S64" i="2"/>
  <c r="R64" i="2"/>
  <c r="Q64" i="2"/>
  <c r="P64" i="2"/>
  <c r="E64" i="2"/>
  <c r="T63" i="2"/>
  <c r="S63" i="2"/>
  <c r="R63" i="2"/>
  <c r="Q63" i="2"/>
  <c r="P63" i="2"/>
  <c r="E63" i="2"/>
  <c r="U63" i="2" s="1"/>
  <c r="S62" i="2"/>
  <c r="R62" i="2"/>
  <c r="Q62" i="2"/>
  <c r="P62" i="2"/>
  <c r="E62" i="2"/>
  <c r="U62" i="2" s="1"/>
  <c r="S61" i="2"/>
  <c r="R61" i="2"/>
  <c r="Q61" i="2"/>
  <c r="P61" i="2"/>
  <c r="E61" i="2"/>
  <c r="U61" i="2" s="1"/>
  <c r="V59" i="2"/>
  <c r="O59" i="2"/>
  <c r="N59" i="2"/>
  <c r="M59" i="2"/>
  <c r="L59" i="2"/>
  <c r="K59" i="2"/>
  <c r="S59" i="2" s="1"/>
  <c r="J59" i="2"/>
  <c r="R59" i="2" s="1"/>
  <c r="I59" i="2"/>
  <c r="Q59" i="2" s="1"/>
  <c r="H59" i="2"/>
  <c r="P59" i="2" s="1"/>
  <c r="G59" i="2"/>
  <c r="F59" i="2"/>
  <c r="E59" i="2"/>
  <c r="U59" i="2" s="1"/>
  <c r="C59" i="2"/>
  <c r="B59" i="2"/>
  <c r="U58" i="2"/>
  <c r="T58" i="2"/>
  <c r="S58" i="2"/>
  <c r="R58" i="2"/>
  <c r="Q58" i="2"/>
  <c r="P58" i="2"/>
  <c r="E58" i="2"/>
  <c r="T57" i="2"/>
  <c r="S57" i="2"/>
  <c r="R57" i="2"/>
  <c r="Q57" i="2"/>
  <c r="P57" i="2"/>
  <c r="E57" i="2"/>
  <c r="U57" i="2" s="1"/>
  <c r="S56" i="2"/>
  <c r="R56" i="2"/>
  <c r="Q56" i="2"/>
  <c r="P56" i="2"/>
  <c r="E56" i="2"/>
  <c r="U56" i="2" s="1"/>
  <c r="U55" i="2"/>
  <c r="S55" i="2"/>
  <c r="R55" i="2"/>
  <c r="Q55" i="2"/>
  <c r="P55" i="2"/>
  <c r="E55" i="2"/>
  <c r="T55" i="2" s="1"/>
  <c r="W53" i="2"/>
  <c r="V53" i="2"/>
  <c r="O53" i="2"/>
  <c r="N53" i="2"/>
  <c r="M53" i="2"/>
  <c r="L53" i="2"/>
  <c r="K53" i="2"/>
  <c r="S53" i="2" s="1"/>
  <c r="J53" i="2"/>
  <c r="R53" i="2" s="1"/>
  <c r="I53" i="2"/>
  <c r="Q53" i="2" s="1"/>
  <c r="H53" i="2"/>
  <c r="P53" i="2" s="1"/>
  <c r="G53" i="2"/>
  <c r="F53" i="2"/>
  <c r="C53" i="2"/>
  <c r="B53" i="2"/>
  <c r="E53" i="2" s="1"/>
  <c r="T52" i="2"/>
  <c r="S52" i="2"/>
  <c r="R52" i="2"/>
  <c r="Q52" i="2"/>
  <c r="U52" i="2" s="1"/>
  <c r="P52" i="2"/>
  <c r="E52" i="2"/>
  <c r="U51" i="2"/>
  <c r="S51" i="2"/>
  <c r="R51" i="2"/>
  <c r="Q51" i="2"/>
  <c r="P51" i="2"/>
  <c r="T51" i="2" s="1"/>
  <c r="E51" i="2"/>
  <c r="T50" i="2"/>
  <c r="S50" i="2"/>
  <c r="R50" i="2"/>
  <c r="Q50" i="2"/>
  <c r="P50" i="2"/>
  <c r="E50" i="2"/>
  <c r="U50" i="2" s="1"/>
  <c r="S49" i="2"/>
  <c r="R49" i="2"/>
  <c r="Q49" i="2"/>
  <c r="P49" i="2"/>
  <c r="E49" i="2"/>
  <c r="U49" i="2" s="1"/>
  <c r="U48" i="2"/>
  <c r="S48" i="2"/>
  <c r="R48" i="2"/>
  <c r="Q48" i="2"/>
  <c r="P48" i="2"/>
  <c r="E48" i="2"/>
  <c r="T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S45" i="2"/>
  <c r="R45" i="2"/>
  <c r="Q45" i="2"/>
  <c r="P45" i="2"/>
  <c r="E45" i="2"/>
  <c r="U45" i="2" s="1"/>
  <c r="T44" i="2"/>
  <c r="S44" i="2"/>
  <c r="R44" i="2"/>
  <c r="Q44" i="2"/>
  <c r="U44" i="2" s="1"/>
  <c r="P44" i="2"/>
  <c r="E44" i="2"/>
  <c r="U43" i="2"/>
  <c r="S43" i="2"/>
  <c r="R43" i="2"/>
  <c r="Q43" i="2"/>
  <c r="P43" i="2"/>
  <c r="T43" i="2" s="1"/>
  <c r="E43" i="2"/>
  <c r="U53" i="2" s="1"/>
  <c r="T42" i="2"/>
  <c r="S42" i="2"/>
  <c r="R42" i="2"/>
  <c r="Q42" i="2"/>
  <c r="P42" i="2"/>
  <c r="E42" i="2"/>
  <c r="U42" i="2" s="1"/>
  <c r="W40" i="2"/>
  <c r="V40" i="2"/>
  <c r="O40" i="2"/>
  <c r="N40" i="2"/>
  <c r="M40" i="2"/>
  <c r="L40" i="2"/>
  <c r="K40" i="2"/>
  <c r="S40" i="2" s="1"/>
  <c r="J40" i="2"/>
  <c r="R40" i="2" s="1"/>
  <c r="I40" i="2"/>
  <c r="Q40" i="2" s="1"/>
  <c r="H40" i="2"/>
  <c r="P40" i="2" s="1"/>
  <c r="G40" i="2"/>
  <c r="F40" i="2"/>
  <c r="E40" i="2"/>
  <c r="C40" i="2"/>
  <c r="B40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U37" i="2"/>
  <c r="T37" i="2"/>
  <c r="S37" i="2"/>
  <c r="R37" i="2"/>
  <c r="Q37" i="2"/>
  <c r="P37" i="2"/>
  <c r="E37" i="2"/>
  <c r="U36" i="2"/>
  <c r="S36" i="2"/>
  <c r="R36" i="2"/>
  <c r="Q36" i="2"/>
  <c r="P36" i="2"/>
  <c r="E36" i="2"/>
  <c r="T36" i="2" s="1"/>
  <c r="T35" i="2"/>
  <c r="S35" i="2"/>
  <c r="R35" i="2"/>
  <c r="Q35" i="2"/>
  <c r="P35" i="2"/>
  <c r="E35" i="2"/>
  <c r="W33" i="2"/>
  <c r="V33" i="2"/>
  <c r="O33" i="2"/>
  <c r="N33" i="2"/>
  <c r="M33" i="2"/>
  <c r="L33" i="2"/>
  <c r="K33" i="2"/>
  <c r="S33" i="2" s="1"/>
  <c r="J33" i="2"/>
  <c r="R33" i="2" s="1"/>
  <c r="I33" i="2"/>
  <c r="Q33" i="2" s="1"/>
  <c r="H33" i="2"/>
  <c r="P33" i="2" s="1"/>
  <c r="G33" i="2"/>
  <c r="F33" i="2"/>
  <c r="E33" i="2"/>
  <c r="T33" i="2" s="1"/>
  <c r="C33" i="2"/>
  <c r="B33" i="2"/>
  <c r="S32" i="2"/>
  <c r="R32" i="2"/>
  <c r="Q32" i="2"/>
  <c r="P32" i="2"/>
  <c r="E32" i="2"/>
  <c r="U32" i="2" s="1"/>
  <c r="W30" i="2"/>
  <c r="V30" i="2"/>
  <c r="O30" i="2"/>
  <c r="N30" i="2"/>
  <c r="M30" i="2"/>
  <c r="L30" i="2"/>
  <c r="K30" i="2"/>
  <c r="S30" i="2" s="1"/>
  <c r="J30" i="2"/>
  <c r="R30" i="2" s="1"/>
  <c r="I30" i="2"/>
  <c r="Q30" i="2" s="1"/>
  <c r="H30" i="2"/>
  <c r="P30" i="2" s="1"/>
  <c r="G30" i="2"/>
  <c r="F30" i="2"/>
  <c r="C30" i="2"/>
  <c r="E30" i="2" s="1"/>
  <c r="B30" i="2"/>
  <c r="T29" i="2"/>
  <c r="S29" i="2"/>
  <c r="R29" i="2"/>
  <c r="Q29" i="2"/>
  <c r="P29" i="2"/>
  <c r="E29" i="2"/>
  <c r="U29" i="2" s="1"/>
  <c r="S28" i="2"/>
  <c r="R28" i="2"/>
  <c r="Q28" i="2"/>
  <c r="P28" i="2"/>
  <c r="E28" i="2"/>
  <c r="U28" i="2" s="1"/>
  <c r="U27" i="2"/>
  <c r="T27" i="2"/>
  <c r="S27" i="2"/>
  <c r="R27" i="2"/>
  <c r="Q27" i="2"/>
  <c r="P27" i="2"/>
  <c r="E27" i="2"/>
  <c r="S26" i="2"/>
  <c r="R26" i="2"/>
  <c r="Q26" i="2"/>
  <c r="P26" i="2"/>
  <c r="E26" i="2"/>
  <c r="U26" i="2" s="1"/>
  <c r="W24" i="2"/>
  <c r="V24" i="2"/>
  <c r="O24" i="2"/>
  <c r="N24" i="2"/>
  <c r="M24" i="2"/>
  <c r="L24" i="2"/>
  <c r="K24" i="2"/>
  <c r="S24" i="2" s="1"/>
  <c r="J24" i="2"/>
  <c r="R24" i="2" s="1"/>
  <c r="I24" i="2"/>
  <c r="Q24" i="2" s="1"/>
  <c r="H24" i="2"/>
  <c r="P24" i="2" s="1"/>
  <c r="G24" i="2"/>
  <c r="F24" i="2"/>
  <c r="E24" i="2"/>
  <c r="U24" i="2" s="1"/>
  <c r="C24" i="2"/>
  <c r="B24" i="2"/>
  <c r="U23" i="2"/>
  <c r="T23" i="2"/>
  <c r="S23" i="2"/>
  <c r="R23" i="2"/>
  <c r="Q23" i="2"/>
  <c r="P23" i="2"/>
  <c r="E23" i="2"/>
  <c r="T22" i="2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U20" i="2" s="1"/>
  <c r="P20" i="2"/>
  <c r="T20" i="2" s="1"/>
  <c r="E20" i="2"/>
  <c r="S19" i="2"/>
  <c r="R19" i="2"/>
  <c r="Q19" i="2"/>
  <c r="P19" i="2"/>
  <c r="E19" i="2"/>
  <c r="U19" i="2" s="1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S16" i="2" s="1"/>
  <c r="J16" i="2"/>
  <c r="R16" i="2" s="1"/>
  <c r="I16" i="2"/>
  <c r="Q16" i="2" s="1"/>
  <c r="H16" i="2"/>
  <c r="P16" i="2" s="1"/>
  <c r="G16" i="2"/>
  <c r="F16" i="2"/>
  <c r="C16" i="2"/>
  <c r="E16" i="2" s="1"/>
  <c r="B16" i="2"/>
  <c r="T15" i="2"/>
  <c r="S15" i="2"/>
  <c r="R15" i="2"/>
  <c r="Q15" i="2"/>
  <c r="P15" i="2"/>
  <c r="E15" i="2"/>
  <c r="U16" i="2" s="1"/>
  <c r="S14" i="2"/>
  <c r="R14" i="2"/>
  <c r="Q14" i="2"/>
  <c r="P14" i="2"/>
  <c r="E14" i="2"/>
  <c r="U14" i="2" s="1"/>
  <c r="S13" i="2"/>
  <c r="R13" i="2"/>
  <c r="Q13" i="2"/>
  <c r="U13" i="2" s="1"/>
  <c r="P13" i="2"/>
  <c r="E13" i="2"/>
  <c r="T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U10" i="2" s="1"/>
  <c r="T9" i="2"/>
  <c r="S9" i="2"/>
  <c r="R9" i="2"/>
  <c r="Q9" i="2"/>
  <c r="U9" i="2" s="1"/>
  <c r="P9" i="2"/>
  <c r="E9" i="2"/>
  <c r="U67" i="2" l="1"/>
  <c r="U30" i="2"/>
  <c r="T30" i="2"/>
  <c r="U70" i="2"/>
  <c r="T40" i="2"/>
  <c r="U71" i="2"/>
  <c r="T14" i="2"/>
  <c r="U15" i="2"/>
  <c r="T21" i="2"/>
  <c r="T28" i="2"/>
  <c r="U35" i="2"/>
  <c r="T49" i="2"/>
  <c r="T53" i="2"/>
  <c r="T56" i="2"/>
  <c r="T62" i="2"/>
  <c r="T66" i="2"/>
  <c r="T24" i="2"/>
  <c r="T59" i="2"/>
  <c r="T61" i="2"/>
  <c r="U66" i="2"/>
  <c r="T70" i="2"/>
  <c r="T12" i="2"/>
  <c r="T16" i="2"/>
  <c r="T19" i="2"/>
  <c r="T26" i="2"/>
  <c r="T47" i="2"/>
  <c r="T103" i="2"/>
  <c r="U40" i="2"/>
  <c r="T11" i="2"/>
  <c r="T18" i="2"/>
  <c r="T32" i="2"/>
  <c r="T39" i="2"/>
  <c r="T46" i="2"/>
  <c r="T72" i="2"/>
  <c r="T90" i="2"/>
  <c r="T100" i="2"/>
  <c r="T108" i="2"/>
  <c r="T113" i="2"/>
  <c r="U33" i="2"/>
  <c r="T10" i="2"/>
  <c r="T38" i="2"/>
  <c r="T45" i="2"/>
  <c r="U72" i="2"/>
  <c r="T89" i="2"/>
  <c r="T97" i="2"/>
  <c r="T105" i="2"/>
  <c r="T65" i="2"/>
  <c r="T67" i="2"/>
  <c r="T88" i="2"/>
  <c r="E95" i="2"/>
  <c r="T102" i="2"/>
  <c r="T110" i="2"/>
  <c r="E112" i="2" l="1"/>
  <c r="U95" i="2"/>
  <c r="T95" i="2"/>
  <c r="U112" i="2" l="1"/>
  <c r="T112" i="2"/>
  <c r="W113" i="1" l="1"/>
  <c r="V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H112" i="1"/>
  <c r="U111" i="1"/>
  <c r="T111" i="1"/>
  <c r="S111" i="1"/>
  <c r="R111" i="1"/>
  <c r="S110" i="1"/>
  <c r="R110" i="1"/>
  <c r="E110" i="1"/>
  <c r="U110" i="1" s="1"/>
  <c r="U109" i="1"/>
  <c r="T109" i="1"/>
  <c r="S109" i="1"/>
  <c r="R109" i="1"/>
  <c r="E109" i="1"/>
  <c r="S108" i="1"/>
  <c r="R108" i="1"/>
  <c r="E108" i="1"/>
  <c r="U108" i="1" s="1"/>
  <c r="S107" i="1"/>
  <c r="R107" i="1"/>
  <c r="E107" i="1"/>
  <c r="T107" i="1" s="1"/>
  <c r="U106" i="1"/>
  <c r="T106" i="1"/>
  <c r="S106" i="1"/>
  <c r="R106" i="1"/>
  <c r="E106" i="1"/>
  <c r="S105" i="1"/>
  <c r="R105" i="1"/>
  <c r="E105" i="1"/>
  <c r="U105" i="1" s="1"/>
  <c r="U104" i="1"/>
  <c r="S104" i="1"/>
  <c r="R104" i="1"/>
  <c r="E104" i="1"/>
  <c r="T104" i="1" s="1"/>
  <c r="U103" i="1"/>
  <c r="T103" i="1"/>
  <c r="S103" i="1"/>
  <c r="R103" i="1"/>
  <c r="E103" i="1"/>
  <c r="S102" i="1"/>
  <c r="R102" i="1"/>
  <c r="E102" i="1"/>
  <c r="U102" i="1" s="1"/>
  <c r="U101" i="1"/>
  <c r="T101" i="1"/>
  <c r="S101" i="1"/>
  <c r="R101" i="1"/>
  <c r="E101" i="1"/>
  <c r="S100" i="1"/>
  <c r="R100" i="1"/>
  <c r="E100" i="1"/>
  <c r="U100" i="1" s="1"/>
  <c r="S99" i="1"/>
  <c r="R99" i="1"/>
  <c r="E99" i="1"/>
  <c r="T99" i="1" s="1"/>
  <c r="U98" i="1"/>
  <c r="T98" i="1"/>
  <c r="S98" i="1"/>
  <c r="R98" i="1"/>
  <c r="E98" i="1"/>
  <c r="S97" i="1"/>
  <c r="R97" i="1"/>
  <c r="E97" i="1"/>
  <c r="U97" i="1" s="1"/>
  <c r="U96" i="1"/>
  <c r="S96" i="1"/>
  <c r="R96" i="1"/>
  <c r="E96" i="1"/>
  <c r="T96" i="1" s="1"/>
  <c r="W95" i="1"/>
  <c r="W112" i="1" s="1"/>
  <c r="V95" i="1"/>
  <c r="V112" i="1" s="1"/>
  <c r="M95" i="1"/>
  <c r="M112" i="1" s="1"/>
  <c r="S112" i="1" s="1"/>
  <c r="L95" i="1"/>
  <c r="R95" i="1" s="1"/>
  <c r="K95" i="1"/>
  <c r="K112" i="1" s="1"/>
  <c r="J95" i="1"/>
  <c r="J112" i="1" s="1"/>
  <c r="I95" i="1"/>
  <c r="I112" i="1" s="1"/>
  <c r="H95" i="1"/>
  <c r="G95" i="1"/>
  <c r="G112" i="1" s="1"/>
  <c r="F95" i="1"/>
  <c r="F112" i="1" s="1"/>
  <c r="D95" i="1"/>
  <c r="D112" i="1" s="1"/>
  <c r="C95" i="1"/>
  <c r="C112" i="1" s="1"/>
  <c r="B95" i="1"/>
  <c r="B112" i="1" s="1"/>
  <c r="U93" i="1"/>
  <c r="T93" i="1"/>
  <c r="S93" i="1"/>
  <c r="R93" i="1"/>
  <c r="Q93" i="1"/>
  <c r="P93" i="1"/>
  <c r="E93" i="1"/>
  <c r="U92" i="1"/>
  <c r="T92" i="1"/>
  <c r="S92" i="1"/>
  <c r="R92" i="1"/>
  <c r="Q92" i="1"/>
  <c r="P92" i="1"/>
  <c r="E92" i="1"/>
  <c r="U91" i="1"/>
  <c r="T91" i="1"/>
  <c r="S91" i="1"/>
  <c r="R91" i="1"/>
  <c r="Q91" i="1"/>
  <c r="P91" i="1"/>
  <c r="E91" i="1"/>
  <c r="U90" i="1"/>
  <c r="T90" i="1"/>
  <c r="S90" i="1"/>
  <c r="R90" i="1"/>
  <c r="Q90" i="1"/>
  <c r="P90" i="1"/>
  <c r="E90" i="1"/>
  <c r="T89" i="1"/>
  <c r="S89" i="1"/>
  <c r="R89" i="1"/>
  <c r="Q89" i="1"/>
  <c r="P89" i="1"/>
  <c r="E89" i="1"/>
  <c r="U89" i="1" s="1"/>
  <c r="S88" i="1"/>
  <c r="R88" i="1"/>
  <c r="Q88" i="1"/>
  <c r="P88" i="1"/>
  <c r="E88" i="1"/>
  <c r="U88" i="1" s="1"/>
  <c r="S87" i="1"/>
  <c r="R87" i="1"/>
  <c r="Q87" i="1"/>
  <c r="P87" i="1"/>
  <c r="E87" i="1"/>
  <c r="T87" i="1" s="1"/>
  <c r="S86" i="1"/>
  <c r="R86" i="1"/>
  <c r="Q86" i="1"/>
  <c r="P86" i="1"/>
  <c r="E86" i="1"/>
  <c r="U86" i="1" s="1"/>
  <c r="E83" i="1"/>
  <c r="E82" i="1"/>
  <c r="E79" i="1" s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W72" i="1"/>
  <c r="V72" i="1"/>
  <c r="O72" i="1"/>
  <c r="N72" i="1"/>
  <c r="M72" i="1"/>
  <c r="L72" i="1"/>
  <c r="K72" i="1"/>
  <c r="S72" i="1" s="1"/>
  <c r="J72" i="1"/>
  <c r="R72" i="1" s="1"/>
  <c r="I72" i="1"/>
  <c r="Q72" i="1" s="1"/>
  <c r="H72" i="1"/>
  <c r="P72" i="1" s="1"/>
  <c r="G72" i="1"/>
  <c r="F72" i="1"/>
  <c r="C72" i="1"/>
  <c r="B72" i="1"/>
  <c r="E72" i="1" s="1"/>
  <c r="W71" i="1"/>
  <c r="V71" i="1"/>
  <c r="O71" i="1"/>
  <c r="N71" i="1"/>
  <c r="M71" i="1"/>
  <c r="L71" i="1"/>
  <c r="K71" i="1"/>
  <c r="S71" i="1" s="1"/>
  <c r="J71" i="1"/>
  <c r="R71" i="1" s="1"/>
  <c r="I71" i="1"/>
  <c r="Q71" i="1" s="1"/>
  <c r="H71" i="1"/>
  <c r="P71" i="1" s="1"/>
  <c r="G71" i="1"/>
  <c r="F71" i="1"/>
  <c r="C71" i="1"/>
  <c r="B71" i="1"/>
  <c r="E71" i="1" s="1"/>
  <c r="W70" i="1"/>
  <c r="V70" i="1"/>
  <c r="O70" i="1"/>
  <c r="N70" i="1"/>
  <c r="M70" i="1"/>
  <c r="L70" i="1"/>
  <c r="K70" i="1"/>
  <c r="S70" i="1" s="1"/>
  <c r="J70" i="1"/>
  <c r="R70" i="1" s="1"/>
  <c r="I70" i="1"/>
  <c r="Q70" i="1" s="1"/>
  <c r="H70" i="1"/>
  <c r="P70" i="1" s="1"/>
  <c r="G70" i="1"/>
  <c r="F70" i="1"/>
  <c r="C70" i="1"/>
  <c r="E70" i="1" s="1"/>
  <c r="B70" i="1"/>
  <c r="S69" i="1"/>
  <c r="R69" i="1"/>
  <c r="Q69" i="1"/>
  <c r="P69" i="1"/>
  <c r="E69" i="1"/>
  <c r="T69" i="1" s="1"/>
  <c r="W67" i="1"/>
  <c r="V67" i="1"/>
  <c r="O67" i="1"/>
  <c r="N67" i="1"/>
  <c r="M67" i="1"/>
  <c r="L67" i="1"/>
  <c r="K67" i="1"/>
  <c r="S67" i="1" s="1"/>
  <c r="J67" i="1"/>
  <c r="R67" i="1" s="1"/>
  <c r="I67" i="1"/>
  <c r="Q67" i="1" s="1"/>
  <c r="H67" i="1"/>
  <c r="P67" i="1" s="1"/>
  <c r="G67" i="1"/>
  <c r="F67" i="1"/>
  <c r="C67" i="1"/>
  <c r="E67" i="1" s="1"/>
  <c r="B67" i="1"/>
  <c r="W66" i="1"/>
  <c r="V66" i="1"/>
  <c r="O66" i="1"/>
  <c r="N66" i="1"/>
  <c r="M66" i="1"/>
  <c r="L66" i="1"/>
  <c r="K66" i="1"/>
  <c r="S66" i="1" s="1"/>
  <c r="J66" i="1"/>
  <c r="R66" i="1" s="1"/>
  <c r="I66" i="1"/>
  <c r="Q66" i="1" s="1"/>
  <c r="U66" i="1" s="1"/>
  <c r="H66" i="1"/>
  <c r="P66" i="1" s="1"/>
  <c r="G66" i="1"/>
  <c r="F66" i="1"/>
  <c r="E66" i="1"/>
  <c r="C66" i="1"/>
  <c r="B66" i="1"/>
  <c r="S65" i="1"/>
  <c r="R65" i="1"/>
  <c r="Q65" i="1"/>
  <c r="P65" i="1"/>
  <c r="T65" i="1" s="1"/>
  <c r="E65" i="1"/>
  <c r="U65" i="1" s="1"/>
  <c r="S64" i="1"/>
  <c r="R64" i="1"/>
  <c r="Q64" i="1"/>
  <c r="P64" i="1"/>
  <c r="E64" i="1"/>
  <c r="T64" i="1" s="1"/>
  <c r="U63" i="1"/>
  <c r="T63" i="1"/>
  <c r="S63" i="1"/>
  <c r="R63" i="1"/>
  <c r="Q63" i="1"/>
  <c r="P63" i="1"/>
  <c r="E63" i="1"/>
  <c r="U62" i="1"/>
  <c r="T62" i="1"/>
  <c r="S62" i="1"/>
  <c r="R62" i="1"/>
  <c r="Q62" i="1"/>
  <c r="P62" i="1"/>
  <c r="E62" i="1"/>
  <c r="T61" i="1"/>
  <c r="S61" i="1"/>
  <c r="R61" i="1"/>
  <c r="Q61" i="1"/>
  <c r="P61" i="1"/>
  <c r="E61" i="1"/>
  <c r="U61" i="1" s="1"/>
  <c r="V59" i="1"/>
  <c r="O59" i="1"/>
  <c r="N59" i="1"/>
  <c r="M59" i="1"/>
  <c r="L59" i="1"/>
  <c r="K59" i="1"/>
  <c r="S59" i="1" s="1"/>
  <c r="J59" i="1"/>
  <c r="R59" i="1" s="1"/>
  <c r="I59" i="1"/>
  <c r="Q59" i="1" s="1"/>
  <c r="H59" i="1"/>
  <c r="P59" i="1" s="1"/>
  <c r="G59" i="1"/>
  <c r="F59" i="1"/>
  <c r="C59" i="1"/>
  <c r="B59" i="1"/>
  <c r="E59" i="1" s="1"/>
  <c r="S58" i="1"/>
  <c r="R58" i="1"/>
  <c r="Q58" i="1"/>
  <c r="P58" i="1"/>
  <c r="E58" i="1"/>
  <c r="T58" i="1" s="1"/>
  <c r="U57" i="1"/>
  <c r="T57" i="1"/>
  <c r="S57" i="1"/>
  <c r="R57" i="1"/>
  <c r="Q57" i="1"/>
  <c r="P57" i="1"/>
  <c r="E57" i="1"/>
  <c r="U56" i="1"/>
  <c r="T56" i="1"/>
  <c r="S56" i="1"/>
  <c r="R56" i="1"/>
  <c r="Q56" i="1"/>
  <c r="P56" i="1"/>
  <c r="E56" i="1"/>
  <c r="T55" i="1"/>
  <c r="S55" i="1"/>
  <c r="R55" i="1"/>
  <c r="Q55" i="1"/>
  <c r="P55" i="1"/>
  <c r="E55" i="1"/>
  <c r="U55" i="1" s="1"/>
  <c r="W53" i="1"/>
  <c r="V53" i="1"/>
  <c r="O53" i="1"/>
  <c r="N53" i="1"/>
  <c r="M53" i="1"/>
  <c r="L53" i="1"/>
  <c r="K53" i="1"/>
  <c r="S53" i="1" s="1"/>
  <c r="J53" i="1"/>
  <c r="R53" i="1" s="1"/>
  <c r="I53" i="1"/>
  <c r="Q53" i="1" s="1"/>
  <c r="H53" i="1"/>
  <c r="P53" i="1" s="1"/>
  <c r="G53" i="1"/>
  <c r="F53" i="1"/>
  <c r="E53" i="1"/>
  <c r="C53" i="1"/>
  <c r="B53" i="1"/>
  <c r="S52" i="1"/>
  <c r="R52" i="1"/>
  <c r="Q52" i="1"/>
  <c r="P52" i="1"/>
  <c r="E52" i="1"/>
  <c r="U52" i="1" s="1"/>
  <c r="S51" i="1"/>
  <c r="R51" i="1"/>
  <c r="Q51" i="1"/>
  <c r="P51" i="1"/>
  <c r="E51" i="1"/>
  <c r="T51" i="1" s="1"/>
  <c r="U50" i="1"/>
  <c r="T50" i="1"/>
  <c r="S50" i="1"/>
  <c r="R50" i="1"/>
  <c r="Q50" i="1"/>
  <c r="P50" i="1"/>
  <c r="E50" i="1"/>
  <c r="U49" i="1"/>
  <c r="T49" i="1"/>
  <c r="S49" i="1"/>
  <c r="R49" i="1"/>
  <c r="Q49" i="1"/>
  <c r="P49" i="1"/>
  <c r="E49" i="1"/>
  <c r="T48" i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U45" i="1"/>
  <c r="T45" i="1"/>
  <c r="S45" i="1"/>
  <c r="R45" i="1"/>
  <c r="Q45" i="1"/>
  <c r="P45" i="1"/>
  <c r="E45" i="1"/>
  <c r="U44" i="1"/>
  <c r="S44" i="1"/>
  <c r="R44" i="1"/>
  <c r="Q44" i="1"/>
  <c r="P44" i="1"/>
  <c r="T44" i="1" s="1"/>
  <c r="E44" i="1"/>
  <c r="S43" i="1"/>
  <c r="R43" i="1"/>
  <c r="Q43" i="1"/>
  <c r="P43" i="1"/>
  <c r="E43" i="1"/>
  <c r="T43" i="1" s="1"/>
  <c r="U42" i="1"/>
  <c r="T42" i="1"/>
  <c r="S42" i="1"/>
  <c r="R42" i="1"/>
  <c r="Q42" i="1"/>
  <c r="P42" i="1"/>
  <c r="E42" i="1"/>
  <c r="W40" i="1"/>
  <c r="V40" i="1"/>
  <c r="O40" i="1"/>
  <c r="N40" i="1"/>
  <c r="M40" i="1"/>
  <c r="L40" i="1"/>
  <c r="K40" i="1"/>
  <c r="S40" i="1" s="1"/>
  <c r="J40" i="1"/>
  <c r="R40" i="1" s="1"/>
  <c r="I40" i="1"/>
  <c r="Q40" i="1" s="1"/>
  <c r="H40" i="1"/>
  <c r="P40" i="1" s="1"/>
  <c r="G40" i="1"/>
  <c r="F40" i="1"/>
  <c r="C40" i="1"/>
  <c r="B40" i="1"/>
  <c r="E40" i="1" s="1"/>
  <c r="S39" i="1"/>
  <c r="R39" i="1"/>
  <c r="Q39" i="1"/>
  <c r="P39" i="1"/>
  <c r="E39" i="1"/>
  <c r="U39" i="1" s="1"/>
  <c r="T38" i="1"/>
  <c r="S38" i="1"/>
  <c r="R38" i="1"/>
  <c r="Q38" i="1"/>
  <c r="U38" i="1" s="1"/>
  <c r="P38" i="1"/>
  <c r="E38" i="1"/>
  <c r="U37" i="1"/>
  <c r="T37" i="1"/>
  <c r="S37" i="1"/>
  <c r="R37" i="1"/>
  <c r="Q37" i="1"/>
  <c r="P37" i="1"/>
  <c r="E37" i="1"/>
  <c r="S36" i="1"/>
  <c r="R36" i="1"/>
  <c r="Q36" i="1"/>
  <c r="P36" i="1"/>
  <c r="E36" i="1"/>
  <c r="T36" i="1" s="1"/>
  <c r="T35" i="1"/>
  <c r="S35" i="1"/>
  <c r="R35" i="1"/>
  <c r="Q35" i="1"/>
  <c r="U35" i="1" s="1"/>
  <c r="P35" i="1"/>
  <c r="E35" i="1"/>
  <c r="W33" i="1"/>
  <c r="V33" i="1"/>
  <c r="O33" i="1"/>
  <c r="N33" i="1"/>
  <c r="M33" i="1"/>
  <c r="L33" i="1"/>
  <c r="K33" i="1"/>
  <c r="S33" i="1" s="1"/>
  <c r="J33" i="1"/>
  <c r="R33" i="1" s="1"/>
  <c r="I33" i="1"/>
  <c r="Q33" i="1" s="1"/>
  <c r="H33" i="1"/>
  <c r="P33" i="1" s="1"/>
  <c r="G33" i="1"/>
  <c r="F33" i="1"/>
  <c r="C33" i="1"/>
  <c r="B33" i="1"/>
  <c r="E33" i="1" s="1"/>
  <c r="S32" i="1"/>
  <c r="R32" i="1"/>
  <c r="Q32" i="1"/>
  <c r="P32" i="1"/>
  <c r="E32" i="1"/>
  <c r="U32" i="1" s="1"/>
  <c r="W30" i="1"/>
  <c r="V30" i="1"/>
  <c r="O30" i="1"/>
  <c r="N30" i="1"/>
  <c r="M30" i="1"/>
  <c r="L30" i="1"/>
  <c r="K30" i="1"/>
  <c r="S30" i="1" s="1"/>
  <c r="J30" i="1"/>
  <c r="R30" i="1" s="1"/>
  <c r="I30" i="1"/>
  <c r="Q30" i="1" s="1"/>
  <c r="H30" i="1"/>
  <c r="P30" i="1" s="1"/>
  <c r="G30" i="1"/>
  <c r="F30" i="1"/>
  <c r="C30" i="1"/>
  <c r="B30" i="1"/>
  <c r="E30" i="1" s="1"/>
  <c r="T29" i="1"/>
  <c r="S29" i="1"/>
  <c r="R29" i="1"/>
  <c r="Q29" i="1"/>
  <c r="U29" i="1" s="1"/>
  <c r="P29" i="1"/>
  <c r="E29" i="1"/>
  <c r="U28" i="1"/>
  <c r="S28" i="1"/>
  <c r="R28" i="1"/>
  <c r="Q28" i="1"/>
  <c r="P28" i="1"/>
  <c r="T28" i="1" s="1"/>
  <c r="E28" i="1"/>
  <c r="T27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W24" i="1"/>
  <c r="V24" i="1"/>
  <c r="O24" i="1"/>
  <c r="N24" i="1"/>
  <c r="M24" i="1"/>
  <c r="L24" i="1"/>
  <c r="K24" i="1"/>
  <c r="S24" i="1" s="1"/>
  <c r="J24" i="1"/>
  <c r="R24" i="1" s="1"/>
  <c r="I24" i="1"/>
  <c r="Q24" i="1" s="1"/>
  <c r="H24" i="1"/>
  <c r="P24" i="1" s="1"/>
  <c r="G24" i="1"/>
  <c r="F24" i="1"/>
  <c r="C24" i="1"/>
  <c r="B24" i="1"/>
  <c r="E24" i="1" s="1"/>
  <c r="S23" i="1"/>
  <c r="R23" i="1"/>
  <c r="Q23" i="1"/>
  <c r="P23" i="1"/>
  <c r="E23" i="1"/>
  <c r="T23" i="1" s="1"/>
  <c r="T22" i="1"/>
  <c r="S22" i="1"/>
  <c r="R22" i="1"/>
  <c r="Q22" i="1"/>
  <c r="P22" i="1"/>
  <c r="E22" i="1"/>
  <c r="U22" i="1" s="1"/>
  <c r="U21" i="1"/>
  <c r="T21" i="1"/>
  <c r="S21" i="1"/>
  <c r="R21" i="1"/>
  <c r="Q21" i="1"/>
  <c r="P21" i="1"/>
  <c r="E21" i="1"/>
  <c r="T20" i="1"/>
  <c r="S20" i="1"/>
  <c r="R20" i="1"/>
  <c r="Q20" i="1"/>
  <c r="P20" i="1"/>
  <c r="E20" i="1"/>
  <c r="U20" i="1" s="1"/>
  <c r="S19" i="1"/>
  <c r="R19" i="1"/>
  <c r="Q19" i="1"/>
  <c r="P19" i="1"/>
  <c r="E19" i="1"/>
  <c r="U19" i="1" s="1"/>
  <c r="S18" i="1"/>
  <c r="R18" i="1"/>
  <c r="Q18" i="1"/>
  <c r="P18" i="1"/>
  <c r="E18" i="1"/>
  <c r="U18" i="1" s="1"/>
  <c r="W16" i="1"/>
  <c r="V16" i="1"/>
  <c r="O16" i="1"/>
  <c r="N16" i="1"/>
  <c r="M16" i="1"/>
  <c r="L16" i="1"/>
  <c r="K16" i="1"/>
  <c r="S16" i="1" s="1"/>
  <c r="J16" i="1"/>
  <c r="R16" i="1" s="1"/>
  <c r="I16" i="1"/>
  <c r="Q16" i="1" s="1"/>
  <c r="H16" i="1"/>
  <c r="P16" i="1" s="1"/>
  <c r="G16" i="1"/>
  <c r="F16" i="1"/>
  <c r="C16" i="1"/>
  <c r="B16" i="1"/>
  <c r="E16" i="1" s="1"/>
  <c r="T15" i="1"/>
  <c r="S15" i="1"/>
  <c r="R15" i="1"/>
  <c r="Q15" i="1"/>
  <c r="U15" i="1" s="1"/>
  <c r="P15" i="1"/>
  <c r="E15" i="1"/>
  <c r="U16" i="1" s="1"/>
  <c r="U14" i="1"/>
  <c r="S14" i="1"/>
  <c r="R14" i="1"/>
  <c r="Q14" i="1"/>
  <c r="P14" i="1"/>
  <c r="E14" i="1"/>
  <c r="T14" i="1" s="1"/>
  <c r="T13" i="1"/>
  <c r="S13" i="1"/>
  <c r="R13" i="1"/>
  <c r="Q13" i="1"/>
  <c r="P13" i="1"/>
  <c r="E13" i="1"/>
  <c r="U13" i="1" s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P10" i="1"/>
  <c r="E10" i="1"/>
  <c r="U10" i="1" s="1"/>
  <c r="S9" i="1"/>
  <c r="R9" i="1"/>
  <c r="Q9" i="1"/>
  <c r="P9" i="1"/>
  <c r="E9" i="1"/>
  <c r="U24" i="1" l="1"/>
  <c r="T24" i="1"/>
  <c r="T33" i="1"/>
  <c r="U33" i="1"/>
  <c r="T70" i="1"/>
  <c r="U70" i="1"/>
  <c r="U67" i="1"/>
  <c r="T59" i="1"/>
  <c r="U59" i="1"/>
  <c r="U30" i="1"/>
  <c r="T30" i="1"/>
  <c r="T71" i="1"/>
  <c r="U71" i="1"/>
  <c r="T40" i="1"/>
  <c r="U23" i="1"/>
  <c r="U36" i="1"/>
  <c r="U40" i="1"/>
  <c r="U43" i="1"/>
  <c r="U51" i="1"/>
  <c r="U58" i="1"/>
  <c r="U64" i="1"/>
  <c r="U69" i="1"/>
  <c r="T86" i="1"/>
  <c r="U87" i="1"/>
  <c r="S95" i="1"/>
  <c r="U99" i="1"/>
  <c r="U107" i="1"/>
  <c r="T53" i="1"/>
  <c r="T66" i="1"/>
  <c r="U53" i="1"/>
  <c r="T12" i="1"/>
  <c r="T16" i="1"/>
  <c r="T19" i="1"/>
  <c r="T26" i="1"/>
  <c r="T47" i="1"/>
  <c r="T11" i="1"/>
  <c r="T18" i="1"/>
  <c r="T32" i="1"/>
  <c r="T39" i="1"/>
  <c r="T46" i="1"/>
  <c r="T72" i="1"/>
  <c r="T100" i="1"/>
  <c r="T108" i="1"/>
  <c r="T113" i="1"/>
  <c r="T10" i="1"/>
  <c r="U72" i="1"/>
  <c r="T97" i="1"/>
  <c r="T105" i="1"/>
  <c r="T9" i="1"/>
  <c r="T52" i="1"/>
  <c r="T67" i="1"/>
  <c r="T88" i="1"/>
  <c r="E95" i="1"/>
  <c r="T102" i="1"/>
  <c r="T110" i="1"/>
  <c r="L112" i="1"/>
  <c r="R112" i="1" s="1"/>
  <c r="U9" i="1"/>
  <c r="E112" i="1" l="1"/>
  <c r="U95" i="1"/>
  <c r="T95" i="1"/>
  <c r="U112" i="1" l="1"/>
  <c r="T112" i="1"/>
</calcChain>
</file>

<file path=xl/sharedStrings.xml><?xml version="1.0" encoding="utf-8"?>
<sst xmlns="http://schemas.openxmlformats.org/spreadsheetml/2006/main" count="1979" uniqueCount="133">
  <si>
    <t>Figures Finalised as at 2022/05/05</t>
  </si>
  <si>
    <t/>
  </si>
  <si>
    <t>3rd Quarter Ended 31 March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</si>
  <si>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</si>
  <si>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</si>
  <si>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</si>
  <si>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</si>
  <si>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</si>
  <si>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</si>
  <si>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</si>
  <si>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</si>
  <si>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</si>
  <si>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</si>
  <si>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</si>
  <si>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</si>
  <si>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</si>
  <si>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</si>
  <si>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</si>
  <si>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</si>
  <si>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</si>
  <si>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</si>
  <si>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</si>
  <si>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</si>
  <si>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</si>
  <si>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</si>
  <si>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</si>
  <si>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</si>
  <si>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</si>
  <si>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</si>
  <si>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</si>
  <si>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</si>
  <si>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</si>
  <si>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</si>
  <si>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</si>
  <si>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</si>
  <si>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</si>
  <si>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</si>
  <si>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</si>
  <si>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</si>
  <si>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</si>
  <si>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</si>
  <si>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</si>
  <si>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</si>
  <si>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</si>
  <si>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</si>
  <si>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</si>
  <si>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</si>
  <si>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</si>
  <si>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</si>
  <si>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</si>
  <si>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</si>
  <si>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</si>
  <si>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</si>
  <si>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</si>
  <si>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</si>
  <si>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</si>
  <si>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</si>
  <si>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</si>
  <si>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</si>
  <si>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</si>
  <si>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</si>
  <si>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</si>
  <si>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</si>
  <si>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</si>
  <si>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</si>
  <si>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</si>
  <si>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</si>
  <si>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</si>
  <si>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</si>
  <si>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</si>
  <si>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</si>
  <si>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</si>
  <si>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</si>
  <si>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</si>
  <si>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</si>
  <si>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</si>
  <si>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</si>
  <si>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</si>
  <si>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</si>
  <si>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</si>
  <si>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</si>
  <si>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</si>
  <si>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</si>
  <si>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</si>
  <si>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</si>
  <si>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</si>
  <si>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</si>
  <si>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</si>
  <si>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</si>
  <si>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</si>
  <si>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</si>
  <si>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</si>
  <si>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</si>
  <si>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</si>
  <si>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</si>
  <si>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</si>
  <si>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</si>
  <si>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</si>
  <si>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</si>
  <si>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</si>
  <si>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</si>
  <si>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</si>
  <si>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</si>
  <si>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</si>
  <si>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</si>
  <si>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</si>
  <si>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</si>
  <si>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</si>
  <si>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</si>
  <si>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</si>
  <si>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</si>
  <si>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</si>
  <si>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</si>
  <si>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</si>
  <si>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</si>
  <si>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</si>
  <si>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</si>
  <si>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</si>
  <si>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</si>
  <si>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</si>
  <si>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</si>
  <si>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</si>
  <si>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</si>
  <si>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</si>
  <si>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Eastern Cape</t>
  </si>
  <si>
    <t>Free State</t>
  </si>
  <si>
    <t>Gauteng</t>
  </si>
  <si>
    <t>KwaZulu-Natal</t>
  </si>
  <si>
    <t>Limpopo</t>
  </si>
  <si>
    <t>Mpumalanga</t>
  </si>
  <si>
    <t>North West</t>
  </si>
  <si>
    <t>Northern Cape</t>
  </si>
  <si>
    <t>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</si>
</sst>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&quot;\-\ &quot;&quot;?_);_(@_)"/>
    <numFmt numFmtId="165" formatCode="0.0\%;\(0.0\%\);_(* &quot;-&quot;_)"/>
    <numFmt numFmtId="166" formatCode="_(* #,##0,_);_(* \(#,##0,\);_(* &quot;- &quot;?_);_(@_)"/>
    <numFmt numFmtId="167" formatCode="#\ ###\ ###,"/>
    <numFmt numFmtId="168" formatCode="_(* #,##0_);_(* \(#,##0\);_(* &quot;- &quot;?_);_(@_)"/>
    <numFmt numFmtId="169" formatCode="_(* #,##0_);_(* \(#,##0\);_(* &quot;-&quot;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0" xfId="0" applyFont="1" applyFill="1" applyAlignment="1">
      <alignment horizontal="right" wrapText="1"/>
    </xf>
    <xf numFmtId="0" fontId="0" fillId="2" borderId="0" xfId="0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wrapText="1"/>
    </xf>
    <xf numFmtId="164" fontId="6" fillId="2" borderId="10" xfId="0" applyNumberFormat="1" applyFont="1" applyFill="1" applyBorder="1" applyAlignment="1">
      <alignment wrapText="1"/>
    </xf>
    <xf numFmtId="164" fontId="6" fillId="2" borderId="11" xfId="0" applyNumberFormat="1" applyFont="1" applyFill="1" applyBorder="1" applyAlignment="1">
      <alignment wrapText="1"/>
    </xf>
    <xf numFmtId="164" fontId="6" fillId="2" borderId="12" xfId="0" applyNumberFormat="1" applyFont="1" applyFill="1" applyBorder="1" applyAlignment="1">
      <alignment wrapText="1"/>
    </xf>
    <xf numFmtId="165" fontId="6" fillId="2" borderId="11" xfId="0" applyNumberFormat="1" applyFont="1" applyFill="1" applyBorder="1" applyAlignment="1">
      <alignment wrapText="1"/>
    </xf>
    <xf numFmtId="165" fontId="6" fillId="2" borderId="12" xfId="0" applyNumberFormat="1" applyFont="1" applyFill="1" applyBorder="1" applyAlignment="1">
      <alignment wrapText="1"/>
    </xf>
    <xf numFmtId="165" fontId="6" fillId="2" borderId="12" xfId="0" applyNumberFormat="1" applyFont="1" applyFill="1" applyBorder="1" applyAlignment="1">
      <alignment shrinkToFit="1"/>
    </xf>
    <xf numFmtId="0" fontId="7" fillId="2" borderId="9" xfId="0" applyFont="1" applyFill="1" applyBorder="1" applyAlignment="1">
      <alignment wrapText="1"/>
    </xf>
    <xf numFmtId="166" fontId="7" fillId="2" borderId="10" xfId="0" applyNumberFormat="1" applyFont="1" applyFill="1" applyBorder="1" applyAlignment="1">
      <alignment wrapText="1"/>
    </xf>
    <xf numFmtId="166" fontId="7" fillId="2" borderId="11" xfId="0" applyNumberFormat="1" applyFont="1" applyFill="1" applyBorder="1" applyAlignment="1">
      <alignment wrapText="1"/>
    </xf>
    <xf numFmtId="166" fontId="7" fillId="2" borderId="12" xfId="0" applyNumberFormat="1" applyFont="1" applyFill="1" applyBorder="1" applyAlignment="1">
      <alignment wrapText="1"/>
    </xf>
    <xf numFmtId="165" fontId="7" fillId="2" borderId="11" xfId="0" applyNumberFormat="1" applyFont="1" applyFill="1" applyBorder="1" applyAlignment="1">
      <alignment wrapText="1"/>
    </xf>
    <xf numFmtId="165" fontId="7" fillId="2" borderId="12" xfId="0" applyNumberFormat="1" applyFont="1" applyFill="1" applyBorder="1" applyAlignment="1">
      <alignment wrapText="1"/>
    </xf>
    <xf numFmtId="165" fontId="7" fillId="2" borderId="12" xfId="0" applyNumberFormat="1" applyFont="1" applyFill="1" applyBorder="1" applyAlignment="1">
      <alignment shrinkToFit="1"/>
    </xf>
    <xf numFmtId="0" fontId="6" fillId="2" borderId="13" xfId="0" applyFont="1" applyFill="1" applyBorder="1"/>
    <xf numFmtId="166" fontId="6" fillId="2" borderId="14" xfId="0" applyNumberFormat="1" applyFont="1" applyFill="1" applyBorder="1"/>
    <xf numFmtId="166" fontId="6" fillId="2" borderId="15" xfId="0" applyNumberFormat="1" applyFont="1" applyFill="1" applyBorder="1"/>
    <xf numFmtId="166" fontId="6" fillId="2" borderId="16" xfId="0" applyNumberFormat="1" applyFont="1" applyFill="1" applyBorder="1"/>
    <xf numFmtId="165" fontId="6" fillId="2" borderId="15" xfId="0" applyNumberFormat="1" applyFont="1" applyFill="1" applyBorder="1"/>
    <xf numFmtId="165" fontId="6" fillId="2" borderId="16" xfId="0" applyNumberFormat="1" applyFont="1" applyFill="1" applyBorder="1"/>
    <xf numFmtId="165" fontId="6" fillId="2" borderId="16" xfId="0" applyNumberFormat="1" applyFont="1" applyFill="1" applyBorder="1" applyAlignment="1">
      <alignment shrinkToFit="1"/>
    </xf>
    <xf numFmtId="166" fontId="6" fillId="2" borderId="10" xfId="0" applyNumberFormat="1" applyFont="1" applyFill="1" applyBorder="1" applyAlignment="1">
      <alignment wrapText="1"/>
    </xf>
    <xf numFmtId="166" fontId="6" fillId="2" borderId="11" xfId="0" applyNumberFormat="1" applyFont="1" applyFill="1" applyBorder="1" applyAlignment="1">
      <alignment wrapText="1"/>
    </xf>
    <xf numFmtId="166" fontId="6" fillId="2" borderId="12" xfId="0" applyNumberFormat="1" applyFont="1" applyFill="1" applyBorder="1" applyAlignment="1">
      <alignment wrapText="1"/>
    </xf>
    <xf numFmtId="0" fontId="0" fillId="2" borderId="9" xfId="0" applyFill="1" applyBorder="1"/>
    <xf numFmtId="0" fontId="6" fillId="2" borderId="17" xfId="0" applyFont="1" applyFill="1" applyBorder="1"/>
    <xf numFmtId="166" fontId="6" fillId="2" borderId="18" xfId="0" applyNumberFormat="1" applyFont="1" applyFill="1" applyBorder="1"/>
    <xf numFmtId="166" fontId="6" fillId="2" borderId="7" xfId="0" applyNumberFormat="1" applyFont="1" applyFill="1" applyBorder="1"/>
    <xf numFmtId="166" fontId="6" fillId="2" borderId="8" xfId="0" applyNumberFormat="1" applyFont="1" applyFill="1" applyBorder="1"/>
    <xf numFmtId="165" fontId="6" fillId="2" borderId="7" xfId="0" applyNumberFormat="1" applyFont="1" applyFill="1" applyBorder="1"/>
    <xf numFmtId="165" fontId="6" fillId="2" borderId="8" xfId="0" applyNumberFormat="1" applyFont="1" applyFill="1" applyBorder="1"/>
    <xf numFmtId="165" fontId="6" fillId="2" borderId="8" xfId="0" applyNumberFormat="1" applyFont="1" applyFill="1" applyBorder="1" applyAlignment="1">
      <alignment shrinkToFit="1"/>
    </xf>
    <xf numFmtId="0" fontId="6" fillId="2" borderId="5" xfId="0" applyFont="1" applyFill="1" applyBorder="1"/>
    <xf numFmtId="166" fontId="6" fillId="2" borderId="6" xfId="0" applyNumberFormat="1" applyFont="1" applyFill="1" applyBorder="1"/>
    <xf numFmtId="166" fontId="6" fillId="2" borderId="19" xfId="0" applyNumberFormat="1" applyFont="1" applyFill="1" applyBorder="1"/>
    <xf numFmtId="166" fontId="6" fillId="2" borderId="20" xfId="0" applyNumberFormat="1" applyFont="1" applyFill="1" applyBorder="1"/>
    <xf numFmtId="165" fontId="6" fillId="2" borderId="19" xfId="0" applyNumberFormat="1" applyFont="1" applyFill="1" applyBorder="1"/>
    <xf numFmtId="165" fontId="6" fillId="2" borderId="20" xfId="0" applyNumberFormat="1" applyFont="1" applyFill="1" applyBorder="1"/>
    <xf numFmtId="164" fontId="0" fillId="2" borderId="9" xfId="0" applyNumberFormat="1" applyFill="1" applyBorder="1"/>
    <xf numFmtId="164" fontId="0" fillId="2" borderId="0" xfId="0" applyNumberFormat="1" applyFill="1"/>
    <xf numFmtId="165" fontId="6" fillId="2" borderId="20" xfId="0" applyNumberFormat="1" applyFont="1" applyFill="1" applyBorder="1" applyAlignment="1">
      <alignment shrinkToFit="1"/>
    </xf>
    <xf numFmtId="0" fontId="8" fillId="2" borderId="21" xfId="0" applyFont="1" applyFill="1" applyBorder="1" applyAlignment="1">
      <alignment horizontal="left" indent="1"/>
    </xf>
    <xf numFmtId="167" fontId="8" fillId="2" borderId="22" xfId="0" applyNumberFormat="1" applyFont="1" applyFill="1" applyBorder="1" applyAlignment="1">
      <alignment horizontal="right"/>
    </xf>
    <xf numFmtId="167" fontId="8" fillId="2" borderId="23" xfId="0" applyNumberFormat="1" applyFont="1" applyFill="1" applyBorder="1" applyAlignment="1">
      <alignment horizontal="right"/>
    </xf>
    <xf numFmtId="167" fontId="8" fillId="2" borderId="24" xfId="0" applyNumberFormat="1" applyFont="1" applyFill="1" applyBorder="1" applyAlignment="1">
      <alignment horizontal="right"/>
    </xf>
    <xf numFmtId="0" fontId="9" fillId="2" borderId="10" xfId="0" applyFont="1" applyFill="1" applyBorder="1" applyAlignment="1">
      <alignment horizontal="left" indent="1"/>
    </xf>
    <xf numFmtId="167" fontId="9" fillId="2" borderId="9" xfId="0" applyNumberFormat="1" applyFont="1" applyFill="1" applyBorder="1" applyAlignment="1">
      <alignment horizontal="right"/>
    </xf>
    <xf numFmtId="167" fontId="9" fillId="2" borderId="1" xfId="0" applyNumberFormat="1" applyFont="1" applyFill="1" applyBorder="1" applyAlignment="1">
      <alignment horizontal="right"/>
    </xf>
    <xf numFmtId="167" fontId="9" fillId="2" borderId="25" xfId="0" applyNumberFormat="1" applyFont="1" applyFill="1" applyBorder="1" applyAlignment="1">
      <alignment horizontal="center" vertical="center"/>
    </xf>
    <xf numFmtId="167" fontId="8" fillId="2" borderId="5" xfId="0" applyNumberFormat="1" applyFont="1" applyFill="1" applyBorder="1" applyAlignment="1">
      <alignment horizontal="center" vertical="center"/>
    </xf>
    <xf numFmtId="167" fontId="8" fillId="2" borderId="26" xfId="0" applyNumberFormat="1" applyFont="1" applyFill="1" applyBorder="1" applyAlignment="1">
      <alignment horizontal="center" vertical="center"/>
    </xf>
    <xf numFmtId="167" fontId="8" fillId="2" borderId="27" xfId="0" applyNumberFormat="1" applyFont="1" applyFill="1" applyBorder="1" applyAlignment="1">
      <alignment horizontal="center" vertical="center"/>
    </xf>
    <xf numFmtId="167" fontId="8" fillId="2" borderId="6" xfId="0" applyNumberFormat="1" applyFont="1" applyFill="1" applyBorder="1" applyAlignment="1">
      <alignment horizontal="center" vertical="center"/>
    </xf>
    <xf numFmtId="167" fontId="8" fillId="2" borderId="5" xfId="0" applyNumberFormat="1" applyFont="1" applyFill="1" applyBorder="1" applyAlignment="1">
      <alignment horizontal="center" vertical="center"/>
    </xf>
    <xf numFmtId="168" fontId="8" fillId="2" borderId="28" xfId="0" applyNumberFormat="1" applyFont="1" applyFill="1" applyBorder="1" applyAlignment="1">
      <alignment horizontal="left" vertical="top" wrapText="1"/>
    </xf>
    <xf numFmtId="167" fontId="8" fillId="2" borderId="28" xfId="0" applyNumberFormat="1" applyFont="1" applyFill="1" applyBorder="1" applyAlignment="1">
      <alignment horizontal="center" vertical="top" wrapText="1"/>
    </xf>
    <xf numFmtId="168" fontId="8" fillId="2" borderId="28" xfId="0" applyNumberFormat="1" applyFont="1" applyFill="1" applyBorder="1" applyAlignment="1">
      <alignment horizontal="center" vertical="top" wrapText="1"/>
    </xf>
    <xf numFmtId="49" fontId="8" fillId="2" borderId="28" xfId="0" applyNumberFormat="1" applyFont="1" applyFill="1" applyBorder="1" applyAlignment="1">
      <alignment horizontal="center" vertical="top" wrapText="1"/>
    </xf>
    <xf numFmtId="49" fontId="8" fillId="2" borderId="29" xfId="0" applyNumberFormat="1" applyFont="1" applyFill="1" applyBorder="1" applyAlignment="1">
      <alignment horizontal="center" vertical="top" wrapText="1"/>
    </xf>
    <xf numFmtId="168" fontId="8" fillId="2" borderId="10" xfId="0" applyNumberFormat="1" applyFont="1" applyFill="1" applyBorder="1" applyAlignment="1">
      <alignment horizontal="center" vertical="top" wrapText="1"/>
    </xf>
    <xf numFmtId="168" fontId="8" fillId="2" borderId="9" xfId="0" applyNumberFormat="1" applyFont="1" applyFill="1" applyBorder="1" applyAlignment="1">
      <alignment horizontal="center" vertical="top" wrapText="1"/>
    </xf>
    <xf numFmtId="168" fontId="8" fillId="2" borderId="30" xfId="0" applyNumberFormat="1" applyFont="1" applyFill="1" applyBorder="1" applyAlignment="1">
      <alignment horizontal="left" vertical="top" wrapText="1"/>
    </xf>
    <xf numFmtId="167" fontId="8" fillId="2" borderId="30" xfId="0" applyNumberFormat="1" applyFont="1" applyFill="1" applyBorder="1" applyAlignment="1">
      <alignment horizontal="center" vertical="top" wrapText="1"/>
    </xf>
    <xf numFmtId="167" fontId="8" fillId="2" borderId="31" xfId="0" applyNumberFormat="1" applyFont="1" applyFill="1" applyBorder="1" applyAlignment="1">
      <alignment horizontal="center" vertical="top" wrapText="1"/>
    </xf>
    <xf numFmtId="169" fontId="9" fillId="2" borderId="10" xfId="0" applyNumberFormat="1" applyFont="1" applyFill="1" applyBorder="1"/>
    <xf numFmtId="166" fontId="8" fillId="2" borderId="10" xfId="0" applyNumberFormat="1" applyFont="1" applyFill="1" applyBorder="1" applyAlignment="1">
      <alignment horizontal="center" vertical="top" wrapText="1"/>
    </xf>
    <xf numFmtId="166" fontId="8" fillId="2" borderId="9" xfId="0" applyNumberFormat="1" applyFont="1" applyFill="1" applyBorder="1" applyAlignment="1">
      <alignment horizontal="center" vertical="top" wrapText="1"/>
    </xf>
    <xf numFmtId="167" fontId="8" fillId="2" borderId="10" xfId="0" applyNumberFormat="1" applyFont="1" applyFill="1" applyBorder="1" applyAlignment="1">
      <alignment horizontal="center" vertical="top" wrapText="1"/>
    </xf>
    <xf numFmtId="167" fontId="8" fillId="2" borderId="9" xfId="0" applyNumberFormat="1" applyFont="1" applyFill="1" applyBorder="1" applyAlignment="1">
      <alignment horizontal="center" vertical="top" wrapText="1"/>
    </xf>
    <xf numFmtId="0" fontId="8" fillId="2" borderId="32" xfId="0" applyFont="1" applyFill="1" applyBorder="1" applyAlignment="1">
      <alignment horizontal="left"/>
    </xf>
    <xf numFmtId="166" fontId="8" fillId="2" borderId="32" xfId="0" applyNumberFormat="1" applyFont="1" applyFill="1" applyBorder="1" applyAlignment="1">
      <alignment horizontal="right"/>
    </xf>
    <xf numFmtId="166" fontId="8" fillId="2" borderId="33" xfId="0" applyNumberFormat="1" applyFont="1" applyFill="1" applyBorder="1" applyAlignment="1">
      <alignment horizontal="right"/>
    </xf>
    <xf numFmtId="167" fontId="8" fillId="2" borderId="32" xfId="0" applyNumberFormat="1" applyFont="1" applyFill="1" applyBorder="1" applyAlignment="1">
      <alignment horizontal="right"/>
    </xf>
    <xf numFmtId="167" fontId="8" fillId="2" borderId="33" xfId="0" applyNumberFormat="1" applyFont="1" applyFill="1" applyBorder="1" applyAlignment="1">
      <alignment horizontal="right"/>
    </xf>
    <xf numFmtId="0" fontId="8" fillId="2" borderId="14" xfId="0" applyFont="1" applyFill="1" applyBorder="1" applyAlignment="1">
      <alignment horizontal="left"/>
    </xf>
    <xf numFmtId="166" fontId="8" fillId="2" borderId="14" xfId="0" applyNumberFormat="1" applyFont="1" applyFill="1" applyBorder="1" applyAlignment="1">
      <alignment horizontal="right"/>
    </xf>
    <xf numFmtId="166" fontId="8" fillId="2" borderId="13" xfId="0" applyNumberFormat="1" applyFont="1" applyFill="1" applyBorder="1" applyAlignment="1">
      <alignment horizontal="right"/>
    </xf>
    <xf numFmtId="167" fontId="8" fillId="2" borderId="14" xfId="0" applyNumberFormat="1" applyFont="1" applyFill="1" applyBorder="1" applyAlignment="1">
      <alignment horizontal="right"/>
    </xf>
    <xf numFmtId="167" fontId="8" fillId="2" borderId="13" xfId="0" applyNumberFormat="1" applyFont="1" applyFill="1" applyBorder="1" applyAlignment="1">
      <alignment horizontal="right"/>
    </xf>
    <xf numFmtId="166" fontId="8" fillId="2" borderId="10" xfId="0" applyNumberFormat="1" applyFont="1" applyFill="1" applyBorder="1" applyAlignment="1">
      <alignment horizontal="right"/>
    </xf>
    <xf numFmtId="166" fontId="9" fillId="2" borderId="10" xfId="0" applyNumberFormat="1" applyFont="1" applyFill="1" applyBorder="1" applyAlignment="1" applyProtection="1">
      <alignment horizontal="right"/>
      <protection locked="0"/>
    </xf>
    <xf numFmtId="166" fontId="8" fillId="2" borderId="9" xfId="0" applyNumberFormat="1" applyFont="1" applyFill="1" applyBorder="1" applyAlignment="1">
      <alignment horizontal="right"/>
    </xf>
    <xf numFmtId="167" fontId="8" fillId="2" borderId="10" xfId="0" applyNumberFormat="1" applyFont="1" applyFill="1" applyBorder="1" applyAlignment="1">
      <alignment horizontal="right"/>
    </xf>
    <xf numFmtId="167" fontId="8" fillId="2" borderId="9" xfId="0" applyNumberFormat="1" applyFont="1" applyFill="1" applyBorder="1" applyAlignment="1">
      <alignment horizontal="right"/>
    </xf>
    <xf numFmtId="0" fontId="8" fillId="2" borderId="34" xfId="0" applyFont="1" applyFill="1" applyBorder="1" applyAlignment="1">
      <alignment horizontal="left"/>
    </xf>
    <xf numFmtId="166" fontId="8" fillId="2" borderId="34" xfId="0" applyNumberFormat="1" applyFont="1" applyFill="1" applyBorder="1" applyAlignment="1">
      <alignment horizontal="right"/>
    </xf>
    <xf numFmtId="166" fontId="8" fillId="2" borderId="18" xfId="0" applyNumberFormat="1" applyFont="1" applyFill="1" applyBorder="1" applyAlignment="1">
      <alignment horizontal="right"/>
    </xf>
    <xf numFmtId="167" fontId="8" fillId="2" borderId="18" xfId="0" applyNumberFormat="1" applyFont="1" applyFill="1" applyBorder="1" applyAlignment="1">
      <alignment horizontal="right"/>
    </xf>
    <xf numFmtId="165" fontId="8" fillId="2" borderId="17" xfId="1" applyNumberFormat="1" applyFont="1" applyFill="1" applyBorder="1" applyAlignment="1" applyProtection="1">
      <alignment horizontal="right"/>
    </xf>
    <xf numFmtId="165" fontId="8" fillId="2" borderId="18" xfId="1" applyNumberFormat="1" applyFont="1" applyFill="1" applyBorder="1" applyAlignment="1" applyProtection="1">
      <alignment horizontal="right"/>
    </xf>
    <xf numFmtId="0" fontId="8" fillId="2" borderId="28" xfId="0" applyFont="1" applyFill="1" applyBorder="1" applyAlignment="1">
      <alignment horizontal="left" indent="1"/>
    </xf>
    <xf numFmtId="166" fontId="8" fillId="2" borderId="28" xfId="0" applyNumberFormat="1" applyFont="1" applyFill="1" applyBorder="1" applyAlignment="1">
      <alignment horizontal="right"/>
    </xf>
    <xf numFmtId="165" fontId="8" fillId="2" borderId="9" xfId="1" applyNumberFormat="1" applyFont="1" applyFill="1" applyBorder="1" applyAlignment="1" applyProtection="1">
      <alignment horizontal="right"/>
    </xf>
    <xf numFmtId="165" fontId="8" fillId="2" borderId="10" xfId="1" applyNumberFormat="1" applyFont="1" applyFill="1" applyBorder="1" applyAlignment="1" applyProtection="1">
      <alignment horizontal="right"/>
    </xf>
    <xf numFmtId="0" fontId="8" fillId="2" borderId="10" xfId="0" applyFont="1" applyFill="1" applyBorder="1" applyAlignment="1">
      <alignment horizontal="left" indent="1"/>
    </xf>
    <xf numFmtId="0" fontId="8" fillId="2" borderId="30" xfId="0" applyFont="1" applyFill="1" applyBorder="1" applyAlignment="1">
      <alignment horizontal="left" indent="1"/>
    </xf>
    <xf numFmtId="166" fontId="8" fillId="2" borderId="30" xfId="0" applyNumberFormat="1" applyFont="1" applyFill="1" applyBorder="1" applyAlignment="1">
      <alignment horizontal="right"/>
    </xf>
    <xf numFmtId="166" fontId="8" fillId="2" borderId="31" xfId="0" applyNumberFormat="1" applyFont="1" applyFill="1" applyBorder="1" applyAlignment="1">
      <alignment horizontal="right"/>
    </xf>
    <xf numFmtId="165" fontId="8" fillId="2" borderId="31" xfId="1" applyNumberFormat="1" applyFont="1" applyFill="1" applyBorder="1" applyAlignment="1" applyProtection="1">
      <alignment horizontal="right"/>
    </xf>
    <xf numFmtId="165" fontId="8" fillId="2" borderId="30" xfId="1" applyNumberFormat="1" applyFont="1" applyFill="1" applyBorder="1" applyAlignment="1" applyProtection="1">
      <alignment horizontal="right"/>
    </xf>
    <xf numFmtId="0" fontId="8" fillId="2" borderId="6" xfId="0" applyFont="1" applyFill="1" applyBorder="1" applyAlignment="1">
      <alignment horizontal="centerContinuous" vertical="justify"/>
    </xf>
    <xf numFmtId="166" fontId="8" fillId="2" borderId="6" xfId="0" applyNumberFormat="1" applyFont="1" applyFill="1" applyBorder="1" applyAlignment="1">
      <alignment horizontal="right"/>
    </xf>
    <xf numFmtId="166" fontId="8" fillId="2" borderId="5" xfId="0" applyNumberFormat="1" applyFont="1" applyFill="1" applyBorder="1" applyAlignment="1">
      <alignment horizontal="right"/>
    </xf>
    <xf numFmtId="10" fontId="8" fillId="2" borderId="5" xfId="1" applyNumberFormat="1" applyFont="1" applyFill="1" applyBorder="1" applyAlignment="1" applyProtection="1">
      <alignment horizontal="right"/>
    </xf>
    <xf numFmtId="10" fontId="8" fillId="2" borderId="6" xfId="1" applyNumberFormat="1" applyFont="1" applyFill="1" applyBorder="1" applyAlignment="1" applyProtection="1">
      <alignment horizontal="right"/>
    </xf>
    <xf numFmtId="0" fontId="8" fillId="2" borderId="10" xfId="0" applyFont="1" applyFill="1" applyBorder="1" applyAlignment="1" applyProtection="1">
      <alignment horizontal="left" indent="1"/>
      <protection locked="0"/>
    </xf>
    <xf numFmtId="166" fontId="9" fillId="2" borderId="10" xfId="0" applyNumberFormat="1" applyFont="1" applyFill="1" applyBorder="1" applyAlignment="1">
      <alignment horizontal="right"/>
    </xf>
    <xf numFmtId="166" fontId="9" fillId="2" borderId="9" xfId="0" applyNumberFormat="1" applyFont="1" applyFill="1" applyBorder="1" applyAlignment="1" applyProtection="1">
      <alignment horizontal="right"/>
      <protection locked="0"/>
    </xf>
    <xf numFmtId="10" fontId="8" fillId="2" borderId="9" xfId="1" applyNumberFormat="1" applyFont="1" applyFill="1" applyBorder="1" applyAlignment="1" applyProtection="1">
      <alignment horizontal="right"/>
    </xf>
    <xf numFmtId="10" fontId="8" fillId="2" borderId="10" xfId="1" applyNumberFormat="1" applyFont="1" applyFill="1" applyBorder="1" applyAlignment="1" applyProtection="1">
      <alignment horizontal="right"/>
    </xf>
    <xf numFmtId="0" fontId="8" fillId="2" borderId="30" xfId="0" applyFont="1" applyFill="1" applyBorder="1"/>
    <xf numFmtId="166" fontId="8" fillId="2" borderId="31" xfId="0" applyNumberFormat="1" applyFont="1" applyFill="1" applyBorder="1"/>
    <xf numFmtId="166" fontId="8" fillId="2" borderId="30" xfId="0" applyNumberFormat="1" applyFont="1" applyFill="1" applyBorder="1"/>
    <xf numFmtId="0" fontId="8" fillId="2" borderId="6" xfId="0" applyFont="1" applyFill="1" applyBorder="1"/>
    <xf numFmtId="166" fontId="8" fillId="2" borderId="5" xfId="0" applyNumberFormat="1" applyFont="1" applyFill="1" applyBorder="1"/>
    <xf numFmtId="0" fontId="8" fillId="2" borderId="0" xfId="0" applyFont="1" applyFill="1"/>
    <xf numFmtId="166" fontId="8" fillId="2" borderId="0" xfId="0" applyNumberFormat="1" applyFont="1" applyFill="1"/>
    <xf numFmtId="10" fontId="8" fillId="2" borderId="0" xfId="1" applyNumberFormat="1" applyFont="1" applyFill="1" applyBorder="1" applyAlignment="1" applyProtection="1">
      <alignment horizontal="right"/>
    </xf>
    <xf numFmtId="0" fontId="9" fillId="2" borderId="0" xfId="0" applyFont="1" applyFill="1"/>
    <xf numFmtId="168" fontId="11" fillId="2" borderId="0" xfId="0" applyNumberFormat="1" applyFont="1" applyFill="1"/>
    <xf numFmtId="0" fontId="12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0" fontId="15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wrapText="1"/>
    </xf>
    <xf numFmtId="164" fontId="15" fillId="2" borderId="10" xfId="0" applyNumberFormat="1" applyFont="1" applyFill="1" applyBorder="1" applyAlignment="1">
      <alignment wrapText="1"/>
    </xf>
    <xf numFmtId="164" fontId="15" fillId="2" borderId="11" xfId="0" applyNumberFormat="1" applyFont="1" applyFill="1" applyBorder="1" applyAlignment="1">
      <alignment wrapText="1"/>
    </xf>
    <xf numFmtId="164" fontId="15" fillId="2" borderId="12" xfId="0" applyNumberFormat="1" applyFont="1" applyFill="1" applyBorder="1" applyAlignment="1">
      <alignment wrapText="1"/>
    </xf>
    <xf numFmtId="165" fontId="15" fillId="2" borderId="11" xfId="0" applyNumberFormat="1" applyFont="1" applyFill="1" applyBorder="1" applyAlignment="1">
      <alignment wrapText="1"/>
    </xf>
    <xf numFmtId="165" fontId="15" fillId="2" borderId="12" xfId="0" applyNumberFormat="1" applyFont="1" applyFill="1" applyBorder="1" applyAlignment="1">
      <alignment wrapText="1"/>
    </xf>
    <xf numFmtId="165" fontId="15" fillId="2" borderId="12" xfId="0" applyNumberFormat="1" applyFont="1" applyFill="1" applyBorder="1" applyAlignment="1">
      <alignment shrinkToFit="1"/>
    </xf>
    <xf numFmtId="0" fontId="16" fillId="2" borderId="9" xfId="0" applyFont="1" applyFill="1" applyBorder="1" applyAlignment="1">
      <alignment wrapText="1"/>
    </xf>
    <xf numFmtId="166" fontId="16" fillId="2" borderId="10" xfId="0" applyNumberFormat="1" applyFont="1" applyFill="1" applyBorder="1" applyAlignment="1">
      <alignment wrapText="1"/>
    </xf>
    <xf numFmtId="166" fontId="16" fillId="2" borderId="11" xfId="0" applyNumberFormat="1" applyFont="1" applyFill="1" applyBorder="1" applyAlignment="1">
      <alignment wrapText="1"/>
    </xf>
    <xf numFmtId="166" fontId="16" fillId="2" borderId="12" xfId="0" applyNumberFormat="1" applyFont="1" applyFill="1" applyBorder="1" applyAlignment="1">
      <alignment wrapText="1"/>
    </xf>
    <xf numFmtId="165" fontId="16" fillId="2" borderId="11" xfId="0" applyNumberFormat="1" applyFont="1" applyFill="1" applyBorder="1" applyAlignment="1">
      <alignment wrapText="1"/>
    </xf>
    <xf numFmtId="165" fontId="16" fillId="2" borderId="12" xfId="0" applyNumberFormat="1" applyFont="1" applyFill="1" applyBorder="1" applyAlignment="1">
      <alignment wrapText="1"/>
    </xf>
    <xf numFmtId="165" fontId="16" fillId="2" borderId="12" xfId="0" applyNumberFormat="1" applyFont="1" applyFill="1" applyBorder="1" applyAlignment="1">
      <alignment shrinkToFit="1"/>
    </xf>
    <xf numFmtId="0" fontId="15" fillId="2" borderId="13" xfId="0" applyFont="1" applyFill="1" applyBorder="1"/>
    <xf numFmtId="166" fontId="15" fillId="2" borderId="14" xfId="0" applyNumberFormat="1" applyFont="1" applyFill="1" applyBorder="1"/>
    <xf numFmtId="166" fontId="15" fillId="2" borderId="15" xfId="0" applyNumberFormat="1" applyFont="1" applyFill="1" applyBorder="1"/>
    <xf numFmtId="166" fontId="15" fillId="2" borderId="16" xfId="0" applyNumberFormat="1" applyFont="1" applyFill="1" applyBorder="1"/>
    <xf numFmtId="165" fontId="15" fillId="2" borderId="15" xfId="0" applyNumberFormat="1" applyFont="1" applyFill="1" applyBorder="1"/>
    <xf numFmtId="165" fontId="15" fillId="2" borderId="16" xfId="0" applyNumberFormat="1" applyFont="1" applyFill="1" applyBorder="1"/>
    <xf numFmtId="165" fontId="15" fillId="2" borderId="16" xfId="0" applyNumberFormat="1" applyFont="1" applyFill="1" applyBorder="1" applyAlignment="1">
      <alignment shrinkToFit="1"/>
    </xf>
    <xf numFmtId="166" fontId="15" fillId="2" borderId="10" xfId="0" applyNumberFormat="1" applyFont="1" applyFill="1" applyBorder="1" applyAlignment="1">
      <alignment wrapText="1"/>
    </xf>
    <xf numFmtId="166" fontId="15" fillId="2" borderId="11" xfId="0" applyNumberFormat="1" applyFont="1" applyFill="1" applyBorder="1" applyAlignment="1">
      <alignment wrapText="1"/>
    </xf>
    <xf numFmtId="166" fontId="15" fillId="2" borderId="12" xfId="0" applyNumberFormat="1" applyFont="1" applyFill="1" applyBorder="1" applyAlignment="1">
      <alignment wrapText="1"/>
    </xf>
    <xf numFmtId="0" fontId="15" fillId="2" borderId="17" xfId="0" applyFont="1" applyFill="1" applyBorder="1"/>
    <xf numFmtId="166" fontId="15" fillId="2" borderId="18" xfId="0" applyNumberFormat="1" applyFont="1" applyFill="1" applyBorder="1"/>
    <xf numFmtId="166" fontId="15" fillId="2" borderId="7" xfId="0" applyNumberFormat="1" applyFont="1" applyFill="1" applyBorder="1"/>
    <xf numFmtId="166" fontId="15" fillId="2" borderId="8" xfId="0" applyNumberFormat="1" applyFont="1" applyFill="1" applyBorder="1"/>
    <xf numFmtId="165" fontId="15" fillId="2" borderId="7" xfId="0" applyNumberFormat="1" applyFont="1" applyFill="1" applyBorder="1"/>
    <xf numFmtId="165" fontId="15" fillId="2" borderId="8" xfId="0" applyNumberFormat="1" applyFont="1" applyFill="1" applyBorder="1"/>
    <xf numFmtId="165" fontId="15" fillId="2" borderId="8" xfId="0" applyNumberFormat="1" applyFont="1" applyFill="1" applyBorder="1" applyAlignment="1">
      <alignment shrinkToFit="1"/>
    </xf>
    <xf numFmtId="0" fontId="15" fillId="2" borderId="5" xfId="0" applyFont="1" applyFill="1" applyBorder="1"/>
    <xf numFmtId="166" fontId="15" fillId="2" borderId="6" xfId="0" applyNumberFormat="1" applyFont="1" applyFill="1" applyBorder="1"/>
    <xf numFmtId="166" fontId="15" fillId="2" borderId="19" xfId="0" applyNumberFormat="1" applyFont="1" applyFill="1" applyBorder="1"/>
    <xf numFmtId="166" fontId="15" fillId="2" borderId="20" xfId="0" applyNumberFormat="1" applyFont="1" applyFill="1" applyBorder="1"/>
    <xf numFmtId="165" fontId="15" fillId="2" borderId="19" xfId="0" applyNumberFormat="1" applyFont="1" applyFill="1" applyBorder="1"/>
    <xf numFmtId="165" fontId="15" fillId="2" borderId="20" xfId="0" applyNumberFormat="1" applyFont="1" applyFill="1" applyBorder="1"/>
    <xf numFmtId="165" fontId="15" fillId="2" borderId="20" xfId="0" applyNumberFormat="1" applyFont="1" applyFill="1" applyBorder="1" applyAlignment="1">
      <alignment shrinkToFi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167" fontId="8" fillId="2" borderId="5" xfId="0" applyNumberFormat="1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E584-41E5-433B-BDF6-16528B3305DD}">
  <dimension ref="A1:W125"/>
  <sheetViews>
    <sheetView workbookViewId="0">
      <selection activeCell="A11" sqref="A11"/>
    </sheetView>
  </sheetViews>
  <sheetFormatPr defaultRowHeight="14.5" x14ac:dyDescent="0.35"/>
  <cols>
    <col min="1" max="1" width="52.7265625" style="2" customWidth="1"/>
    <col min="2" max="13" width="13.7265625" style="2" customWidth="1"/>
    <col min="14" max="15" width="13.7265625" style="2" hidden="1" customWidth="1"/>
    <col min="16" max="23" width="13.7265625" style="2" customWidth="1"/>
    <col min="24" max="24" width="2.7265625" style="2" customWidth="1"/>
    <col min="25" max="16384" width="8.7265625" style="2"/>
  </cols>
  <sheetData>
    <row r="1" spans="1:23" x14ac:dyDescent="0.3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"/>
      <c r="W1" s="1"/>
    </row>
    <row r="2" spans="1:23" ht="18" x14ac:dyDescent="0.4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3"/>
      <c r="W2" s="3"/>
    </row>
    <row r="3" spans="1:23" ht="18" customHeight="1" x14ac:dyDescent="0.4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3"/>
      <c r="W3" s="3"/>
    </row>
    <row r="4" spans="1:23" ht="18" customHeight="1" x14ac:dyDescent="0.4">
      <c r="A4" s="183" t="s">
        <v>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3"/>
      <c r="W4" s="3"/>
    </row>
    <row r="5" spans="1:23" ht="15" customHeight="1" x14ac:dyDescent="0.35">
      <c r="A5" s="184" t="s">
        <v>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4"/>
      <c r="W5" s="4"/>
    </row>
    <row r="6" spans="1:23" ht="12.75" customHeight="1" x14ac:dyDescent="0.35">
      <c r="A6" s="5"/>
      <c r="B6" s="5" t="s">
        <v>1</v>
      </c>
      <c r="C6" s="5" t="s">
        <v>1</v>
      </c>
      <c r="D6" s="5" t="s">
        <v>1</v>
      </c>
      <c r="E6" s="6" t="s">
        <v>1</v>
      </c>
      <c r="F6" s="177" t="s">
        <v>5</v>
      </c>
      <c r="G6" s="178"/>
      <c r="H6" s="177" t="s">
        <v>6</v>
      </c>
      <c r="I6" s="178"/>
      <c r="J6" s="177" t="s">
        <v>7</v>
      </c>
      <c r="K6" s="178"/>
      <c r="L6" s="177" t="s">
        <v>8</v>
      </c>
      <c r="M6" s="178"/>
      <c r="N6" s="177" t="s">
        <v>9</v>
      </c>
      <c r="O6" s="178"/>
      <c r="P6" s="177" t="s">
        <v>10</v>
      </c>
      <c r="Q6" s="178"/>
      <c r="R6" s="177" t="s">
        <v>11</v>
      </c>
      <c r="S6" s="178"/>
      <c r="T6" s="177" t="s">
        <v>12</v>
      </c>
      <c r="U6" s="178"/>
      <c r="V6" s="177" t="s">
        <v>13</v>
      </c>
      <c r="W6" s="178"/>
    </row>
    <row r="7" spans="1:23" ht="65" x14ac:dyDescent="0.3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3" customHeight="1" x14ac:dyDescent="0.3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3" customHeight="1" x14ac:dyDescent="0.35">
      <c r="A9" s="18" t="s">
        <v>35</v>
      </c>
      <c r="B9" s="19">
        <v>341312000</v>
      </c>
      <c r="C9" s="19">
        <v>0</v>
      </c>
      <c r="D9" s="19"/>
      <c r="E9" s="19">
        <f>$B9       +$C9       +$D9</f>
        <v>341312000</v>
      </c>
      <c r="F9" s="20">
        <v>341312000</v>
      </c>
      <c r="G9" s="21">
        <v>341312000</v>
      </c>
      <c r="H9" s="20">
        <v>1478000</v>
      </c>
      <c r="I9" s="21">
        <v>6645</v>
      </c>
      <c r="J9" s="20">
        <v>5578000</v>
      </c>
      <c r="K9" s="21">
        <v>11459098</v>
      </c>
      <c r="L9" s="20">
        <v>47744000</v>
      </c>
      <c r="M9" s="21">
        <v>13011849</v>
      </c>
      <c r="N9" s="20"/>
      <c r="O9" s="21"/>
      <c r="P9" s="20">
        <f>$H9       +$J9       +$L9       +$N9</f>
        <v>54800000</v>
      </c>
      <c r="Q9" s="21">
        <f>$I9       +$K9       +$M9       +$O9</f>
        <v>24477592</v>
      </c>
      <c r="R9" s="22">
        <f>IF(($J9       =0),0,((($L9       -$J9       )/$J9       )*100))</f>
        <v>755.93402653280748</v>
      </c>
      <c r="S9" s="23">
        <f>IF(($K9       =0),0,((($M9       -$K9       )/$K9       )*100))</f>
        <v>13.550377176283856</v>
      </c>
      <c r="T9" s="22">
        <f>IF(($E9       =0),0,(($P9       /$E9       )*100))</f>
        <v>16.055690980686293</v>
      </c>
      <c r="U9" s="24">
        <f>IF(($E9       =0),0,(($Q9       /$E9       )*100))</f>
        <v>7.1716177573598356</v>
      </c>
      <c r="V9" s="20">
        <v>0</v>
      </c>
      <c r="W9" s="21">
        <v>0</v>
      </c>
    </row>
    <row r="10" spans="1:23" ht="13" customHeight="1" x14ac:dyDescent="0.35">
      <c r="A10" s="18" t="s">
        <v>36</v>
      </c>
      <c r="B10" s="19">
        <v>552061000</v>
      </c>
      <c r="C10" s="19">
        <v>0</v>
      </c>
      <c r="D10" s="19"/>
      <c r="E10" s="19">
        <f t="shared" ref="E10:E16" si="0">$B10      +$C10      +$D10</f>
        <v>552061000</v>
      </c>
      <c r="F10" s="20">
        <v>552061000</v>
      </c>
      <c r="G10" s="21">
        <v>552061000</v>
      </c>
      <c r="H10" s="20">
        <v>89977000</v>
      </c>
      <c r="I10" s="21">
        <v>56864556</v>
      </c>
      <c r="J10" s="20">
        <v>129934000</v>
      </c>
      <c r="K10" s="21">
        <v>73362224</v>
      </c>
      <c r="L10" s="20">
        <v>126383000</v>
      </c>
      <c r="M10" s="21">
        <v>79504127</v>
      </c>
      <c r="N10" s="20"/>
      <c r="O10" s="21"/>
      <c r="P10" s="20">
        <f t="shared" ref="P10:P16" si="1">$H10      +$J10      +$L10      +$N10</f>
        <v>346294000</v>
      </c>
      <c r="Q10" s="21">
        <f t="shared" ref="Q10:Q16" si="2">$I10      +$K10      +$M10      +$O10</f>
        <v>209730907</v>
      </c>
      <c r="R10" s="22">
        <f t="shared" ref="R10:R16" si="3">IF(($J10      =0),0,((($L10      -$J10      )/$J10      )*100))</f>
        <v>-2.7329259470192562</v>
      </c>
      <c r="S10" s="23">
        <f t="shared" ref="S10:S16" si="4">IF(($K10      =0),0,((($M10      -$K10      )/$K10      )*100))</f>
        <v>8.3720239997086239</v>
      </c>
      <c r="T10" s="22">
        <f t="shared" ref="T10:T15" si="5">IF(($E10      =0),0,(($P10      /$E10      )*100))</f>
        <v>62.727488447834567</v>
      </c>
      <c r="U10" s="24">
        <f t="shared" ref="U10:U15" si="6">IF(($E10      =0),0,(($Q10      /$E10      )*100))</f>
        <v>37.990531299983154</v>
      </c>
      <c r="V10" s="20">
        <v>0</v>
      </c>
      <c r="W10" s="21">
        <v>0</v>
      </c>
    </row>
    <row r="11" spans="1:23" ht="13" customHeight="1" x14ac:dyDescent="0.35">
      <c r="A11" s="18" t="s">
        <v>37</v>
      </c>
      <c r="B11" s="19">
        <v>155217000</v>
      </c>
      <c r="C11" s="19">
        <v>0</v>
      </c>
      <c r="D11" s="19"/>
      <c r="E11" s="19">
        <f t="shared" si="0"/>
        <v>155217000</v>
      </c>
      <c r="F11" s="20">
        <v>155217000</v>
      </c>
      <c r="G11" s="21">
        <v>155217000</v>
      </c>
      <c r="H11" s="20">
        <v>27763000</v>
      </c>
      <c r="I11" s="21">
        <v>9223377</v>
      </c>
      <c r="J11" s="20">
        <v>31423000</v>
      </c>
      <c r="K11" s="21">
        <v>17506640</v>
      </c>
      <c r="L11" s="20">
        <v>30185000</v>
      </c>
      <c r="M11" s="21">
        <v>18298995</v>
      </c>
      <c r="N11" s="20"/>
      <c r="O11" s="21"/>
      <c r="P11" s="20">
        <f t="shared" si="1"/>
        <v>89371000</v>
      </c>
      <c r="Q11" s="21">
        <f t="shared" si="2"/>
        <v>45029012</v>
      </c>
      <c r="R11" s="22">
        <f t="shared" si="3"/>
        <v>-3.9397893262896604</v>
      </c>
      <c r="S11" s="23">
        <f t="shared" si="4"/>
        <v>4.5260255537327554</v>
      </c>
      <c r="T11" s="22">
        <f t="shared" si="5"/>
        <v>57.578100336947621</v>
      </c>
      <c r="U11" s="24">
        <f t="shared" si="6"/>
        <v>29.010360978501065</v>
      </c>
      <c r="V11" s="20">
        <v>0</v>
      </c>
      <c r="W11" s="21">
        <v>0</v>
      </c>
    </row>
    <row r="12" spans="1:23" ht="13" customHeight="1" x14ac:dyDescent="0.3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3" customHeight="1" x14ac:dyDescent="0.35">
      <c r="A13" s="18" t="s">
        <v>39</v>
      </c>
      <c r="B13" s="19">
        <v>566611000</v>
      </c>
      <c r="C13" s="19">
        <v>751000000</v>
      </c>
      <c r="D13" s="19"/>
      <c r="E13" s="19">
        <f t="shared" si="0"/>
        <v>1317611000</v>
      </c>
      <c r="F13" s="20">
        <v>1317611000</v>
      </c>
      <c r="G13" s="21">
        <v>1317611000</v>
      </c>
      <c r="H13" s="20">
        <v>50440000</v>
      </c>
      <c r="I13" s="21">
        <v>18415326</v>
      </c>
      <c r="J13" s="20">
        <v>66671000</v>
      </c>
      <c r="K13" s="21">
        <v>56969941</v>
      </c>
      <c r="L13" s="20">
        <v>200814000</v>
      </c>
      <c r="M13" s="21">
        <v>76390987</v>
      </c>
      <c r="N13" s="20"/>
      <c r="O13" s="21"/>
      <c r="P13" s="20">
        <f t="shared" si="1"/>
        <v>317925000</v>
      </c>
      <c r="Q13" s="21">
        <f t="shared" si="2"/>
        <v>151776254</v>
      </c>
      <c r="R13" s="22">
        <f t="shared" si="3"/>
        <v>201.20142190757599</v>
      </c>
      <c r="S13" s="23">
        <f t="shared" si="4"/>
        <v>34.08998791134433</v>
      </c>
      <c r="T13" s="22">
        <f t="shared" si="5"/>
        <v>24.128896920259468</v>
      </c>
      <c r="U13" s="24">
        <f t="shared" si="6"/>
        <v>11.519048793612075</v>
      </c>
      <c r="V13" s="20">
        <v>0</v>
      </c>
      <c r="W13" s="21">
        <v>0</v>
      </c>
    </row>
    <row r="14" spans="1:23" ht="13" customHeight="1" x14ac:dyDescent="0.35">
      <c r="A14" s="18" t="s">
        <v>40</v>
      </c>
      <c r="B14" s="19">
        <v>90755000</v>
      </c>
      <c r="C14" s="19">
        <v>24000000</v>
      </c>
      <c r="D14" s="19"/>
      <c r="E14" s="19">
        <f t="shared" si="0"/>
        <v>114755000</v>
      </c>
      <c r="F14" s="20">
        <v>90755000</v>
      </c>
      <c r="G14" s="21">
        <v>179262000</v>
      </c>
      <c r="H14" s="20">
        <v>53519000</v>
      </c>
      <c r="I14" s="21"/>
      <c r="J14" s="20">
        <v>90656000</v>
      </c>
      <c r="K14" s="21"/>
      <c r="L14" s="20">
        <v>35087000</v>
      </c>
      <c r="M14" s="21"/>
      <c r="N14" s="20"/>
      <c r="O14" s="21"/>
      <c r="P14" s="20">
        <f t="shared" si="1"/>
        <v>179262000</v>
      </c>
      <c r="Q14" s="21">
        <f t="shared" si="2"/>
        <v>0</v>
      </c>
      <c r="R14" s="22">
        <f t="shared" si="3"/>
        <v>-61.296549594069894</v>
      </c>
      <c r="S14" s="23">
        <f t="shared" si="4"/>
        <v>0</v>
      </c>
      <c r="T14" s="22">
        <f t="shared" si="5"/>
        <v>156.21280118513354</v>
      </c>
      <c r="U14" s="24">
        <f t="shared" si="6"/>
        <v>0</v>
      </c>
      <c r="V14" s="20">
        <v>0</v>
      </c>
      <c r="W14" s="21">
        <v>0</v>
      </c>
    </row>
    <row r="15" spans="1:23" ht="13" customHeight="1" x14ac:dyDescent="0.35">
      <c r="A15" s="18" t="s">
        <v>41</v>
      </c>
      <c r="B15" s="19">
        <v>1009068000</v>
      </c>
      <c r="C15" s="19">
        <v>0</v>
      </c>
      <c r="D15" s="19"/>
      <c r="E15" s="19">
        <f t="shared" si="0"/>
        <v>1009068000</v>
      </c>
      <c r="F15" s="20">
        <v>1009068000</v>
      </c>
      <c r="G15" s="21">
        <v>1009068000</v>
      </c>
      <c r="H15" s="20">
        <v>189680000</v>
      </c>
      <c r="I15" s="21">
        <v>115513617</v>
      </c>
      <c r="J15" s="20">
        <v>241901000</v>
      </c>
      <c r="K15" s="21">
        <v>204376184</v>
      </c>
      <c r="L15" s="20">
        <v>185925000</v>
      </c>
      <c r="M15" s="21">
        <v>145796907</v>
      </c>
      <c r="N15" s="20"/>
      <c r="O15" s="21"/>
      <c r="P15" s="20">
        <f t="shared" si="1"/>
        <v>617506000</v>
      </c>
      <c r="Q15" s="21">
        <f t="shared" si="2"/>
        <v>465686708</v>
      </c>
      <c r="R15" s="22">
        <f t="shared" si="3"/>
        <v>-23.140044894398947</v>
      </c>
      <c r="S15" s="23">
        <f t="shared" si="4"/>
        <v>-28.662477130897013</v>
      </c>
      <c r="T15" s="22">
        <f t="shared" si="5"/>
        <v>61.195677595563438</v>
      </c>
      <c r="U15" s="24">
        <f t="shared" si="6"/>
        <v>46.150180959063213</v>
      </c>
      <c r="V15" s="20">
        <v>0</v>
      </c>
      <c r="W15" s="21">
        <v>0</v>
      </c>
    </row>
    <row r="16" spans="1:23" ht="13" customHeight="1" x14ac:dyDescent="0.35">
      <c r="A16" s="25" t="s">
        <v>42</v>
      </c>
      <c r="B16" s="26">
        <f>SUM(B9:B15)</f>
        <v>2715024000</v>
      </c>
      <c r="C16" s="26">
        <f>SUM(C9:C15)</f>
        <v>775000000</v>
      </c>
      <c r="D16" s="26"/>
      <c r="E16" s="26">
        <f t="shared" si="0"/>
        <v>3490024000</v>
      </c>
      <c r="F16" s="27">
        <f t="shared" ref="F16:O16" si="7">SUM(F9:F15)</f>
        <v>3466024000</v>
      </c>
      <c r="G16" s="28">
        <f t="shared" si="7"/>
        <v>3554531000</v>
      </c>
      <c r="H16" s="27">
        <f t="shared" si="7"/>
        <v>412857000</v>
      </c>
      <c r="I16" s="28">
        <f t="shared" si="7"/>
        <v>200023521</v>
      </c>
      <c r="J16" s="27">
        <f t="shared" si="7"/>
        <v>566163000</v>
      </c>
      <c r="K16" s="28">
        <f t="shared" si="7"/>
        <v>363674087</v>
      </c>
      <c r="L16" s="27">
        <f t="shared" si="7"/>
        <v>626138000</v>
      </c>
      <c r="M16" s="28">
        <f t="shared" si="7"/>
        <v>333002865</v>
      </c>
      <c r="N16" s="27">
        <f t="shared" si="7"/>
        <v>0</v>
      </c>
      <c r="O16" s="28">
        <f t="shared" si="7"/>
        <v>0</v>
      </c>
      <c r="P16" s="27">
        <f t="shared" si="1"/>
        <v>1605158000</v>
      </c>
      <c r="Q16" s="28">
        <f t="shared" si="2"/>
        <v>896700473</v>
      </c>
      <c r="R16" s="29">
        <f t="shared" si="3"/>
        <v>10.593239049531672</v>
      </c>
      <c r="S16" s="30">
        <f t="shared" si="4"/>
        <v>-8.4337111431312941</v>
      </c>
      <c r="T16" s="29">
        <f>IF((SUM($E9:$E13)+$E15)=0,0,(P16/(SUM($E9:$E13)+$E15)*100))</f>
        <v>47.556446612107067</v>
      </c>
      <c r="U16" s="31">
        <f>IF((SUM($E9:$E13)+$E15)=0,0,(Q16/(SUM($E9:$E13)+$E15)*100))</f>
        <v>26.566785432509231</v>
      </c>
      <c r="V16" s="27">
        <f>SUM(V9:V15)</f>
        <v>0</v>
      </c>
      <c r="W16" s="28">
        <f>SUM(W9:W15)</f>
        <v>0</v>
      </c>
    </row>
    <row r="17" spans="1:23" ht="13" customHeight="1" x14ac:dyDescent="0.3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3" customHeight="1" x14ac:dyDescent="0.3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IF(($J18      =0),0,((($L18      -$J18      )/$J18      )*100))</f>
        <v>0</v>
      </c>
      <c r="S18" s="23">
        <f t="shared" ref="S18:S24" si="12">IF(($K18      =0),0,((($M18      -$K18      )/$K18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3" customHeight="1" x14ac:dyDescent="0.35">
      <c r="A19" s="18" t="s">
        <v>45</v>
      </c>
      <c r="B19" s="19">
        <v>135302000</v>
      </c>
      <c r="C19" s="19">
        <v>0</v>
      </c>
      <c r="D19" s="19"/>
      <c r="E19" s="19">
        <f t="shared" si="8"/>
        <v>135302000</v>
      </c>
      <c r="F19" s="20">
        <v>135302000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3" customHeight="1" x14ac:dyDescent="0.35">
      <c r="A20" s="18" t="s">
        <v>46</v>
      </c>
      <c r="B20" s="19">
        <v>157139000</v>
      </c>
      <c r="C20" s="19">
        <v>173132000</v>
      </c>
      <c r="D20" s="19"/>
      <c r="E20" s="19">
        <f t="shared" si="8"/>
        <v>330271000</v>
      </c>
      <c r="F20" s="20">
        <v>330271000</v>
      </c>
      <c r="G20" s="21">
        <v>330271000</v>
      </c>
      <c r="H20" s="20"/>
      <c r="I20" s="21"/>
      <c r="J20" s="20">
        <v>26192000</v>
      </c>
      <c r="K20" s="21">
        <v>7974812</v>
      </c>
      <c r="L20" s="20">
        <v>74392000</v>
      </c>
      <c r="M20" s="21">
        <v>41571551</v>
      </c>
      <c r="N20" s="20"/>
      <c r="O20" s="21"/>
      <c r="P20" s="20">
        <f t="shared" si="9"/>
        <v>100584000</v>
      </c>
      <c r="Q20" s="21">
        <f t="shared" si="10"/>
        <v>49546363</v>
      </c>
      <c r="R20" s="22">
        <f t="shared" si="11"/>
        <v>184.02565668906536</v>
      </c>
      <c r="S20" s="23">
        <f t="shared" si="12"/>
        <v>421.28565538598275</v>
      </c>
      <c r="T20" s="22">
        <f t="shared" si="13"/>
        <v>30.454989993066299</v>
      </c>
      <c r="U20" s="24">
        <f t="shared" si="14"/>
        <v>15.001729791595386</v>
      </c>
      <c r="V20" s="20">
        <v>0</v>
      </c>
      <c r="W20" s="21" t="s">
        <v>1</v>
      </c>
    </row>
    <row r="21" spans="1:23" ht="13" customHeight="1" x14ac:dyDescent="0.3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3" customHeight="1" x14ac:dyDescent="0.3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3" customHeight="1" x14ac:dyDescent="0.3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3" customHeight="1" x14ac:dyDescent="0.35">
      <c r="A24" s="25" t="s">
        <v>42</v>
      </c>
      <c r="B24" s="26">
        <f>SUM(B18:B23)</f>
        <v>292441000</v>
      </c>
      <c r="C24" s="26">
        <f>SUM(C18:C23)</f>
        <v>173132000</v>
      </c>
      <c r="D24" s="26"/>
      <c r="E24" s="26">
        <f t="shared" si="8"/>
        <v>465573000</v>
      </c>
      <c r="F24" s="27">
        <f t="shared" ref="F24:O24" si="15">SUM(F18:F23)</f>
        <v>465573000</v>
      </c>
      <c r="G24" s="28">
        <f t="shared" si="15"/>
        <v>330271000</v>
      </c>
      <c r="H24" s="27">
        <f t="shared" si="15"/>
        <v>0</v>
      </c>
      <c r="I24" s="28">
        <f t="shared" si="15"/>
        <v>0</v>
      </c>
      <c r="J24" s="27">
        <f t="shared" si="15"/>
        <v>26192000</v>
      </c>
      <c r="K24" s="28">
        <f t="shared" si="15"/>
        <v>7974812</v>
      </c>
      <c r="L24" s="27">
        <f t="shared" si="15"/>
        <v>74392000</v>
      </c>
      <c r="M24" s="28">
        <f t="shared" si="15"/>
        <v>41571551</v>
      </c>
      <c r="N24" s="27">
        <f t="shared" si="15"/>
        <v>0</v>
      </c>
      <c r="O24" s="28">
        <f t="shared" si="15"/>
        <v>0</v>
      </c>
      <c r="P24" s="27">
        <f t="shared" si="9"/>
        <v>100584000</v>
      </c>
      <c r="Q24" s="28">
        <f t="shared" si="10"/>
        <v>49546363</v>
      </c>
      <c r="R24" s="29">
        <f t="shared" si="11"/>
        <v>184.02565668906536</v>
      </c>
      <c r="S24" s="30">
        <f t="shared" si="12"/>
        <v>421.28565538598275</v>
      </c>
      <c r="T24" s="29">
        <f>IF(($E24-$E19-$E23)   =0,0,($P24   /($E24-$E19-$E23)   )*100)</f>
        <v>30.454989993066299</v>
      </c>
      <c r="U24" s="31">
        <f>IF(($E24-$E19-$E23)   =0,0,($Q24   /($E24-$E19-$E23)   )*100)</f>
        <v>15.001729791595386</v>
      </c>
      <c r="V24" s="27">
        <f>SUM(V18:V23)</f>
        <v>0</v>
      </c>
      <c r="W24" s="28">
        <f>SUM(W18:W23)</f>
        <v>0</v>
      </c>
    </row>
    <row r="25" spans="1:23" ht="13" customHeight="1" x14ac:dyDescent="0.3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3" customHeight="1" x14ac:dyDescent="0.3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IF(($J26      =0),0,((($L26      -$J26      )/$J26      )*100))</f>
        <v>0</v>
      </c>
      <c r="S26" s="23">
        <f>IF(($K26      =0),0,((($M26      -$K26      )/$K26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3" customHeight="1" x14ac:dyDescent="0.3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IF(($J27      =0),0,((($L27      -$J27      )/$J27      )*100))</f>
        <v>0</v>
      </c>
      <c r="S27" s="23">
        <f>IF(($K27      =0),0,((($M27      -$K27      )/$K27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3" customHeight="1" x14ac:dyDescent="0.35">
      <c r="A28" s="18" t="s">
        <v>53</v>
      </c>
      <c r="B28" s="19">
        <v>6514533000</v>
      </c>
      <c r="C28" s="19">
        <v>-1340000000</v>
      </c>
      <c r="D28" s="19"/>
      <c r="E28" s="19">
        <f>$B28      +$C28      +$D28</f>
        <v>5174533000</v>
      </c>
      <c r="F28" s="20">
        <v>5174533000</v>
      </c>
      <c r="G28" s="21">
        <v>5174533000</v>
      </c>
      <c r="H28" s="20">
        <v>542579000</v>
      </c>
      <c r="I28" s="21">
        <v>153569031</v>
      </c>
      <c r="J28" s="20">
        <v>1084028000</v>
      </c>
      <c r="K28" s="21">
        <v>635564738</v>
      </c>
      <c r="L28" s="20">
        <v>733150000</v>
      </c>
      <c r="M28" s="21">
        <v>536229106</v>
      </c>
      <c r="N28" s="20"/>
      <c r="O28" s="21"/>
      <c r="P28" s="20">
        <f>$H28      +$J28      +$L28      +$N28</f>
        <v>2359757000</v>
      </c>
      <c r="Q28" s="21">
        <f>$I28      +$K28      +$M28      +$O28</f>
        <v>1325362875</v>
      </c>
      <c r="R28" s="22">
        <f>IF(($J28      =0),0,((($L28      -$J28      )/$J28      )*100))</f>
        <v>-32.36798311482729</v>
      </c>
      <c r="S28" s="23">
        <f>IF(($K28      =0),0,((($M28      -$K28      )/$K28      )*100))</f>
        <v>-15.629506494112642</v>
      </c>
      <c r="T28" s="22">
        <f>IF(($E28      =0),0,(($P28      /$E28      )*100))</f>
        <v>45.603284393007058</v>
      </c>
      <c r="U28" s="24">
        <f>IF(($E28      =0),0,(($Q28      /$E28      )*100))</f>
        <v>25.613188185291307</v>
      </c>
      <c r="V28" s="20">
        <v>0</v>
      </c>
      <c r="W28" s="21">
        <v>0</v>
      </c>
    </row>
    <row r="29" spans="1:23" ht="13" customHeight="1" x14ac:dyDescent="0.35">
      <c r="A29" s="18" t="s">
        <v>54</v>
      </c>
      <c r="B29" s="19">
        <v>109870000</v>
      </c>
      <c r="C29" s="19">
        <v>0</v>
      </c>
      <c r="D29" s="19"/>
      <c r="E29" s="19">
        <f>$B29      +$C29      +$D29</f>
        <v>109870000</v>
      </c>
      <c r="F29" s="20">
        <v>109870000</v>
      </c>
      <c r="G29" s="21">
        <v>109870000</v>
      </c>
      <c r="H29" s="20">
        <v>8658000</v>
      </c>
      <c r="I29" s="21">
        <v>8303808</v>
      </c>
      <c r="J29" s="20">
        <v>16600000</v>
      </c>
      <c r="K29" s="21">
        <v>13835456</v>
      </c>
      <c r="L29" s="20">
        <v>19455000</v>
      </c>
      <c r="M29" s="21">
        <v>11360737</v>
      </c>
      <c r="N29" s="20"/>
      <c r="O29" s="21"/>
      <c r="P29" s="20">
        <f>$H29      +$J29      +$L29      +$N29</f>
        <v>44713000</v>
      </c>
      <c r="Q29" s="21">
        <f>$I29      +$K29      +$M29      +$O29</f>
        <v>33500001</v>
      </c>
      <c r="R29" s="22">
        <f>IF(($J29      =0),0,((($L29      -$J29      )/$J29      )*100))</f>
        <v>17.198795180722893</v>
      </c>
      <c r="S29" s="23">
        <f>IF(($K29      =0),0,((($M29      -$K29      )/$K29      )*100))</f>
        <v>-17.886790287215685</v>
      </c>
      <c r="T29" s="22">
        <f>IF(($E29      =0),0,(($P29      /$E29      )*100))</f>
        <v>40.696277418767636</v>
      </c>
      <c r="U29" s="24">
        <f>IF(($E29      =0),0,(($Q29      /$E29      )*100))</f>
        <v>30.490580686265588</v>
      </c>
      <c r="V29" s="20">
        <v>0</v>
      </c>
      <c r="W29" s="21">
        <v>0</v>
      </c>
    </row>
    <row r="30" spans="1:23" ht="13" customHeight="1" x14ac:dyDescent="0.35">
      <c r="A30" s="25" t="s">
        <v>42</v>
      </c>
      <c r="B30" s="26">
        <f>SUM(B26:B29)</f>
        <v>6624403000</v>
      </c>
      <c r="C30" s="26">
        <f>SUM(C26:C29)</f>
        <v>-1340000000</v>
      </c>
      <c r="D30" s="26"/>
      <c r="E30" s="26">
        <f>$B30      +$C30      +$D30</f>
        <v>5284403000</v>
      </c>
      <c r="F30" s="27">
        <f t="shared" ref="F30:O30" si="16">SUM(F26:F29)</f>
        <v>5284403000</v>
      </c>
      <c r="G30" s="28">
        <f t="shared" si="16"/>
        <v>5284403000</v>
      </c>
      <c r="H30" s="27">
        <f t="shared" si="16"/>
        <v>551237000</v>
      </c>
      <c r="I30" s="28">
        <f t="shared" si="16"/>
        <v>161872839</v>
      </c>
      <c r="J30" s="27">
        <f t="shared" si="16"/>
        <v>1100628000</v>
      </c>
      <c r="K30" s="28">
        <f t="shared" si="16"/>
        <v>649400194</v>
      </c>
      <c r="L30" s="27">
        <f t="shared" si="16"/>
        <v>752605000</v>
      </c>
      <c r="M30" s="28">
        <f t="shared" si="16"/>
        <v>547589843</v>
      </c>
      <c r="N30" s="27">
        <f t="shared" si="16"/>
        <v>0</v>
      </c>
      <c r="O30" s="28">
        <f t="shared" si="16"/>
        <v>0</v>
      </c>
      <c r="P30" s="27">
        <f>$H30      +$J30      +$L30      +$N30</f>
        <v>2404470000</v>
      </c>
      <c r="Q30" s="28">
        <f>$I30      +$K30      +$M30      +$O30</f>
        <v>1358862876</v>
      </c>
      <c r="R30" s="29">
        <f>IF(($J30      =0),0,((($L30      -$J30      )/$J30      )*100))</f>
        <v>-31.620402170397266</v>
      </c>
      <c r="S30" s="30">
        <f>IF(($K30      =0),0,((($M30      -$K30      )/$K30      )*100))</f>
        <v>-15.677597872722531</v>
      </c>
      <c r="T30" s="29">
        <f>IF($E30   =0,0,($P30   /$E30   )*100)</f>
        <v>45.501260974986202</v>
      </c>
      <c r="U30" s="31">
        <f>IF($E30   =0,0,($Q30   /$E30   )*100)</f>
        <v>25.714595877717883</v>
      </c>
      <c r="V30" s="27">
        <f>SUM(V26:V29)</f>
        <v>0</v>
      </c>
      <c r="W30" s="28">
        <f>SUM(W26:W29)</f>
        <v>0</v>
      </c>
    </row>
    <row r="31" spans="1:23" ht="13" customHeight="1" x14ac:dyDescent="0.3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3" customHeight="1" x14ac:dyDescent="0.35">
      <c r="A32" s="18" t="s">
        <v>56</v>
      </c>
      <c r="B32" s="19">
        <v>758693000</v>
      </c>
      <c r="C32" s="19">
        <v>0</v>
      </c>
      <c r="D32" s="19"/>
      <c r="E32" s="19">
        <f>$B32      +$C32      +$D32</f>
        <v>758693000</v>
      </c>
      <c r="F32" s="20">
        <v>758693000</v>
      </c>
      <c r="G32" s="21">
        <v>759134000</v>
      </c>
      <c r="H32" s="20">
        <v>247745000</v>
      </c>
      <c r="I32" s="21">
        <v>82698192</v>
      </c>
      <c r="J32" s="20">
        <v>245066000</v>
      </c>
      <c r="K32" s="21">
        <v>155763458</v>
      </c>
      <c r="L32" s="20">
        <v>113704000</v>
      </c>
      <c r="M32" s="21">
        <v>83115629</v>
      </c>
      <c r="N32" s="20"/>
      <c r="O32" s="21"/>
      <c r="P32" s="20">
        <f>$H32      +$J32      +$L32      +$N32</f>
        <v>606515000</v>
      </c>
      <c r="Q32" s="21">
        <f>$I32      +$K32      +$M32      +$O32</f>
        <v>321577279</v>
      </c>
      <c r="R32" s="22">
        <f>IF(($J32      =0),0,((($L32      -$J32      )/$J32      )*100))</f>
        <v>-53.602702945329014</v>
      </c>
      <c r="S32" s="23">
        <f>IF(($K32      =0),0,((($M32      -$K32      )/$K32      )*100))</f>
        <v>-46.639840905432386</v>
      </c>
      <c r="T32" s="22">
        <f>IF(($E32      =0),0,(($P32      /$E32      )*100))</f>
        <v>79.94208461129864</v>
      </c>
      <c r="U32" s="24">
        <f>IF(($E32      =0),0,(($Q32      /$E32      )*100))</f>
        <v>42.385692104711651</v>
      </c>
      <c r="V32" s="20">
        <v>0</v>
      </c>
      <c r="W32" s="21">
        <v>0</v>
      </c>
    </row>
    <row r="33" spans="1:23" ht="13" customHeight="1" x14ac:dyDescent="0.35">
      <c r="A33" s="25" t="s">
        <v>42</v>
      </c>
      <c r="B33" s="26">
        <f>B32</f>
        <v>758693000</v>
      </c>
      <c r="C33" s="26">
        <f>C32</f>
        <v>0</v>
      </c>
      <c r="D33" s="26"/>
      <c r="E33" s="26">
        <f>$B33      +$C33      +$D33</f>
        <v>758693000</v>
      </c>
      <c r="F33" s="27">
        <f t="shared" ref="F33:O33" si="17">F32</f>
        <v>758693000</v>
      </c>
      <c r="G33" s="28">
        <f t="shared" si="17"/>
        <v>759134000</v>
      </c>
      <c r="H33" s="27">
        <f t="shared" si="17"/>
        <v>247745000</v>
      </c>
      <c r="I33" s="28">
        <f t="shared" si="17"/>
        <v>82698192</v>
      </c>
      <c r="J33" s="27">
        <f t="shared" si="17"/>
        <v>245066000</v>
      </c>
      <c r="K33" s="28">
        <f t="shared" si="17"/>
        <v>155763458</v>
      </c>
      <c r="L33" s="27">
        <f t="shared" si="17"/>
        <v>113704000</v>
      </c>
      <c r="M33" s="28">
        <f t="shared" si="17"/>
        <v>83115629</v>
      </c>
      <c r="N33" s="27">
        <f t="shared" si="17"/>
        <v>0</v>
      </c>
      <c r="O33" s="28">
        <f t="shared" si="17"/>
        <v>0</v>
      </c>
      <c r="P33" s="27">
        <f>$H33      +$J33      +$L33      +$N33</f>
        <v>606515000</v>
      </c>
      <c r="Q33" s="28">
        <f>$I33      +$K33      +$M33      +$O33</f>
        <v>321577279</v>
      </c>
      <c r="R33" s="29">
        <f>IF(($J33      =0),0,((($L33      -$J33      )/$J33      )*100))</f>
        <v>-53.602702945329014</v>
      </c>
      <c r="S33" s="30">
        <f>IF(($K33      =0),0,((($M33      -$K33      )/$K33      )*100))</f>
        <v>-46.639840905432386</v>
      </c>
      <c r="T33" s="29">
        <f>IF($E33   =0,0,($P33   /$E33   )*100)</f>
        <v>79.94208461129864</v>
      </c>
      <c r="U33" s="31">
        <f>IF($E33   =0,0,($Q33   /$E33   )*100)</f>
        <v>42.385692104711651</v>
      </c>
      <c r="V33" s="27">
        <f>V32</f>
        <v>0</v>
      </c>
      <c r="W33" s="28">
        <f>W32</f>
        <v>0</v>
      </c>
    </row>
    <row r="34" spans="1:23" ht="13" customHeight="1" x14ac:dyDescent="0.3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3" customHeight="1" x14ac:dyDescent="0.35">
      <c r="A35" s="18" t="s">
        <v>58</v>
      </c>
      <c r="B35" s="19">
        <v>2003157000</v>
      </c>
      <c r="C35" s="19">
        <v>0</v>
      </c>
      <c r="D35" s="19"/>
      <c r="E35" s="19">
        <f t="shared" ref="E35:E40" si="18">$B35      +$C35      +$D35</f>
        <v>2003157000</v>
      </c>
      <c r="F35" s="20">
        <v>2003157000</v>
      </c>
      <c r="G35" s="21">
        <v>2002157000</v>
      </c>
      <c r="H35" s="20">
        <v>202459000</v>
      </c>
      <c r="I35" s="21">
        <v>131887253</v>
      </c>
      <c r="J35" s="20">
        <v>363053000</v>
      </c>
      <c r="K35" s="21">
        <v>299657786</v>
      </c>
      <c r="L35" s="20">
        <v>373989000</v>
      </c>
      <c r="M35" s="21">
        <v>322111382</v>
      </c>
      <c r="N35" s="20"/>
      <c r="O35" s="21"/>
      <c r="P35" s="20">
        <f t="shared" ref="P35:P40" si="19">$H35      +$J35      +$L35      +$N35</f>
        <v>939501000</v>
      </c>
      <c r="Q35" s="21">
        <f t="shared" ref="Q35:Q40" si="20">$I35      +$K35      +$M35      +$O35</f>
        <v>753656421</v>
      </c>
      <c r="R35" s="22">
        <f t="shared" ref="R35:R40" si="21">IF(($J35      =0),0,((($L35      -$J35      )/$J35      )*100))</f>
        <v>3.0122323737856456</v>
      </c>
      <c r="S35" s="23">
        <f t="shared" ref="S35:S40" si="22">IF(($K35      =0),0,((($M35      -$K35      )/$K35      )*100))</f>
        <v>7.4930794556427776</v>
      </c>
      <c r="T35" s="22">
        <f t="shared" ref="T35:T39" si="23">IF(($E35      =0),0,(($P35      /$E35      )*100))</f>
        <v>46.901016745067906</v>
      </c>
      <c r="U35" s="24">
        <f t="shared" ref="U35:U39" si="24">IF(($E35      =0),0,(($Q35      /$E35      )*100))</f>
        <v>37.623432461858961</v>
      </c>
      <c r="V35" s="20">
        <v>0</v>
      </c>
      <c r="W35" s="21">
        <v>0</v>
      </c>
    </row>
    <row r="36" spans="1:23" ht="13" customHeight="1" x14ac:dyDescent="0.35">
      <c r="A36" s="18" t="s">
        <v>59</v>
      </c>
      <c r="B36" s="19">
        <v>2824257000</v>
      </c>
      <c r="C36" s="19">
        <v>0</v>
      </c>
      <c r="D36" s="19"/>
      <c r="E36" s="19">
        <f t="shared" si="18"/>
        <v>2824257000</v>
      </c>
      <c r="F36" s="20">
        <v>2824257000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3" customHeight="1" x14ac:dyDescent="0.3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3" customHeight="1" x14ac:dyDescent="0.35">
      <c r="A38" s="18" t="s">
        <v>61</v>
      </c>
      <c r="B38" s="19">
        <v>220874000</v>
      </c>
      <c r="C38" s="19">
        <v>0</v>
      </c>
      <c r="D38" s="19"/>
      <c r="E38" s="19">
        <f t="shared" si="18"/>
        <v>220874000</v>
      </c>
      <c r="F38" s="20">
        <v>220874000</v>
      </c>
      <c r="G38" s="21">
        <v>220874000</v>
      </c>
      <c r="H38" s="20">
        <v>12133000</v>
      </c>
      <c r="I38" s="21">
        <v>9937894</v>
      </c>
      <c r="J38" s="20">
        <v>46012000</v>
      </c>
      <c r="K38" s="21">
        <v>39046825</v>
      </c>
      <c r="L38" s="20">
        <v>56310000</v>
      </c>
      <c r="M38" s="21">
        <v>26877601</v>
      </c>
      <c r="N38" s="20"/>
      <c r="O38" s="21"/>
      <c r="P38" s="20">
        <f t="shared" si="19"/>
        <v>114455000</v>
      </c>
      <c r="Q38" s="21">
        <f t="shared" si="20"/>
        <v>75862320</v>
      </c>
      <c r="R38" s="22">
        <f t="shared" si="21"/>
        <v>22.381117969225421</v>
      </c>
      <c r="S38" s="23">
        <f t="shared" si="22"/>
        <v>-31.165719619969103</v>
      </c>
      <c r="T38" s="22">
        <f t="shared" si="23"/>
        <v>51.819136702373299</v>
      </c>
      <c r="U38" s="24">
        <f t="shared" si="24"/>
        <v>34.346423752908898</v>
      </c>
      <c r="V38" s="20">
        <v>0</v>
      </c>
      <c r="W38" s="21">
        <v>0</v>
      </c>
    </row>
    <row r="39" spans="1:23" ht="13" customHeight="1" x14ac:dyDescent="0.3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3" customHeight="1" x14ac:dyDescent="0.35">
      <c r="A40" s="25" t="s">
        <v>42</v>
      </c>
      <c r="B40" s="26">
        <f>SUM(B35:B39)</f>
        <v>5048288000</v>
      </c>
      <c r="C40" s="26">
        <f>SUM(C35:C39)</f>
        <v>0</v>
      </c>
      <c r="D40" s="26"/>
      <c r="E40" s="26">
        <f t="shared" si="18"/>
        <v>5048288000</v>
      </c>
      <c r="F40" s="27">
        <f t="shared" ref="F40:O40" si="25">SUM(F35:F39)</f>
        <v>5048288000</v>
      </c>
      <c r="G40" s="28">
        <f t="shared" si="25"/>
        <v>2223031000</v>
      </c>
      <c r="H40" s="27">
        <f t="shared" si="25"/>
        <v>214592000</v>
      </c>
      <c r="I40" s="28">
        <f t="shared" si="25"/>
        <v>141825147</v>
      </c>
      <c r="J40" s="27">
        <f t="shared" si="25"/>
        <v>409065000</v>
      </c>
      <c r="K40" s="28">
        <f t="shared" si="25"/>
        <v>338704611</v>
      </c>
      <c r="L40" s="27">
        <f t="shared" si="25"/>
        <v>430299000</v>
      </c>
      <c r="M40" s="28">
        <f t="shared" si="25"/>
        <v>348988983</v>
      </c>
      <c r="N40" s="27">
        <f t="shared" si="25"/>
        <v>0</v>
      </c>
      <c r="O40" s="28">
        <f t="shared" si="25"/>
        <v>0</v>
      </c>
      <c r="P40" s="27">
        <f t="shared" si="19"/>
        <v>1053956000</v>
      </c>
      <c r="Q40" s="28">
        <f t="shared" si="20"/>
        <v>829518741</v>
      </c>
      <c r="R40" s="29">
        <f t="shared" si="21"/>
        <v>5.1908620879322358</v>
      </c>
      <c r="S40" s="30">
        <f t="shared" si="22"/>
        <v>3.0363838182291532</v>
      </c>
      <c r="T40" s="29">
        <f>IF((+$E35+$E38) =0,0,(P40   /(+$E35+$E38) )*100)</f>
        <v>47.389447359321878</v>
      </c>
      <c r="U40" s="31">
        <f>IF((+$E35+$E38) =0,0,(Q40   /(+$E35+$E38) )*100)</f>
        <v>37.297984650393815</v>
      </c>
      <c r="V40" s="27">
        <f>SUM(V35:V39)</f>
        <v>0</v>
      </c>
      <c r="W40" s="28">
        <f>SUM(W35:W39)</f>
        <v>0</v>
      </c>
    </row>
    <row r="41" spans="1:23" ht="13" customHeight="1" x14ac:dyDescent="0.3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3" customHeight="1" x14ac:dyDescent="0.3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IF(($J42      =0),0,((($L42      -$J42      )/$J42      )*100))</f>
        <v>0</v>
      </c>
      <c r="S42" s="23">
        <f t="shared" ref="S42:S53" si="30">IF(($K42      =0),0,((($M42      -$K42      )/$K42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3" customHeight="1" x14ac:dyDescent="0.35">
      <c r="A43" s="18" t="s">
        <v>65</v>
      </c>
      <c r="B43" s="19">
        <v>2156025000</v>
      </c>
      <c r="C43" s="19">
        <v>81345000</v>
      </c>
      <c r="D43" s="19"/>
      <c r="E43" s="19">
        <f t="shared" si="26"/>
        <v>2237370000</v>
      </c>
      <c r="F43" s="20">
        <v>2237370000</v>
      </c>
      <c r="G43" s="21">
        <v>2237370000</v>
      </c>
      <c r="H43" s="20">
        <v>208038000</v>
      </c>
      <c r="I43" s="21">
        <v>88187294</v>
      </c>
      <c r="J43" s="20">
        <v>279028000</v>
      </c>
      <c r="K43" s="21">
        <v>448937255</v>
      </c>
      <c r="L43" s="20">
        <v>210906000</v>
      </c>
      <c r="M43" s="21">
        <v>165967558</v>
      </c>
      <c r="N43" s="20"/>
      <c r="O43" s="21"/>
      <c r="P43" s="20">
        <f t="shared" si="27"/>
        <v>697972000</v>
      </c>
      <c r="Q43" s="21">
        <f t="shared" si="28"/>
        <v>703092107</v>
      </c>
      <c r="R43" s="22">
        <f t="shared" si="29"/>
        <v>-24.414037300916036</v>
      </c>
      <c r="S43" s="23">
        <f t="shared" si="30"/>
        <v>-63.031012429565457</v>
      </c>
      <c r="T43" s="22">
        <f t="shared" si="31"/>
        <v>31.196091839972823</v>
      </c>
      <c r="U43" s="24">
        <f t="shared" si="32"/>
        <v>31.424936733754365</v>
      </c>
      <c r="V43" s="20">
        <v>0</v>
      </c>
      <c r="W43" s="21">
        <v>0</v>
      </c>
    </row>
    <row r="44" spans="1:23" ht="13" customHeight="1" x14ac:dyDescent="0.35">
      <c r="A44" s="18" t="s">
        <v>66</v>
      </c>
      <c r="B44" s="19">
        <v>3274930000</v>
      </c>
      <c r="C44" s="19">
        <v>582200000</v>
      </c>
      <c r="D44" s="19"/>
      <c r="E44" s="19">
        <f t="shared" si="26"/>
        <v>3857130000</v>
      </c>
      <c r="F44" s="20">
        <v>3857130000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3" customHeight="1" x14ac:dyDescent="0.3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3" customHeight="1" x14ac:dyDescent="0.3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3" hidden="1" customHeight="1" x14ac:dyDescent="0.3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3" customHeight="1" x14ac:dyDescent="0.3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3" customHeight="1" x14ac:dyDescent="0.3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3" customHeight="1" x14ac:dyDescent="0.3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3" customHeight="1" x14ac:dyDescent="0.35">
      <c r="A51" s="18" t="s">
        <v>73</v>
      </c>
      <c r="B51" s="19">
        <v>3620327000</v>
      </c>
      <c r="C51" s="19">
        <v>0</v>
      </c>
      <c r="D51" s="19"/>
      <c r="E51" s="19">
        <f t="shared" si="26"/>
        <v>3620327000</v>
      </c>
      <c r="F51" s="20">
        <v>3620327000</v>
      </c>
      <c r="G51" s="21">
        <v>3620327000</v>
      </c>
      <c r="H51" s="20">
        <v>403598000</v>
      </c>
      <c r="I51" s="21">
        <v>53261301</v>
      </c>
      <c r="J51" s="20">
        <v>685874000</v>
      </c>
      <c r="K51" s="21">
        <v>470895007</v>
      </c>
      <c r="L51" s="20">
        <v>554920000</v>
      </c>
      <c r="M51" s="21">
        <v>502666065</v>
      </c>
      <c r="N51" s="20"/>
      <c r="O51" s="21"/>
      <c r="P51" s="20">
        <f t="shared" si="27"/>
        <v>1644392000</v>
      </c>
      <c r="Q51" s="21">
        <f t="shared" si="28"/>
        <v>1026822373</v>
      </c>
      <c r="R51" s="22">
        <f t="shared" si="29"/>
        <v>-19.093011252795701</v>
      </c>
      <c r="S51" s="23">
        <f t="shared" si="30"/>
        <v>6.7469515555937924</v>
      </c>
      <c r="T51" s="22">
        <f t="shared" si="31"/>
        <v>45.421090415313316</v>
      </c>
      <c r="U51" s="24">
        <f t="shared" si="32"/>
        <v>28.362696877933956</v>
      </c>
      <c r="V51" s="20">
        <v>0</v>
      </c>
      <c r="W51" s="21">
        <v>0</v>
      </c>
    </row>
    <row r="52" spans="1:23" ht="13" customHeight="1" x14ac:dyDescent="0.35">
      <c r="A52" s="18" t="s">
        <v>74</v>
      </c>
      <c r="B52" s="19">
        <v>729692000</v>
      </c>
      <c r="C52" s="19">
        <v>0</v>
      </c>
      <c r="D52" s="19"/>
      <c r="E52" s="19">
        <f t="shared" si="26"/>
        <v>729692000</v>
      </c>
      <c r="F52" s="20">
        <v>729692000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3" customHeight="1" x14ac:dyDescent="0.35">
      <c r="A53" s="25" t="s">
        <v>42</v>
      </c>
      <c r="B53" s="26">
        <f>SUM(B42:B52)</f>
        <v>9780974000</v>
      </c>
      <c r="C53" s="26">
        <f>SUM(C42:C52)</f>
        <v>663545000</v>
      </c>
      <c r="D53" s="26"/>
      <c r="E53" s="26">
        <f t="shared" si="26"/>
        <v>10444519000</v>
      </c>
      <c r="F53" s="27">
        <f t="shared" ref="F53:O53" si="33">SUM(F42:F52)</f>
        <v>10444519000</v>
      </c>
      <c r="G53" s="28">
        <f t="shared" si="33"/>
        <v>5857697000</v>
      </c>
      <c r="H53" s="27">
        <f t="shared" si="33"/>
        <v>611636000</v>
      </c>
      <c r="I53" s="28">
        <f t="shared" si="33"/>
        <v>141448595</v>
      </c>
      <c r="J53" s="27">
        <f t="shared" si="33"/>
        <v>964902000</v>
      </c>
      <c r="K53" s="28">
        <f t="shared" si="33"/>
        <v>919832262</v>
      </c>
      <c r="L53" s="27">
        <f t="shared" si="33"/>
        <v>765826000</v>
      </c>
      <c r="M53" s="28">
        <f t="shared" si="33"/>
        <v>668633623</v>
      </c>
      <c r="N53" s="27">
        <f t="shared" si="33"/>
        <v>0</v>
      </c>
      <c r="O53" s="28">
        <f t="shared" si="33"/>
        <v>0</v>
      </c>
      <c r="P53" s="27">
        <f t="shared" si="27"/>
        <v>2342364000</v>
      </c>
      <c r="Q53" s="28">
        <f t="shared" si="28"/>
        <v>1729914480</v>
      </c>
      <c r="R53" s="29">
        <f t="shared" si="29"/>
        <v>-20.631732549004976</v>
      </c>
      <c r="S53" s="30">
        <f t="shared" si="30"/>
        <v>-27.309179007683031</v>
      </c>
      <c r="T53" s="29">
        <f>IF((+$E43+$E45+$E47+$E48+$E51) =0,0,(P53   /(+$E43+$E45+$E47+$E48+$E51) )*100)</f>
        <v>39.987797252059984</v>
      </c>
      <c r="U53" s="31">
        <f>IF((+$E43+$E45+$E47+$E48+$E51) =0,0,(Q53   /(+$E43+$E45+$E47+$E48+$E51) )*100)</f>
        <v>29.532331221638813</v>
      </c>
      <c r="V53" s="27">
        <f>SUM(V42:V52)</f>
        <v>0</v>
      </c>
      <c r="W53" s="28">
        <f>SUM(W42:W52)</f>
        <v>0</v>
      </c>
    </row>
    <row r="54" spans="1:23" ht="13" customHeight="1" x14ac:dyDescent="0.3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3" customHeight="1" x14ac:dyDescent="0.3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IF(($J55      =0),0,((($L55      -$J55      )/$J55      )*100))</f>
        <v>0</v>
      </c>
      <c r="S55" s="23">
        <f>IF(($K55      =0),0,((($M55      -$K55      )/$K55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3" customHeight="1" x14ac:dyDescent="0.3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IF(($J56      =0),0,((($L56      -$J56      )/$J56      )*100))</f>
        <v>0</v>
      </c>
      <c r="S56" s="23">
        <f>IF(($K56      =0),0,((($M56      -$K56      )/$K56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3" hidden="1" customHeight="1" x14ac:dyDescent="0.3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IF(($J57      =0),0,((($L57      -$J57      )/$J57      )*100))</f>
        <v>0</v>
      </c>
      <c r="S57" s="23">
        <f>IF(($K57      =0),0,((($M57      -$K57      )/$K57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3" hidden="1" customHeight="1" x14ac:dyDescent="0.3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IF(($J58      =0),0,((($L58      -$J58      )/$J58      )*100))</f>
        <v>0</v>
      </c>
      <c r="S58" s="23">
        <f>IF(($K58      =0),0,((($M58      -$K58      )/$K58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3" customHeight="1" x14ac:dyDescent="0.3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IF(($J59      =0),0,((($L59      -$J59      )/$J59      )*100))</f>
        <v>0</v>
      </c>
      <c r="S59" s="41">
        <f>IF(($K59      =0),0,((($M59      -$K59      )/$K59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3" customHeight="1" x14ac:dyDescent="0.3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3" customHeight="1" x14ac:dyDescent="0.3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IF(($J61      =0),0,((($L61      -$J61      )/$J61      )*100))</f>
        <v>0</v>
      </c>
      <c r="S61" s="23">
        <f t="shared" ref="S61:S67" si="39">IF(($K61      =0),0,((($M61      -$K61      )/$K61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3" customHeight="1" x14ac:dyDescent="0.3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3" customHeight="1" x14ac:dyDescent="0.3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3" customHeight="1" x14ac:dyDescent="0.35">
      <c r="A64" s="18" t="s">
        <v>84</v>
      </c>
      <c r="B64" s="19">
        <v>30997000</v>
      </c>
      <c r="C64" s="19">
        <v>35475000</v>
      </c>
      <c r="D64" s="19"/>
      <c r="E64" s="19">
        <f t="shared" si="35"/>
        <v>66472000</v>
      </c>
      <c r="F64" s="20">
        <v>66471000</v>
      </c>
      <c r="G64" s="21">
        <v>66471000</v>
      </c>
      <c r="H64" s="20"/>
      <c r="I64" s="21"/>
      <c r="J64" s="20"/>
      <c r="K64" s="21"/>
      <c r="L64" s="20">
        <v>3676000</v>
      </c>
      <c r="M64" s="21"/>
      <c r="N64" s="20"/>
      <c r="O64" s="21"/>
      <c r="P64" s="20">
        <f t="shared" si="36"/>
        <v>3676000</v>
      </c>
      <c r="Q64" s="21">
        <f t="shared" si="37"/>
        <v>0</v>
      </c>
      <c r="R64" s="22">
        <f t="shared" si="38"/>
        <v>0</v>
      </c>
      <c r="S64" s="23">
        <f t="shared" si="39"/>
        <v>0</v>
      </c>
      <c r="T64" s="22">
        <f t="shared" si="40"/>
        <v>5.5301480322541821</v>
      </c>
      <c r="U64" s="24">
        <f t="shared" si="41"/>
        <v>0</v>
      </c>
      <c r="V64" s="20">
        <v>0</v>
      </c>
      <c r="W64" s="21">
        <v>0</v>
      </c>
    </row>
    <row r="65" spans="1:23" ht="13" customHeight="1" x14ac:dyDescent="0.35">
      <c r="A65" s="18" t="s">
        <v>85</v>
      </c>
      <c r="B65" s="19">
        <v>3945447000</v>
      </c>
      <c r="C65" s="19">
        <v>0</v>
      </c>
      <c r="D65" s="19"/>
      <c r="E65" s="19">
        <f t="shared" si="35"/>
        <v>3945447000</v>
      </c>
      <c r="F65" s="20">
        <v>3945447000</v>
      </c>
      <c r="G65" s="21">
        <v>3945447000</v>
      </c>
      <c r="H65" s="20">
        <v>259681000</v>
      </c>
      <c r="I65" s="21">
        <v>192536275</v>
      </c>
      <c r="J65" s="20">
        <v>842720000</v>
      </c>
      <c r="K65" s="21">
        <v>818396758</v>
      </c>
      <c r="L65" s="20">
        <v>827463000</v>
      </c>
      <c r="M65" s="21">
        <v>578763008</v>
      </c>
      <c r="N65" s="20"/>
      <c r="O65" s="21"/>
      <c r="P65" s="20">
        <f t="shared" si="36"/>
        <v>1929864000</v>
      </c>
      <c r="Q65" s="21">
        <f t="shared" si="37"/>
        <v>1589696041</v>
      </c>
      <c r="R65" s="22">
        <f t="shared" si="38"/>
        <v>-1.8104471235997721</v>
      </c>
      <c r="S65" s="23">
        <f t="shared" si="39"/>
        <v>-29.280877234364606</v>
      </c>
      <c r="T65" s="22">
        <f t="shared" si="40"/>
        <v>48.913697231264294</v>
      </c>
      <c r="U65" s="24">
        <f t="shared" si="41"/>
        <v>40.291912196514104</v>
      </c>
      <c r="V65" s="20">
        <v>0</v>
      </c>
      <c r="W65" s="21">
        <v>0</v>
      </c>
    </row>
    <row r="66" spans="1:23" ht="13" customHeight="1" x14ac:dyDescent="0.35">
      <c r="A66" s="25" t="s">
        <v>42</v>
      </c>
      <c r="B66" s="26">
        <f>SUM(B61:B65)</f>
        <v>3976444000</v>
      </c>
      <c r="C66" s="26">
        <f>SUM(C61:C65)</f>
        <v>35475000</v>
      </c>
      <c r="D66" s="26"/>
      <c r="E66" s="26">
        <f t="shared" si="35"/>
        <v>4011919000</v>
      </c>
      <c r="F66" s="27">
        <f t="shared" ref="F66:O66" si="42">SUM(F61:F65)</f>
        <v>4011918000</v>
      </c>
      <c r="G66" s="28">
        <f t="shared" si="42"/>
        <v>4011918000</v>
      </c>
      <c r="H66" s="27">
        <f t="shared" si="42"/>
        <v>259681000</v>
      </c>
      <c r="I66" s="28">
        <f t="shared" si="42"/>
        <v>192536275</v>
      </c>
      <c r="J66" s="27">
        <f t="shared" si="42"/>
        <v>842720000</v>
      </c>
      <c r="K66" s="28">
        <f t="shared" si="42"/>
        <v>818396758</v>
      </c>
      <c r="L66" s="27">
        <f t="shared" si="42"/>
        <v>831139000</v>
      </c>
      <c r="M66" s="28">
        <f t="shared" si="42"/>
        <v>578763008</v>
      </c>
      <c r="N66" s="27">
        <f t="shared" si="42"/>
        <v>0</v>
      </c>
      <c r="O66" s="28">
        <f t="shared" si="42"/>
        <v>0</v>
      </c>
      <c r="P66" s="27">
        <f t="shared" si="36"/>
        <v>1933540000</v>
      </c>
      <c r="Q66" s="28">
        <f t="shared" si="37"/>
        <v>1589696041</v>
      </c>
      <c r="R66" s="29">
        <f t="shared" si="38"/>
        <v>-1.3742405543952916</v>
      </c>
      <c r="S66" s="30">
        <f t="shared" si="39"/>
        <v>-29.280877234364606</v>
      </c>
      <c r="T66" s="29">
        <f>IF((+$E61+$E63+$E64++$E65) =0,0,(P66   /(+$E61+$E63+$E64+$E65) )*100)</f>
        <v>48.194891272730082</v>
      </c>
      <c r="U66" s="31">
        <f>IF((+$E61+$E63+$E65) =0,0,(Q66  /(+$E61+$E63+$E65) )*100)</f>
        <v>40.291912196514104</v>
      </c>
      <c r="V66" s="27">
        <f>SUM(V61:V65)</f>
        <v>0</v>
      </c>
      <c r="W66" s="28">
        <f>SUM(W61:W65)</f>
        <v>0</v>
      </c>
    </row>
    <row r="67" spans="1:23" ht="13" customHeight="1" x14ac:dyDescent="0.35">
      <c r="A67" s="43" t="s">
        <v>86</v>
      </c>
      <c r="B67" s="44">
        <f>SUM(B9:B15,B18:B23,B26:B29,B32,B35:B39,B42:B52,B55:B58,B61:B65)</f>
        <v>29196267000</v>
      </c>
      <c r="C67" s="44">
        <f>SUM(C9:C15,C18:C23,C26:C29,C32,C35:C39,C42:C52,C55:C58,C61:C65)</f>
        <v>307152000</v>
      </c>
      <c r="D67" s="44"/>
      <c r="E67" s="44">
        <f t="shared" si="35"/>
        <v>29503419000</v>
      </c>
      <c r="F67" s="45">
        <f t="shared" ref="F67:O67" si="43">SUM(F9:F15,F18:F23,F26:F29,F32,F35:F39,F42:F52,F55:F58,F61:F65)</f>
        <v>29479418000</v>
      </c>
      <c r="G67" s="46">
        <f t="shared" si="43"/>
        <v>22020985000</v>
      </c>
      <c r="H67" s="45">
        <f t="shared" si="43"/>
        <v>2297748000</v>
      </c>
      <c r="I67" s="46">
        <f t="shared" si="43"/>
        <v>920404569</v>
      </c>
      <c r="J67" s="45">
        <f t="shared" si="43"/>
        <v>4154736000</v>
      </c>
      <c r="K67" s="46">
        <f t="shared" si="43"/>
        <v>3253746182</v>
      </c>
      <c r="L67" s="45">
        <f t="shared" si="43"/>
        <v>3594103000</v>
      </c>
      <c r="M67" s="46">
        <f t="shared" si="43"/>
        <v>2601665502</v>
      </c>
      <c r="N67" s="45">
        <f t="shared" si="43"/>
        <v>0</v>
      </c>
      <c r="O67" s="46">
        <f t="shared" si="43"/>
        <v>0</v>
      </c>
      <c r="P67" s="45">
        <f t="shared" si="36"/>
        <v>10046587000</v>
      </c>
      <c r="Q67" s="46">
        <f t="shared" si="37"/>
        <v>6775816253</v>
      </c>
      <c r="R67" s="47">
        <f t="shared" si="38"/>
        <v>-13.493829692187424</v>
      </c>
      <c r="S67" s="48">
        <f t="shared" si="39"/>
        <v>-20.040920327693833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45.996048123724066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31.02155691783684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3" customHeight="1" x14ac:dyDescent="0.3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3" customHeight="1" x14ac:dyDescent="0.35">
      <c r="A69" s="49" t="s">
        <v>87</v>
      </c>
      <c r="B69" s="19">
        <v>15592748000</v>
      </c>
      <c r="C69" s="19">
        <v>0</v>
      </c>
      <c r="D69" s="19"/>
      <c r="E69" s="19">
        <f>$B69      +$C69      +$D69</f>
        <v>15592748000</v>
      </c>
      <c r="F69" s="20">
        <v>15571218000</v>
      </c>
      <c r="G69" s="21">
        <v>15494214000</v>
      </c>
      <c r="H69" s="20">
        <v>3117362000</v>
      </c>
      <c r="I69" s="21">
        <v>1282513843</v>
      </c>
      <c r="J69" s="20">
        <v>4096199000</v>
      </c>
      <c r="K69" s="21">
        <v>2603639117</v>
      </c>
      <c r="L69" s="20">
        <v>2461261000</v>
      </c>
      <c r="M69" s="21">
        <v>1591922716</v>
      </c>
      <c r="N69" s="20"/>
      <c r="O69" s="21"/>
      <c r="P69" s="20">
        <f>$H69      +$J69      +$L69      +$N69</f>
        <v>9674822000</v>
      </c>
      <c r="Q69" s="21">
        <f>$I69      +$K69      +$M69      +$O69</f>
        <v>5478075676</v>
      </c>
      <c r="R69" s="22">
        <f>IF(($J69      =0),0,((($L69      -$J69      )/$J69      )*100))</f>
        <v>-39.913539356852532</v>
      </c>
      <c r="S69" s="23">
        <f>IF(($K69      =0),0,((($M69      -$K69      )/$K69      )*100))</f>
        <v>-38.857781571730783</v>
      </c>
      <c r="T69" s="22">
        <f>IF(($E69      =0),0,(($P69      /$E69      )*100))</f>
        <v>62.046933612984702</v>
      </c>
      <c r="U69" s="24">
        <f>IF(($E69      =0),0,(($Q69      /$E69      )*100))</f>
        <v>35.132201687605033</v>
      </c>
      <c r="V69" s="20">
        <v>0</v>
      </c>
      <c r="W69" s="21">
        <v>0</v>
      </c>
    </row>
    <row r="70" spans="1:23" ht="13" customHeight="1" x14ac:dyDescent="0.35">
      <c r="A70" s="36" t="s">
        <v>42</v>
      </c>
      <c r="B70" s="37">
        <f>B69</f>
        <v>15592748000</v>
      </c>
      <c r="C70" s="37">
        <f>C69</f>
        <v>0</v>
      </c>
      <c r="D70" s="37"/>
      <c r="E70" s="37">
        <f>$B70      +$C70      +$D70</f>
        <v>15592748000</v>
      </c>
      <c r="F70" s="38">
        <f t="shared" ref="F70:O70" si="44">F69</f>
        <v>15571218000</v>
      </c>
      <c r="G70" s="39">
        <f t="shared" si="44"/>
        <v>15494214000</v>
      </c>
      <c r="H70" s="38">
        <f t="shared" si="44"/>
        <v>3117362000</v>
      </c>
      <c r="I70" s="39">
        <f t="shared" si="44"/>
        <v>1282513843</v>
      </c>
      <c r="J70" s="38">
        <f t="shared" si="44"/>
        <v>4096199000</v>
      </c>
      <c r="K70" s="39">
        <f t="shared" si="44"/>
        <v>2603639117</v>
      </c>
      <c r="L70" s="38">
        <f t="shared" si="44"/>
        <v>2461261000</v>
      </c>
      <c r="M70" s="39">
        <f t="shared" si="44"/>
        <v>1591922716</v>
      </c>
      <c r="N70" s="38">
        <f t="shared" si="44"/>
        <v>0</v>
      </c>
      <c r="O70" s="39">
        <f t="shared" si="44"/>
        <v>0</v>
      </c>
      <c r="P70" s="38">
        <f>$H70      +$J70      +$L70      +$N70</f>
        <v>9674822000</v>
      </c>
      <c r="Q70" s="39">
        <f>$I70      +$K70      +$M70      +$O70</f>
        <v>5478075676</v>
      </c>
      <c r="R70" s="40">
        <f>IF(($J70      =0),0,((($L70      -$J70      )/$J70      )*100))</f>
        <v>-39.913539356852532</v>
      </c>
      <c r="S70" s="41">
        <f>IF(($K70      =0),0,((($M70      -$K70      )/$K70      )*100))</f>
        <v>-38.857781571730783</v>
      </c>
      <c r="T70" s="40">
        <f>IF($E70   =0,0,($P70   /$E70   )*100)</f>
        <v>62.046933612984702</v>
      </c>
      <c r="U70" s="42">
        <f>IF($E70   =0,0,($Q70   /$E70 )*100)</f>
        <v>35.132201687605033</v>
      </c>
      <c r="V70" s="38">
        <f>V69</f>
        <v>0</v>
      </c>
      <c r="W70" s="39">
        <f>W69</f>
        <v>0</v>
      </c>
    </row>
    <row r="71" spans="1:23" ht="13" customHeight="1" x14ac:dyDescent="0.35">
      <c r="A71" s="43" t="s">
        <v>86</v>
      </c>
      <c r="B71" s="44">
        <f>B69</f>
        <v>15592748000</v>
      </c>
      <c r="C71" s="44">
        <f>C69</f>
        <v>0</v>
      </c>
      <c r="D71" s="44"/>
      <c r="E71" s="44">
        <f>$B71      +$C71      +$D71</f>
        <v>15592748000</v>
      </c>
      <c r="F71" s="45">
        <f t="shared" ref="F71:O71" si="45">F69</f>
        <v>15571218000</v>
      </c>
      <c r="G71" s="46">
        <f t="shared" si="45"/>
        <v>15494214000</v>
      </c>
      <c r="H71" s="45">
        <f t="shared" si="45"/>
        <v>3117362000</v>
      </c>
      <c r="I71" s="46">
        <f t="shared" si="45"/>
        <v>1282513843</v>
      </c>
      <c r="J71" s="45">
        <f t="shared" si="45"/>
        <v>4096199000</v>
      </c>
      <c r="K71" s="46">
        <f t="shared" si="45"/>
        <v>2603639117</v>
      </c>
      <c r="L71" s="45">
        <f t="shared" si="45"/>
        <v>2461261000</v>
      </c>
      <c r="M71" s="46">
        <f t="shared" si="45"/>
        <v>1591922716</v>
      </c>
      <c r="N71" s="45">
        <f t="shared" si="45"/>
        <v>0</v>
      </c>
      <c r="O71" s="46">
        <f t="shared" si="45"/>
        <v>0</v>
      </c>
      <c r="P71" s="45">
        <f>$H71      +$J71      +$L71      +$N71</f>
        <v>9674822000</v>
      </c>
      <c r="Q71" s="46">
        <f>$I71      +$K71      +$M71      +$O71</f>
        <v>5478075676</v>
      </c>
      <c r="R71" s="47">
        <f>IF(($J71      =0),0,((($L71      -$J71      )/$J71      )*100))</f>
        <v>-39.913539356852532</v>
      </c>
      <c r="S71" s="48">
        <f>IF(($K71      =0),0,((($M71      -$K71      )/$K71      )*100))</f>
        <v>-38.857781571730783</v>
      </c>
      <c r="T71" s="47">
        <f>IF($E71   =0,0,($P71   /$E71   )*100)</f>
        <v>62.046933612984702</v>
      </c>
      <c r="U71" s="51">
        <f>IF($E71   =0,0,($Q71   /$E71   )*100)</f>
        <v>35.132201687605033</v>
      </c>
      <c r="V71" s="45">
        <f>V69</f>
        <v>0</v>
      </c>
      <c r="W71" s="46">
        <f>W69</f>
        <v>0</v>
      </c>
    </row>
    <row r="72" spans="1:23" ht="13" customHeight="1" thickBot="1" x14ac:dyDescent="0.4">
      <c r="A72" s="43" t="s">
        <v>88</v>
      </c>
      <c r="B72" s="44">
        <f>SUM(B9:B15,B18:B23,B26:B29,B32,B35:B39,B42:B52,B55:B58,B61:B65,B69)</f>
        <v>44789015000</v>
      </c>
      <c r="C72" s="44">
        <f>SUM(C9:C15,C18:C23,C26:C29,C32,C35:C39,C42:C52,C55:C58,C61:C65,C69)</f>
        <v>307152000</v>
      </c>
      <c r="D72" s="44"/>
      <c r="E72" s="44">
        <f>$B72      +$C72      +$D72</f>
        <v>45096167000</v>
      </c>
      <c r="F72" s="45">
        <f t="shared" ref="F72:O72" si="46">SUM(F9:F15,F18:F23,F26:F29,F32,F35:F39,F42:F52,F55:F58,F61:F65,F69)</f>
        <v>45050636000</v>
      </c>
      <c r="G72" s="46">
        <f t="shared" si="46"/>
        <v>37515199000</v>
      </c>
      <c r="H72" s="45">
        <f t="shared" si="46"/>
        <v>5415110000</v>
      </c>
      <c r="I72" s="46">
        <f t="shared" si="46"/>
        <v>2202918412</v>
      </c>
      <c r="J72" s="45">
        <f t="shared" si="46"/>
        <v>8250935000</v>
      </c>
      <c r="K72" s="46">
        <f t="shared" si="46"/>
        <v>5857385299</v>
      </c>
      <c r="L72" s="45">
        <f t="shared" si="46"/>
        <v>6055364000</v>
      </c>
      <c r="M72" s="46">
        <f t="shared" si="46"/>
        <v>4193588218</v>
      </c>
      <c r="N72" s="45">
        <f t="shared" si="46"/>
        <v>0</v>
      </c>
      <c r="O72" s="46">
        <f t="shared" si="46"/>
        <v>0</v>
      </c>
      <c r="P72" s="45">
        <f>$H72      +$J72      +$L72      +$N72</f>
        <v>19721409000</v>
      </c>
      <c r="Q72" s="46">
        <f>$I72      +$K72      +$M72      +$O72</f>
        <v>12253891929</v>
      </c>
      <c r="R72" s="47">
        <f>IF(($J72      =0),0,((($L72      -$J72      )/$J72      )*100))</f>
        <v>-26.609966022032655</v>
      </c>
      <c r="S72" s="48">
        <f>IF(($K72      =0),0,((($M72      -$K72      )/$K72      )*100))</f>
        <v>-28.405115867724312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52.68169538847183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33.702044753596802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" thickTop="1" x14ac:dyDescent="0.3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3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0" t="s">
        <v>5</v>
      </c>
      <c r="G74" s="61"/>
      <c r="H74" s="60" t="s">
        <v>6</v>
      </c>
      <c r="I74" s="62"/>
      <c r="J74" s="60" t="s">
        <v>7</v>
      </c>
      <c r="K74" s="62"/>
      <c r="L74" s="60" t="s">
        <v>8</v>
      </c>
      <c r="M74" s="60"/>
      <c r="N74" s="63" t="s">
        <v>9</v>
      </c>
      <c r="O74" s="60"/>
      <c r="P74" s="179" t="s">
        <v>10</v>
      </c>
      <c r="Q74" s="180"/>
      <c r="R74" s="181" t="s">
        <v>11</v>
      </c>
      <c r="S74" s="180"/>
      <c r="T74" s="181" t="s">
        <v>12</v>
      </c>
      <c r="U74" s="180"/>
      <c r="V74" s="179"/>
      <c r="W74" s="180"/>
    </row>
    <row r="75" spans="1:23" ht="52.5" x14ac:dyDescent="0.3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3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3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3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3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3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3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3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3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3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3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3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IF(($J86      =0),0,((($L86      -$J86      )/$J86      )*100))</f>
        <v>0</v>
      </c>
      <c r="S86" s="104">
        <f t="shared" ref="S86:S93" si="52">IF(($K86      =0),0,((($M86      -$K86      )/$K86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3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3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3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3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3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3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3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3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1" hidden="1" x14ac:dyDescent="0.3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3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3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3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3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3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3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3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3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3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3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3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3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3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3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3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3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3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3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3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35">
      <c r="A115" s="129" t="s">
        <v>118</v>
      </c>
    </row>
    <row r="116" spans="1:23" x14ac:dyDescent="0.35">
      <c r="A116" s="129" t="s">
        <v>119</v>
      </c>
    </row>
    <row r="117" spans="1:23" x14ac:dyDescent="0.3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3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3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35">
      <c r="A120" s="129" t="s">
        <v>123</v>
      </c>
    </row>
    <row r="123" spans="1:23" x14ac:dyDescent="0.35">
      <c r="A123" s="130"/>
      <c r="G123" s="130"/>
      <c r="W123" s="130"/>
    </row>
    <row r="124" spans="1:23" x14ac:dyDescent="0.35">
      <c r="A124" s="130"/>
      <c r="G124" s="130"/>
      <c r="W124" s="130"/>
    </row>
    <row r="125" spans="1:23" x14ac:dyDescent="0.3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DF935-AF48-4CAA-9937-7E95D5F00883}">
  <dimension ref="A1:W125"/>
  <sheetViews>
    <sheetView workbookViewId="0">
      <selection activeCell="A5" sqref="A5:U5"/>
    </sheetView>
  </sheetViews>
  <sheetFormatPr defaultRowHeight="14.5" x14ac:dyDescent="0.35"/>
  <cols>
    <col min="1" max="1" width="52.7265625" style="2" customWidth="1"/>
    <col min="2" max="13" width="13.7265625" style="2" customWidth="1"/>
    <col min="14" max="15" width="13.7265625" style="2" hidden="1" customWidth="1"/>
    <col min="16" max="23" width="13.7265625" style="2" customWidth="1"/>
    <col min="24" max="24" width="2.7265625" style="2" customWidth="1"/>
    <col min="25" max="16384" width="8.7265625" style="2"/>
  </cols>
  <sheetData>
    <row r="1" spans="1:23" x14ac:dyDescent="0.3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"/>
      <c r="W1" s="1"/>
    </row>
    <row r="2" spans="1:23" ht="18" x14ac:dyDescent="0.4">
      <c r="A2" s="187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31"/>
      <c r="W2" s="131"/>
    </row>
    <row r="3" spans="1:23" ht="18" customHeight="1" x14ac:dyDescent="0.4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31"/>
      <c r="W3" s="131"/>
    </row>
    <row r="4" spans="1:23" ht="18" customHeight="1" x14ac:dyDescent="0.4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31"/>
      <c r="W4" s="131"/>
    </row>
    <row r="5" spans="1:23" ht="15" customHeight="1" x14ac:dyDescent="0.35">
      <c r="A5" s="188" t="s">
        <v>132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32"/>
      <c r="W5" s="132"/>
    </row>
    <row r="6" spans="1:23" ht="12.75" customHeight="1" x14ac:dyDescent="0.35">
      <c r="A6" s="133"/>
      <c r="B6" s="133" t="s">
        <v>1</v>
      </c>
      <c r="C6" s="133" t="s">
        <v>1</v>
      </c>
      <c r="D6" s="133" t="s">
        <v>1</v>
      </c>
      <c r="E6" s="134" t="s">
        <v>1</v>
      </c>
      <c r="F6" s="185" t="s">
        <v>5</v>
      </c>
      <c r="G6" s="186"/>
      <c r="H6" s="185" t="s">
        <v>6</v>
      </c>
      <c r="I6" s="186"/>
      <c r="J6" s="185" t="s">
        <v>7</v>
      </c>
      <c r="K6" s="186"/>
      <c r="L6" s="185" t="s">
        <v>8</v>
      </c>
      <c r="M6" s="186"/>
      <c r="N6" s="185" t="s">
        <v>9</v>
      </c>
      <c r="O6" s="186"/>
      <c r="P6" s="185" t="s">
        <v>10</v>
      </c>
      <c r="Q6" s="186"/>
      <c r="R6" s="185" t="s">
        <v>11</v>
      </c>
      <c r="S6" s="186"/>
      <c r="T6" s="185" t="s">
        <v>12</v>
      </c>
      <c r="U6" s="186"/>
      <c r="V6" s="185" t="s">
        <v>13</v>
      </c>
      <c r="W6" s="186"/>
    </row>
    <row r="7" spans="1:23" ht="65" x14ac:dyDescent="0.35">
      <c r="A7" s="135" t="s">
        <v>14</v>
      </c>
      <c r="B7" s="136" t="s">
        <v>15</v>
      </c>
      <c r="C7" s="136" t="s">
        <v>16</v>
      </c>
      <c r="D7" s="136" t="s">
        <v>17</v>
      </c>
      <c r="E7" s="136" t="s">
        <v>18</v>
      </c>
      <c r="F7" s="137" t="s">
        <v>19</v>
      </c>
      <c r="G7" s="138" t="s">
        <v>20</v>
      </c>
      <c r="H7" s="137" t="s">
        <v>21</v>
      </c>
      <c r="I7" s="138" t="s">
        <v>22</v>
      </c>
      <c r="J7" s="137" t="s">
        <v>23</v>
      </c>
      <c r="K7" s="138" t="s">
        <v>24</v>
      </c>
      <c r="L7" s="137" t="s">
        <v>25</v>
      </c>
      <c r="M7" s="138" t="s">
        <v>26</v>
      </c>
      <c r="N7" s="137" t="s">
        <v>27</v>
      </c>
      <c r="O7" s="138" t="s">
        <v>28</v>
      </c>
      <c r="P7" s="137" t="s">
        <v>29</v>
      </c>
      <c r="Q7" s="138" t="s">
        <v>30</v>
      </c>
      <c r="R7" s="137" t="s">
        <v>29</v>
      </c>
      <c r="S7" s="138" t="s">
        <v>30</v>
      </c>
      <c r="T7" s="137" t="s">
        <v>31</v>
      </c>
      <c r="U7" s="138" t="s">
        <v>32</v>
      </c>
      <c r="V7" s="137" t="s">
        <v>18</v>
      </c>
      <c r="W7" s="138" t="s">
        <v>33</v>
      </c>
    </row>
    <row r="8" spans="1:23" ht="13" customHeight="1" x14ac:dyDescent="0.35">
      <c r="A8" s="139" t="s">
        <v>34</v>
      </c>
      <c r="B8" s="140" t="s">
        <v>1</v>
      </c>
      <c r="C8" s="140"/>
      <c r="D8" s="140"/>
      <c r="E8" s="140"/>
      <c r="F8" s="141"/>
      <c r="G8" s="142"/>
      <c r="H8" s="141"/>
      <c r="I8" s="142"/>
      <c r="J8" s="141"/>
      <c r="K8" s="142"/>
      <c r="L8" s="141"/>
      <c r="M8" s="142"/>
      <c r="N8" s="141"/>
      <c r="O8" s="142"/>
      <c r="P8" s="141"/>
      <c r="Q8" s="142"/>
      <c r="R8" s="143"/>
      <c r="S8" s="144"/>
      <c r="T8" s="143"/>
      <c r="U8" s="145"/>
      <c r="V8" s="141"/>
      <c r="W8" s="142"/>
    </row>
    <row r="9" spans="1:23" ht="13" customHeight="1" x14ac:dyDescent="0.35">
      <c r="A9" s="146" t="s">
        <v>35</v>
      </c>
      <c r="B9" s="147">
        <v>70890000</v>
      </c>
      <c r="C9" s="147">
        <v>0</v>
      </c>
      <c r="D9" s="147"/>
      <c r="E9" s="147">
        <f>$B9       +$C9       +$D9</f>
        <v>70890000</v>
      </c>
      <c r="F9" s="148">
        <v>70890000</v>
      </c>
      <c r="G9" s="149">
        <v>70890000</v>
      </c>
      <c r="H9" s="148">
        <v>1478000</v>
      </c>
      <c r="I9" s="149"/>
      <c r="J9" s="148">
        <v>4100000</v>
      </c>
      <c r="K9" s="149"/>
      <c r="L9" s="148">
        <v>6249000</v>
      </c>
      <c r="M9" s="149"/>
      <c r="N9" s="148"/>
      <c r="O9" s="149"/>
      <c r="P9" s="148">
        <f>$H9       +$J9       +$L9       +$N9</f>
        <v>11827000</v>
      </c>
      <c r="Q9" s="149">
        <f>$I9       +$K9       +$M9       +$O9</f>
        <v>0</v>
      </c>
      <c r="R9" s="150">
        <f>IF(($J9       =0),0,((($L9       -$J9       )/$J9       )*100))</f>
        <v>52.414634146341463</v>
      </c>
      <c r="S9" s="151">
        <f>IF(($K9       =0),0,((($M9       -$K9       )/$K9       )*100))</f>
        <v>0</v>
      </c>
      <c r="T9" s="150">
        <f>IF(($E9       =0),0,(($P9       /$E9       )*100))</f>
        <v>16.683594301029764</v>
      </c>
      <c r="U9" s="152">
        <f>IF(($E9       =0),0,(($Q9       /$E9       )*100))</f>
        <v>0</v>
      </c>
      <c r="V9" s="148">
        <v>0</v>
      </c>
      <c r="W9" s="149">
        <v>0</v>
      </c>
    </row>
    <row r="10" spans="1:23" ht="13" customHeight="1" x14ac:dyDescent="0.35">
      <c r="A10" s="146" t="s">
        <v>36</v>
      </c>
      <c r="B10" s="147">
        <v>46981000</v>
      </c>
      <c r="C10" s="147">
        <v>0</v>
      </c>
      <c r="D10" s="147"/>
      <c r="E10" s="147">
        <f t="shared" ref="E10:E16" si="0">$B10      +$C10      +$D10</f>
        <v>46981000</v>
      </c>
      <c r="F10" s="148">
        <v>46981000</v>
      </c>
      <c r="G10" s="149">
        <v>46981000</v>
      </c>
      <c r="H10" s="148">
        <v>9542000</v>
      </c>
      <c r="I10" s="149">
        <v>7176379</v>
      </c>
      <c r="J10" s="148">
        <v>12992000</v>
      </c>
      <c r="K10" s="149">
        <v>13535794</v>
      </c>
      <c r="L10" s="148">
        <v>8125000</v>
      </c>
      <c r="M10" s="149">
        <v>9619635</v>
      </c>
      <c r="N10" s="148"/>
      <c r="O10" s="149"/>
      <c r="P10" s="148">
        <f t="shared" ref="P10:P16" si="1">$H10      +$J10      +$L10      +$N10</f>
        <v>30659000</v>
      </c>
      <c r="Q10" s="149">
        <f t="shared" ref="Q10:Q16" si="2">$I10      +$K10      +$M10      +$O10</f>
        <v>30331808</v>
      </c>
      <c r="R10" s="150">
        <f t="shared" ref="R10:R16" si="3">IF(($J10      =0),0,((($L10      -$J10      )/$J10      )*100))</f>
        <v>-37.461514778325125</v>
      </c>
      <c r="S10" s="151">
        <f t="shared" ref="S10:S16" si="4">IF(($K10      =0),0,((($M10      -$K10      )/$K10      )*100))</f>
        <v>-28.931874997506611</v>
      </c>
      <c r="T10" s="150">
        <f t="shared" ref="T10:T15" si="5">IF(($E10      =0),0,(($P10      /$E10      )*100))</f>
        <v>65.258295906855963</v>
      </c>
      <c r="U10" s="152">
        <f t="shared" ref="U10:U15" si="6">IF(($E10      =0),0,(($Q10      /$E10      )*100))</f>
        <v>64.561861177922992</v>
      </c>
      <c r="V10" s="148">
        <v>0</v>
      </c>
      <c r="W10" s="149">
        <v>0</v>
      </c>
    </row>
    <row r="11" spans="1:23" ht="13" customHeight="1" x14ac:dyDescent="0.35">
      <c r="A11" s="146" t="s">
        <v>37</v>
      </c>
      <c r="B11" s="147">
        <v>18000000</v>
      </c>
      <c r="C11" s="147">
        <v>0</v>
      </c>
      <c r="D11" s="147"/>
      <c r="E11" s="147">
        <f t="shared" si="0"/>
        <v>18000000</v>
      </c>
      <c r="F11" s="148">
        <v>18000000</v>
      </c>
      <c r="G11" s="149">
        <v>18000000</v>
      </c>
      <c r="H11" s="148">
        <v>3222000</v>
      </c>
      <c r="I11" s="149">
        <v>3022178</v>
      </c>
      <c r="J11" s="148">
        <v>3490000</v>
      </c>
      <c r="K11" s="149">
        <v>4654670</v>
      </c>
      <c r="L11" s="148">
        <v>4235000</v>
      </c>
      <c r="M11" s="149">
        <v>5732992</v>
      </c>
      <c r="N11" s="148"/>
      <c r="O11" s="149"/>
      <c r="P11" s="148">
        <f t="shared" si="1"/>
        <v>10947000</v>
      </c>
      <c r="Q11" s="149">
        <f t="shared" si="2"/>
        <v>13409840</v>
      </c>
      <c r="R11" s="150">
        <f t="shared" si="3"/>
        <v>21.346704871060172</v>
      </c>
      <c r="S11" s="151">
        <f t="shared" si="4"/>
        <v>23.166454335108611</v>
      </c>
      <c r="T11" s="150">
        <f t="shared" si="5"/>
        <v>60.816666666666663</v>
      </c>
      <c r="U11" s="152">
        <f t="shared" si="6"/>
        <v>74.499111111111119</v>
      </c>
      <c r="V11" s="148">
        <v>0</v>
      </c>
      <c r="W11" s="149">
        <v>0</v>
      </c>
    </row>
    <row r="12" spans="1:23" ht="13" customHeight="1" x14ac:dyDescent="0.35">
      <c r="A12" s="146" t="s">
        <v>38</v>
      </c>
      <c r="B12" s="147">
        <v>0</v>
      </c>
      <c r="C12" s="147">
        <v>0</v>
      </c>
      <c r="D12" s="147"/>
      <c r="E12" s="147">
        <f t="shared" si="0"/>
        <v>0</v>
      </c>
      <c r="F12" s="148">
        <v>0</v>
      </c>
      <c r="G12" s="149">
        <v>0</v>
      </c>
      <c r="H12" s="148"/>
      <c r="I12" s="149"/>
      <c r="J12" s="148"/>
      <c r="K12" s="149"/>
      <c r="L12" s="148"/>
      <c r="M12" s="149"/>
      <c r="N12" s="148"/>
      <c r="O12" s="149"/>
      <c r="P12" s="148">
        <f t="shared" si="1"/>
        <v>0</v>
      </c>
      <c r="Q12" s="149">
        <f t="shared" si="2"/>
        <v>0</v>
      </c>
      <c r="R12" s="150">
        <f t="shared" si="3"/>
        <v>0</v>
      </c>
      <c r="S12" s="151">
        <f t="shared" si="4"/>
        <v>0</v>
      </c>
      <c r="T12" s="150">
        <f t="shared" si="5"/>
        <v>0</v>
      </c>
      <c r="U12" s="152">
        <f t="shared" si="6"/>
        <v>0</v>
      </c>
      <c r="V12" s="148">
        <v>0</v>
      </c>
      <c r="W12" s="149">
        <v>0</v>
      </c>
    </row>
    <row r="13" spans="1:23" ht="13" customHeight="1" x14ac:dyDescent="0.35">
      <c r="A13" s="146" t="s">
        <v>39</v>
      </c>
      <c r="B13" s="147">
        <v>70000000</v>
      </c>
      <c r="C13" s="147">
        <v>121399000</v>
      </c>
      <c r="D13" s="147"/>
      <c r="E13" s="147">
        <f t="shared" si="0"/>
        <v>191399000</v>
      </c>
      <c r="F13" s="148">
        <v>191399000</v>
      </c>
      <c r="G13" s="149">
        <v>191399000</v>
      </c>
      <c r="H13" s="148"/>
      <c r="I13" s="149">
        <v>47801</v>
      </c>
      <c r="J13" s="148">
        <v>2888000</v>
      </c>
      <c r="K13" s="149">
        <v>12799205</v>
      </c>
      <c r="L13" s="148">
        <v>60901000</v>
      </c>
      <c r="M13" s="149">
        <v>4743519</v>
      </c>
      <c r="N13" s="148"/>
      <c r="O13" s="149"/>
      <c r="P13" s="148">
        <f t="shared" si="1"/>
        <v>63789000</v>
      </c>
      <c r="Q13" s="149">
        <f t="shared" si="2"/>
        <v>17590525</v>
      </c>
      <c r="R13" s="150">
        <f t="shared" si="3"/>
        <v>2008.7603878116345</v>
      </c>
      <c r="S13" s="151">
        <f t="shared" si="4"/>
        <v>-62.938955974218715</v>
      </c>
      <c r="T13" s="150">
        <f t="shared" si="5"/>
        <v>33.327760333126086</v>
      </c>
      <c r="U13" s="152">
        <f t="shared" si="6"/>
        <v>9.1904999503654672</v>
      </c>
      <c r="V13" s="148">
        <v>0</v>
      </c>
      <c r="W13" s="149">
        <v>0</v>
      </c>
    </row>
    <row r="14" spans="1:23" ht="13" customHeight="1" x14ac:dyDescent="0.35">
      <c r="A14" s="146" t="s">
        <v>40</v>
      </c>
      <c r="B14" s="147">
        <v>7200000</v>
      </c>
      <c r="C14" s="147">
        <v>0</v>
      </c>
      <c r="D14" s="147"/>
      <c r="E14" s="147">
        <f t="shared" si="0"/>
        <v>7200000</v>
      </c>
      <c r="F14" s="148">
        <v>7200000</v>
      </c>
      <c r="G14" s="149">
        <v>4575000</v>
      </c>
      <c r="H14" s="148">
        <v>541000</v>
      </c>
      <c r="I14" s="149"/>
      <c r="J14" s="148">
        <v>1760000</v>
      </c>
      <c r="K14" s="149"/>
      <c r="L14" s="148">
        <v>2274000</v>
      </c>
      <c r="M14" s="149"/>
      <c r="N14" s="148"/>
      <c r="O14" s="149"/>
      <c r="P14" s="148">
        <f t="shared" si="1"/>
        <v>4575000</v>
      </c>
      <c r="Q14" s="149">
        <f t="shared" si="2"/>
        <v>0</v>
      </c>
      <c r="R14" s="150">
        <f t="shared" si="3"/>
        <v>29.204545454545457</v>
      </c>
      <c r="S14" s="151">
        <f t="shared" si="4"/>
        <v>0</v>
      </c>
      <c r="T14" s="150">
        <f t="shared" si="5"/>
        <v>63.541666666666664</v>
      </c>
      <c r="U14" s="152">
        <f t="shared" si="6"/>
        <v>0</v>
      </c>
      <c r="V14" s="148">
        <v>0</v>
      </c>
      <c r="W14" s="149">
        <v>0</v>
      </c>
    </row>
    <row r="15" spans="1:23" ht="13" customHeight="1" x14ac:dyDescent="0.35">
      <c r="A15" s="146" t="s">
        <v>41</v>
      </c>
      <c r="B15" s="147">
        <v>116197000</v>
      </c>
      <c r="C15" s="147">
        <v>-7000000</v>
      </c>
      <c r="D15" s="147"/>
      <c r="E15" s="147">
        <f t="shared" si="0"/>
        <v>109197000</v>
      </c>
      <c r="F15" s="148">
        <v>109197000</v>
      </c>
      <c r="G15" s="149">
        <v>109197000</v>
      </c>
      <c r="H15" s="148">
        <v>8428000</v>
      </c>
      <c r="I15" s="149"/>
      <c r="J15" s="148">
        <v>20677000</v>
      </c>
      <c r="K15" s="149">
        <v>28607957</v>
      </c>
      <c r="L15" s="148">
        <v>18791000</v>
      </c>
      <c r="M15" s="149">
        <v>6002834</v>
      </c>
      <c r="N15" s="148"/>
      <c r="O15" s="149"/>
      <c r="P15" s="148">
        <f t="shared" si="1"/>
        <v>47896000</v>
      </c>
      <c r="Q15" s="149">
        <f t="shared" si="2"/>
        <v>34610791</v>
      </c>
      <c r="R15" s="150">
        <f t="shared" si="3"/>
        <v>-9.1212458286985552</v>
      </c>
      <c r="S15" s="151">
        <f t="shared" si="4"/>
        <v>-79.016907778489738</v>
      </c>
      <c r="T15" s="150">
        <f t="shared" si="5"/>
        <v>43.862010861104245</v>
      </c>
      <c r="U15" s="152">
        <f t="shared" si="6"/>
        <v>31.695734315045286</v>
      </c>
      <c r="V15" s="148">
        <v>0</v>
      </c>
      <c r="W15" s="149">
        <v>0</v>
      </c>
    </row>
    <row r="16" spans="1:23" ht="13" customHeight="1" x14ac:dyDescent="0.35">
      <c r="A16" s="153" t="s">
        <v>42</v>
      </c>
      <c r="B16" s="154">
        <f>SUM(B9:B15)</f>
        <v>329268000</v>
      </c>
      <c r="C16" s="154">
        <f>SUM(C9:C15)</f>
        <v>114399000</v>
      </c>
      <c r="D16" s="154"/>
      <c r="E16" s="154">
        <f t="shared" si="0"/>
        <v>443667000</v>
      </c>
      <c r="F16" s="155">
        <f t="shared" ref="F16:O16" si="7">SUM(F9:F15)</f>
        <v>443667000</v>
      </c>
      <c r="G16" s="156">
        <f t="shared" si="7"/>
        <v>441042000</v>
      </c>
      <c r="H16" s="155">
        <f t="shared" si="7"/>
        <v>23211000</v>
      </c>
      <c r="I16" s="156">
        <f t="shared" si="7"/>
        <v>10246358</v>
      </c>
      <c r="J16" s="155">
        <f t="shared" si="7"/>
        <v>45907000</v>
      </c>
      <c r="K16" s="156">
        <f t="shared" si="7"/>
        <v>59597626</v>
      </c>
      <c r="L16" s="155">
        <f t="shared" si="7"/>
        <v>100575000</v>
      </c>
      <c r="M16" s="156">
        <f t="shared" si="7"/>
        <v>26098980</v>
      </c>
      <c r="N16" s="155">
        <f t="shared" si="7"/>
        <v>0</v>
      </c>
      <c r="O16" s="156">
        <f t="shared" si="7"/>
        <v>0</v>
      </c>
      <c r="P16" s="155">
        <f t="shared" si="1"/>
        <v>169693000</v>
      </c>
      <c r="Q16" s="156">
        <f t="shared" si="2"/>
        <v>95942964</v>
      </c>
      <c r="R16" s="157">
        <f t="shared" si="3"/>
        <v>119.08423551963753</v>
      </c>
      <c r="S16" s="158">
        <f t="shared" si="4"/>
        <v>-56.208020769149428</v>
      </c>
      <c r="T16" s="157">
        <f>IF((SUM($E9:$E13)+$E15)=0,0,(P16/(SUM($E9:$E13)+$E15)*100))</f>
        <v>38.878769758080225</v>
      </c>
      <c r="U16" s="159">
        <f>IF((SUM($E9:$E13)+$E15)=0,0,(Q16/(SUM($E9:$E13)+$E15)*100))</f>
        <v>21.981722329523194</v>
      </c>
      <c r="V16" s="155">
        <f>SUM(V9:V15)</f>
        <v>0</v>
      </c>
      <c r="W16" s="156">
        <f>SUM(W9:W15)</f>
        <v>0</v>
      </c>
    </row>
    <row r="17" spans="1:23" ht="13" customHeight="1" x14ac:dyDescent="0.35">
      <c r="A17" s="139" t="s">
        <v>43</v>
      </c>
      <c r="B17" s="160" t="s">
        <v>1</v>
      </c>
      <c r="C17" s="160"/>
      <c r="D17" s="160"/>
      <c r="E17" s="160"/>
      <c r="F17" s="161"/>
      <c r="G17" s="162"/>
      <c r="H17" s="161"/>
      <c r="I17" s="162"/>
      <c r="J17" s="161"/>
      <c r="K17" s="162"/>
      <c r="L17" s="161"/>
      <c r="M17" s="162"/>
      <c r="N17" s="161"/>
      <c r="O17" s="162"/>
      <c r="P17" s="161"/>
      <c r="Q17" s="162"/>
      <c r="R17" s="143"/>
      <c r="S17" s="144"/>
      <c r="T17" s="143"/>
      <c r="U17" s="145"/>
      <c r="V17" s="161"/>
      <c r="W17" s="162"/>
    </row>
    <row r="18" spans="1:23" ht="13" customHeight="1" x14ac:dyDescent="0.35">
      <c r="A18" s="146" t="s">
        <v>44</v>
      </c>
      <c r="B18" s="147">
        <v>0</v>
      </c>
      <c r="C18" s="147">
        <v>0</v>
      </c>
      <c r="D18" s="147"/>
      <c r="E18" s="147">
        <f t="shared" ref="E18:E24" si="8">$B18      +$C18      +$D18</f>
        <v>0</v>
      </c>
      <c r="F18" s="148">
        <v>0</v>
      </c>
      <c r="G18" s="149">
        <v>0</v>
      </c>
      <c r="H18" s="148"/>
      <c r="I18" s="149"/>
      <c r="J18" s="148"/>
      <c r="K18" s="149"/>
      <c r="L18" s="148"/>
      <c r="M18" s="149"/>
      <c r="N18" s="148"/>
      <c r="O18" s="149"/>
      <c r="P18" s="148">
        <f t="shared" ref="P18:P24" si="9">$H18      +$J18      +$L18      +$N18</f>
        <v>0</v>
      </c>
      <c r="Q18" s="149">
        <f t="shared" ref="Q18:Q24" si="10">$I18      +$K18      +$M18      +$O18</f>
        <v>0</v>
      </c>
      <c r="R18" s="150">
        <f t="shared" ref="R18:R24" si="11">IF(($J18      =0),0,((($L18      -$J18      )/$J18      )*100))</f>
        <v>0</v>
      </c>
      <c r="S18" s="151">
        <f t="shared" ref="S18:S24" si="12">IF(($K18      =0),0,((($M18      -$K18      )/$K18      )*100))</f>
        <v>0</v>
      </c>
      <c r="T18" s="150">
        <f t="shared" ref="T18:T23" si="13">IF(($E18      =0),0,(($P18      /$E18      )*100))</f>
        <v>0</v>
      </c>
      <c r="U18" s="152">
        <f t="shared" ref="U18:U23" si="14">IF(($E18      =0),0,(($Q18      /$E18      )*100))</f>
        <v>0</v>
      </c>
      <c r="V18" s="148">
        <v>0</v>
      </c>
      <c r="W18" s="149">
        <v>0</v>
      </c>
    </row>
    <row r="19" spans="1:23" ht="13" customHeight="1" x14ac:dyDescent="0.35">
      <c r="A19" s="146" t="s">
        <v>45</v>
      </c>
      <c r="B19" s="147">
        <v>7000000</v>
      </c>
      <c r="C19" s="147">
        <v>0</v>
      </c>
      <c r="D19" s="147"/>
      <c r="E19" s="147">
        <f t="shared" si="8"/>
        <v>7000000</v>
      </c>
      <c r="F19" s="148">
        <v>7000000</v>
      </c>
      <c r="G19" s="149">
        <v>0</v>
      </c>
      <c r="H19" s="148"/>
      <c r="I19" s="149"/>
      <c r="J19" s="148"/>
      <c r="K19" s="149"/>
      <c r="L19" s="148"/>
      <c r="M19" s="149"/>
      <c r="N19" s="148"/>
      <c r="O19" s="149"/>
      <c r="P19" s="148">
        <f t="shared" si="9"/>
        <v>0</v>
      </c>
      <c r="Q19" s="149">
        <f t="shared" si="10"/>
        <v>0</v>
      </c>
      <c r="R19" s="150">
        <f t="shared" si="11"/>
        <v>0</v>
      </c>
      <c r="S19" s="151">
        <f t="shared" si="12"/>
        <v>0</v>
      </c>
      <c r="T19" s="150">
        <f t="shared" si="13"/>
        <v>0</v>
      </c>
      <c r="U19" s="152">
        <f t="shared" si="14"/>
        <v>0</v>
      </c>
      <c r="V19" s="148">
        <v>0</v>
      </c>
      <c r="W19" s="149">
        <v>0</v>
      </c>
    </row>
    <row r="20" spans="1:23" ht="13" customHeight="1" x14ac:dyDescent="0.35">
      <c r="A20" s="146" t="s">
        <v>46</v>
      </c>
      <c r="B20" s="147">
        <v>0</v>
      </c>
      <c r="C20" s="147">
        <v>47150000</v>
      </c>
      <c r="D20" s="147"/>
      <c r="E20" s="147">
        <f t="shared" si="8"/>
        <v>47150000</v>
      </c>
      <c r="F20" s="148">
        <v>47150000</v>
      </c>
      <c r="G20" s="149">
        <v>47150000</v>
      </c>
      <c r="H20" s="148"/>
      <c r="I20" s="149"/>
      <c r="J20" s="148"/>
      <c r="K20" s="149"/>
      <c r="L20" s="148"/>
      <c r="M20" s="149"/>
      <c r="N20" s="148"/>
      <c r="O20" s="149"/>
      <c r="P20" s="148">
        <f t="shared" si="9"/>
        <v>0</v>
      </c>
      <c r="Q20" s="149">
        <f t="shared" si="10"/>
        <v>0</v>
      </c>
      <c r="R20" s="150">
        <f t="shared" si="11"/>
        <v>0</v>
      </c>
      <c r="S20" s="151">
        <f t="shared" si="12"/>
        <v>0</v>
      </c>
      <c r="T20" s="150">
        <f t="shared" si="13"/>
        <v>0</v>
      </c>
      <c r="U20" s="152">
        <f t="shared" si="14"/>
        <v>0</v>
      </c>
      <c r="V20" s="148">
        <v>0</v>
      </c>
      <c r="W20" s="149" t="s">
        <v>1</v>
      </c>
    </row>
    <row r="21" spans="1:23" ht="13" customHeight="1" x14ac:dyDescent="0.35">
      <c r="A21" s="146" t="s">
        <v>47</v>
      </c>
      <c r="B21" s="147">
        <v>0</v>
      </c>
      <c r="C21" s="147">
        <v>0</v>
      </c>
      <c r="D21" s="147"/>
      <c r="E21" s="147">
        <f t="shared" si="8"/>
        <v>0</v>
      </c>
      <c r="F21" s="148">
        <v>0</v>
      </c>
      <c r="G21" s="149">
        <v>0</v>
      </c>
      <c r="H21" s="148"/>
      <c r="I21" s="149"/>
      <c r="J21" s="148"/>
      <c r="K21" s="149"/>
      <c r="L21" s="148"/>
      <c r="M21" s="149"/>
      <c r="N21" s="148"/>
      <c r="O21" s="149"/>
      <c r="P21" s="148">
        <f t="shared" si="9"/>
        <v>0</v>
      </c>
      <c r="Q21" s="149">
        <f t="shared" si="10"/>
        <v>0</v>
      </c>
      <c r="R21" s="150">
        <f t="shared" si="11"/>
        <v>0</v>
      </c>
      <c r="S21" s="151">
        <f t="shared" si="12"/>
        <v>0</v>
      </c>
      <c r="T21" s="150">
        <f t="shared" si="13"/>
        <v>0</v>
      </c>
      <c r="U21" s="152">
        <f t="shared" si="14"/>
        <v>0</v>
      </c>
      <c r="V21" s="148">
        <v>0</v>
      </c>
      <c r="W21" s="149">
        <v>0</v>
      </c>
    </row>
    <row r="22" spans="1:23" ht="13" customHeight="1" x14ac:dyDescent="0.35">
      <c r="A22" s="146" t="s">
        <v>48</v>
      </c>
      <c r="B22" s="147">
        <v>0</v>
      </c>
      <c r="C22" s="147">
        <v>0</v>
      </c>
      <c r="D22" s="147"/>
      <c r="E22" s="147">
        <f t="shared" si="8"/>
        <v>0</v>
      </c>
      <c r="F22" s="148">
        <v>0</v>
      </c>
      <c r="G22" s="149">
        <v>0</v>
      </c>
      <c r="H22" s="148"/>
      <c r="I22" s="149"/>
      <c r="J22" s="148"/>
      <c r="K22" s="149"/>
      <c r="L22" s="148"/>
      <c r="M22" s="149"/>
      <c r="N22" s="148"/>
      <c r="O22" s="149"/>
      <c r="P22" s="148">
        <f t="shared" si="9"/>
        <v>0</v>
      </c>
      <c r="Q22" s="149">
        <f t="shared" si="10"/>
        <v>0</v>
      </c>
      <c r="R22" s="150">
        <f t="shared" si="11"/>
        <v>0</v>
      </c>
      <c r="S22" s="151">
        <f t="shared" si="12"/>
        <v>0</v>
      </c>
      <c r="T22" s="150">
        <f t="shared" si="13"/>
        <v>0</v>
      </c>
      <c r="U22" s="152">
        <f t="shared" si="14"/>
        <v>0</v>
      </c>
      <c r="V22" s="148">
        <v>0</v>
      </c>
      <c r="W22" s="149" t="s">
        <v>1</v>
      </c>
    </row>
    <row r="23" spans="1:23" ht="13" customHeight="1" x14ac:dyDescent="0.35">
      <c r="A23" s="146" t="s">
        <v>49</v>
      </c>
      <c r="B23" s="147">
        <v>0</v>
      </c>
      <c r="C23" s="147">
        <v>0</v>
      </c>
      <c r="D23" s="147"/>
      <c r="E23" s="147">
        <f t="shared" si="8"/>
        <v>0</v>
      </c>
      <c r="F23" s="148">
        <v>0</v>
      </c>
      <c r="G23" s="149">
        <v>0</v>
      </c>
      <c r="H23" s="148"/>
      <c r="I23" s="149"/>
      <c r="J23" s="148"/>
      <c r="K23" s="149"/>
      <c r="L23" s="148"/>
      <c r="M23" s="149"/>
      <c r="N23" s="148"/>
      <c r="O23" s="149"/>
      <c r="P23" s="148">
        <f t="shared" si="9"/>
        <v>0</v>
      </c>
      <c r="Q23" s="149">
        <f t="shared" si="10"/>
        <v>0</v>
      </c>
      <c r="R23" s="150">
        <f t="shared" si="11"/>
        <v>0</v>
      </c>
      <c r="S23" s="151">
        <f t="shared" si="12"/>
        <v>0</v>
      </c>
      <c r="T23" s="150">
        <f t="shared" si="13"/>
        <v>0</v>
      </c>
      <c r="U23" s="152">
        <f t="shared" si="14"/>
        <v>0</v>
      </c>
      <c r="V23" s="148">
        <v>0</v>
      </c>
      <c r="W23" s="149" t="s">
        <v>1</v>
      </c>
    </row>
    <row r="24" spans="1:23" ht="13" customHeight="1" x14ac:dyDescent="0.35">
      <c r="A24" s="153" t="s">
        <v>42</v>
      </c>
      <c r="B24" s="154">
        <f>SUM(B18:B23)</f>
        <v>7000000</v>
      </c>
      <c r="C24" s="154">
        <f>SUM(C18:C23)</f>
        <v>47150000</v>
      </c>
      <c r="D24" s="154"/>
      <c r="E24" s="154">
        <f t="shared" si="8"/>
        <v>54150000</v>
      </c>
      <c r="F24" s="155">
        <f t="shared" ref="F24:O24" si="15">SUM(F18:F23)</f>
        <v>54150000</v>
      </c>
      <c r="G24" s="156">
        <f t="shared" si="15"/>
        <v>47150000</v>
      </c>
      <c r="H24" s="155">
        <f t="shared" si="15"/>
        <v>0</v>
      </c>
      <c r="I24" s="156">
        <f t="shared" si="15"/>
        <v>0</v>
      </c>
      <c r="J24" s="155">
        <f t="shared" si="15"/>
        <v>0</v>
      </c>
      <c r="K24" s="156">
        <f t="shared" si="15"/>
        <v>0</v>
      </c>
      <c r="L24" s="155">
        <f t="shared" si="15"/>
        <v>0</v>
      </c>
      <c r="M24" s="156">
        <f t="shared" si="15"/>
        <v>0</v>
      </c>
      <c r="N24" s="155">
        <f t="shared" si="15"/>
        <v>0</v>
      </c>
      <c r="O24" s="156">
        <f t="shared" si="15"/>
        <v>0</v>
      </c>
      <c r="P24" s="155">
        <f t="shared" si="9"/>
        <v>0</v>
      </c>
      <c r="Q24" s="156">
        <f t="shared" si="10"/>
        <v>0</v>
      </c>
      <c r="R24" s="157">
        <f t="shared" si="11"/>
        <v>0</v>
      </c>
      <c r="S24" s="158">
        <f t="shared" si="12"/>
        <v>0</v>
      </c>
      <c r="T24" s="157">
        <f>IF(($E24-$E19-$E23)   =0,0,($P24   /($E24-$E19-$E23)   )*100)</f>
        <v>0</v>
      </c>
      <c r="U24" s="159">
        <f>IF(($E24-$E19-$E23)   =0,0,($Q24   /($E24-$E19-$E23)   )*100)</f>
        <v>0</v>
      </c>
      <c r="V24" s="155">
        <f>SUM(V18:V23)</f>
        <v>0</v>
      </c>
      <c r="W24" s="156">
        <f>SUM(W18:W23)</f>
        <v>0</v>
      </c>
    </row>
    <row r="25" spans="1:23" ht="13" customHeight="1" x14ac:dyDescent="0.35">
      <c r="A25" s="139" t="s">
        <v>50</v>
      </c>
      <c r="B25" s="160" t="s">
        <v>1</v>
      </c>
      <c r="C25" s="160"/>
      <c r="D25" s="160"/>
      <c r="E25" s="160"/>
      <c r="F25" s="161"/>
      <c r="G25" s="162"/>
      <c r="H25" s="161"/>
      <c r="I25" s="162"/>
      <c r="J25" s="161"/>
      <c r="K25" s="162"/>
      <c r="L25" s="161"/>
      <c r="M25" s="162"/>
      <c r="N25" s="161"/>
      <c r="O25" s="162"/>
      <c r="P25" s="161"/>
      <c r="Q25" s="162"/>
      <c r="R25" s="143"/>
      <c r="S25" s="144"/>
      <c r="T25" s="143"/>
      <c r="U25" s="145"/>
      <c r="V25" s="161"/>
      <c r="W25" s="162"/>
    </row>
    <row r="26" spans="1:23" ht="13" customHeight="1" x14ac:dyDescent="0.35">
      <c r="A26" s="146" t="s">
        <v>51</v>
      </c>
      <c r="B26" s="147">
        <v>0</v>
      </c>
      <c r="C26" s="147">
        <v>0</v>
      </c>
      <c r="D26" s="147"/>
      <c r="E26" s="147">
        <f>$B26      +$C26      +$D26</f>
        <v>0</v>
      </c>
      <c r="F26" s="148">
        <v>0</v>
      </c>
      <c r="G26" s="149">
        <v>0</v>
      </c>
      <c r="H26" s="148"/>
      <c r="I26" s="149"/>
      <c r="J26" s="148"/>
      <c r="K26" s="149"/>
      <c r="L26" s="148"/>
      <c r="M26" s="149"/>
      <c r="N26" s="148"/>
      <c r="O26" s="149"/>
      <c r="P26" s="148">
        <f>$H26      +$J26      +$L26      +$N26</f>
        <v>0</v>
      </c>
      <c r="Q26" s="149">
        <f>$I26      +$K26      +$M26      +$O26</f>
        <v>0</v>
      </c>
      <c r="R26" s="150">
        <f>IF(($J26      =0),0,((($L26      -$J26      )/$J26      )*100))</f>
        <v>0</v>
      </c>
      <c r="S26" s="151">
        <f>IF(($K26      =0),0,((($M26      -$K26      )/$K26      )*100))</f>
        <v>0</v>
      </c>
      <c r="T26" s="150">
        <f>IF(($E26      =0),0,(($P26      /$E26      )*100))</f>
        <v>0</v>
      </c>
      <c r="U26" s="152">
        <f>IF(($E26      =0),0,(($Q26      /$E26      )*100))</f>
        <v>0</v>
      </c>
      <c r="V26" s="148">
        <v>0</v>
      </c>
      <c r="W26" s="149" t="s">
        <v>1</v>
      </c>
    </row>
    <row r="27" spans="1:23" ht="13" customHeight="1" x14ac:dyDescent="0.35">
      <c r="A27" s="146" t="s">
        <v>52</v>
      </c>
      <c r="B27" s="147">
        <v>0</v>
      </c>
      <c r="C27" s="147">
        <v>0</v>
      </c>
      <c r="D27" s="147"/>
      <c r="E27" s="147">
        <f>$B27      +$C27      +$D27</f>
        <v>0</v>
      </c>
      <c r="F27" s="148">
        <v>0</v>
      </c>
      <c r="G27" s="149">
        <v>0</v>
      </c>
      <c r="H27" s="148"/>
      <c r="I27" s="149"/>
      <c r="J27" s="148"/>
      <c r="K27" s="149"/>
      <c r="L27" s="148"/>
      <c r="M27" s="149"/>
      <c r="N27" s="148"/>
      <c r="O27" s="149"/>
      <c r="P27" s="148">
        <f>$H27      +$J27      +$L27      +$N27</f>
        <v>0</v>
      </c>
      <c r="Q27" s="149">
        <f>$I27      +$K27      +$M27      +$O27</f>
        <v>0</v>
      </c>
      <c r="R27" s="150">
        <f>IF(($J27      =0),0,((($L27      -$J27      )/$J27      )*100))</f>
        <v>0</v>
      </c>
      <c r="S27" s="151">
        <f>IF(($K27      =0),0,((($M27      -$K27      )/$K27      )*100))</f>
        <v>0</v>
      </c>
      <c r="T27" s="150">
        <f>IF(($E27      =0),0,(($P27      /$E27      )*100))</f>
        <v>0</v>
      </c>
      <c r="U27" s="152">
        <f>IF(($E27      =0),0,(($Q27      /$E27      )*100))</f>
        <v>0</v>
      </c>
      <c r="V27" s="148">
        <v>0</v>
      </c>
      <c r="W27" s="149" t="s">
        <v>1</v>
      </c>
    </row>
    <row r="28" spans="1:23" ht="13" customHeight="1" x14ac:dyDescent="0.35">
      <c r="A28" s="146" t="s">
        <v>53</v>
      </c>
      <c r="B28" s="147">
        <v>2472019000</v>
      </c>
      <c r="C28" s="147">
        <v>-1313403000</v>
      </c>
      <c r="D28" s="147"/>
      <c r="E28" s="147">
        <f>$B28      +$C28      +$D28</f>
        <v>1158616000</v>
      </c>
      <c r="F28" s="148">
        <v>1158616000</v>
      </c>
      <c r="G28" s="149">
        <v>1158616000</v>
      </c>
      <c r="H28" s="148">
        <v>113943000</v>
      </c>
      <c r="I28" s="149">
        <v>103967105</v>
      </c>
      <c r="J28" s="148">
        <v>306052000</v>
      </c>
      <c r="K28" s="149">
        <v>302317992</v>
      </c>
      <c r="L28" s="148">
        <v>218525000</v>
      </c>
      <c r="M28" s="149">
        <v>217053194</v>
      </c>
      <c r="N28" s="148"/>
      <c r="O28" s="149"/>
      <c r="P28" s="148">
        <f>$H28      +$J28      +$L28      +$N28</f>
        <v>638520000</v>
      </c>
      <c r="Q28" s="149">
        <f>$I28      +$K28      +$M28      +$O28</f>
        <v>623338291</v>
      </c>
      <c r="R28" s="150">
        <f>IF(($J28      =0),0,((($L28      -$J28      )/$J28      )*100))</f>
        <v>-28.598734855514753</v>
      </c>
      <c r="S28" s="151">
        <f>IF(($K28      =0),0,((($M28      -$K28      )/$K28      )*100))</f>
        <v>-28.203679653971768</v>
      </c>
      <c r="T28" s="150">
        <f>IF(($E28      =0),0,(($P28      /$E28      )*100))</f>
        <v>55.110580209491324</v>
      </c>
      <c r="U28" s="152">
        <f>IF(($E28      =0),0,(($Q28      /$E28      )*100))</f>
        <v>53.800248831364314</v>
      </c>
      <c r="V28" s="148">
        <v>0</v>
      </c>
      <c r="W28" s="149">
        <v>0</v>
      </c>
    </row>
    <row r="29" spans="1:23" ht="13" customHeight="1" x14ac:dyDescent="0.35">
      <c r="A29" s="146" t="s">
        <v>54</v>
      </c>
      <c r="B29" s="147">
        <v>12483000</v>
      </c>
      <c r="C29" s="147">
        <v>0</v>
      </c>
      <c r="D29" s="147"/>
      <c r="E29" s="147">
        <f>$B29      +$C29      +$D29</f>
        <v>12483000</v>
      </c>
      <c r="F29" s="148">
        <v>12483000</v>
      </c>
      <c r="G29" s="149">
        <v>12483000</v>
      </c>
      <c r="H29" s="148">
        <v>1201000</v>
      </c>
      <c r="I29" s="149">
        <v>681449</v>
      </c>
      <c r="J29" s="148">
        <v>536000</v>
      </c>
      <c r="K29" s="149">
        <v>1216688</v>
      </c>
      <c r="L29" s="148">
        <v>2615000</v>
      </c>
      <c r="M29" s="149">
        <v>2084237</v>
      </c>
      <c r="N29" s="148"/>
      <c r="O29" s="149"/>
      <c r="P29" s="148">
        <f>$H29      +$J29      +$L29      +$N29</f>
        <v>4352000</v>
      </c>
      <c r="Q29" s="149">
        <f>$I29      +$K29      +$M29      +$O29</f>
        <v>3982374</v>
      </c>
      <c r="R29" s="150">
        <f>IF(($J29      =0),0,((($L29      -$J29      )/$J29      )*100))</f>
        <v>387.87313432835822</v>
      </c>
      <c r="S29" s="151">
        <f>IF(($K29      =0),0,((($M29      -$K29      )/$K29      )*100))</f>
        <v>71.304146995778709</v>
      </c>
      <c r="T29" s="150">
        <f>IF(($E29      =0),0,(($P29      /$E29      )*100))</f>
        <v>34.863414243370983</v>
      </c>
      <c r="U29" s="152">
        <f>IF(($E29      =0),0,(($Q29      /$E29      )*100))</f>
        <v>31.902379235760637</v>
      </c>
      <c r="V29" s="148">
        <v>0</v>
      </c>
      <c r="W29" s="149">
        <v>0</v>
      </c>
    </row>
    <row r="30" spans="1:23" ht="13" customHeight="1" x14ac:dyDescent="0.35">
      <c r="A30" s="153" t="s">
        <v>42</v>
      </c>
      <c r="B30" s="154">
        <f>SUM(B26:B29)</f>
        <v>2484502000</v>
      </c>
      <c r="C30" s="154">
        <f>SUM(C26:C29)</f>
        <v>-1313403000</v>
      </c>
      <c r="D30" s="154"/>
      <c r="E30" s="154">
        <f>$B30      +$C30      +$D30</f>
        <v>1171099000</v>
      </c>
      <c r="F30" s="155">
        <f t="shared" ref="F30:O30" si="16">SUM(F26:F29)</f>
        <v>1171099000</v>
      </c>
      <c r="G30" s="156">
        <f t="shared" si="16"/>
        <v>1171099000</v>
      </c>
      <c r="H30" s="155">
        <f t="shared" si="16"/>
        <v>115144000</v>
      </c>
      <c r="I30" s="156">
        <f t="shared" si="16"/>
        <v>104648554</v>
      </c>
      <c r="J30" s="155">
        <f t="shared" si="16"/>
        <v>306588000</v>
      </c>
      <c r="K30" s="156">
        <f t="shared" si="16"/>
        <v>303534680</v>
      </c>
      <c r="L30" s="155">
        <f t="shared" si="16"/>
        <v>221140000</v>
      </c>
      <c r="M30" s="156">
        <f t="shared" si="16"/>
        <v>219137431</v>
      </c>
      <c r="N30" s="155">
        <f t="shared" si="16"/>
        <v>0</v>
      </c>
      <c r="O30" s="156">
        <f t="shared" si="16"/>
        <v>0</v>
      </c>
      <c r="P30" s="155">
        <f>$H30      +$J30      +$L30      +$N30</f>
        <v>642872000</v>
      </c>
      <c r="Q30" s="156">
        <f>$I30      +$K30      +$M30      +$O30</f>
        <v>627320665</v>
      </c>
      <c r="R30" s="157">
        <f>IF(($J30      =0),0,((($L30      -$J30      )/$J30      )*100))</f>
        <v>-27.870627682753401</v>
      </c>
      <c r="S30" s="158">
        <f>IF(($K30      =0),0,((($M30      -$K30      )/$K30      )*100))</f>
        <v>-27.804812616469395</v>
      </c>
      <c r="T30" s="157">
        <f>IF($E30   =0,0,($P30   /$E30   )*100)</f>
        <v>54.894761245633376</v>
      </c>
      <c r="U30" s="159">
        <f>IF($E30   =0,0,($Q30   /$E30   )*100)</f>
        <v>53.566834657018745</v>
      </c>
      <c r="V30" s="155">
        <f>SUM(V26:V29)</f>
        <v>0</v>
      </c>
      <c r="W30" s="156">
        <f>SUM(W26:W29)</f>
        <v>0</v>
      </c>
    </row>
    <row r="31" spans="1:23" ht="13" customHeight="1" x14ac:dyDescent="0.35">
      <c r="A31" s="139" t="s">
        <v>55</v>
      </c>
      <c r="B31" s="160" t="s">
        <v>1</v>
      </c>
      <c r="C31" s="160"/>
      <c r="D31" s="160"/>
      <c r="E31" s="160"/>
      <c r="F31" s="161"/>
      <c r="G31" s="162"/>
      <c r="H31" s="161"/>
      <c r="I31" s="162"/>
      <c r="J31" s="161"/>
      <c r="K31" s="162"/>
      <c r="L31" s="161"/>
      <c r="M31" s="162"/>
      <c r="N31" s="161"/>
      <c r="O31" s="162"/>
      <c r="P31" s="161"/>
      <c r="Q31" s="162"/>
      <c r="R31" s="143"/>
      <c r="S31" s="144"/>
      <c r="T31" s="143"/>
      <c r="U31" s="145"/>
      <c r="V31" s="161"/>
      <c r="W31" s="162"/>
    </row>
    <row r="32" spans="1:23" ht="13" customHeight="1" x14ac:dyDescent="0.35">
      <c r="A32" s="146" t="s">
        <v>56</v>
      </c>
      <c r="B32" s="147">
        <v>107207000</v>
      </c>
      <c r="C32" s="147">
        <v>0</v>
      </c>
      <c r="D32" s="147"/>
      <c r="E32" s="147">
        <f>$B32      +$C32      +$D32</f>
        <v>107207000</v>
      </c>
      <c r="F32" s="148">
        <v>107207000</v>
      </c>
      <c r="G32" s="149">
        <v>107207000</v>
      </c>
      <c r="H32" s="148">
        <v>23732000</v>
      </c>
      <c r="I32" s="149">
        <v>17460460</v>
      </c>
      <c r="J32" s="148">
        <v>35105000</v>
      </c>
      <c r="K32" s="149">
        <v>37058533</v>
      </c>
      <c r="L32" s="148">
        <v>15628000</v>
      </c>
      <c r="M32" s="149">
        <v>16817961</v>
      </c>
      <c r="N32" s="148"/>
      <c r="O32" s="149"/>
      <c r="P32" s="148">
        <f>$H32      +$J32      +$L32      +$N32</f>
        <v>74465000</v>
      </c>
      <c r="Q32" s="149">
        <f>$I32      +$K32      +$M32      +$O32</f>
        <v>71336954</v>
      </c>
      <c r="R32" s="150">
        <f>IF(($J32      =0),0,((($L32      -$J32      )/$J32      )*100))</f>
        <v>-55.482125053411188</v>
      </c>
      <c r="S32" s="151">
        <f>IF(($K32      =0),0,((($M32      -$K32      )/$K32      )*100))</f>
        <v>-54.617844694499915</v>
      </c>
      <c r="T32" s="150">
        <f>IF(($E32      =0),0,(($P32      /$E32      )*100))</f>
        <v>69.459083828481354</v>
      </c>
      <c r="U32" s="152">
        <f>IF(($E32      =0),0,(($Q32      /$E32      )*100))</f>
        <v>66.541320995830503</v>
      </c>
      <c r="V32" s="148">
        <v>0</v>
      </c>
      <c r="W32" s="149">
        <v>0</v>
      </c>
    </row>
    <row r="33" spans="1:23" ht="13" customHeight="1" x14ac:dyDescent="0.35">
      <c r="A33" s="153" t="s">
        <v>42</v>
      </c>
      <c r="B33" s="154">
        <f>B32</f>
        <v>107207000</v>
      </c>
      <c r="C33" s="154">
        <f>C32</f>
        <v>0</v>
      </c>
      <c r="D33" s="154"/>
      <c r="E33" s="154">
        <f>$B33      +$C33      +$D33</f>
        <v>107207000</v>
      </c>
      <c r="F33" s="155">
        <f t="shared" ref="F33:O33" si="17">F32</f>
        <v>107207000</v>
      </c>
      <c r="G33" s="156">
        <f t="shared" si="17"/>
        <v>107207000</v>
      </c>
      <c r="H33" s="155">
        <f t="shared" si="17"/>
        <v>23732000</v>
      </c>
      <c r="I33" s="156">
        <f t="shared" si="17"/>
        <v>17460460</v>
      </c>
      <c r="J33" s="155">
        <f t="shared" si="17"/>
        <v>35105000</v>
      </c>
      <c r="K33" s="156">
        <f t="shared" si="17"/>
        <v>37058533</v>
      </c>
      <c r="L33" s="155">
        <f t="shared" si="17"/>
        <v>15628000</v>
      </c>
      <c r="M33" s="156">
        <f t="shared" si="17"/>
        <v>16817961</v>
      </c>
      <c r="N33" s="155">
        <f t="shared" si="17"/>
        <v>0</v>
      </c>
      <c r="O33" s="156">
        <f t="shared" si="17"/>
        <v>0</v>
      </c>
      <c r="P33" s="155">
        <f>$H33      +$J33      +$L33      +$N33</f>
        <v>74465000</v>
      </c>
      <c r="Q33" s="156">
        <f>$I33      +$K33      +$M33      +$O33</f>
        <v>71336954</v>
      </c>
      <c r="R33" s="157">
        <f>IF(($J33      =0),0,((($L33      -$J33      )/$J33      )*100))</f>
        <v>-55.482125053411188</v>
      </c>
      <c r="S33" s="158">
        <f>IF(($K33      =0),0,((($M33      -$K33      )/$K33      )*100))</f>
        <v>-54.617844694499915</v>
      </c>
      <c r="T33" s="157">
        <f>IF($E33   =0,0,($P33   /$E33   )*100)</f>
        <v>69.459083828481354</v>
      </c>
      <c r="U33" s="159">
        <f>IF($E33   =0,0,($Q33   /$E33   )*100)</f>
        <v>66.541320995830503</v>
      </c>
      <c r="V33" s="155">
        <f>V32</f>
        <v>0</v>
      </c>
      <c r="W33" s="156">
        <f>W32</f>
        <v>0</v>
      </c>
    </row>
    <row r="34" spans="1:23" ht="13" customHeight="1" x14ac:dyDescent="0.35">
      <c r="A34" s="139" t="s">
        <v>57</v>
      </c>
      <c r="B34" s="160" t="s">
        <v>1</v>
      </c>
      <c r="C34" s="160"/>
      <c r="D34" s="160"/>
      <c r="E34" s="160"/>
      <c r="F34" s="161"/>
      <c r="G34" s="162"/>
      <c r="H34" s="161"/>
      <c r="I34" s="162"/>
      <c r="J34" s="161"/>
      <c r="K34" s="162"/>
      <c r="L34" s="161"/>
      <c r="M34" s="162"/>
      <c r="N34" s="161"/>
      <c r="O34" s="162"/>
      <c r="P34" s="161"/>
      <c r="Q34" s="162"/>
      <c r="R34" s="143"/>
      <c r="S34" s="144"/>
      <c r="T34" s="143"/>
      <c r="U34" s="145"/>
      <c r="V34" s="161"/>
      <c r="W34" s="162"/>
    </row>
    <row r="35" spans="1:23" ht="13" customHeight="1" x14ac:dyDescent="0.35">
      <c r="A35" s="146" t="s">
        <v>58</v>
      </c>
      <c r="B35" s="147">
        <v>172571000</v>
      </c>
      <c r="C35" s="147">
        <v>17000000</v>
      </c>
      <c r="D35" s="147"/>
      <c r="E35" s="147">
        <f t="shared" ref="E35:E40" si="18">$B35      +$C35      +$D35</f>
        <v>189571000</v>
      </c>
      <c r="F35" s="148">
        <v>189571000</v>
      </c>
      <c r="G35" s="149">
        <v>189571000</v>
      </c>
      <c r="H35" s="148">
        <v>10392000</v>
      </c>
      <c r="I35" s="149">
        <v>12777858</v>
      </c>
      <c r="J35" s="148">
        <v>22788000</v>
      </c>
      <c r="K35" s="149">
        <v>24920397</v>
      </c>
      <c r="L35" s="148">
        <v>32390000</v>
      </c>
      <c r="M35" s="149">
        <v>17941092</v>
      </c>
      <c r="N35" s="148"/>
      <c r="O35" s="149"/>
      <c r="P35" s="148">
        <f t="shared" ref="P35:P40" si="19">$H35      +$J35      +$L35      +$N35</f>
        <v>65570000</v>
      </c>
      <c r="Q35" s="149">
        <f t="shared" ref="Q35:Q40" si="20">$I35      +$K35      +$M35      +$O35</f>
        <v>55639347</v>
      </c>
      <c r="R35" s="150">
        <f t="shared" ref="R35:R40" si="21">IF(($J35      =0),0,((($L35      -$J35      )/$J35      )*100))</f>
        <v>42.136212041425317</v>
      </c>
      <c r="S35" s="151">
        <f t="shared" ref="S35:S40" si="22">IF(($K35      =0),0,((($M35      -$K35      )/$K35      )*100))</f>
        <v>-28.006395724755105</v>
      </c>
      <c r="T35" s="150">
        <f t="shared" ref="T35:T39" si="23">IF(($E35      =0),0,(($P35      /$E35      )*100))</f>
        <v>34.588623787393644</v>
      </c>
      <c r="U35" s="152">
        <f t="shared" ref="U35:U39" si="24">IF(($E35      =0),0,(($Q35      /$E35      )*100))</f>
        <v>29.350136360519279</v>
      </c>
      <c r="V35" s="148">
        <v>0</v>
      </c>
      <c r="W35" s="149">
        <v>0</v>
      </c>
    </row>
    <row r="36" spans="1:23" ht="13" customHeight="1" x14ac:dyDescent="0.35">
      <c r="A36" s="146" t="s">
        <v>59</v>
      </c>
      <c r="B36" s="147">
        <v>131493000</v>
      </c>
      <c r="C36" s="147">
        <v>0</v>
      </c>
      <c r="D36" s="147"/>
      <c r="E36" s="147">
        <f t="shared" si="18"/>
        <v>131493000</v>
      </c>
      <c r="F36" s="148">
        <v>131493000</v>
      </c>
      <c r="G36" s="149">
        <v>0</v>
      </c>
      <c r="H36" s="148"/>
      <c r="I36" s="149"/>
      <c r="J36" s="148"/>
      <c r="K36" s="149"/>
      <c r="L36" s="148"/>
      <c r="M36" s="149"/>
      <c r="N36" s="148"/>
      <c r="O36" s="149"/>
      <c r="P36" s="148">
        <f t="shared" si="19"/>
        <v>0</v>
      </c>
      <c r="Q36" s="149">
        <f t="shared" si="20"/>
        <v>0</v>
      </c>
      <c r="R36" s="150">
        <f t="shared" si="21"/>
        <v>0</v>
      </c>
      <c r="S36" s="151">
        <f t="shared" si="22"/>
        <v>0</v>
      </c>
      <c r="T36" s="150">
        <f t="shared" si="23"/>
        <v>0</v>
      </c>
      <c r="U36" s="152">
        <f t="shared" si="24"/>
        <v>0</v>
      </c>
      <c r="V36" s="148">
        <v>0</v>
      </c>
      <c r="W36" s="149">
        <v>0</v>
      </c>
    </row>
    <row r="37" spans="1:23" ht="13" customHeight="1" x14ac:dyDescent="0.35">
      <c r="A37" s="146" t="s">
        <v>60</v>
      </c>
      <c r="B37" s="147">
        <v>0</v>
      </c>
      <c r="C37" s="147">
        <v>0</v>
      </c>
      <c r="D37" s="147"/>
      <c r="E37" s="147">
        <f t="shared" si="18"/>
        <v>0</v>
      </c>
      <c r="F37" s="148">
        <v>0</v>
      </c>
      <c r="G37" s="149">
        <v>0</v>
      </c>
      <c r="H37" s="148"/>
      <c r="I37" s="149"/>
      <c r="J37" s="148"/>
      <c r="K37" s="149"/>
      <c r="L37" s="148"/>
      <c r="M37" s="149"/>
      <c r="N37" s="148"/>
      <c r="O37" s="149"/>
      <c r="P37" s="148">
        <f t="shared" si="19"/>
        <v>0</v>
      </c>
      <c r="Q37" s="149">
        <f t="shared" si="20"/>
        <v>0</v>
      </c>
      <c r="R37" s="150">
        <f t="shared" si="21"/>
        <v>0</v>
      </c>
      <c r="S37" s="151">
        <f t="shared" si="22"/>
        <v>0</v>
      </c>
      <c r="T37" s="150">
        <f t="shared" si="23"/>
        <v>0</v>
      </c>
      <c r="U37" s="152">
        <f t="shared" si="24"/>
        <v>0</v>
      </c>
      <c r="V37" s="148">
        <v>0</v>
      </c>
      <c r="W37" s="149" t="s">
        <v>1</v>
      </c>
    </row>
    <row r="38" spans="1:23" ht="13" customHeight="1" x14ac:dyDescent="0.35">
      <c r="A38" s="146" t="s">
        <v>61</v>
      </c>
      <c r="B38" s="147">
        <v>28159000</v>
      </c>
      <c r="C38" s="147">
        <v>3500000</v>
      </c>
      <c r="D38" s="147"/>
      <c r="E38" s="147">
        <f t="shared" si="18"/>
        <v>31659000</v>
      </c>
      <c r="F38" s="148">
        <v>31659000</v>
      </c>
      <c r="G38" s="149">
        <v>31659000</v>
      </c>
      <c r="H38" s="148">
        <v>3006000</v>
      </c>
      <c r="I38" s="149">
        <v>2273575</v>
      </c>
      <c r="J38" s="148">
        <v>4921000</v>
      </c>
      <c r="K38" s="149">
        <v>6591701</v>
      </c>
      <c r="L38" s="148">
        <v>10596000</v>
      </c>
      <c r="M38" s="149">
        <v>4205910</v>
      </c>
      <c r="N38" s="148"/>
      <c r="O38" s="149"/>
      <c r="P38" s="148">
        <f t="shared" si="19"/>
        <v>18523000</v>
      </c>
      <c r="Q38" s="149">
        <f t="shared" si="20"/>
        <v>13071186</v>
      </c>
      <c r="R38" s="150">
        <f t="shared" si="21"/>
        <v>115.32208900629952</v>
      </c>
      <c r="S38" s="151">
        <f t="shared" si="22"/>
        <v>-36.193859521237385</v>
      </c>
      <c r="T38" s="150">
        <f t="shared" si="23"/>
        <v>58.507849268770329</v>
      </c>
      <c r="U38" s="152">
        <f t="shared" si="24"/>
        <v>41.287425376670143</v>
      </c>
      <c r="V38" s="148">
        <v>0</v>
      </c>
      <c r="W38" s="149">
        <v>0</v>
      </c>
    </row>
    <row r="39" spans="1:23" ht="13" customHeight="1" x14ac:dyDescent="0.35">
      <c r="A39" s="146" t="s">
        <v>62</v>
      </c>
      <c r="B39" s="147">
        <v>0</v>
      </c>
      <c r="C39" s="147">
        <v>0</v>
      </c>
      <c r="D39" s="147"/>
      <c r="E39" s="147">
        <f t="shared" si="18"/>
        <v>0</v>
      </c>
      <c r="F39" s="148">
        <v>0</v>
      </c>
      <c r="G39" s="149">
        <v>0</v>
      </c>
      <c r="H39" s="148"/>
      <c r="I39" s="149"/>
      <c r="J39" s="148"/>
      <c r="K39" s="149"/>
      <c r="L39" s="148"/>
      <c r="M39" s="149"/>
      <c r="N39" s="148"/>
      <c r="O39" s="149"/>
      <c r="P39" s="148">
        <f t="shared" si="19"/>
        <v>0</v>
      </c>
      <c r="Q39" s="149">
        <f t="shared" si="20"/>
        <v>0</v>
      </c>
      <c r="R39" s="150">
        <f t="shared" si="21"/>
        <v>0</v>
      </c>
      <c r="S39" s="151">
        <f t="shared" si="22"/>
        <v>0</v>
      </c>
      <c r="T39" s="150">
        <f t="shared" si="23"/>
        <v>0</v>
      </c>
      <c r="U39" s="152">
        <f t="shared" si="24"/>
        <v>0</v>
      </c>
      <c r="V39" s="148">
        <v>0</v>
      </c>
      <c r="W39" s="149" t="s">
        <v>1</v>
      </c>
    </row>
    <row r="40" spans="1:23" ht="13" customHeight="1" x14ac:dyDescent="0.35">
      <c r="A40" s="153" t="s">
        <v>42</v>
      </c>
      <c r="B40" s="154">
        <f>SUM(B35:B39)</f>
        <v>332223000</v>
      </c>
      <c r="C40" s="154">
        <f>SUM(C35:C39)</f>
        <v>20500000</v>
      </c>
      <c r="D40" s="154"/>
      <c r="E40" s="154">
        <f t="shared" si="18"/>
        <v>352723000</v>
      </c>
      <c r="F40" s="155">
        <f t="shared" ref="F40:O40" si="25">SUM(F35:F39)</f>
        <v>352723000</v>
      </c>
      <c r="G40" s="156">
        <f t="shared" si="25"/>
        <v>221230000</v>
      </c>
      <c r="H40" s="155">
        <f t="shared" si="25"/>
        <v>13398000</v>
      </c>
      <c r="I40" s="156">
        <f t="shared" si="25"/>
        <v>15051433</v>
      </c>
      <c r="J40" s="155">
        <f t="shared" si="25"/>
        <v>27709000</v>
      </c>
      <c r="K40" s="156">
        <f t="shared" si="25"/>
        <v>31512098</v>
      </c>
      <c r="L40" s="155">
        <f t="shared" si="25"/>
        <v>42986000</v>
      </c>
      <c r="M40" s="156">
        <f t="shared" si="25"/>
        <v>22147002</v>
      </c>
      <c r="N40" s="155">
        <f t="shared" si="25"/>
        <v>0</v>
      </c>
      <c r="O40" s="156">
        <f t="shared" si="25"/>
        <v>0</v>
      </c>
      <c r="P40" s="155">
        <f t="shared" si="19"/>
        <v>84093000</v>
      </c>
      <c r="Q40" s="156">
        <f t="shared" si="20"/>
        <v>68710533</v>
      </c>
      <c r="R40" s="157">
        <f t="shared" si="21"/>
        <v>55.133711068605876</v>
      </c>
      <c r="S40" s="158">
        <f t="shared" si="22"/>
        <v>-29.7190494901355</v>
      </c>
      <c r="T40" s="157">
        <f>IF((+$E35+$E38) =0,0,(P40   /(+$E35+$E38) )*100)</f>
        <v>38.011571667495367</v>
      </c>
      <c r="U40" s="159">
        <f>IF((+$E35+$E38) =0,0,(Q40   /(+$E35+$E38) )*100)</f>
        <v>31.058415675993313</v>
      </c>
      <c r="V40" s="155">
        <f>SUM(V35:V39)</f>
        <v>0</v>
      </c>
      <c r="W40" s="156">
        <f>SUM(W35:W39)</f>
        <v>0</v>
      </c>
    </row>
    <row r="41" spans="1:23" ht="13" customHeight="1" x14ac:dyDescent="0.35">
      <c r="A41" s="139" t="s">
        <v>63</v>
      </c>
      <c r="B41" s="160" t="s">
        <v>1</v>
      </c>
      <c r="C41" s="160"/>
      <c r="D41" s="160"/>
      <c r="E41" s="160"/>
      <c r="F41" s="161"/>
      <c r="G41" s="162"/>
      <c r="H41" s="161"/>
      <c r="I41" s="162"/>
      <c r="J41" s="161"/>
      <c r="K41" s="162"/>
      <c r="L41" s="161"/>
      <c r="M41" s="162"/>
      <c r="N41" s="161"/>
      <c r="O41" s="162"/>
      <c r="P41" s="161"/>
      <c r="Q41" s="162"/>
      <c r="R41" s="143"/>
      <c r="S41" s="144"/>
      <c r="T41" s="143"/>
      <c r="U41" s="145"/>
      <c r="V41" s="161"/>
      <c r="W41" s="162"/>
    </row>
    <row r="42" spans="1:23" ht="13" customHeight="1" x14ac:dyDescent="0.35">
      <c r="A42" s="146" t="s">
        <v>64</v>
      </c>
      <c r="B42" s="147">
        <v>0</v>
      </c>
      <c r="C42" s="147">
        <v>0</v>
      </c>
      <c r="D42" s="147"/>
      <c r="E42" s="147">
        <f t="shared" ref="E42:E53" si="26">$B42      +$C42      +$D42</f>
        <v>0</v>
      </c>
      <c r="F42" s="148">
        <v>0</v>
      </c>
      <c r="G42" s="149">
        <v>0</v>
      </c>
      <c r="H42" s="148"/>
      <c r="I42" s="149"/>
      <c r="J42" s="148"/>
      <c r="K42" s="149"/>
      <c r="L42" s="148"/>
      <c r="M42" s="149"/>
      <c r="N42" s="148"/>
      <c r="O42" s="149"/>
      <c r="P42" s="148">
        <f t="shared" ref="P42:P53" si="27">$H42      +$J42      +$L42      +$N42</f>
        <v>0</v>
      </c>
      <c r="Q42" s="149">
        <f t="shared" ref="Q42:Q53" si="28">$I42      +$K42      +$M42      +$O42</f>
        <v>0</v>
      </c>
      <c r="R42" s="150">
        <f t="shared" ref="R42:R53" si="29">IF(($J42      =0),0,((($L42      -$J42      )/$J42      )*100))</f>
        <v>0</v>
      </c>
      <c r="S42" s="151">
        <f t="shared" ref="S42:S53" si="30">IF(($K42      =0),0,((($M42      -$K42      )/$K42      )*100))</f>
        <v>0</v>
      </c>
      <c r="T42" s="150">
        <f t="shared" ref="T42:T52" si="31">IF(($E42      =0),0,(($P42      /$E42      )*100))</f>
        <v>0</v>
      </c>
      <c r="U42" s="152">
        <f t="shared" ref="U42:U52" si="32">IF(($E42      =0),0,(($Q42      /$E42      )*100))</f>
        <v>0</v>
      </c>
      <c r="V42" s="148">
        <v>0</v>
      </c>
      <c r="W42" s="149" t="s">
        <v>1</v>
      </c>
    </row>
    <row r="43" spans="1:23" ht="13" customHeight="1" x14ac:dyDescent="0.35">
      <c r="A43" s="146" t="s">
        <v>65</v>
      </c>
      <c r="B43" s="147">
        <v>27661000</v>
      </c>
      <c r="C43" s="147">
        <v>81345000</v>
      </c>
      <c r="D43" s="147"/>
      <c r="E43" s="147">
        <f t="shared" si="26"/>
        <v>109006000</v>
      </c>
      <c r="F43" s="148">
        <v>109006000</v>
      </c>
      <c r="G43" s="149">
        <v>109006000</v>
      </c>
      <c r="H43" s="148"/>
      <c r="I43" s="149">
        <v>249244</v>
      </c>
      <c r="J43" s="148">
        <v>5643000</v>
      </c>
      <c r="K43" s="149">
        <v>1454616</v>
      </c>
      <c r="L43" s="148">
        <v>10660000</v>
      </c>
      <c r="M43" s="149">
        <v>19471626</v>
      </c>
      <c r="N43" s="148"/>
      <c r="O43" s="149"/>
      <c r="P43" s="148">
        <f t="shared" si="27"/>
        <v>16303000</v>
      </c>
      <c r="Q43" s="149">
        <f t="shared" si="28"/>
        <v>21175486</v>
      </c>
      <c r="R43" s="150">
        <f t="shared" si="29"/>
        <v>88.906609959241536</v>
      </c>
      <c r="S43" s="151">
        <f t="shared" si="30"/>
        <v>1238.6093649458001</v>
      </c>
      <c r="T43" s="150">
        <f t="shared" si="31"/>
        <v>14.956057464726713</v>
      </c>
      <c r="U43" s="152">
        <f t="shared" si="32"/>
        <v>19.425982056033614</v>
      </c>
      <c r="V43" s="148">
        <v>0</v>
      </c>
      <c r="W43" s="149">
        <v>0</v>
      </c>
    </row>
    <row r="44" spans="1:23" ht="13" customHeight="1" x14ac:dyDescent="0.35">
      <c r="A44" s="146" t="s">
        <v>66</v>
      </c>
      <c r="B44" s="147">
        <v>21973000</v>
      </c>
      <c r="C44" s="147">
        <v>0</v>
      </c>
      <c r="D44" s="147"/>
      <c r="E44" s="147">
        <f t="shared" si="26"/>
        <v>21973000</v>
      </c>
      <c r="F44" s="148">
        <v>21973000</v>
      </c>
      <c r="G44" s="149">
        <v>0</v>
      </c>
      <c r="H44" s="148"/>
      <c r="I44" s="149"/>
      <c r="J44" s="148"/>
      <c r="K44" s="149"/>
      <c r="L44" s="148"/>
      <c r="M44" s="149"/>
      <c r="N44" s="148"/>
      <c r="O44" s="149"/>
      <c r="P44" s="148">
        <f t="shared" si="27"/>
        <v>0</v>
      </c>
      <c r="Q44" s="149">
        <f t="shared" si="28"/>
        <v>0</v>
      </c>
      <c r="R44" s="150">
        <f t="shared" si="29"/>
        <v>0</v>
      </c>
      <c r="S44" s="151">
        <f t="shared" si="30"/>
        <v>0</v>
      </c>
      <c r="T44" s="150">
        <f t="shared" si="31"/>
        <v>0</v>
      </c>
      <c r="U44" s="152">
        <f t="shared" si="32"/>
        <v>0</v>
      </c>
      <c r="V44" s="148">
        <v>0</v>
      </c>
      <c r="W44" s="149">
        <v>0</v>
      </c>
    </row>
    <row r="45" spans="1:23" ht="13" customHeight="1" x14ac:dyDescent="0.35">
      <c r="A45" s="146" t="s">
        <v>67</v>
      </c>
      <c r="B45" s="147">
        <v>0</v>
      </c>
      <c r="C45" s="147">
        <v>0</v>
      </c>
      <c r="D45" s="147"/>
      <c r="E45" s="147">
        <f t="shared" si="26"/>
        <v>0</v>
      </c>
      <c r="F45" s="148">
        <v>0</v>
      </c>
      <c r="G45" s="149">
        <v>0</v>
      </c>
      <c r="H45" s="148"/>
      <c r="I45" s="149"/>
      <c r="J45" s="148"/>
      <c r="K45" s="149"/>
      <c r="L45" s="148"/>
      <c r="M45" s="149"/>
      <c r="N45" s="148"/>
      <c r="O45" s="149"/>
      <c r="P45" s="148">
        <f t="shared" si="27"/>
        <v>0</v>
      </c>
      <c r="Q45" s="149">
        <f t="shared" si="28"/>
        <v>0</v>
      </c>
      <c r="R45" s="150">
        <f t="shared" si="29"/>
        <v>0</v>
      </c>
      <c r="S45" s="151">
        <f t="shared" si="30"/>
        <v>0</v>
      </c>
      <c r="T45" s="150">
        <f t="shared" si="31"/>
        <v>0</v>
      </c>
      <c r="U45" s="152">
        <f t="shared" si="32"/>
        <v>0</v>
      </c>
      <c r="V45" s="148">
        <v>0</v>
      </c>
      <c r="W45" s="149" t="s">
        <v>1</v>
      </c>
    </row>
    <row r="46" spans="1:23" ht="13" customHeight="1" x14ac:dyDescent="0.35">
      <c r="A46" s="146" t="s">
        <v>68</v>
      </c>
      <c r="B46" s="147">
        <v>0</v>
      </c>
      <c r="C46" s="147">
        <v>0</v>
      </c>
      <c r="D46" s="147"/>
      <c r="E46" s="147">
        <f t="shared" si="26"/>
        <v>0</v>
      </c>
      <c r="F46" s="148">
        <v>0</v>
      </c>
      <c r="G46" s="149">
        <v>0</v>
      </c>
      <c r="H46" s="148"/>
      <c r="I46" s="149"/>
      <c r="J46" s="148"/>
      <c r="K46" s="149"/>
      <c r="L46" s="148"/>
      <c r="M46" s="149"/>
      <c r="N46" s="148"/>
      <c r="O46" s="149"/>
      <c r="P46" s="148">
        <f t="shared" si="27"/>
        <v>0</v>
      </c>
      <c r="Q46" s="149">
        <f t="shared" si="28"/>
        <v>0</v>
      </c>
      <c r="R46" s="150">
        <f t="shared" si="29"/>
        <v>0</v>
      </c>
      <c r="S46" s="151">
        <f t="shared" si="30"/>
        <v>0</v>
      </c>
      <c r="T46" s="150">
        <f t="shared" si="31"/>
        <v>0</v>
      </c>
      <c r="U46" s="152">
        <f t="shared" si="32"/>
        <v>0</v>
      </c>
      <c r="V46" s="148">
        <v>0</v>
      </c>
      <c r="W46" s="149" t="s">
        <v>1</v>
      </c>
    </row>
    <row r="47" spans="1:23" ht="13" hidden="1" customHeight="1" x14ac:dyDescent="0.35">
      <c r="A47" s="146" t="s">
        <v>69</v>
      </c>
      <c r="B47" s="147">
        <v>0</v>
      </c>
      <c r="C47" s="147">
        <v>0</v>
      </c>
      <c r="D47" s="147"/>
      <c r="E47" s="147">
        <f t="shared" si="26"/>
        <v>0</v>
      </c>
      <c r="F47" s="148">
        <v>0</v>
      </c>
      <c r="G47" s="149">
        <v>0</v>
      </c>
      <c r="H47" s="148"/>
      <c r="I47" s="149"/>
      <c r="J47" s="148"/>
      <c r="K47" s="149"/>
      <c r="L47" s="148"/>
      <c r="M47" s="149"/>
      <c r="N47" s="148"/>
      <c r="O47" s="149"/>
      <c r="P47" s="148">
        <f t="shared" si="27"/>
        <v>0</v>
      </c>
      <c r="Q47" s="149">
        <f t="shared" si="28"/>
        <v>0</v>
      </c>
      <c r="R47" s="150">
        <f t="shared" si="29"/>
        <v>0</v>
      </c>
      <c r="S47" s="151">
        <f t="shared" si="30"/>
        <v>0</v>
      </c>
      <c r="T47" s="150">
        <f t="shared" si="31"/>
        <v>0</v>
      </c>
      <c r="U47" s="152">
        <f t="shared" si="32"/>
        <v>0</v>
      </c>
      <c r="V47" s="148">
        <v>0</v>
      </c>
      <c r="W47" s="149" t="s">
        <v>1</v>
      </c>
    </row>
    <row r="48" spans="1:23" ht="13" customHeight="1" x14ac:dyDescent="0.35">
      <c r="A48" s="146" t="s">
        <v>70</v>
      </c>
      <c r="B48" s="147">
        <v>0</v>
      </c>
      <c r="C48" s="147">
        <v>0</v>
      </c>
      <c r="D48" s="147"/>
      <c r="E48" s="147">
        <f t="shared" si="26"/>
        <v>0</v>
      </c>
      <c r="F48" s="148">
        <v>0</v>
      </c>
      <c r="G48" s="149">
        <v>0</v>
      </c>
      <c r="H48" s="148"/>
      <c r="I48" s="149"/>
      <c r="J48" s="148"/>
      <c r="K48" s="149"/>
      <c r="L48" s="148"/>
      <c r="M48" s="149"/>
      <c r="N48" s="148"/>
      <c r="O48" s="149"/>
      <c r="P48" s="148">
        <f t="shared" si="27"/>
        <v>0</v>
      </c>
      <c r="Q48" s="149">
        <f t="shared" si="28"/>
        <v>0</v>
      </c>
      <c r="R48" s="150">
        <f t="shared" si="29"/>
        <v>0</v>
      </c>
      <c r="S48" s="151">
        <f t="shared" si="30"/>
        <v>0</v>
      </c>
      <c r="T48" s="150">
        <f t="shared" si="31"/>
        <v>0</v>
      </c>
      <c r="U48" s="152">
        <f t="shared" si="32"/>
        <v>0</v>
      </c>
      <c r="V48" s="148">
        <v>0</v>
      </c>
      <c r="W48" s="149" t="s">
        <v>1</v>
      </c>
    </row>
    <row r="49" spans="1:23" ht="13" customHeight="1" x14ac:dyDescent="0.35">
      <c r="A49" s="146" t="s">
        <v>71</v>
      </c>
      <c r="B49" s="147">
        <v>0</v>
      </c>
      <c r="C49" s="147">
        <v>0</v>
      </c>
      <c r="D49" s="147"/>
      <c r="E49" s="147">
        <f t="shared" si="26"/>
        <v>0</v>
      </c>
      <c r="F49" s="148">
        <v>0</v>
      </c>
      <c r="G49" s="149">
        <v>0</v>
      </c>
      <c r="H49" s="148"/>
      <c r="I49" s="149"/>
      <c r="J49" s="148"/>
      <c r="K49" s="149"/>
      <c r="L49" s="148"/>
      <c r="M49" s="149"/>
      <c r="N49" s="148"/>
      <c r="O49" s="149"/>
      <c r="P49" s="148">
        <f t="shared" si="27"/>
        <v>0</v>
      </c>
      <c r="Q49" s="149">
        <f t="shared" si="28"/>
        <v>0</v>
      </c>
      <c r="R49" s="150">
        <f t="shared" si="29"/>
        <v>0</v>
      </c>
      <c r="S49" s="151">
        <f t="shared" si="30"/>
        <v>0</v>
      </c>
      <c r="T49" s="150">
        <f t="shared" si="31"/>
        <v>0</v>
      </c>
      <c r="U49" s="152">
        <f t="shared" si="32"/>
        <v>0</v>
      </c>
      <c r="V49" s="148">
        <v>0</v>
      </c>
      <c r="W49" s="149" t="s">
        <v>1</v>
      </c>
    </row>
    <row r="50" spans="1:23" ht="13" customHeight="1" x14ac:dyDescent="0.35">
      <c r="A50" s="146" t="s">
        <v>72</v>
      </c>
      <c r="B50" s="147">
        <v>0</v>
      </c>
      <c r="C50" s="147">
        <v>0</v>
      </c>
      <c r="D50" s="147"/>
      <c r="E50" s="147">
        <f t="shared" si="26"/>
        <v>0</v>
      </c>
      <c r="F50" s="148">
        <v>0</v>
      </c>
      <c r="G50" s="149">
        <v>0</v>
      </c>
      <c r="H50" s="148"/>
      <c r="I50" s="149"/>
      <c r="J50" s="148"/>
      <c r="K50" s="149"/>
      <c r="L50" s="148"/>
      <c r="M50" s="149"/>
      <c r="N50" s="148"/>
      <c r="O50" s="149"/>
      <c r="P50" s="148">
        <f t="shared" si="27"/>
        <v>0</v>
      </c>
      <c r="Q50" s="149">
        <f t="shared" si="28"/>
        <v>0</v>
      </c>
      <c r="R50" s="150">
        <f t="shared" si="29"/>
        <v>0</v>
      </c>
      <c r="S50" s="151">
        <f t="shared" si="30"/>
        <v>0</v>
      </c>
      <c r="T50" s="150">
        <f t="shared" si="31"/>
        <v>0</v>
      </c>
      <c r="U50" s="152">
        <f t="shared" si="32"/>
        <v>0</v>
      </c>
      <c r="V50" s="148">
        <v>0</v>
      </c>
      <c r="W50" s="149" t="s">
        <v>1</v>
      </c>
    </row>
    <row r="51" spans="1:23" ht="13" customHeight="1" x14ac:dyDescent="0.35">
      <c r="A51" s="146" t="s">
        <v>73</v>
      </c>
      <c r="B51" s="147">
        <v>129000000</v>
      </c>
      <c r="C51" s="147">
        <v>-3500000</v>
      </c>
      <c r="D51" s="147"/>
      <c r="E51" s="147">
        <f t="shared" si="26"/>
        <v>125500000</v>
      </c>
      <c r="F51" s="148">
        <v>125500000</v>
      </c>
      <c r="G51" s="149">
        <v>125500000</v>
      </c>
      <c r="H51" s="148">
        <v>1713000</v>
      </c>
      <c r="I51" s="149">
        <v>3449020</v>
      </c>
      <c r="J51" s="148">
        <v>26477000</v>
      </c>
      <c r="K51" s="149">
        <v>31246167</v>
      </c>
      <c r="L51" s="148">
        <v>18070000</v>
      </c>
      <c r="M51" s="149">
        <v>45491616</v>
      </c>
      <c r="N51" s="148"/>
      <c r="O51" s="149"/>
      <c r="P51" s="148">
        <f t="shared" si="27"/>
        <v>46260000</v>
      </c>
      <c r="Q51" s="149">
        <f t="shared" si="28"/>
        <v>80186803</v>
      </c>
      <c r="R51" s="150">
        <f t="shared" si="29"/>
        <v>-31.752086716773047</v>
      </c>
      <c r="S51" s="151">
        <f t="shared" si="30"/>
        <v>45.591028813230118</v>
      </c>
      <c r="T51" s="150">
        <f t="shared" si="31"/>
        <v>36.860557768924302</v>
      </c>
      <c r="U51" s="152">
        <f t="shared" si="32"/>
        <v>63.893866932270917</v>
      </c>
      <c r="V51" s="148">
        <v>0</v>
      </c>
      <c r="W51" s="149">
        <v>0</v>
      </c>
    </row>
    <row r="52" spans="1:23" ht="13" customHeight="1" x14ac:dyDescent="0.35">
      <c r="A52" s="146" t="s">
        <v>74</v>
      </c>
      <c r="B52" s="147">
        <v>0</v>
      </c>
      <c r="C52" s="147">
        <v>0</v>
      </c>
      <c r="D52" s="147"/>
      <c r="E52" s="147">
        <f t="shared" si="26"/>
        <v>0</v>
      </c>
      <c r="F52" s="148">
        <v>0</v>
      </c>
      <c r="G52" s="149">
        <v>0</v>
      </c>
      <c r="H52" s="148"/>
      <c r="I52" s="149"/>
      <c r="J52" s="148"/>
      <c r="K52" s="149"/>
      <c r="L52" s="148"/>
      <c r="M52" s="149"/>
      <c r="N52" s="148"/>
      <c r="O52" s="149"/>
      <c r="P52" s="148">
        <f t="shared" si="27"/>
        <v>0</v>
      </c>
      <c r="Q52" s="149">
        <f t="shared" si="28"/>
        <v>0</v>
      </c>
      <c r="R52" s="150">
        <f t="shared" si="29"/>
        <v>0</v>
      </c>
      <c r="S52" s="151">
        <f t="shared" si="30"/>
        <v>0</v>
      </c>
      <c r="T52" s="150">
        <f t="shared" si="31"/>
        <v>0</v>
      </c>
      <c r="U52" s="152">
        <f t="shared" si="32"/>
        <v>0</v>
      </c>
      <c r="V52" s="148">
        <v>0</v>
      </c>
      <c r="W52" s="149">
        <v>0</v>
      </c>
    </row>
    <row r="53" spans="1:23" ht="13" customHeight="1" x14ac:dyDescent="0.35">
      <c r="A53" s="153" t="s">
        <v>42</v>
      </c>
      <c r="B53" s="154">
        <f>SUM(B42:B52)</f>
        <v>178634000</v>
      </c>
      <c r="C53" s="154">
        <f>SUM(C42:C52)</f>
        <v>77845000</v>
      </c>
      <c r="D53" s="154"/>
      <c r="E53" s="154">
        <f t="shared" si="26"/>
        <v>256479000</v>
      </c>
      <c r="F53" s="155">
        <f t="shared" ref="F53:O53" si="33">SUM(F42:F52)</f>
        <v>256479000</v>
      </c>
      <c r="G53" s="156">
        <f t="shared" si="33"/>
        <v>234506000</v>
      </c>
      <c r="H53" s="155">
        <f t="shared" si="33"/>
        <v>1713000</v>
      </c>
      <c r="I53" s="156">
        <f t="shared" si="33"/>
        <v>3698264</v>
      </c>
      <c r="J53" s="155">
        <f t="shared" si="33"/>
        <v>32120000</v>
      </c>
      <c r="K53" s="156">
        <f t="shared" si="33"/>
        <v>32700783</v>
      </c>
      <c r="L53" s="155">
        <f t="shared" si="33"/>
        <v>28730000</v>
      </c>
      <c r="M53" s="156">
        <f t="shared" si="33"/>
        <v>64963242</v>
      </c>
      <c r="N53" s="155">
        <f t="shared" si="33"/>
        <v>0</v>
      </c>
      <c r="O53" s="156">
        <f t="shared" si="33"/>
        <v>0</v>
      </c>
      <c r="P53" s="155">
        <f t="shared" si="27"/>
        <v>62563000</v>
      </c>
      <c r="Q53" s="156">
        <f t="shared" si="28"/>
        <v>101362289</v>
      </c>
      <c r="R53" s="157">
        <f t="shared" si="29"/>
        <v>-10.554171855541719</v>
      </c>
      <c r="S53" s="158">
        <f t="shared" si="30"/>
        <v>98.659591729042091</v>
      </c>
      <c r="T53" s="157">
        <f>IF((+$E43+$E45+$E47+$E48+$E51) =0,0,(P53   /(+$E43+$E45+$E47+$E48+$E51) )*100)</f>
        <v>26.67863508822802</v>
      </c>
      <c r="U53" s="159">
        <f>IF((+$E43+$E45+$E47+$E48+$E51) =0,0,(Q53   /(+$E43+$E45+$E47+$E48+$E51) )*100)</f>
        <v>43.223750778231683</v>
      </c>
      <c r="V53" s="155">
        <f>SUM(V42:V52)</f>
        <v>0</v>
      </c>
      <c r="W53" s="156">
        <f>SUM(W42:W52)</f>
        <v>0</v>
      </c>
    </row>
    <row r="54" spans="1:23" ht="13" customHeight="1" x14ac:dyDescent="0.35">
      <c r="A54" s="139" t="s">
        <v>75</v>
      </c>
      <c r="B54" s="160" t="s">
        <v>1</v>
      </c>
      <c r="C54" s="160"/>
      <c r="D54" s="160"/>
      <c r="E54" s="160"/>
      <c r="F54" s="161"/>
      <c r="G54" s="162"/>
      <c r="H54" s="161"/>
      <c r="I54" s="162"/>
      <c r="J54" s="161"/>
      <c r="K54" s="162"/>
      <c r="L54" s="161"/>
      <c r="M54" s="162"/>
      <c r="N54" s="161"/>
      <c r="O54" s="162"/>
      <c r="P54" s="161"/>
      <c r="Q54" s="162"/>
      <c r="R54" s="143"/>
      <c r="S54" s="144"/>
      <c r="T54" s="143"/>
      <c r="U54" s="145"/>
      <c r="V54" s="161"/>
      <c r="W54" s="162"/>
    </row>
    <row r="55" spans="1:23" ht="13" customHeight="1" x14ac:dyDescent="0.35">
      <c r="A55" s="35" t="s">
        <v>76</v>
      </c>
      <c r="B55" s="147">
        <v>0</v>
      </c>
      <c r="C55" s="147">
        <v>0</v>
      </c>
      <c r="D55" s="147"/>
      <c r="E55" s="147">
        <f>$B55      +$C55      +$D55</f>
        <v>0</v>
      </c>
      <c r="F55" s="148">
        <v>0</v>
      </c>
      <c r="G55" s="149">
        <v>0</v>
      </c>
      <c r="H55" s="148"/>
      <c r="I55" s="149"/>
      <c r="J55" s="148"/>
      <c r="K55" s="149"/>
      <c r="L55" s="148"/>
      <c r="M55" s="149"/>
      <c r="N55" s="148"/>
      <c r="O55" s="149"/>
      <c r="P55" s="148">
        <f>$H55      +$J55      +$L55      +$N55</f>
        <v>0</v>
      </c>
      <c r="Q55" s="149">
        <f>$I55      +$K55      +$M55      +$O55</f>
        <v>0</v>
      </c>
      <c r="R55" s="150">
        <f>IF(($J55      =0),0,((($L55      -$J55      )/$J55      )*100))</f>
        <v>0</v>
      </c>
      <c r="S55" s="151">
        <f>IF(($K55      =0),0,((($M55      -$K55      )/$K55      )*100))</f>
        <v>0</v>
      </c>
      <c r="T55" s="150">
        <f>IF(($E55      =0),0,(($P55      /$E55      )*100))</f>
        <v>0</v>
      </c>
      <c r="U55" s="152">
        <f>IF(($E55      =0),0,(($Q55      /$E55      )*100))</f>
        <v>0</v>
      </c>
      <c r="V55" s="148">
        <v>0</v>
      </c>
      <c r="W55" s="149" t="s">
        <v>1</v>
      </c>
    </row>
    <row r="56" spans="1:23" ht="13" customHeight="1" x14ac:dyDescent="0.35">
      <c r="A56" s="35" t="s">
        <v>77</v>
      </c>
      <c r="B56" s="147">
        <v>0</v>
      </c>
      <c r="C56" s="147">
        <v>0</v>
      </c>
      <c r="D56" s="147"/>
      <c r="E56" s="147">
        <f>$B56      +$C56      +$D56</f>
        <v>0</v>
      </c>
      <c r="F56" s="148">
        <v>0</v>
      </c>
      <c r="G56" s="149">
        <v>0</v>
      </c>
      <c r="H56" s="148"/>
      <c r="I56" s="149"/>
      <c r="J56" s="148"/>
      <c r="K56" s="149"/>
      <c r="L56" s="148"/>
      <c r="M56" s="149"/>
      <c r="N56" s="148"/>
      <c r="O56" s="149"/>
      <c r="P56" s="148">
        <f>$H56      +$J56      +$L56      +$N56</f>
        <v>0</v>
      </c>
      <c r="Q56" s="149">
        <f>$I56      +$K56      +$M56      +$O56</f>
        <v>0</v>
      </c>
      <c r="R56" s="150">
        <f>IF(($J56      =0),0,((($L56      -$J56      )/$J56      )*100))</f>
        <v>0</v>
      </c>
      <c r="S56" s="151">
        <f>IF(($K56      =0),0,((($M56      -$K56      )/$K56      )*100))</f>
        <v>0</v>
      </c>
      <c r="T56" s="150">
        <f>IF(($E56      =0),0,(($P56      /$E56      )*100))</f>
        <v>0</v>
      </c>
      <c r="U56" s="152">
        <f>IF(($E56      =0),0,(($Q56      /$E56      )*100))</f>
        <v>0</v>
      </c>
      <c r="V56" s="148">
        <v>0</v>
      </c>
      <c r="W56" s="149" t="s">
        <v>1</v>
      </c>
    </row>
    <row r="57" spans="1:23" ht="13" hidden="1" customHeight="1" x14ac:dyDescent="0.35">
      <c r="A57" s="35" t="s">
        <v>78</v>
      </c>
      <c r="B57" s="147">
        <v>0</v>
      </c>
      <c r="C57" s="147">
        <v>0</v>
      </c>
      <c r="D57" s="147"/>
      <c r="E57" s="147">
        <f>$B57      +$C57      +$D57</f>
        <v>0</v>
      </c>
      <c r="F57" s="148">
        <v>0</v>
      </c>
      <c r="G57" s="149">
        <v>0</v>
      </c>
      <c r="H57" s="148"/>
      <c r="I57" s="149"/>
      <c r="J57" s="148"/>
      <c r="K57" s="149"/>
      <c r="L57" s="148"/>
      <c r="M57" s="149"/>
      <c r="N57" s="148"/>
      <c r="O57" s="149"/>
      <c r="P57" s="148">
        <f>$H57      +$J57      +$L57      +$N57</f>
        <v>0</v>
      </c>
      <c r="Q57" s="149">
        <f>$I57      +$K57      +$M57      +$O57</f>
        <v>0</v>
      </c>
      <c r="R57" s="150">
        <f>IF(($J57      =0),0,((($L57      -$J57      )/$J57      )*100))</f>
        <v>0</v>
      </c>
      <c r="S57" s="151">
        <f>IF(($K57      =0),0,((($M57      -$K57      )/$K57      )*100))</f>
        <v>0</v>
      </c>
      <c r="T57" s="150">
        <f>IF(($E57      =0),0,(($P57      /$E57      )*100))</f>
        <v>0</v>
      </c>
      <c r="U57" s="152">
        <f>IF(($E57      =0),0,(($Q57      /$E57      )*100))</f>
        <v>0</v>
      </c>
      <c r="V57" s="148">
        <v>0</v>
      </c>
      <c r="W57" s="149" t="s">
        <v>1</v>
      </c>
    </row>
    <row r="58" spans="1:23" ht="13" hidden="1" customHeight="1" x14ac:dyDescent="0.35">
      <c r="A58" s="146" t="s">
        <v>79</v>
      </c>
      <c r="B58" s="147">
        <v>0</v>
      </c>
      <c r="C58" s="147">
        <v>0</v>
      </c>
      <c r="D58" s="147"/>
      <c r="E58" s="147">
        <f>$B58      +$C58      +$D58</f>
        <v>0</v>
      </c>
      <c r="F58" s="148">
        <v>0</v>
      </c>
      <c r="G58" s="149">
        <v>0</v>
      </c>
      <c r="H58" s="148"/>
      <c r="I58" s="149"/>
      <c r="J58" s="148"/>
      <c r="K58" s="149"/>
      <c r="L58" s="148"/>
      <c r="M58" s="149"/>
      <c r="N58" s="148"/>
      <c r="O58" s="149"/>
      <c r="P58" s="148">
        <f>$H58      +$J58      +$L58      +$N58</f>
        <v>0</v>
      </c>
      <c r="Q58" s="149">
        <f>$I58      +$K58      +$M58      +$O58</f>
        <v>0</v>
      </c>
      <c r="R58" s="150">
        <f>IF(($J58      =0),0,((($L58      -$J58      )/$J58      )*100))</f>
        <v>0</v>
      </c>
      <c r="S58" s="151">
        <f>IF(($K58      =0),0,((($M58      -$K58      )/$K58      )*100))</f>
        <v>0</v>
      </c>
      <c r="T58" s="150">
        <f>IF(($E58      =0),0,(($P58      /$E58      )*100))</f>
        <v>0</v>
      </c>
      <c r="U58" s="152">
        <f>IF(($E58      =0),0,(($Q58      /$E58      )*100))</f>
        <v>0</v>
      </c>
      <c r="V58" s="148">
        <v>0</v>
      </c>
      <c r="W58" s="149" t="s">
        <v>1</v>
      </c>
    </row>
    <row r="59" spans="1:23" ht="13" customHeight="1" x14ac:dyDescent="0.35">
      <c r="A59" s="163" t="s">
        <v>42</v>
      </c>
      <c r="B59" s="164">
        <f>SUM(B55:B58)</f>
        <v>0</v>
      </c>
      <c r="C59" s="164">
        <f>SUM(C55:C58)</f>
        <v>0</v>
      </c>
      <c r="D59" s="164"/>
      <c r="E59" s="164">
        <f>$B59      +$C59      +$D59</f>
        <v>0</v>
      </c>
      <c r="F59" s="165">
        <f t="shared" ref="F59:O59" si="34">SUM(F55:F58)</f>
        <v>0</v>
      </c>
      <c r="G59" s="166">
        <f t="shared" si="34"/>
        <v>0</v>
      </c>
      <c r="H59" s="165">
        <f t="shared" si="34"/>
        <v>0</v>
      </c>
      <c r="I59" s="166">
        <f t="shared" si="34"/>
        <v>0</v>
      </c>
      <c r="J59" s="165">
        <f t="shared" si="34"/>
        <v>0</v>
      </c>
      <c r="K59" s="166">
        <f t="shared" si="34"/>
        <v>0</v>
      </c>
      <c r="L59" s="165">
        <f t="shared" si="34"/>
        <v>0</v>
      </c>
      <c r="M59" s="166">
        <f t="shared" si="34"/>
        <v>0</v>
      </c>
      <c r="N59" s="165">
        <f t="shared" si="34"/>
        <v>0</v>
      </c>
      <c r="O59" s="166">
        <f t="shared" si="34"/>
        <v>0</v>
      </c>
      <c r="P59" s="165">
        <f>$H59      +$J59      +$L59      +$N59</f>
        <v>0</v>
      </c>
      <c r="Q59" s="166">
        <f>$I59      +$K59      +$M59      +$O59</f>
        <v>0</v>
      </c>
      <c r="R59" s="167">
        <f>IF(($J59      =0),0,((($L59      -$J59      )/$J59      )*100))</f>
        <v>0</v>
      </c>
      <c r="S59" s="168">
        <f>IF(($K59      =0),0,((($M59      -$K59      )/$K59      )*100))</f>
        <v>0</v>
      </c>
      <c r="T59" s="167">
        <f>IF($E59   =0,0,($P59   /$E59   )*100)</f>
        <v>0</v>
      </c>
      <c r="U59" s="169">
        <f>IF($E59   =0,0,($Q59   /$E59   )*100)</f>
        <v>0</v>
      </c>
      <c r="V59" s="165">
        <f>SUM(V55:V58)</f>
        <v>0</v>
      </c>
      <c r="W59" s="166" t="s">
        <v>1</v>
      </c>
    </row>
    <row r="60" spans="1:23" ht="13" customHeight="1" x14ac:dyDescent="0.35">
      <c r="A60" s="139" t="s">
        <v>80</v>
      </c>
      <c r="B60" s="160" t="s">
        <v>1</v>
      </c>
      <c r="C60" s="160"/>
      <c r="D60" s="160"/>
      <c r="E60" s="160"/>
      <c r="F60" s="161"/>
      <c r="G60" s="162"/>
      <c r="H60" s="161"/>
      <c r="I60" s="162"/>
      <c r="J60" s="161"/>
      <c r="K60" s="162"/>
      <c r="L60" s="161"/>
      <c r="M60" s="162"/>
      <c r="N60" s="161"/>
      <c r="O60" s="162"/>
      <c r="P60" s="161"/>
      <c r="Q60" s="162"/>
      <c r="R60" s="143"/>
      <c r="S60" s="144"/>
      <c r="T60" s="143"/>
      <c r="U60" s="145"/>
      <c r="V60" s="161"/>
      <c r="W60" s="162"/>
    </row>
    <row r="61" spans="1:23" ht="13" customHeight="1" x14ac:dyDescent="0.35">
      <c r="A61" s="146" t="s">
        <v>81</v>
      </c>
      <c r="B61" s="147">
        <v>0</v>
      </c>
      <c r="C61" s="147">
        <v>0</v>
      </c>
      <c r="D61" s="147"/>
      <c r="E61" s="147">
        <f t="shared" ref="E61:E67" si="35">$B61      +$C61      +$D61</f>
        <v>0</v>
      </c>
      <c r="F61" s="148">
        <v>0</v>
      </c>
      <c r="G61" s="149">
        <v>0</v>
      </c>
      <c r="H61" s="148"/>
      <c r="I61" s="149"/>
      <c r="J61" s="148"/>
      <c r="K61" s="149"/>
      <c r="L61" s="148"/>
      <c r="M61" s="149"/>
      <c r="N61" s="148"/>
      <c r="O61" s="149"/>
      <c r="P61" s="148">
        <f t="shared" ref="P61:P67" si="36">$H61      +$J61      +$L61      +$N61</f>
        <v>0</v>
      </c>
      <c r="Q61" s="149">
        <f t="shared" ref="Q61:Q67" si="37">$I61      +$K61      +$M61      +$O61</f>
        <v>0</v>
      </c>
      <c r="R61" s="150">
        <f t="shared" ref="R61:R67" si="38">IF(($J61      =0),0,((($L61      -$J61      )/$J61      )*100))</f>
        <v>0</v>
      </c>
      <c r="S61" s="151">
        <f t="shared" ref="S61:S67" si="39">IF(($K61      =0),0,((($M61      -$K61      )/$K61      )*100))</f>
        <v>0</v>
      </c>
      <c r="T61" s="150">
        <f t="shared" ref="T61:T65" si="40">IF(($E61      =0),0,(($P61      /$E61      )*100))</f>
        <v>0</v>
      </c>
      <c r="U61" s="152">
        <f t="shared" ref="U61:U65" si="41">IF(($E61      =0),0,(($Q61      /$E61      )*100))</f>
        <v>0</v>
      </c>
      <c r="V61" s="148">
        <v>0</v>
      </c>
      <c r="W61" s="149" t="s">
        <v>1</v>
      </c>
    </row>
    <row r="62" spans="1:23" ht="13" customHeight="1" x14ac:dyDescent="0.35">
      <c r="A62" s="146" t="s">
        <v>82</v>
      </c>
      <c r="B62" s="147">
        <v>0</v>
      </c>
      <c r="C62" s="147">
        <v>0</v>
      </c>
      <c r="D62" s="147"/>
      <c r="E62" s="147">
        <f t="shared" si="35"/>
        <v>0</v>
      </c>
      <c r="F62" s="148">
        <v>0</v>
      </c>
      <c r="G62" s="149">
        <v>0</v>
      </c>
      <c r="H62" s="148"/>
      <c r="I62" s="149"/>
      <c r="J62" s="148"/>
      <c r="K62" s="149"/>
      <c r="L62" s="148"/>
      <c r="M62" s="149"/>
      <c r="N62" s="148"/>
      <c r="O62" s="149"/>
      <c r="P62" s="148">
        <f t="shared" si="36"/>
        <v>0</v>
      </c>
      <c r="Q62" s="149">
        <f t="shared" si="37"/>
        <v>0</v>
      </c>
      <c r="R62" s="150">
        <f t="shared" si="38"/>
        <v>0</v>
      </c>
      <c r="S62" s="151">
        <f t="shared" si="39"/>
        <v>0</v>
      </c>
      <c r="T62" s="150">
        <f t="shared" si="40"/>
        <v>0</v>
      </c>
      <c r="U62" s="152">
        <f t="shared" si="41"/>
        <v>0</v>
      </c>
      <c r="V62" s="148">
        <v>0</v>
      </c>
      <c r="W62" s="149" t="s">
        <v>1</v>
      </c>
    </row>
    <row r="63" spans="1:23" ht="13" customHeight="1" x14ac:dyDescent="0.35">
      <c r="A63" s="146" t="s">
        <v>83</v>
      </c>
      <c r="B63" s="147">
        <v>0</v>
      </c>
      <c r="C63" s="147">
        <v>0</v>
      </c>
      <c r="D63" s="147"/>
      <c r="E63" s="147">
        <f t="shared" si="35"/>
        <v>0</v>
      </c>
      <c r="F63" s="148">
        <v>0</v>
      </c>
      <c r="G63" s="149">
        <v>0</v>
      </c>
      <c r="H63" s="148"/>
      <c r="I63" s="149"/>
      <c r="J63" s="148"/>
      <c r="K63" s="149"/>
      <c r="L63" s="148"/>
      <c r="M63" s="149"/>
      <c r="N63" s="148"/>
      <c r="O63" s="149"/>
      <c r="P63" s="148">
        <f t="shared" si="36"/>
        <v>0</v>
      </c>
      <c r="Q63" s="149">
        <f t="shared" si="37"/>
        <v>0</v>
      </c>
      <c r="R63" s="150">
        <f t="shared" si="38"/>
        <v>0</v>
      </c>
      <c r="S63" s="151">
        <f t="shared" si="39"/>
        <v>0</v>
      </c>
      <c r="T63" s="150">
        <f t="shared" si="40"/>
        <v>0</v>
      </c>
      <c r="U63" s="152">
        <f t="shared" si="41"/>
        <v>0</v>
      </c>
      <c r="V63" s="148">
        <v>0</v>
      </c>
      <c r="W63" s="149" t="s">
        <v>1</v>
      </c>
    </row>
    <row r="64" spans="1:23" ht="13" customHeight="1" x14ac:dyDescent="0.35">
      <c r="A64" s="146" t="s">
        <v>84</v>
      </c>
      <c r="B64" s="147">
        <v>0</v>
      </c>
      <c r="C64" s="147">
        <v>0</v>
      </c>
      <c r="D64" s="147"/>
      <c r="E64" s="147">
        <f t="shared" si="35"/>
        <v>0</v>
      </c>
      <c r="F64" s="148">
        <v>0</v>
      </c>
      <c r="G64" s="149">
        <v>0</v>
      </c>
      <c r="H64" s="148"/>
      <c r="I64" s="149"/>
      <c r="J64" s="148"/>
      <c r="K64" s="149"/>
      <c r="L64" s="148"/>
      <c r="M64" s="149"/>
      <c r="N64" s="148"/>
      <c r="O64" s="149"/>
      <c r="P64" s="148">
        <f t="shared" si="36"/>
        <v>0</v>
      </c>
      <c r="Q64" s="149">
        <f t="shared" si="37"/>
        <v>0</v>
      </c>
      <c r="R64" s="150">
        <f t="shared" si="38"/>
        <v>0</v>
      </c>
      <c r="S64" s="151">
        <f t="shared" si="39"/>
        <v>0</v>
      </c>
      <c r="T64" s="150">
        <f t="shared" si="40"/>
        <v>0</v>
      </c>
      <c r="U64" s="152">
        <f t="shared" si="41"/>
        <v>0</v>
      </c>
      <c r="V64" s="148">
        <v>0</v>
      </c>
      <c r="W64" s="149">
        <v>0</v>
      </c>
    </row>
    <row r="65" spans="1:23" ht="13" customHeight="1" x14ac:dyDescent="0.35">
      <c r="A65" s="146" t="s">
        <v>85</v>
      </c>
      <c r="B65" s="147">
        <v>518140000</v>
      </c>
      <c r="C65" s="147">
        <v>0</v>
      </c>
      <c r="D65" s="147"/>
      <c r="E65" s="147">
        <f t="shared" si="35"/>
        <v>518140000</v>
      </c>
      <c r="F65" s="148">
        <v>518140000</v>
      </c>
      <c r="G65" s="149">
        <v>518140000</v>
      </c>
      <c r="H65" s="148">
        <v>65743000</v>
      </c>
      <c r="I65" s="149">
        <v>66038286</v>
      </c>
      <c r="J65" s="148">
        <v>136277000</v>
      </c>
      <c r="K65" s="149">
        <v>119505873</v>
      </c>
      <c r="L65" s="148">
        <v>70816000</v>
      </c>
      <c r="M65" s="149">
        <v>65212374</v>
      </c>
      <c r="N65" s="148"/>
      <c r="O65" s="149"/>
      <c r="P65" s="148">
        <f t="shared" si="36"/>
        <v>272836000</v>
      </c>
      <c r="Q65" s="149">
        <f t="shared" si="37"/>
        <v>250756533</v>
      </c>
      <c r="R65" s="150">
        <f t="shared" si="38"/>
        <v>-48.035251729932412</v>
      </c>
      <c r="S65" s="151">
        <f t="shared" si="39"/>
        <v>-45.431657572176391</v>
      </c>
      <c r="T65" s="150">
        <f t="shared" si="40"/>
        <v>52.656810900528818</v>
      </c>
      <c r="U65" s="152">
        <f t="shared" si="41"/>
        <v>48.395517234724203</v>
      </c>
      <c r="V65" s="148">
        <v>0</v>
      </c>
      <c r="W65" s="149">
        <v>0</v>
      </c>
    </row>
    <row r="66" spans="1:23" ht="13" customHeight="1" x14ac:dyDescent="0.35">
      <c r="A66" s="153" t="s">
        <v>42</v>
      </c>
      <c r="B66" s="154">
        <f>SUM(B61:B65)</f>
        <v>518140000</v>
      </c>
      <c r="C66" s="154">
        <f>SUM(C61:C65)</f>
        <v>0</v>
      </c>
      <c r="D66" s="154"/>
      <c r="E66" s="154">
        <f t="shared" si="35"/>
        <v>518140000</v>
      </c>
      <c r="F66" s="155">
        <f t="shared" ref="F66:O66" si="42">SUM(F61:F65)</f>
        <v>518140000</v>
      </c>
      <c r="G66" s="156">
        <f t="shared" si="42"/>
        <v>518140000</v>
      </c>
      <c r="H66" s="155">
        <f t="shared" si="42"/>
        <v>65743000</v>
      </c>
      <c r="I66" s="156">
        <f t="shared" si="42"/>
        <v>66038286</v>
      </c>
      <c r="J66" s="155">
        <f t="shared" si="42"/>
        <v>136277000</v>
      </c>
      <c r="K66" s="156">
        <f t="shared" si="42"/>
        <v>119505873</v>
      </c>
      <c r="L66" s="155">
        <f t="shared" si="42"/>
        <v>70816000</v>
      </c>
      <c r="M66" s="156">
        <f t="shared" si="42"/>
        <v>65212374</v>
      </c>
      <c r="N66" s="155">
        <f t="shared" si="42"/>
        <v>0</v>
      </c>
      <c r="O66" s="156">
        <f t="shared" si="42"/>
        <v>0</v>
      </c>
      <c r="P66" s="155">
        <f t="shared" si="36"/>
        <v>272836000</v>
      </c>
      <c r="Q66" s="156">
        <f t="shared" si="37"/>
        <v>250756533</v>
      </c>
      <c r="R66" s="157">
        <f t="shared" si="38"/>
        <v>-48.035251729932412</v>
      </c>
      <c r="S66" s="158">
        <f t="shared" si="39"/>
        <v>-45.431657572176391</v>
      </c>
      <c r="T66" s="157">
        <f>IF((+$E61+$E63+$E64++$E65) =0,0,(P66   /(+$E61+$E63+$E64+$E65) )*100)</f>
        <v>52.656810900528818</v>
      </c>
      <c r="U66" s="159">
        <f>IF((+$E61+$E63+$E65) =0,0,(Q66  /(+$E61+$E63+$E65) )*100)</f>
        <v>48.395517234724203</v>
      </c>
      <c r="V66" s="155">
        <f>SUM(V61:V65)</f>
        <v>0</v>
      </c>
      <c r="W66" s="156">
        <f>SUM(W61:W65)</f>
        <v>0</v>
      </c>
    </row>
    <row r="67" spans="1:23" ht="13" customHeight="1" x14ac:dyDescent="0.35">
      <c r="A67" s="170" t="s">
        <v>86</v>
      </c>
      <c r="B67" s="171">
        <f>SUM(B9:B15,B18:B23,B26:B29,B32,B35:B39,B42:B52,B55:B58,B61:B65)</f>
        <v>3956974000</v>
      </c>
      <c r="C67" s="171">
        <f>SUM(C9:C15,C18:C23,C26:C29,C32,C35:C39,C42:C52,C55:C58,C61:C65)</f>
        <v>-1053509000</v>
      </c>
      <c r="D67" s="171"/>
      <c r="E67" s="171">
        <f t="shared" si="35"/>
        <v>2903465000</v>
      </c>
      <c r="F67" s="172">
        <f t="shared" ref="F67:O67" si="43">SUM(F9:F15,F18:F23,F26:F29,F32,F35:F39,F42:F52,F55:F58,F61:F65)</f>
        <v>2903465000</v>
      </c>
      <c r="G67" s="173">
        <f t="shared" si="43"/>
        <v>2740374000</v>
      </c>
      <c r="H67" s="172">
        <f t="shared" si="43"/>
        <v>242941000</v>
      </c>
      <c r="I67" s="173">
        <f t="shared" si="43"/>
        <v>217143355</v>
      </c>
      <c r="J67" s="172">
        <f t="shared" si="43"/>
        <v>583706000</v>
      </c>
      <c r="K67" s="173">
        <f t="shared" si="43"/>
        <v>583909593</v>
      </c>
      <c r="L67" s="172">
        <f t="shared" si="43"/>
        <v>479875000</v>
      </c>
      <c r="M67" s="173">
        <f t="shared" si="43"/>
        <v>414376990</v>
      </c>
      <c r="N67" s="172">
        <f t="shared" si="43"/>
        <v>0</v>
      </c>
      <c r="O67" s="173">
        <f t="shared" si="43"/>
        <v>0</v>
      </c>
      <c r="P67" s="172">
        <f t="shared" si="36"/>
        <v>1306522000</v>
      </c>
      <c r="Q67" s="173">
        <f t="shared" si="37"/>
        <v>1215429938</v>
      </c>
      <c r="R67" s="174">
        <f t="shared" si="38"/>
        <v>-17.788235858462993</v>
      </c>
      <c r="S67" s="175">
        <f t="shared" si="39"/>
        <v>-29.034049968074427</v>
      </c>
      <c r="T67" s="174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47.756505503511036</v>
      </c>
      <c r="U67" s="174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44.426872661332212</v>
      </c>
      <c r="V67" s="172">
        <f>SUM(V9:V15,V18:V23,V26:V29,V32,V35:V39,V42:V52,V55:V58,V61:V65)</f>
        <v>0</v>
      </c>
      <c r="W67" s="173">
        <f>SUM(W9:W15,W18:W23,W26:W29,W32,W35:W39,W42:W52,W55:W58,W61:W65)</f>
        <v>0</v>
      </c>
    </row>
    <row r="68" spans="1:23" ht="13" customHeight="1" x14ac:dyDescent="0.35">
      <c r="A68" s="139" t="s">
        <v>43</v>
      </c>
      <c r="B68" s="160" t="s">
        <v>1</v>
      </c>
      <c r="C68" s="160"/>
      <c r="D68" s="160"/>
      <c r="E68" s="160"/>
      <c r="F68" s="161"/>
      <c r="G68" s="162"/>
      <c r="H68" s="161"/>
      <c r="I68" s="162"/>
      <c r="J68" s="161"/>
      <c r="K68" s="162"/>
      <c r="L68" s="161"/>
      <c r="M68" s="162"/>
      <c r="N68" s="161"/>
      <c r="O68" s="162"/>
      <c r="P68" s="161"/>
      <c r="Q68" s="162"/>
      <c r="R68" s="143"/>
      <c r="S68" s="144"/>
      <c r="T68" s="143"/>
      <c r="U68" s="145"/>
      <c r="V68" s="161"/>
      <c r="W68" s="162"/>
    </row>
    <row r="69" spans="1:23" s="50" customFormat="1" ht="13" customHeight="1" x14ac:dyDescent="0.35">
      <c r="A69" s="49" t="s">
        <v>87</v>
      </c>
      <c r="B69" s="147">
        <v>454428000</v>
      </c>
      <c r="C69" s="147">
        <v>0</v>
      </c>
      <c r="D69" s="147"/>
      <c r="E69" s="147">
        <f>$B69      +$C69      +$D69</f>
        <v>454428000</v>
      </c>
      <c r="F69" s="148">
        <v>454428000</v>
      </c>
      <c r="G69" s="149">
        <v>454428000</v>
      </c>
      <c r="H69" s="148">
        <v>69178000</v>
      </c>
      <c r="I69" s="149">
        <v>74789466</v>
      </c>
      <c r="J69" s="148">
        <v>103690000</v>
      </c>
      <c r="K69" s="149">
        <v>105419803</v>
      </c>
      <c r="L69" s="148">
        <v>97260000</v>
      </c>
      <c r="M69" s="149">
        <v>78457046</v>
      </c>
      <c r="N69" s="148"/>
      <c r="O69" s="149"/>
      <c r="P69" s="148">
        <f>$H69      +$J69      +$L69      +$N69</f>
        <v>270128000</v>
      </c>
      <c r="Q69" s="149">
        <f>$I69      +$K69      +$M69      +$O69</f>
        <v>258666315</v>
      </c>
      <c r="R69" s="150">
        <f>IF(($J69      =0),0,((($L69      -$J69      )/$J69      )*100))</f>
        <v>-6.2011765840486071</v>
      </c>
      <c r="S69" s="151">
        <f>IF(($K69      =0),0,((($M69      -$K69      )/$K69      )*100))</f>
        <v>-25.576557945189858</v>
      </c>
      <c r="T69" s="150">
        <f>IF(($E69      =0),0,(($P69      /$E69      )*100))</f>
        <v>59.443520205621134</v>
      </c>
      <c r="U69" s="152">
        <f>IF(($E69      =0),0,(($Q69      /$E69      )*100))</f>
        <v>56.921297763342046</v>
      </c>
      <c r="V69" s="148">
        <v>0</v>
      </c>
      <c r="W69" s="149">
        <v>0</v>
      </c>
    </row>
    <row r="70" spans="1:23" ht="13" customHeight="1" x14ac:dyDescent="0.35">
      <c r="A70" s="163" t="s">
        <v>42</v>
      </c>
      <c r="B70" s="164">
        <f>B69</f>
        <v>454428000</v>
      </c>
      <c r="C70" s="164">
        <f>C69</f>
        <v>0</v>
      </c>
      <c r="D70" s="164"/>
      <c r="E70" s="164">
        <f>$B70      +$C70      +$D70</f>
        <v>454428000</v>
      </c>
      <c r="F70" s="165">
        <f t="shared" ref="F70:O70" si="44">F69</f>
        <v>454428000</v>
      </c>
      <c r="G70" s="166">
        <f t="shared" si="44"/>
        <v>454428000</v>
      </c>
      <c r="H70" s="165">
        <f t="shared" si="44"/>
        <v>69178000</v>
      </c>
      <c r="I70" s="166">
        <f t="shared" si="44"/>
        <v>74789466</v>
      </c>
      <c r="J70" s="165">
        <f t="shared" si="44"/>
        <v>103690000</v>
      </c>
      <c r="K70" s="166">
        <f t="shared" si="44"/>
        <v>105419803</v>
      </c>
      <c r="L70" s="165">
        <f t="shared" si="44"/>
        <v>97260000</v>
      </c>
      <c r="M70" s="166">
        <f t="shared" si="44"/>
        <v>78457046</v>
      </c>
      <c r="N70" s="165">
        <f t="shared" si="44"/>
        <v>0</v>
      </c>
      <c r="O70" s="166">
        <f t="shared" si="44"/>
        <v>0</v>
      </c>
      <c r="P70" s="165">
        <f>$H70      +$J70      +$L70      +$N70</f>
        <v>270128000</v>
      </c>
      <c r="Q70" s="166">
        <f>$I70      +$K70      +$M70      +$O70</f>
        <v>258666315</v>
      </c>
      <c r="R70" s="167">
        <f>IF(($J70      =0),0,((($L70      -$J70      )/$J70      )*100))</f>
        <v>-6.2011765840486071</v>
      </c>
      <c r="S70" s="168">
        <f>IF(($K70      =0),0,((($M70      -$K70      )/$K70      )*100))</f>
        <v>-25.576557945189858</v>
      </c>
      <c r="T70" s="167">
        <f>IF($E70   =0,0,($P70   /$E70   )*100)</f>
        <v>59.443520205621134</v>
      </c>
      <c r="U70" s="169">
        <f>IF($E70   =0,0,($Q70   /$E70 )*100)</f>
        <v>56.921297763342046</v>
      </c>
      <c r="V70" s="165">
        <f>V69</f>
        <v>0</v>
      </c>
      <c r="W70" s="166">
        <f>W69</f>
        <v>0</v>
      </c>
    </row>
    <row r="71" spans="1:23" ht="13" customHeight="1" x14ac:dyDescent="0.35">
      <c r="A71" s="170" t="s">
        <v>86</v>
      </c>
      <c r="B71" s="171">
        <f>B69</f>
        <v>454428000</v>
      </c>
      <c r="C71" s="171">
        <f>C69</f>
        <v>0</v>
      </c>
      <c r="D71" s="171"/>
      <c r="E71" s="171">
        <f>$B71      +$C71      +$D71</f>
        <v>454428000</v>
      </c>
      <c r="F71" s="172">
        <f t="shared" ref="F71:O71" si="45">F69</f>
        <v>454428000</v>
      </c>
      <c r="G71" s="173">
        <f t="shared" si="45"/>
        <v>454428000</v>
      </c>
      <c r="H71" s="172">
        <f t="shared" si="45"/>
        <v>69178000</v>
      </c>
      <c r="I71" s="173">
        <f t="shared" si="45"/>
        <v>74789466</v>
      </c>
      <c r="J71" s="172">
        <f t="shared" si="45"/>
        <v>103690000</v>
      </c>
      <c r="K71" s="173">
        <f t="shared" si="45"/>
        <v>105419803</v>
      </c>
      <c r="L71" s="172">
        <f t="shared" si="45"/>
        <v>97260000</v>
      </c>
      <c r="M71" s="173">
        <f t="shared" si="45"/>
        <v>78457046</v>
      </c>
      <c r="N71" s="172">
        <f t="shared" si="45"/>
        <v>0</v>
      </c>
      <c r="O71" s="173">
        <f t="shared" si="45"/>
        <v>0</v>
      </c>
      <c r="P71" s="172">
        <f>$H71      +$J71      +$L71      +$N71</f>
        <v>270128000</v>
      </c>
      <c r="Q71" s="173">
        <f>$I71      +$K71      +$M71      +$O71</f>
        <v>258666315</v>
      </c>
      <c r="R71" s="174">
        <f>IF(($J71      =0),0,((($L71      -$J71      )/$J71      )*100))</f>
        <v>-6.2011765840486071</v>
      </c>
      <c r="S71" s="175">
        <f>IF(($K71      =0),0,((($M71      -$K71      )/$K71      )*100))</f>
        <v>-25.576557945189858</v>
      </c>
      <c r="T71" s="174">
        <f>IF($E71   =0,0,($P71   /$E71   )*100)</f>
        <v>59.443520205621134</v>
      </c>
      <c r="U71" s="176">
        <f>IF($E71   =0,0,($Q71   /$E71   )*100)</f>
        <v>56.921297763342046</v>
      </c>
      <c r="V71" s="172">
        <f>V69</f>
        <v>0</v>
      </c>
      <c r="W71" s="173">
        <f>W69</f>
        <v>0</v>
      </c>
    </row>
    <row r="72" spans="1:23" ht="13" customHeight="1" thickBot="1" x14ac:dyDescent="0.4">
      <c r="A72" s="170" t="s">
        <v>88</v>
      </c>
      <c r="B72" s="171">
        <f>SUM(B9:B15,B18:B23,B26:B29,B32,B35:B39,B42:B52,B55:B58,B61:B65,B69)</f>
        <v>4411402000</v>
      </c>
      <c r="C72" s="171">
        <f>SUM(C9:C15,C18:C23,C26:C29,C32,C35:C39,C42:C52,C55:C58,C61:C65,C69)</f>
        <v>-1053509000</v>
      </c>
      <c r="D72" s="171"/>
      <c r="E72" s="171">
        <f>$B72      +$C72      +$D72</f>
        <v>3357893000</v>
      </c>
      <c r="F72" s="172">
        <f t="shared" ref="F72:O72" si="46">SUM(F9:F15,F18:F23,F26:F29,F32,F35:F39,F42:F52,F55:F58,F61:F65,F69)</f>
        <v>3357893000</v>
      </c>
      <c r="G72" s="173">
        <f t="shared" si="46"/>
        <v>3194802000</v>
      </c>
      <c r="H72" s="172">
        <f t="shared" si="46"/>
        <v>312119000</v>
      </c>
      <c r="I72" s="173">
        <f t="shared" si="46"/>
        <v>291932821</v>
      </c>
      <c r="J72" s="172">
        <f t="shared" si="46"/>
        <v>687396000</v>
      </c>
      <c r="K72" s="173">
        <f t="shared" si="46"/>
        <v>689329396</v>
      </c>
      <c r="L72" s="172">
        <f t="shared" si="46"/>
        <v>577135000</v>
      </c>
      <c r="M72" s="173">
        <f t="shared" si="46"/>
        <v>492834036</v>
      </c>
      <c r="N72" s="172">
        <f t="shared" si="46"/>
        <v>0</v>
      </c>
      <c r="O72" s="173">
        <f t="shared" si="46"/>
        <v>0</v>
      </c>
      <c r="P72" s="172">
        <f>$H72      +$J72      +$L72      +$N72</f>
        <v>1576650000</v>
      </c>
      <c r="Q72" s="173">
        <f>$I72      +$K72      +$M72      +$O72</f>
        <v>1474096253</v>
      </c>
      <c r="R72" s="174">
        <f>IF(($J72      =0),0,((($L72      -$J72      )/$J72      )*100))</f>
        <v>-16.040390109922082</v>
      </c>
      <c r="S72" s="175">
        <f>IF(($K72      =0),0,((($M72      -$K72      )/$K72      )*100))</f>
        <v>-28.505292410306556</v>
      </c>
      <c r="T72" s="174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49.421248080465745</v>
      </c>
      <c r="U72" s="176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47.844268085672645</v>
      </c>
      <c r="V72" s="172">
        <f>SUM(V9:V15,V18:V23,V26:V29,V32,V35:V39,V42:V52,V55:V58,V61:V65,V69)</f>
        <v>0</v>
      </c>
      <c r="W72" s="173">
        <f>SUM(W9:W15,W18:W23,W26:W29,W32,W35:W39,W42:W52,W55:W58,W61:W65,W69)</f>
        <v>0</v>
      </c>
    </row>
    <row r="73" spans="1:23" ht="15" thickTop="1" x14ac:dyDescent="0.3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3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4" t="s">
        <v>5</v>
      </c>
      <c r="G74" s="61"/>
      <c r="H74" s="64" t="s">
        <v>6</v>
      </c>
      <c r="I74" s="62"/>
      <c r="J74" s="64" t="s">
        <v>7</v>
      </c>
      <c r="K74" s="62"/>
      <c r="L74" s="64" t="s">
        <v>8</v>
      </c>
      <c r="M74" s="64"/>
      <c r="N74" s="63" t="s">
        <v>9</v>
      </c>
      <c r="O74" s="64"/>
      <c r="P74" s="179" t="s">
        <v>10</v>
      </c>
      <c r="Q74" s="180"/>
      <c r="R74" s="181" t="s">
        <v>11</v>
      </c>
      <c r="S74" s="180"/>
      <c r="T74" s="181" t="s">
        <v>12</v>
      </c>
      <c r="U74" s="180"/>
      <c r="V74" s="179"/>
      <c r="W74" s="180"/>
    </row>
    <row r="75" spans="1:23" ht="52.5" x14ac:dyDescent="0.3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3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3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3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3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3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3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3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3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3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3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3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IF(($J86      =0),0,((($L86      -$J86      )/$J86      )*100))</f>
        <v>0</v>
      </c>
      <c r="S86" s="104">
        <f t="shared" ref="S86:S93" si="52">IF(($K86      =0),0,((($M86      -$K86      )/$K86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3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3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3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3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3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3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3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3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1" hidden="1" x14ac:dyDescent="0.3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3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3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3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3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3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3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3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3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3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3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3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3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3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3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3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3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3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3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3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35">
      <c r="A115" s="129" t="s">
        <v>118</v>
      </c>
    </row>
    <row r="116" spans="1:23" x14ac:dyDescent="0.35">
      <c r="A116" s="129" t="s">
        <v>119</v>
      </c>
    </row>
    <row r="117" spans="1:23" x14ac:dyDescent="0.3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3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3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35">
      <c r="A120" s="129" t="s">
        <v>123</v>
      </c>
    </row>
    <row r="123" spans="1:23" x14ac:dyDescent="0.35">
      <c r="A123" s="130"/>
      <c r="G123" s="130"/>
      <c r="W123" s="130"/>
    </row>
    <row r="124" spans="1:23" x14ac:dyDescent="0.35">
      <c r="A124" s="130"/>
      <c r="G124" s="130"/>
      <c r="W124" s="130"/>
    </row>
    <row r="125" spans="1:23" x14ac:dyDescent="0.35">
      <c r="A125" s="130"/>
      <c r="G125" s="130"/>
      <c r="W125" s="130"/>
    </row>
  </sheetData>
  <mergeCells count="18">
    <mergeCell ref="P6:Q6"/>
    <mergeCell ref="R6:S6"/>
    <mergeCell ref="T6:U6"/>
    <mergeCell ref="V6:W6"/>
    <mergeCell ref="P74:Q74"/>
    <mergeCell ref="R74:S74"/>
    <mergeCell ref="T74:U74"/>
    <mergeCell ref="V74:W74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91BE-7A78-4E5F-BAB2-E051765A261F}">
  <dimension ref="A1:W125"/>
  <sheetViews>
    <sheetView workbookViewId="0">
      <selection activeCell="A5" sqref="A5:U5"/>
    </sheetView>
  </sheetViews>
  <sheetFormatPr defaultRowHeight="14.5" x14ac:dyDescent="0.35"/>
  <cols>
    <col min="1" max="1" width="52.7265625" style="2" customWidth="1"/>
    <col min="2" max="13" width="13.7265625" style="2" customWidth="1"/>
    <col min="14" max="15" width="13.7265625" style="2" hidden="1" customWidth="1"/>
    <col min="16" max="23" width="13.7265625" style="2" customWidth="1"/>
    <col min="24" max="24" width="2.7265625" style="2" customWidth="1"/>
    <col min="25" max="16384" width="8.7265625" style="2"/>
  </cols>
  <sheetData>
    <row r="1" spans="1:23" x14ac:dyDescent="0.3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"/>
      <c r="W1" s="1"/>
    </row>
    <row r="2" spans="1:23" ht="18" x14ac:dyDescent="0.4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3"/>
      <c r="W2" s="3"/>
    </row>
    <row r="3" spans="1:23" ht="18" customHeight="1" x14ac:dyDescent="0.4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3"/>
      <c r="W3" s="3"/>
    </row>
    <row r="4" spans="1:23" ht="18" customHeight="1" x14ac:dyDescent="0.4">
      <c r="A4" s="183" t="s">
        <v>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3"/>
      <c r="W4" s="3"/>
    </row>
    <row r="5" spans="1:23" ht="15" customHeight="1" x14ac:dyDescent="0.35">
      <c r="A5" s="184" t="s">
        <v>124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4"/>
      <c r="W5" s="4"/>
    </row>
    <row r="6" spans="1:23" ht="12.75" customHeight="1" x14ac:dyDescent="0.35">
      <c r="A6" s="5"/>
      <c r="B6" s="5" t="s">
        <v>1</v>
      </c>
      <c r="C6" s="5" t="s">
        <v>1</v>
      </c>
      <c r="D6" s="5" t="s">
        <v>1</v>
      </c>
      <c r="E6" s="6" t="s">
        <v>1</v>
      </c>
      <c r="F6" s="177" t="s">
        <v>5</v>
      </c>
      <c r="G6" s="178"/>
      <c r="H6" s="177" t="s">
        <v>6</v>
      </c>
      <c r="I6" s="178"/>
      <c r="J6" s="177" t="s">
        <v>7</v>
      </c>
      <c r="K6" s="178"/>
      <c r="L6" s="177" t="s">
        <v>8</v>
      </c>
      <c r="M6" s="178"/>
      <c r="N6" s="177" t="s">
        <v>9</v>
      </c>
      <c r="O6" s="178"/>
      <c r="P6" s="177" t="s">
        <v>10</v>
      </c>
      <c r="Q6" s="178"/>
      <c r="R6" s="177" t="s">
        <v>11</v>
      </c>
      <c r="S6" s="178"/>
      <c r="T6" s="177" t="s">
        <v>12</v>
      </c>
      <c r="U6" s="178"/>
      <c r="V6" s="177" t="s">
        <v>13</v>
      </c>
      <c r="W6" s="178"/>
    </row>
    <row r="7" spans="1:23" ht="65" x14ac:dyDescent="0.3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3" customHeight="1" x14ac:dyDescent="0.3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3" customHeight="1" x14ac:dyDescent="0.35">
      <c r="A9" s="18" t="s">
        <v>35</v>
      </c>
      <c r="B9" s="19">
        <v>20208000</v>
      </c>
      <c r="C9" s="19">
        <v>0</v>
      </c>
      <c r="D9" s="19"/>
      <c r="E9" s="19">
        <f>$B9       +$C9       +$D9</f>
        <v>20208000</v>
      </c>
      <c r="F9" s="20">
        <v>20208000</v>
      </c>
      <c r="G9" s="21">
        <v>20208000</v>
      </c>
      <c r="H9" s="20"/>
      <c r="I9" s="21">
        <v>6645</v>
      </c>
      <c r="J9" s="20"/>
      <c r="K9" s="21"/>
      <c r="L9" s="20">
        <v>6645000</v>
      </c>
      <c r="M9" s="21"/>
      <c r="N9" s="20"/>
      <c r="O9" s="21"/>
      <c r="P9" s="20">
        <f>$H9       +$J9       +$L9       +$N9</f>
        <v>6645000</v>
      </c>
      <c r="Q9" s="21">
        <f>$I9       +$K9       +$M9       +$O9</f>
        <v>6645</v>
      </c>
      <c r="R9" s="22">
        <f>IF(($J9       =0),0,((($L9       -$J9       )/$J9       )*100))</f>
        <v>0</v>
      </c>
      <c r="S9" s="23">
        <f>IF(($K9       =0),0,((($M9       -$K9       )/$K9       )*100))</f>
        <v>0</v>
      </c>
      <c r="T9" s="22">
        <f>IF(($E9       =0),0,(($P9       /$E9       )*100))</f>
        <v>32.883016627078391</v>
      </c>
      <c r="U9" s="24">
        <f>IF(($E9       =0),0,(($Q9       /$E9       )*100))</f>
        <v>3.2883016627078383E-2</v>
      </c>
      <c r="V9" s="20">
        <v>0</v>
      </c>
      <c r="W9" s="21">
        <v>0</v>
      </c>
    </row>
    <row r="10" spans="1:23" ht="13" customHeight="1" x14ac:dyDescent="0.35">
      <c r="A10" s="18" t="s">
        <v>36</v>
      </c>
      <c r="B10" s="19">
        <v>82060000</v>
      </c>
      <c r="C10" s="19">
        <v>0</v>
      </c>
      <c r="D10" s="19"/>
      <c r="E10" s="19">
        <f t="shared" ref="E10:E16" si="0">$B10      +$C10      +$D10</f>
        <v>82060000</v>
      </c>
      <c r="F10" s="20">
        <v>82060000</v>
      </c>
      <c r="G10" s="21">
        <v>82060000</v>
      </c>
      <c r="H10" s="20">
        <v>15133000</v>
      </c>
      <c r="I10" s="21">
        <v>16435072</v>
      </c>
      <c r="J10" s="20">
        <v>17828000</v>
      </c>
      <c r="K10" s="21">
        <v>11361721</v>
      </c>
      <c r="L10" s="20">
        <v>22985000</v>
      </c>
      <c r="M10" s="21">
        <v>13981686</v>
      </c>
      <c r="N10" s="20"/>
      <c r="O10" s="21"/>
      <c r="P10" s="20">
        <f t="shared" ref="P10:P16" si="1">$H10      +$J10      +$L10      +$N10</f>
        <v>55946000</v>
      </c>
      <c r="Q10" s="21">
        <f t="shared" ref="Q10:Q16" si="2">$I10      +$K10      +$M10      +$O10</f>
        <v>41778479</v>
      </c>
      <c r="R10" s="22">
        <f t="shared" ref="R10:R16" si="3">IF(($J10      =0),0,((($L10      -$J10      )/$J10      )*100))</f>
        <v>28.926407897689028</v>
      </c>
      <c r="S10" s="23">
        <f t="shared" ref="S10:S16" si="4">IF(($K10      =0),0,((($M10      -$K10      )/$K10      )*100))</f>
        <v>23.059578738115466</v>
      </c>
      <c r="T10" s="22">
        <f t="shared" ref="T10:T15" si="5">IF(($E10      =0),0,(($P10      /$E10      )*100))</f>
        <v>68.176943699731908</v>
      </c>
      <c r="U10" s="24">
        <f t="shared" ref="U10:U15" si="6">IF(($E10      =0),0,(($Q10      /$E10      )*100))</f>
        <v>50.912111869363883</v>
      </c>
      <c r="V10" s="20">
        <v>0</v>
      </c>
      <c r="W10" s="21">
        <v>0</v>
      </c>
    </row>
    <row r="11" spans="1:23" ht="13" customHeight="1" x14ac:dyDescent="0.35">
      <c r="A11" s="18" t="s">
        <v>37</v>
      </c>
      <c r="B11" s="19">
        <v>32000000</v>
      </c>
      <c r="C11" s="19">
        <v>0</v>
      </c>
      <c r="D11" s="19"/>
      <c r="E11" s="19">
        <f t="shared" si="0"/>
        <v>32000000</v>
      </c>
      <c r="F11" s="20">
        <v>32000000</v>
      </c>
      <c r="G11" s="21">
        <v>32000000</v>
      </c>
      <c r="H11" s="20">
        <v>6859000</v>
      </c>
      <c r="I11" s="21">
        <v>2684164</v>
      </c>
      <c r="J11" s="20">
        <v>6913000</v>
      </c>
      <c r="K11" s="21">
        <v>3883151</v>
      </c>
      <c r="L11" s="20">
        <v>6198000</v>
      </c>
      <c r="M11" s="21">
        <v>3779410</v>
      </c>
      <c r="N11" s="20"/>
      <c r="O11" s="21"/>
      <c r="P11" s="20">
        <f t="shared" si="1"/>
        <v>19970000</v>
      </c>
      <c r="Q11" s="21">
        <f t="shared" si="2"/>
        <v>10346725</v>
      </c>
      <c r="R11" s="22">
        <f t="shared" si="3"/>
        <v>-10.342832344857515</v>
      </c>
      <c r="S11" s="23">
        <f t="shared" si="4"/>
        <v>-2.6715674976327217</v>
      </c>
      <c r="T11" s="22">
        <f t="shared" si="5"/>
        <v>62.40625</v>
      </c>
      <c r="U11" s="24">
        <f t="shared" si="6"/>
        <v>32.333515624999997</v>
      </c>
      <c r="V11" s="20">
        <v>0</v>
      </c>
      <c r="W11" s="21">
        <v>0</v>
      </c>
    </row>
    <row r="12" spans="1:23" ht="13" customHeight="1" x14ac:dyDescent="0.3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3" customHeight="1" x14ac:dyDescent="0.35">
      <c r="A13" s="18" t="s">
        <v>39</v>
      </c>
      <c r="B13" s="19">
        <v>32700000</v>
      </c>
      <c r="C13" s="19">
        <v>40162000</v>
      </c>
      <c r="D13" s="19"/>
      <c r="E13" s="19">
        <f t="shared" si="0"/>
        <v>72862000</v>
      </c>
      <c r="F13" s="20">
        <v>72862000</v>
      </c>
      <c r="G13" s="21">
        <v>72862000</v>
      </c>
      <c r="H13" s="20"/>
      <c r="I13" s="21"/>
      <c r="J13" s="20">
        <v>7489000</v>
      </c>
      <c r="K13" s="21">
        <v>23937</v>
      </c>
      <c r="L13" s="20">
        <v>4873000</v>
      </c>
      <c r="M13" s="21">
        <v>2643488</v>
      </c>
      <c r="N13" s="20"/>
      <c r="O13" s="21"/>
      <c r="P13" s="20">
        <f t="shared" si="1"/>
        <v>12362000</v>
      </c>
      <c r="Q13" s="21">
        <f t="shared" si="2"/>
        <v>2667425</v>
      </c>
      <c r="R13" s="22">
        <f t="shared" si="3"/>
        <v>-34.931232474295633</v>
      </c>
      <c r="S13" s="23">
        <f t="shared" si="4"/>
        <v>10943.522580106111</v>
      </c>
      <c r="T13" s="22">
        <f t="shared" si="5"/>
        <v>16.96631989239933</v>
      </c>
      <c r="U13" s="24">
        <f t="shared" si="6"/>
        <v>3.6609275067936644</v>
      </c>
      <c r="V13" s="20">
        <v>0</v>
      </c>
      <c r="W13" s="21">
        <v>0</v>
      </c>
    </row>
    <row r="14" spans="1:23" ht="13" customHeight="1" x14ac:dyDescent="0.35">
      <c r="A14" s="18" t="s">
        <v>40</v>
      </c>
      <c r="B14" s="19">
        <v>5500000</v>
      </c>
      <c r="C14" s="19">
        <v>0</v>
      </c>
      <c r="D14" s="19"/>
      <c r="E14" s="19">
        <f t="shared" si="0"/>
        <v>5500000</v>
      </c>
      <c r="F14" s="20">
        <v>5500000</v>
      </c>
      <c r="G14" s="21">
        <v>42000</v>
      </c>
      <c r="H14" s="20">
        <v>42000</v>
      </c>
      <c r="I14" s="21"/>
      <c r="J14" s="20"/>
      <c r="K14" s="21"/>
      <c r="L14" s="20"/>
      <c r="M14" s="21"/>
      <c r="N14" s="20"/>
      <c r="O14" s="21"/>
      <c r="P14" s="20">
        <f t="shared" si="1"/>
        <v>42000</v>
      </c>
      <c r="Q14" s="21">
        <f t="shared" si="2"/>
        <v>0</v>
      </c>
      <c r="R14" s="22">
        <f t="shared" si="3"/>
        <v>0</v>
      </c>
      <c r="S14" s="23">
        <f t="shared" si="4"/>
        <v>0</v>
      </c>
      <c r="T14" s="22">
        <f t="shared" si="5"/>
        <v>0.76363636363636367</v>
      </c>
      <c r="U14" s="24">
        <f t="shared" si="6"/>
        <v>0</v>
      </c>
      <c r="V14" s="20">
        <v>0</v>
      </c>
      <c r="W14" s="21">
        <v>0</v>
      </c>
    </row>
    <row r="15" spans="1:23" ht="13" customHeight="1" x14ac:dyDescent="0.35">
      <c r="A15" s="18" t="s">
        <v>41</v>
      </c>
      <c r="B15" s="19">
        <v>0</v>
      </c>
      <c r="C15" s="19">
        <v>0</v>
      </c>
      <c r="D15" s="19"/>
      <c r="E15" s="19">
        <f t="shared" si="0"/>
        <v>0</v>
      </c>
      <c r="F15" s="20">
        <v>0</v>
      </c>
      <c r="G15" s="21">
        <v>0</v>
      </c>
      <c r="H15" s="20"/>
      <c r="I15" s="21"/>
      <c r="J15" s="20"/>
      <c r="K15" s="21"/>
      <c r="L15" s="20"/>
      <c r="M15" s="21"/>
      <c r="N15" s="20"/>
      <c r="O15" s="21"/>
      <c r="P15" s="20">
        <f t="shared" si="1"/>
        <v>0</v>
      </c>
      <c r="Q15" s="21">
        <f t="shared" si="2"/>
        <v>0</v>
      </c>
      <c r="R15" s="22">
        <f t="shared" si="3"/>
        <v>0</v>
      </c>
      <c r="S15" s="23">
        <f t="shared" si="4"/>
        <v>0</v>
      </c>
      <c r="T15" s="22">
        <f t="shared" si="5"/>
        <v>0</v>
      </c>
      <c r="U15" s="24">
        <f t="shared" si="6"/>
        <v>0</v>
      </c>
      <c r="V15" s="20">
        <v>0</v>
      </c>
      <c r="W15" s="21">
        <v>0</v>
      </c>
    </row>
    <row r="16" spans="1:23" ht="13" customHeight="1" x14ac:dyDescent="0.35">
      <c r="A16" s="25" t="s">
        <v>42</v>
      </c>
      <c r="B16" s="26">
        <f>SUM(B9:B15)</f>
        <v>172468000</v>
      </c>
      <c r="C16" s="26">
        <f>SUM(C9:C15)</f>
        <v>40162000</v>
      </c>
      <c r="D16" s="26"/>
      <c r="E16" s="26">
        <f t="shared" si="0"/>
        <v>212630000</v>
      </c>
      <c r="F16" s="27">
        <f t="shared" ref="F16:O16" si="7">SUM(F9:F15)</f>
        <v>212630000</v>
      </c>
      <c r="G16" s="28">
        <f t="shared" si="7"/>
        <v>207172000</v>
      </c>
      <c r="H16" s="27">
        <f t="shared" si="7"/>
        <v>22034000</v>
      </c>
      <c r="I16" s="28">
        <f t="shared" si="7"/>
        <v>19125881</v>
      </c>
      <c r="J16" s="27">
        <f t="shared" si="7"/>
        <v>32230000</v>
      </c>
      <c r="K16" s="28">
        <f t="shared" si="7"/>
        <v>15268809</v>
      </c>
      <c r="L16" s="27">
        <f t="shared" si="7"/>
        <v>40701000</v>
      </c>
      <c r="M16" s="28">
        <f t="shared" si="7"/>
        <v>20404584</v>
      </c>
      <c r="N16" s="27">
        <f t="shared" si="7"/>
        <v>0</v>
      </c>
      <c r="O16" s="28">
        <f t="shared" si="7"/>
        <v>0</v>
      </c>
      <c r="P16" s="27">
        <f t="shared" si="1"/>
        <v>94965000</v>
      </c>
      <c r="Q16" s="28">
        <f t="shared" si="2"/>
        <v>54799274</v>
      </c>
      <c r="R16" s="29">
        <f t="shared" si="3"/>
        <v>26.282966180577098</v>
      </c>
      <c r="S16" s="30">
        <f t="shared" si="4"/>
        <v>33.635727580324044</v>
      </c>
      <c r="T16" s="29">
        <f>IF((SUM($E9:$E13)+$E15)=0,0,(P16/(SUM($E9:$E13)+$E15)*100))</f>
        <v>45.848018152850869</v>
      </c>
      <c r="U16" s="31">
        <f>IF((SUM($E9:$E13)+$E15)=0,0,(Q16/(SUM($E9:$E13)+$E15)*100))</f>
        <v>26.456464056389706</v>
      </c>
      <c r="V16" s="27">
        <f>SUM(V9:V15)</f>
        <v>0</v>
      </c>
      <c r="W16" s="28">
        <f>SUM(W9:W15)</f>
        <v>0</v>
      </c>
    </row>
    <row r="17" spans="1:23" ht="13" customHeight="1" x14ac:dyDescent="0.3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3" customHeight="1" x14ac:dyDescent="0.3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IF(($J18      =0),0,((($L18      -$J18      )/$J18      )*100))</f>
        <v>0</v>
      </c>
      <c r="S18" s="23">
        <f t="shared" ref="S18:S24" si="12">IF(($K18      =0),0,((($M18      -$K18      )/$K18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3" customHeight="1" x14ac:dyDescent="0.35">
      <c r="A19" s="18" t="s">
        <v>45</v>
      </c>
      <c r="B19" s="19">
        <v>19655000</v>
      </c>
      <c r="C19" s="19">
        <v>0</v>
      </c>
      <c r="D19" s="19"/>
      <c r="E19" s="19">
        <f t="shared" si="8"/>
        <v>19655000</v>
      </c>
      <c r="F19" s="20">
        <v>19655000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3" customHeight="1" x14ac:dyDescent="0.35">
      <c r="A20" s="18" t="s">
        <v>46</v>
      </c>
      <c r="B20" s="19">
        <v>0</v>
      </c>
      <c r="C20" s="19">
        <v>125982000</v>
      </c>
      <c r="D20" s="19"/>
      <c r="E20" s="19">
        <f t="shared" si="8"/>
        <v>125982000</v>
      </c>
      <c r="F20" s="20">
        <v>125982000</v>
      </c>
      <c r="G20" s="21">
        <v>125982000</v>
      </c>
      <c r="H20" s="20"/>
      <c r="I20" s="21"/>
      <c r="J20" s="20"/>
      <c r="K20" s="21"/>
      <c r="L20" s="20">
        <v>3702000</v>
      </c>
      <c r="M20" s="21">
        <v>2884734</v>
      </c>
      <c r="N20" s="20"/>
      <c r="O20" s="21"/>
      <c r="P20" s="20">
        <f t="shared" si="9"/>
        <v>3702000</v>
      </c>
      <c r="Q20" s="21">
        <f t="shared" si="10"/>
        <v>2884734</v>
      </c>
      <c r="R20" s="22">
        <f t="shared" si="11"/>
        <v>0</v>
      </c>
      <c r="S20" s="23">
        <f t="shared" si="12"/>
        <v>0</v>
      </c>
      <c r="T20" s="22">
        <f t="shared" si="13"/>
        <v>2.938515025956089</v>
      </c>
      <c r="U20" s="24">
        <f t="shared" si="14"/>
        <v>2.28979854264895</v>
      </c>
      <c r="V20" s="20">
        <v>0</v>
      </c>
      <c r="W20" s="21" t="s">
        <v>1</v>
      </c>
    </row>
    <row r="21" spans="1:23" ht="13" customHeight="1" x14ac:dyDescent="0.3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3" customHeight="1" x14ac:dyDescent="0.3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3" customHeight="1" x14ac:dyDescent="0.3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3" customHeight="1" x14ac:dyDescent="0.35">
      <c r="A24" s="25" t="s">
        <v>42</v>
      </c>
      <c r="B24" s="26">
        <f>SUM(B18:B23)</f>
        <v>19655000</v>
      </c>
      <c r="C24" s="26">
        <f>SUM(C18:C23)</f>
        <v>125982000</v>
      </c>
      <c r="D24" s="26"/>
      <c r="E24" s="26">
        <f t="shared" si="8"/>
        <v>145637000</v>
      </c>
      <c r="F24" s="27">
        <f t="shared" ref="F24:O24" si="15">SUM(F18:F23)</f>
        <v>145637000</v>
      </c>
      <c r="G24" s="28">
        <f t="shared" si="15"/>
        <v>125982000</v>
      </c>
      <c r="H24" s="27">
        <f t="shared" si="15"/>
        <v>0</v>
      </c>
      <c r="I24" s="28">
        <f t="shared" si="15"/>
        <v>0</v>
      </c>
      <c r="J24" s="27">
        <f t="shared" si="15"/>
        <v>0</v>
      </c>
      <c r="K24" s="28">
        <f t="shared" si="15"/>
        <v>0</v>
      </c>
      <c r="L24" s="27">
        <f t="shared" si="15"/>
        <v>3702000</v>
      </c>
      <c r="M24" s="28">
        <f t="shared" si="15"/>
        <v>2884734</v>
      </c>
      <c r="N24" s="27">
        <f t="shared" si="15"/>
        <v>0</v>
      </c>
      <c r="O24" s="28">
        <f t="shared" si="15"/>
        <v>0</v>
      </c>
      <c r="P24" s="27">
        <f t="shared" si="9"/>
        <v>3702000</v>
      </c>
      <c r="Q24" s="28">
        <f t="shared" si="10"/>
        <v>2884734</v>
      </c>
      <c r="R24" s="29">
        <f t="shared" si="11"/>
        <v>0</v>
      </c>
      <c r="S24" s="30">
        <f t="shared" si="12"/>
        <v>0</v>
      </c>
      <c r="T24" s="29">
        <f>IF(($E24-$E19-$E23)   =0,0,($P24   /($E24-$E19-$E23)   )*100)</f>
        <v>2.938515025956089</v>
      </c>
      <c r="U24" s="31">
        <f>IF(($E24-$E19-$E23)   =0,0,($Q24   /($E24-$E19-$E23)   )*100)</f>
        <v>2.28979854264895</v>
      </c>
      <c r="V24" s="27">
        <f>SUM(V18:V23)</f>
        <v>0</v>
      </c>
      <c r="W24" s="28">
        <f>SUM(W18:W23)</f>
        <v>0</v>
      </c>
    </row>
    <row r="25" spans="1:23" ht="13" customHeight="1" x14ac:dyDescent="0.3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3" customHeight="1" x14ac:dyDescent="0.3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IF(($J26      =0),0,((($L26      -$J26      )/$J26      )*100))</f>
        <v>0</v>
      </c>
      <c r="S26" s="23">
        <f>IF(($K26      =0),0,((($M26      -$K26      )/$K26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3" customHeight="1" x14ac:dyDescent="0.3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IF(($J27      =0),0,((($L27      -$J27      )/$J27      )*100))</f>
        <v>0</v>
      </c>
      <c r="S27" s="23">
        <f>IF(($K27      =0),0,((($M27      -$K27      )/$K27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3" customHeight="1" x14ac:dyDescent="0.35">
      <c r="A28" s="18" t="s">
        <v>53</v>
      </c>
      <c r="B28" s="19">
        <v>285087000</v>
      </c>
      <c r="C28" s="19">
        <v>-66600000</v>
      </c>
      <c r="D28" s="19"/>
      <c r="E28" s="19">
        <f>$B28      +$C28      +$D28</f>
        <v>218487000</v>
      </c>
      <c r="F28" s="20">
        <v>218487000</v>
      </c>
      <c r="G28" s="21">
        <v>218487000</v>
      </c>
      <c r="H28" s="20">
        <v>18245000</v>
      </c>
      <c r="I28" s="21"/>
      <c r="J28" s="20">
        <v>29189000</v>
      </c>
      <c r="K28" s="21"/>
      <c r="L28" s="20">
        <v>15052000</v>
      </c>
      <c r="M28" s="21"/>
      <c r="N28" s="20"/>
      <c r="O28" s="21"/>
      <c r="P28" s="20">
        <f>$H28      +$J28      +$L28      +$N28</f>
        <v>62486000</v>
      </c>
      <c r="Q28" s="21">
        <f>$I28      +$K28      +$M28      +$O28</f>
        <v>0</v>
      </c>
      <c r="R28" s="22">
        <f>IF(($J28      =0),0,((($L28      -$J28      )/$J28      )*100))</f>
        <v>-48.432628730001028</v>
      </c>
      <c r="S28" s="23">
        <f>IF(($K28      =0),0,((($M28      -$K28      )/$K28      )*100))</f>
        <v>0</v>
      </c>
      <c r="T28" s="22">
        <f>IF(($E28      =0),0,(($P28      /$E28      )*100))</f>
        <v>28.599413237400849</v>
      </c>
      <c r="U28" s="24">
        <f>IF(($E28      =0),0,(($Q28      /$E28      )*100))</f>
        <v>0</v>
      </c>
      <c r="V28" s="20">
        <v>0</v>
      </c>
      <c r="W28" s="21">
        <v>0</v>
      </c>
    </row>
    <row r="29" spans="1:23" ht="13" customHeight="1" x14ac:dyDescent="0.35">
      <c r="A29" s="18" t="s">
        <v>54</v>
      </c>
      <c r="B29" s="19">
        <v>16167000</v>
      </c>
      <c r="C29" s="19">
        <v>0</v>
      </c>
      <c r="D29" s="19"/>
      <c r="E29" s="19">
        <f>$B29      +$C29      +$D29</f>
        <v>16167000</v>
      </c>
      <c r="F29" s="20">
        <v>16167000</v>
      </c>
      <c r="G29" s="21">
        <v>16167000</v>
      </c>
      <c r="H29" s="20">
        <v>723000</v>
      </c>
      <c r="I29" s="21">
        <v>6782769</v>
      </c>
      <c r="J29" s="20">
        <v>2173000</v>
      </c>
      <c r="K29" s="21">
        <v>2200091</v>
      </c>
      <c r="L29" s="20">
        <v>1769000</v>
      </c>
      <c r="M29" s="21">
        <v>3158157</v>
      </c>
      <c r="N29" s="20"/>
      <c r="O29" s="21"/>
      <c r="P29" s="20">
        <f>$H29      +$J29      +$L29      +$N29</f>
        <v>4665000</v>
      </c>
      <c r="Q29" s="21">
        <f>$I29      +$K29      +$M29      +$O29</f>
        <v>12141017</v>
      </c>
      <c r="R29" s="22">
        <f>IF(($J29      =0),0,((($L29      -$J29      )/$J29      )*100))</f>
        <v>-18.59180855959503</v>
      </c>
      <c r="S29" s="23">
        <f>IF(($K29      =0),0,((($M29      -$K29      )/$K29      )*100))</f>
        <v>43.546653297522688</v>
      </c>
      <c r="T29" s="22">
        <f>IF(($E29      =0),0,(($P29      /$E29      )*100))</f>
        <v>28.855075153089626</v>
      </c>
      <c r="U29" s="24">
        <f>IF(($E29      =0),0,(($Q29      /$E29      )*100))</f>
        <v>75.097525824209811</v>
      </c>
      <c r="V29" s="20">
        <v>0</v>
      </c>
      <c r="W29" s="21">
        <v>0</v>
      </c>
    </row>
    <row r="30" spans="1:23" ht="13" customHeight="1" x14ac:dyDescent="0.35">
      <c r="A30" s="25" t="s">
        <v>42</v>
      </c>
      <c r="B30" s="26">
        <f>SUM(B26:B29)</f>
        <v>301254000</v>
      </c>
      <c r="C30" s="26">
        <f>SUM(C26:C29)</f>
        <v>-66600000</v>
      </c>
      <c r="D30" s="26"/>
      <c r="E30" s="26">
        <f>$B30      +$C30      +$D30</f>
        <v>234654000</v>
      </c>
      <c r="F30" s="27">
        <f t="shared" ref="F30:O30" si="16">SUM(F26:F29)</f>
        <v>234654000</v>
      </c>
      <c r="G30" s="28">
        <f t="shared" si="16"/>
        <v>234654000</v>
      </c>
      <c r="H30" s="27">
        <f t="shared" si="16"/>
        <v>18968000</v>
      </c>
      <c r="I30" s="28">
        <f t="shared" si="16"/>
        <v>6782769</v>
      </c>
      <c r="J30" s="27">
        <f t="shared" si="16"/>
        <v>31362000</v>
      </c>
      <c r="K30" s="28">
        <f t="shared" si="16"/>
        <v>2200091</v>
      </c>
      <c r="L30" s="27">
        <f t="shared" si="16"/>
        <v>16821000</v>
      </c>
      <c r="M30" s="28">
        <f t="shared" si="16"/>
        <v>3158157</v>
      </c>
      <c r="N30" s="27">
        <f t="shared" si="16"/>
        <v>0</v>
      </c>
      <c r="O30" s="28">
        <f t="shared" si="16"/>
        <v>0</v>
      </c>
      <c r="P30" s="27">
        <f>$H30      +$J30      +$L30      +$N30</f>
        <v>67151000</v>
      </c>
      <c r="Q30" s="28">
        <f>$I30      +$K30      +$M30      +$O30</f>
        <v>12141017</v>
      </c>
      <c r="R30" s="29">
        <f>IF(($J30      =0),0,((($L30      -$J30      )/$J30      )*100))</f>
        <v>-46.365027740577766</v>
      </c>
      <c r="S30" s="30">
        <f>IF(($K30      =0),0,((($M30      -$K30      )/$K30      )*100))</f>
        <v>43.546653297522688</v>
      </c>
      <c r="T30" s="29">
        <f>IF($E30   =0,0,($P30   /$E30   )*100)</f>
        <v>28.617027623650138</v>
      </c>
      <c r="U30" s="31">
        <f>IF($E30   =0,0,($Q30   /$E30   )*100)</f>
        <v>5.174008114074339</v>
      </c>
      <c r="V30" s="27">
        <f>SUM(V26:V29)</f>
        <v>0</v>
      </c>
      <c r="W30" s="28">
        <f>SUM(W26:W29)</f>
        <v>0</v>
      </c>
    </row>
    <row r="31" spans="1:23" ht="13" customHeight="1" x14ac:dyDescent="0.3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3" customHeight="1" x14ac:dyDescent="0.35">
      <c r="A32" s="18" t="s">
        <v>56</v>
      </c>
      <c r="B32" s="19">
        <v>112946000</v>
      </c>
      <c r="C32" s="19">
        <v>0</v>
      </c>
      <c r="D32" s="19"/>
      <c r="E32" s="19">
        <f>$B32      +$C32      +$D32</f>
        <v>112946000</v>
      </c>
      <c r="F32" s="20">
        <v>112946000</v>
      </c>
      <c r="G32" s="21">
        <v>112946000</v>
      </c>
      <c r="H32" s="20">
        <v>21190000</v>
      </c>
      <c r="I32" s="21">
        <v>13985586</v>
      </c>
      <c r="J32" s="20">
        <v>47562000</v>
      </c>
      <c r="K32" s="21">
        <v>33540841</v>
      </c>
      <c r="L32" s="20">
        <v>15900000</v>
      </c>
      <c r="M32" s="21">
        <v>21844789</v>
      </c>
      <c r="N32" s="20"/>
      <c r="O32" s="21"/>
      <c r="P32" s="20">
        <f>$H32      +$J32      +$L32      +$N32</f>
        <v>84652000</v>
      </c>
      <c r="Q32" s="21">
        <f>$I32      +$K32      +$M32      +$O32</f>
        <v>69371216</v>
      </c>
      <c r="R32" s="22">
        <f>IF(($J32      =0),0,((($L32      -$J32      )/$J32      )*100))</f>
        <v>-66.569950801059676</v>
      </c>
      <c r="S32" s="23">
        <f>IF(($K32      =0),0,((($M32      -$K32      )/$K32      )*100))</f>
        <v>-34.871075534450675</v>
      </c>
      <c r="T32" s="22">
        <f>IF(($E32      =0),0,(($P32      /$E32      )*100))</f>
        <v>74.94909071591735</v>
      </c>
      <c r="U32" s="24">
        <f>IF(($E32      =0),0,(($Q32      /$E32      )*100))</f>
        <v>61.41980769571299</v>
      </c>
      <c r="V32" s="20">
        <v>0</v>
      </c>
      <c r="W32" s="21">
        <v>0</v>
      </c>
    </row>
    <row r="33" spans="1:23" ht="13" customHeight="1" x14ac:dyDescent="0.35">
      <c r="A33" s="25" t="s">
        <v>42</v>
      </c>
      <c r="B33" s="26">
        <f>B32</f>
        <v>112946000</v>
      </c>
      <c r="C33" s="26">
        <f>C32</f>
        <v>0</v>
      </c>
      <c r="D33" s="26"/>
      <c r="E33" s="26">
        <f>$B33      +$C33      +$D33</f>
        <v>112946000</v>
      </c>
      <c r="F33" s="27">
        <f t="shared" ref="F33:O33" si="17">F32</f>
        <v>112946000</v>
      </c>
      <c r="G33" s="28">
        <f t="shared" si="17"/>
        <v>112946000</v>
      </c>
      <c r="H33" s="27">
        <f t="shared" si="17"/>
        <v>21190000</v>
      </c>
      <c r="I33" s="28">
        <f t="shared" si="17"/>
        <v>13985586</v>
      </c>
      <c r="J33" s="27">
        <f t="shared" si="17"/>
        <v>47562000</v>
      </c>
      <c r="K33" s="28">
        <f t="shared" si="17"/>
        <v>33540841</v>
      </c>
      <c r="L33" s="27">
        <f t="shared" si="17"/>
        <v>15900000</v>
      </c>
      <c r="M33" s="28">
        <f t="shared" si="17"/>
        <v>21844789</v>
      </c>
      <c r="N33" s="27">
        <f t="shared" si="17"/>
        <v>0</v>
      </c>
      <c r="O33" s="28">
        <f t="shared" si="17"/>
        <v>0</v>
      </c>
      <c r="P33" s="27">
        <f>$H33      +$J33      +$L33      +$N33</f>
        <v>84652000</v>
      </c>
      <c r="Q33" s="28">
        <f>$I33      +$K33      +$M33      +$O33</f>
        <v>69371216</v>
      </c>
      <c r="R33" s="29">
        <f>IF(($J33      =0),0,((($L33      -$J33      )/$J33      )*100))</f>
        <v>-66.569950801059676</v>
      </c>
      <c r="S33" s="30">
        <f>IF(($K33      =0),0,((($M33      -$K33      )/$K33      )*100))</f>
        <v>-34.871075534450675</v>
      </c>
      <c r="T33" s="29">
        <f>IF($E33   =0,0,($P33   /$E33   )*100)</f>
        <v>74.94909071591735</v>
      </c>
      <c r="U33" s="31">
        <f>IF($E33   =0,0,($Q33   /$E33   )*100)</f>
        <v>61.41980769571299</v>
      </c>
      <c r="V33" s="27">
        <f>V32</f>
        <v>0</v>
      </c>
      <c r="W33" s="28">
        <f>W32</f>
        <v>0</v>
      </c>
    </row>
    <row r="34" spans="1:23" ht="13" customHeight="1" x14ac:dyDescent="0.3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3" customHeight="1" x14ac:dyDescent="0.35">
      <c r="A35" s="18" t="s">
        <v>58</v>
      </c>
      <c r="B35" s="19">
        <v>314162000</v>
      </c>
      <c r="C35" s="19">
        <v>-841000</v>
      </c>
      <c r="D35" s="19"/>
      <c r="E35" s="19">
        <f t="shared" ref="E35:E40" si="18">$B35      +$C35      +$D35</f>
        <v>313321000</v>
      </c>
      <c r="F35" s="20">
        <v>313321000</v>
      </c>
      <c r="G35" s="21">
        <v>313321000</v>
      </c>
      <c r="H35" s="20">
        <v>64776000</v>
      </c>
      <c r="I35" s="21">
        <v>35619873</v>
      </c>
      <c r="J35" s="20">
        <v>90639000</v>
      </c>
      <c r="K35" s="21">
        <v>62900110</v>
      </c>
      <c r="L35" s="20">
        <v>60871000</v>
      </c>
      <c r="M35" s="21">
        <v>118304606</v>
      </c>
      <c r="N35" s="20"/>
      <c r="O35" s="21"/>
      <c r="P35" s="20">
        <f t="shared" ref="P35:P40" si="19">$H35      +$J35      +$L35      +$N35</f>
        <v>216286000</v>
      </c>
      <c r="Q35" s="21">
        <f t="shared" ref="Q35:Q40" si="20">$I35      +$K35      +$M35      +$O35</f>
        <v>216824589</v>
      </c>
      <c r="R35" s="22">
        <f t="shared" ref="R35:R40" si="21">IF(($J35      =0),0,((($L35      -$J35      )/$J35      )*100))</f>
        <v>-32.842374695219497</v>
      </c>
      <c r="S35" s="23">
        <f t="shared" ref="S35:S40" si="22">IF(($K35      =0),0,((($M35      -$K35      )/$K35      )*100))</f>
        <v>88.083305418702764</v>
      </c>
      <c r="T35" s="22">
        <f t="shared" ref="T35:T39" si="23">IF(($E35      =0),0,(($P35      /$E35      )*100))</f>
        <v>69.03016395326199</v>
      </c>
      <c r="U35" s="24">
        <f t="shared" ref="U35:U39" si="24">IF(($E35      =0),0,(($Q35      /$E35      )*100))</f>
        <v>69.202060825798455</v>
      </c>
      <c r="V35" s="20">
        <v>0</v>
      </c>
      <c r="W35" s="21">
        <v>0</v>
      </c>
    </row>
    <row r="36" spans="1:23" ht="13" customHeight="1" x14ac:dyDescent="0.35">
      <c r="A36" s="18" t="s">
        <v>59</v>
      </c>
      <c r="B36" s="19">
        <v>653779000</v>
      </c>
      <c r="C36" s="19">
        <v>0</v>
      </c>
      <c r="D36" s="19"/>
      <c r="E36" s="19">
        <f t="shared" si="18"/>
        <v>653779000</v>
      </c>
      <c r="F36" s="20">
        <v>653779000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3" customHeight="1" x14ac:dyDescent="0.3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3" customHeight="1" x14ac:dyDescent="0.35">
      <c r="A38" s="18" t="s">
        <v>61</v>
      </c>
      <c r="B38" s="19">
        <v>19000000</v>
      </c>
      <c r="C38" s="19">
        <v>1000000</v>
      </c>
      <c r="D38" s="19"/>
      <c r="E38" s="19">
        <f t="shared" si="18"/>
        <v>20000000</v>
      </c>
      <c r="F38" s="20">
        <v>20000000</v>
      </c>
      <c r="G38" s="21">
        <v>20000000</v>
      </c>
      <c r="H38" s="20">
        <v>5459000</v>
      </c>
      <c r="I38" s="21"/>
      <c r="J38" s="20">
        <v>2938000</v>
      </c>
      <c r="K38" s="21">
        <v>7900969</v>
      </c>
      <c r="L38" s="20">
        <v>4221000</v>
      </c>
      <c r="M38" s="21">
        <v>5775</v>
      </c>
      <c r="N38" s="20"/>
      <c r="O38" s="21"/>
      <c r="P38" s="20">
        <f t="shared" si="19"/>
        <v>12618000</v>
      </c>
      <c r="Q38" s="21">
        <f t="shared" si="20"/>
        <v>7906744</v>
      </c>
      <c r="R38" s="22">
        <f t="shared" si="21"/>
        <v>43.669162695711364</v>
      </c>
      <c r="S38" s="23">
        <f t="shared" si="22"/>
        <v>-99.926907699549261</v>
      </c>
      <c r="T38" s="22">
        <f t="shared" si="23"/>
        <v>63.09</v>
      </c>
      <c r="U38" s="24">
        <f t="shared" si="24"/>
        <v>39.533720000000002</v>
      </c>
      <c r="V38" s="20">
        <v>0</v>
      </c>
      <c r="W38" s="21">
        <v>0</v>
      </c>
    </row>
    <row r="39" spans="1:23" ht="13" customHeight="1" x14ac:dyDescent="0.3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3" customHeight="1" x14ac:dyDescent="0.35">
      <c r="A40" s="25" t="s">
        <v>42</v>
      </c>
      <c r="B40" s="26">
        <f>SUM(B35:B39)</f>
        <v>986941000</v>
      </c>
      <c r="C40" s="26">
        <f>SUM(C35:C39)</f>
        <v>159000</v>
      </c>
      <c r="D40" s="26"/>
      <c r="E40" s="26">
        <f t="shared" si="18"/>
        <v>987100000</v>
      </c>
      <c r="F40" s="27">
        <f t="shared" ref="F40:O40" si="25">SUM(F35:F39)</f>
        <v>987100000</v>
      </c>
      <c r="G40" s="28">
        <f t="shared" si="25"/>
        <v>333321000</v>
      </c>
      <c r="H40" s="27">
        <f t="shared" si="25"/>
        <v>70235000</v>
      </c>
      <c r="I40" s="28">
        <f t="shared" si="25"/>
        <v>35619873</v>
      </c>
      <c r="J40" s="27">
        <f t="shared" si="25"/>
        <v>93577000</v>
      </c>
      <c r="K40" s="28">
        <f t="shared" si="25"/>
        <v>70801079</v>
      </c>
      <c r="L40" s="27">
        <f t="shared" si="25"/>
        <v>65092000</v>
      </c>
      <c r="M40" s="28">
        <f t="shared" si="25"/>
        <v>118310381</v>
      </c>
      <c r="N40" s="27">
        <f t="shared" si="25"/>
        <v>0</v>
      </c>
      <c r="O40" s="28">
        <f t="shared" si="25"/>
        <v>0</v>
      </c>
      <c r="P40" s="27">
        <f t="shared" si="19"/>
        <v>228904000</v>
      </c>
      <c r="Q40" s="28">
        <f t="shared" si="20"/>
        <v>224731333</v>
      </c>
      <c r="R40" s="29">
        <f t="shared" si="21"/>
        <v>-30.440172264552185</v>
      </c>
      <c r="S40" s="30">
        <f t="shared" si="22"/>
        <v>67.102511248451464</v>
      </c>
      <c r="T40" s="29">
        <f>IF((+$E35+$E38) =0,0,(P40   /(+$E35+$E38) )*100)</f>
        <v>68.673740928414347</v>
      </c>
      <c r="U40" s="31">
        <f>IF((+$E35+$E38) =0,0,(Q40   /(+$E35+$E38) )*100)</f>
        <v>67.421894510096863</v>
      </c>
      <c r="V40" s="27">
        <f>SUM(V35:V39)</f>
        <v>0</v>
      </c>
      <c r="W40" s="28">
        <f>SUM(W35:W39)</f>
        <v>0</v>
      </c>
    </row>
    <row r="41" spans="1:23" ht="13" customHeight="1" x14ac:dyDescent="0.3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3" customHeight="1" x14ac:dyDescent="0.3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IF(($J42      =0),0,((($L42      -$J42      )/$J42      )*100))</f>
        <v>0</v>
      </c>
      <c r="S42" s="23">
        <f t="shared" ref="S42:S53" si="30">IF(($K42      =0),0,((($M42      -$K42      )/$K42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3" customHeight="1" x14ac:dyDescent="0.35">
      <c r="A43" s="18" t="s">
        <v>65</v>
      </c>
      <c r="B43" s="19">
        <v>481329000</v>
      </c>
      <c r="C43" s="19">
        <v>-139727000</v>
      </c>
      <c r="D43" s="19"/>
      <c r="E43" s="19">
        <f t="shared" si="26"/>
        <v>341602000</v>
      </c>
      <c r="F43" s="20">
        <v>341602000</v>
      </c>
      <c r="G43" s="21">
        <v>341602000</v>
      </c>
      <c r="H43" s="20">
        <v>16524000</v>
      </c>
      <c r="I43" s="21">
        <v>18298124</v>
      </c>
      <c r="J43" s="20">
        <v>51705000</v>
      </c>
      <c r="K43" s="21">
        <v>72938380</v>
      </c>
      <c r="L43" s="20">
        <v>91097000</v>
      </c>
      <c r="M43" s="21">
        <v>14193230</v>
      </c>
      <c r="N43" s="20"/>
      <c r="O43" s="21"/>
      <c r="P43" s="20">
        <f t="shared" si="27"/>
        <v>159326000</v>
      </c>
      <c r="Q43" s="21">
        <f t="shared" si="28"/>
        <v>105429734</v>
      </c>
      <c r="R43" s="22">
        <f t="shared" si="29"/>
        <v>76.18605550720433</v>
      </c>
      <c r="S43" s="23">
        <f t="shared" si="30"/>
        <v>-80.540793475259534</v>
      </c>
      <c r="T43" s="22">
        <f t="shared" si="31"/>
        <v>46.640827629814815</v>
      </c>
      <c r="U43" s="24">
        <f t="shared" si="32"/>
        <v>30.863324570699234</v>
      </c>
      <c r="V43" s="20">
        <v>0</v>
      </c>
      <c r="W43" s="21">
        <v>0</v>
      </c>
    </row>
    <row r="44" spans="1:23" ht="13" customHeight="1" x14ac:dyDescent="0.35">
      <c r="A44" s="18" t="s">
        <v>66</v>
      </c>
      <c r="B44" s="19">
        <v>352215000</v>
      </c>
      <c r="C44" s="19">
        <v>0</v>
      </c>
      <c r="D44" s="19"/>
      <c r="E44" s="19">
        <f t="shared" si="26"/>
        <v>352215000</v>
      </c>
      <c r="F44" s="20">
        <v>352215000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3" customHeight="1" x14ac:dyDescent="0.3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3" customHeight="1" x14ac:dyDescent="0.3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3" hidden="1" customHeight="1" x14ac:dyDescent="0.3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3" customHeight="1" x14ac:dyDescent="0.3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3" customHeight="1" x14ac:dyDescent="0.3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3" customHeight="1" x14ac:dyDescent="0.3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3" customHeight="1" x14ac:dyDescent="0.35">
      <c r="A51" s="18" t="s">
        <v>73</v>
      </c>
      <c r="B51" s="19">
        <v>527000000</v>
      </c>
      <c r="C51" s="19">
        <v>65000000</v>
      </c>
      <c r="D51" s="19"/>
      <c r="E51" s="19">
        <f t="shared" si="26"/>
        <v>592000000</v>
      </c>
      <c r="F51" s="20">
        <v>592000000</v>
      </c>
      <c r="G51" s="21">
        <v>592000000</v>
      </c>
      <c r="H51" s="20">
        <v>46226000</v>
      </c>
      <c r="I51" s="21">
        <v>27378959</v>
      </c>
      <c r="J51" s="20">
        <v>111847000</v>
      </c>
      <c r="K51" s="21">
        <v>102563694</v>
      </c>
      <c r="L51" s="20">
        <v>60675000</v>
      </c>
      <c r="M51" s="21">
        <v>20556430</v>
      </c>
      <c r="N51" s="20"/>
      <c r="O51" s="21"/>
      <c r="P51" s="20">
        <f t="shared" si="27"/>
        <v>218748000</v>
      </c>
      <c r="Q51" s="21">
        <f t="shared" si="28"/>
        <v>150499083</v>
      </c>
      <c r="R51" s="22">
        <f t="shared" si="29"/>
        <v>-45.751785921839655</v>
      </c>
      <c r="S51" s="23">
        <f t="shared" si="30"/>
        <v>-79.957400910306532</v>
      </c>
      <c r="T51" s="22">
        <f t="shared" si="31"/>
        <v>36.950675675675676</v>
      </c>
      <c r="U51" s="24">
        <f t="shared" si="32"/>
        <v>25.422142398648649</v>
      </c>
      <c r="V51" s="20">
        <v>0</v>
      </c>
      <c r="W51" s="21">
        <v>0</v>
      </c>
    </row>
    <row r="52" spans="1:23" ht="13" customHeight="1" x14ac:dyDescent="0.35">
      <c r="A52" s="18" t="s">
        <v>74</v>
      </c>
      <c r="B52" s="19">
        <v>0</v>
      </c>
      <c r="C52" s="19">
        <v>158233000</v>
      </c>
      <c r="D52" s="19"/>
      <c r="E52" s="19">
        <f t="shared" si="26"/>
        <v>158233000</v>
      </c>
      <c r="F52" s="20">
        <v>158233000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3" customHeight="1" x14ac:dyDescent="0.35">
      <c r="A53" s="25" t="s">
        <v>42</v>
      </c>
      <c r="B53" s="26">
        <f>SUM(B42:B52)</f>
        <v>1360544000</v>
      </c>
      <c r="C53" s="26">
        <f>SUM(C42:C52)</f>
        <v>83506000</v>
      </c>
      <c r="D53" s="26"/>
      <c r="E53" s="26">
        <f t="shared" si="26"/>
        <v>1444050000</v>
      </c>
      <c r="F53" s="27">
        <f t="shared" ref="F53:O53" si="33">SUM(F42:F52)</f>
        <v>1444050000</v>
      </c>
      <c r="G53" s="28">
        <f t="shared" si="33"/>
        <v>933602000</v>
      </c>
      <c r="H53" s="27">
        <f t="shared" si="33"/>
        <v>62750000</v>
      </c>
      <c r="I53" s="28">
        <f t="shared" si="33"/>
        <v>45677083</v>
      </c>
      <c r="J53" s="27">
        <f t="shared" si="33"/>
        <v>163552000</v>
      </c>
      <c r="K53" s="28">
        <f t="shared" si="33"/>
        <v>175502074</v>
      </c>
      <c r="L53" s="27">
        <f t="shared" si="33"/>
        <v>151772000</v>
      </c>
      <c r="M53" s="28">
        <f t="shared" si="33"/>
        <v>34749660</v>
      </c>
      <c r="N53" s="27">
        <f t="shared" si="33"/>
        <v>0</v>
      </c>
      <c r="O53" s="28">
        <f t="shared" si="33"/>
        <v>0</v>
      </c>
      <c r="P53" s="27">
        <f t="shared" si="27"/>
        <v>378074000</v>
      </c>
      <c r="Q53" s="28">
        <f t="shared" si="28"/>
        <v>255928817</v>
      </c>
      <c r="R53" s="29">
        <f t="shared" si="29"/>
        <v>-7.2026022304832713</v>
      </c>
      <c r="S53" s="30">
        <f t="shared" si="30"/>
        <v>-80.199857923046537</v>
      </c>
      <c r="T53" s="29">
        <f>IF((+$E43+$E45+$E47+$E48+$E51) =0,0,(P53   /(+$E43+$E45+$E47+$E48+$E51) )*100)</f>
        <v>40.496271430438235</v>
      </c>
      <c r="U53" s="31">
        <f>IF((+$E43+$E45+$E47+$E48+$E51) =0,0,(Q53   /(+$E43+$E45+$E47+$E48+$E51) )*100)</f>
        <v>27.413053635274988</v>
      </c>
      <c r="V53" s="27">
        <f>SUM(V42:V52)</f>
        <v>0</v>
      </c>
      <c r="W53" s="28">
        <f>SUM(W42:W52)</f>
        <v>0</v>
      </c>
    </row>
    <row r="54" spans="1:23" ht="13" customHeight="1" x14ac:dyDescent="0.3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3" customHeight="1" x14ac:dyDescent="0.3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IF(($J55      =0),0,((($L55      -$J55      )/$J55      )*100))</f>
        <v>0</v>
      </c>
      <c r="S55" s="23">
        <f>IF(($K55      =0),0,((($M55      -$K55      )/$K55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3" customHeight="1" x14ac:dyDescent="0.3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IF(($J56      =0),0,((($L56      -$J56      )/$J56      )*100))</f>
        <v>0</v>
      </c>
      <c r="S56" s="23">
        <f>IF(($K56      =0),0,((($M56      -$K56      )/$K56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3" hidden="1" customHeight="1" x14ac:dyDescent="0.3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IF(($J57      =0),0,((($L57      -$J57      )/$J57      )*100))</f>
        <v>0</v>
      </c>
      <c r="S57" s="23">
        <f>IF(($K57      =0),0,((($M57      -$K57      )/$K57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3" hidden="1" customHeight="1" x14ac:dyDescent="0.3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IF(($J58      =0),0,((($L58      -$J58      )/$J58      )*100))</f>
        <v>0</v>
      </c>
      <c r="S58" s="23">
        <f>IF(($K58      =0),0,((($M58      -$K58      )/$K58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3" customHeight="1" x14ac:dyDescent="0.3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IF(($J59      =0),0,((($L59      -$J59      )/$J59      )*100))</f>
        <v>0</v>
      </c>
      <c r="S59" s="41">
        <f>IF(($K59      =0),0,((($M59      -$K59      )/$K59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3" customHeight="1" x14ac:dyDescent="0.3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3" customHeight="1" x14ac:dyDescent="0.3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IF(($J61      =0),0,((($L61      -$J61      )/$J61      )*100))</f>
        <v>0</v>
      </c>
      <c r="S61" s="23">
        <f t="shared" ref="S61:S67" si="39">IF(($K61      =0),0,((($M61      -$K61      )/$K61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3" customHeight="1" x14ac:dyDescent="0.3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3" customHeight="1" x14ac:dyDescent="0.3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3" customHeight="1" x14ac:dyDescent="0.35">
      <c r="A64" s="18" t="s">
        <v>84</v>
      </c>
      <c r="B64" s="19">
        <v>0</v>
      </c>
      <c r="C64" s="19">
        <v>0</v>
      </c>
      <c r="D64" s="19"/>
      <c r="E64" s="19">
        <f t="shared" si="35"/>
        <v>0</v>
      </c>
      <c r="F64" s="20">
        <v>0</v>
      </c>
      <c r="G64" s="21">
        <v>0</v>
      </c>
      <c r="H64" s="20"/>
      <c r="I64" s="21"/>
      <c r="J64" s="20"/>
      <c r="K64" s="21"/>
      <c r="L64" s="20"/>
      <c r="M64" s="21"/>
      <c r="N64" s="20"/>
      <c r="O64" s="21"/>
      <c r="P64" s="20">
        <f t="shared" si="36"/>
        <v>0</v>
      </c>
      <c r="Q64" s="21">
        <f t="shared" si="37"/>
        <v>0</v>
      </c>
      <c r="R64" s="22">
        <f t="shared" si="38"/>
        <v>0</v>
      </c>
      <c r="S64" s="23">
        <f t="shared" si="39"/>
        <v>0</v>
      </c>
      <c r="T64" s="22">
        <f t="shared" si="40"/>
        <v>0</v>
      </c>
      <c r="U64" s="24">
        <f t="shared" si="41"/>
        <v>0</v>
      </c>
      <c r="V64" s="20">
        <v>0</v>
      </c>
      <c r="W64" s="21">
        <v>0</v>
      </c>
    </row>
    <row r="65" spans="1:23" ht="13" customHeight="1" x14ac:dyDescent="0.35">
      <c r="A65" s="18" t="s">
        <v>85</v>
      </c>
      <c r="B65" s="19">
        <v>582303000</v>
      </c>
      <c r="C65" s="19">
        <v>-61000000</v>
      </c>
      <c r="D65" s="19"/>
      <c r="E65" s="19">
        <f t="shared" si="35"/>
        <v>521303000</v>
      </c>
      <c r="F65" s="20">
        <v>521303000</v>
      </c>
      <c r="G65" s="21">
        <v>521303000</v>
      </c>
      <c r="H65" s="20">
        <v>13830000</v>
      </c>
      <c r="I65" s="21">
        <v>578411</v>
      </c>
      <c r="J65" s="20">
        <v>41293000</v>
      </c>
      <c r="K65" s="21">
        <v>22625984</v>
      </c>
      <c r="L65" s="20">
        <v>51528000</v>
      </c>
      <c r="M65" s="21">
        <v>15586598</v>
      </c>
      <c r="N65" s="20"/>
      <c r="O65" s="21"/>
      <c r="P65" s="20">
        <f t="shared" si="36"/>
        <v>106651000</v>
      </c>
      <c r="Q65" s="21">
        <f t="shared" si="37"/>
        <v>38790993</v>
      </c>
      <c r="R65" s="22">
        <f t="shared" si="38"/>
        <v>24.786283389436466</v>
      </c>
      <c r="S65" s="23">
        <f t="shared" si="39"/>
        <v>-31.111955175076584</v>
      </c>
      <c r="T65" s="22">
        <f t="shared" si="40"/>
        <v>20.458543303990194</v>
      </c>
      <c r="U65" s="24">
        <f t="shared" si="41"/>
        <v>7.4411605150939089</v>
      </c>
      <c r="V65" s="20">
        <v>0</v>
      </c>
      <c r="W65" s="21">
        <v>0</v>
      </c>
    </row>
    <row r="66" spans="1:23" ht="13" customHeight="1" x14ac:dyDescent="0.35">
      <c r="A66" s="25" t="s">
        <v>42</v>
      </c>
      <c r="B66" s="26">
        <f>SUM(B61:B65)</f>
        <v>582303000</v>
      </c>
      <c r="C66" s="26">
        <f>SUM(C61:C65)</f>
        <v>-61000000</v>
      </c>
      <c r="D66" s="26"/>
      <c r="E66" s="26">
        <f t="shared" si="35"/>
        <v>521303000</v>
      </c>
      <c r="F66" s="27">
        <f t="shared" ref="F66:O66" si="42">SUM(F61:F65)</f>
        <v>521303000</v>
      </c>
      <c r="G66" s="28">
        <f t="shared" si="42"/>
        <v>521303000</v>
      </c>
      <c r="H66" s="27">
        <f t="shared" si="42"/>
        <v>13830000</v>
      </c>
      <c r="I66" s="28">
        <f t="shared" si="42"/>
        <v>578411</v>
      </c>
      <c r="J66" s="27">
        <f t="shared" si="42"/>
        <v>41293000</v>
      </c>
      <c r="K66" s="28">
        <f t="shared" si="42"/>
        <v>22625984</v>
      </c>
      <c r="L66" s="27">
        <f t="shared" si="42"/>
        <v>51528000</v>
      </c>
      <c r="M66" s="28">
        <f t="shared" si="42"/>
        <v>15586598</v>
      </c>
      <c r="N66" s="27">
        <f t="shared" si="42"/>
        <v>0</v>
      </c>
      <c r="O66" s="28">
        <f t="shared" si="42"/>
        <v>0</v>
      </c>
      <c r="P66" s="27">
        <f t="shared" si="36"/>
        <v>106651000</v>
      </c>
      <c r="Q66" s="28">
        <f t="shared" si="37"/>
        <v>38790993</v>
      </c>
      <c r="R66" s="29">
        <f t="shared" si="38"/>
        <v>24.786283389436466</v>
      </c>
      <c r="S66" s="30">
        <f t="shared" si="39"/>
        <v>-31.111955175076584</v>
      </c>
      <c r="T66" s="29">
        <f>IF((+$E61+$E63+$E64++$E65) =0,0,(P66   /(+$E61+$E63+$E64+$E65) )*100)</f>
        <v>20.458543303990194</v>
      </c>
      <c r="U66" s="31">
        <f>IF((+$E61+$E63+$E65) =0,0,(Q66  /(+$E61+$E63+$E65) )*100)</f>
        <v>7.4411605150939089</v>
      </c>
      <c r="V66" s="27">
        <f>SUM(V61:V65)</f>
        <v>0</v>
      </c>
      <c r="W66" s="28">
        <f>SUM(W61:W65)</f>
        <v>0</v>
      </c>
    </row>
    <row r="67" spans="1:23" ht="13" customHeight="1" x14ac:dyDescent="0.35">
      <c r="A67" s="43" t="s">
        <v>86</v>
      </c>
      <c r="B67" s="44">
        <f>SUM(B9:B15,B18:B23,B26:B29,B32,B35:B39,B42:B52,B55:B58,B61:B65)</f>
        <v>3536111000</v>
      </c>
      <c r="C67" s="44">
        <f>SUM(C9:C15,C18:C23,C26:C29,C32,C35:C39,C42:C52,C55:C58,C61:C65)</f>
        <v>122209000</v>
      </c>
      <c r="D67" s="44"/>
      <c r="E67" s="44">
        <f t="shared" si="35"/>
        <v>3658320000</v>
      </c>
      <c r="F67" s="45">
        <f t="shared" ref="F67:O67" si="43">SUM(F9:F15,F18:F23,F26:F29,F32,F35:F39,F42:F52,F55:F58,F61:F65)</f>
        <v>3658320000</v>
      </c>
      <c r="G67" s="46">
        <f t="shared" si="43"/>
        <v>2468980000</v>
      </c>
      <c r="H67" s="45">
        <f t="shared" si="43"/>
        <v>209007000</v>
      </c>
      <c r="I67" s="46">
        <f t="shared" si="43"/>
        <v>121769603</v>
      </c>
      <c r="J67" s="45">
        <f t="shared" si="43"/>
        <v>409576000</v>
      </c>
      <c r="K67" s="46">
        <f t="shared" si="43"/>
        <v>319938878</v>
      </c>
      <c r="L67" s="45">
        <f t="shared" si="43"/>
        <v>345516000</v>
      </c>
      <c r="M67" s="46">
        <f t="shared" si="43"/>
        <v>216938903</v>
      </c>
      <c r="N67" s="45">
        <f t="shared" si="43"/>
        <v>0</v>
      </c>
      <c r="O67" s="46">
        <f t="shared" si="43"/>
        <v>0</v>
      </c>
      <c r="P67" s="45">
        <f t="shared" si="36"/>
        <v>964099000</v>
      </c>
      <c r="Q67" s="46">
        <f t="shared" si="37"/>
        <v>658647384</v>
      </c>
      <c r="R67" s="47">
        <f t="shared" si="38"/>
        <v>-15.640564876848254</v>
      </c>
      <c r="S67" s="48">
        <f t="shared" si="39"/>
        <v>-32.193641374212731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39.049137726423268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26.67735617500318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3" customHeight="1" x14ac:dyDescent="0.3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3" customHeight="1" x14ac:dyDescent="0.35">
      <c r="A69" s="49" t="s">
        <v>87</v>
      </c>
      <c r="B69" s="19">
        <v>3226154000</v>
      </c>
      <c r="C69" s="19">
        <v>-75487000</v>
      </c>
      <c r="D69" s="19"/>
      <c r="E69" s="19">
        <f>$B69      +$C69      +$D69</f>
        <v>3150667000</v>
      </c>
      <c r="F69" s="20">
        <v>3150667000</v>
      </c>
      <c r="G69" s="21">
        <v>3073663000</v>
      </c>
      <c r="H69" s="20">
        <v>533974000</v>
      </c>
      <c r="I69" s="21">
        <v>413965430</v>
      </c>
      <c r="J69" s="20">
        <v>640030000</v>
      </c>
      <c r="K69" s="21">
        <v>724560669</v>
      </c>
      <c r="L69" s="20">
        <v>552114000</v>
      </c>
      <c r="M69" s="21">
        <v>284484539</v>
      </c>
      <c r="N69" s="20"/>
      <c r="O69" s="21"/>
      <c r="P69" s="20">
        <f>$H69      +$J69      +$L69      +$N69</f>
        <v>1726118000</v>
      </c>
      <c r="Q69" s="21">
        <f>$I69      +$K69      +$M69      +$O69</f>
        <v>1423010638</v>
      </c>
      <c r="R69" s="22">
        <f>IF(($J69      =0),0,((($L69      -$J69      )/$J69      )*100))</f>
        <v>-13.736231114166522</v>
      </c>
      <c r="S69" s="23">
        <f>IF(($K69      =0),0,((($M69      -$K69      )/$K69      )*100))</f>
        <v>-60.73696086862811</v>
      </c>
      <c r="T69" s="22">
        <f>IF(($E69      =0),0,(($P69      /$E69      )*100))</f>
        <v>54.785796150465913</v>
      </c>
      <c r="U69" s="24">
        <f>IF(($E69      =0),0,(($Q69      /$E69      )*100))</f>
        <v>45.165377299473413</v>
      </c>
      <c r="V69" s="20">
        <v>0</v>
      </c>
      <c r="W69" s="21">
        <v>0</v>
      </c>
    </row>
    <row r="70" spans="1:23" ht="13" customHeight="1" x14ac:dyDescent="0.35">
      <c r="A70" s="36" t="s">
        <v>42</v>
      </c>
      <c r="B70" s="37">
        <f>B69</f>
        <v>3226154000</v>
      </c>
      <c r="C70" s="37">
        <f>C69</f>
        <v>-75487000</v>
      </c>
      <c r="D70" s="37"/>
      <c r="E70" s="37">
        <f>$B70      +$C70      +$D70</f>
        <v>3150667000</v>
      </c>
      <c r="F70" s="38">
        <f t="shared" ref="F70:O70" si="44">F69</f>
        <v>3150667000</v>
      </c>
      <c r="G70" s="39">
        <f t="shared" si="44"/>
        <v>3073663000</v>
      </c>
      <c r="H70" s="38">
        <f t="shared" si="44"/>
        <v>533974000</v>
      </c>
      <c r="I70" s="39">
        <f t="shared" si="44"/>
        <v>413965430</v>
      </c>
      <c r="J70" s="38">
        <f t="shared" si="44"/>
        <v>640030000</v>
      </c>
      <c r="K70" s="39">
        <f t="shared" si="44"/>
        <v>724560669</v>
      </c>
      <c r="L70" s="38">
        <f t="shared" si="44"/>
        <v>552114000</v>
      </c>
      <c r="M70" s="39">
        <f t="shared" si="44"/>
        <v>284484539</v>
      </c>
      <c r="N70" s="38">
        <f t="shared" si="44"/>
        <v>0</v>
      </c>
      <c r="O70" s="39">
        <f t="shared" si="44"/>
        <v>0</v>
      </c>
      <c r="P70" s="38">
        <f>$H70      +$J70      +$L70      +$N70</f>
        <v>1726118000</v>
      </c>
      <c r="Q70" s="39">
        <f>$I70      +$K70      +$M70      +$O70</f>
        <v>1423010638</v>
      </c>
      <c r="R70" s="40">
        <f>IF(($J70      =0),0,((($L70      -$J70      )/$J70      )*100))</f>
        <v>-13.736231114166522</v>
      </c>
      <c r="S70" s="41">
        <f>IF(($K70      =0),0,((($M70      -$K70      )/$K70      )*100))</f>
        <v>-60.73696086862811</v>
      </c>
      <c r="T70" s="40">
        <f>IF($E70   =0,0,($P70   /$E70   )*100)</f>
        <v>54.785796150465913</v>
      </c>
      <c r="U70" s="42">
        <f>IF($E70   =0,0,($Q70   /$E70 )*100)</f>
        <v>45.165377299473413</v>
      </c>
      <c r="V70" s="38">
        <f>V69</f>
        <v>0</v>
      </c>
      <c r="W70" s="39">
        <f>W69</f>
        <v>0</v>
      </c>
    </row>
    <row r="71" spans="1:23" ht="13" customHeight="1" x14ac:dyDescent="0.35">
      <c r="A71" s="43" t="s">
        <v>86</v>
      </c>
      <c r="B71" s="44">
        <f>B69</f>
        <v>3226154000</v>
      </c>
      <c r="C71" s="44">
        <f>C69</f>
        <v>-75487000</v>
      </c>
      <c r="D71" s="44"/>
      <c r="E71" s="44">
        <f>$B71      +$C71      +$D71</f>
        <v>3150667000</v>
      </c>
      <c r="F71" s="45">
        <f t="shared" ref="F71:O71" si="45">F69</f>
        <v>3150667000</v>
      </c>
      <c r="G71" s="46">
        <f t="shared" si="45"/>
        <v>3073663000</v>
      </c>
      <c r="H71" s="45">
        <f t="shared" si="45"/>
        <v>533974000</v>
      </c>
      <c r="I71" s="46">
        <f t="shared" si="45"/>
        <v>413965430</v>
      </c>
      <c r="J71" s="45">
        <f t="shared" si="45"/>
        <v>640030000</v>
      </c>
      <c r="K71" s="46">
        <f t="shared" si="45"/>
        <v>724560669</v>
      </c>
      <c r="L71" s="45">
        <f t="shared" si="45"/>
        <v>552114000</v>
      </c>
      <c r="M71" s="46">
        <f t="shared" si="45"/>
        <v>284484539</v>
      </c>
      <c r="N71" s="45">
        <f t="shared" si="45"/>
        <v>0</v>
      </c>
      <c r="O71" s="46">
        <f t="shared" si="45"/>
        <v>0</v>
      </c>
      <c r="P71" s="45">
        <f>$H71      +$J71      +$L71      +$N71</f>
        <v>1726118000</v>
      </c>
      <c r="Q71" s="46">
        <f>$I71      +$K71      +$M71      +$O71</f>
        <v>1423010638</v>
      </c>
      <c r="R71" s="47">
        <f>IF(($J71      =0),0,((($L71      -$J71      )/$J71      )*100))</f>
        <v>-13.736231114166522</v>
      </c>
      <c r="S71" s="48">
        <f>IF(($K71      =0),0,((($M71      -$K71      )/$K71      )*100))</f>
        <v>-60.73696086862811</v>
      </c>
      <c r="T71" s="47">
        <f>IF($E71   =0,0,($P71   /$E71   )*100)</f>
        <v>54.785796150465913</v>
      </c>
      <c r="U71" s="51">
        <f>IF($E71   =0,0,($Q71   /$E71   )*100)</f>
        <v>45.165377299473413</v>
      </c>
      <c r="V71" s="45">
        <f>V69</f>
        <v>0</v>
      </c>
      <c r="W71" s="46">
        <f>W69</f>
        <v>0</v>
      </c>
    </row>
    <row r="72" spans="1:23" ht="13" customHeight="1" thickBot="1" x14ac:dyDescent="0.4">
      <c r="A72" s="43" t="s">
        <v>88</v>
      </c>
      <c r="B72" s="44">
        <f>SUM(B9:B15,B18:B23,B26:B29,B32,B35:B39,B42:B52,B55:B58,B61:B65,B69)</f>
        <v>6762265000</v>
      </c>
      <c r="C72" s="44">
        <f>SUM(C9:C15,C18:C23,C26:C29,C32,C35:C39,C42:C52,C55:C58,C61:C65,C69)</f>
        <v>46722000</v>
      </c>
      <c r="D72" s="44"/>
      <c r="E72" s="44">
        <f>$B72      +$C72      +$D72</f>
        <v>6808987000</v>
      </c>
      <c r="F72" s="45">
        <f t="shared" ref="F72:O72" si="46">SUM(F9:F15,F18:F23,F26:F29,F32,F35:F39,F42:F52,F55:F58,F61:F65,F69)</f>
        <v>6808987000</v>
      </c>
      <c r="G72" s="46">
        <f t="shared" si="46"/>
        <v>5542643000</v>
      </c>
      <c r="H72" s="45">
        <f t="shared" si="46"/>
        <v>742981000</v>
      </c>
      <c r="I72" s="46">
        <f t="shared" si="46"/>
        <v>535735033</v>
      </c>
      <c r="J72" s="45">
        <f t="shared" si="46"/>
        <v>1049606000</v>
      </c>
      <c r="K72" s="46">
        <f t="shared" si="46"/>
        <v>1044499547</v>
      </c>
      <c r="L72" s="45">
        <f t="shared" si="46"/>
        <v>897630000</v>
      </c>
      <c r="M72" s="46">
        <f t="shared" si="46"/>
        <v>501423442</v>
      </c>
      <c r="N72" s="45">
        <f t="shared" si="46"/>
        <v>0</v>
      </c>
      <c r="O72" s="46">
        <f t="shared" si="46"/>
        <v>0</v>
      </c>
      <c r="P72" s="45">
        <f>$H72      +$J72      +$L72      +$N72</f>
        <v>2690217000</v>
      </c>
      <c r="Q72" s="46">
        <f>$I72      +$K72      +$M72      +$O72</f>
        <v>2081658022</v>
      </c>
      <c r="R72" s="47">
        <f>IF(($J72      =0),0,((($L72      -$J72      )/$J72      )*100))</f>
        <v>-14.479337961101594</v>
      </c>
      <c r="S72" s="48">
        <f>IF(($K72      =0),0,((($M72      -$K72      )/$K72      )*100))</f>
        <v>-51.993905268778448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47.871994561895363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37.04278186812062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" thickTop="1" x14ac:dyDescent="0.3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3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0" t="s">
        <v>5</v>
      </c>
      <c r="G74" s="61"/>
      <c r="H74" s="60" t="s">
        <v>6</v>
      </c>
      <c r="I74" s="62"/>
      <c r="J74" s="60" t="s">
        <v>7</v>
      </c>
      <c r="K74" s="62"/>
      <c r="L74" s="60" t="s">
        <v>8</v>
      </c>
      <c r="M74" s="60"/>
      <c r="N74" s="63" t="s">
        <v>9</v>
      </c>
      <c r="O74" s="60"/>
      <c r="P74" s="179" t="s">
        <v>10</v>
      </c>
      <c r="Q74" s="180"/>
      <c r="R74" s="181" t="s">
        <v>11</v>
      </c>
      <c r="S74" s="180"/>
      <c r="T74" s="181" t="s">
        <v>12</v>
      </c>
      <c r="U74" s="180"/>
      <c r="V74" s="179"/>
      <c r="W74" s="180"/>
    </row>
    <row r="75" spans="1:23" ht="52.5" x14ac:dyDescent="0.3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3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3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3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3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3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3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3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3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3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3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3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IF(($J86      =0),0,((($L86      -$J86      )/$J86      )*100))</f>
        <v>0</v>
      </c>
      <c r="S86" s="104">
        <f t="shared" ref="S86:S93" si="52">IF(($K86      =0),0,((($M86      -$K86      )/$K86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3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3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3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3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3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3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3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3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1" hidden="1" x14ac:dyDescent="0.3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3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3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3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3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3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3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3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3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3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3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3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3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3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3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3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3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3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3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3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35">
      <c r="A115" s="129" t="s">
        <v>118</v>
      </c>
    </row>
    <row r="116" spans="1:23" x14ac:dyDescent="0.35">
      <c r="A116" s="129" t="s">
        <v>119</v>
      </c>
    </row>
    <row r="117" spans="1:23" x14ac:dyDescent="0.3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3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3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35">
      <c r="A120" s="129" t="s">
        <v>123</v>
      </c>
    </row>
    <row r="123" spans="1:23" x14ac:dyDescent="0.35">
      <c r="A123" s="130"/>
      <c r="G123" s="130"/>
      <c r="W123" s="130"/>
    </row>
    <row r="124" spans="1:23" x14ac:dyDescent="0.35">
      <c r="A124" s="130"/>
      <c r="G124" s="130"/>
      <c r="W124" s="130"/>
    </row>
    <row r="125" spans="1:23" x14ac:dyDescent="0.3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25150-1F0C-4396-8327-9EA4AA31BF16}">
  <dimension ref="A1:W125"/>
  <sheetViews>
    <sheetView workbookViewId="0">
      <selection activeCell="A5" sqref="A5:U5"/>
    </sheetView>
  </sheetViews>
  <sheetFormatPr defaultRowHeight="14.5" x14ac:dyDescent="0.35"/>
  <cols>
    <col min="1" max="1" width="52.7265625" style="2" customWidth="1"/>
    <col min="2" max="13" width="13.7265625" style="2" customWidth="1"/>
    <col min="14" max="15" width="13.7265625" style="2" hidden="1" customWidth="1"/>
    <col min="16" max="23" width="13.7265625" style="2" customWidth="1"/>
    <col min="24" max="24" width="2.7265625" style="2" customWidth="1"/>
    <col min="25" max="16384" width="8.7265625" style="2"/>
  </cols>
  <sheetData>
    <row r="1" spans="1:23" x14ac:dyDescent="0.3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"/>
      <c r="W1" s="1"/>
    </row>
    <row r="2" spans="1:23" ht="18" x14ac:dyDescent="0.4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3"/>
      <c r="W2" s="3"/>
    </row>
    <row r="3" spans="1:23" ht="18" customHeight="1" x14ac:dyDescent="0.4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3"/>
      <c r="W3" s="3"/>
    </row>
    <row r="4" spans="1:23" ht="18" customHeight="1" x14ac:dyDescent="0.4">
      <c r="A4" s="183" t="s">
        <v>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3"/>
      <c r="W4" s="3"/>
    </row>
    <row r="5" spans="1:23" ht="15" customHeight="1" x14ac:dyDescent="0.35">
      <c r="A5" s="184" t="s">
        <v>125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4"/>
      <c r="W5" s="4"/>
    </row>
    <row r="6" spans="1:23" ht="12.75" customHeight="1" x14ac:dyDescent="0.35">
      <c r="A6" s="5"/>
      <c r="B6" s="5" t="s">
        <v>1</v>
      </c>
      <c r="C6" s="5" t="s">
        <v>1</v>
      </c>
      <c r="D6" s="5" t="s">
        <v>1</v>
      </c>
      <c r="E6" s="6" t="s">
        <v>1</v>
      </c>
      <c r="F6" s="177" t="s">
        <v>5</v>
      </c>
      <c r="G6" s="178"/>
      <c r="H6" s="177" t="s">
        <v>6</v>
      </c>
      <c r="I6" s="178"/>
      <c r="J6" s="177" t="s">
        <v>7</v>
      </c>
      <c r="K6" s="178"/>
      <c r="L6" s="177" t="s">
        <v>8</v>
      </c>
      <c r="M6" s="178"/>
      <c r="N6" s="177" t="s">
        <v>9</v>
      </c>
      <c r="O6" s="178"/>
      <c r="P6" s="177" t="s">
        <v>10</v>
      </c>
      <c r="Q6" s="178"/>
      <c r="R6" s="177" t="s">
        <v>11</v>
      </c>
      <c r="S6" s="178"/>
      <c r="T6" s="177" t="s">
        <v>12</v>
      </c>
      <c r="U6" s="178"/>
      <c r="V6" s="177" t="s">
        <v>13</v>
      </c>
      <c r="W6" s="178"/>
    </row>
    <row r="7" spans="1:23" ht="65" x14ac:dyDescent="0.3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3" customHeight="1" x14ac:dyDescent="0.3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3" customHeight="1" x14ac:dyDescent="0.35">
      <c r="A9" s="18" t="s">
        <v>35</v>
      </c>
      <c r="B9" s="19">
        <v>6934000</v>
      </c>
      <c r="C9" s="19">
        <v>0</v>
      </c>
      <c r="D9" s="19"/>
      <c r="E9" s="19">
        <f>$B9       +$C9       +$D9</f>
        <v>6934000</v>
      </c>
      <c r="F9" s="20">
        <v>6934000</v>
      </c>
      <c r="G9" s="21">
        <v>6934000</v>
      </c>
      <c r="H9" s="20"/>
      <c r="I9" s="21"/>
      <c r="J9" s="20"/>
      <c r="K9" s="21"/>
      <c r="L9" s="20"/>
      <c r="M9" s="21"/>
      <c r="N9" s="20"/>
      <c r="O9" s="21"/>
      <c r="P9" s="20">
        <f>$H9       +$J9       +$L9       +$N9</f>
        <v>0</v>
      </c>
      <c r="Q9" s="21">
        <f>$I9       +$K9       +$M9       +$O9</f>
        <v>0</v>
      </c>
      <c r="R9" s="22">
        <f>IF(($J9       =0),0,((($L9       -$J9       )/$J9       )*100))</f>
        <v>0</v>
      </c>
      <c r="S9" s="23">
        <f>IF(($K9       =0),0,((($M9       -$K9       )/$K9       )*100))</f>
        <v>0</v>
      </c>
      <c r="T9" s="22">
        <f>IF(($E9       =0),0,(($P9       /$E9       )*100))</f>
        <v>0</v>
      </c>
      <c r="U9" s="24">
        <f>IF(($E9       =0),0,(($Q9       /$E9       )*100))</f>
        <v>0</v>
      </c>
      <c r="V9" s="20">
        <v>0</v>
      </c>
      <c r="W9" s="21">
        <v>0</v>
      </c>
    </row>
    <row r="10" spans="1:23" ht="13" customHeight="1" x14ac:dyDescent="0.35">
      <c r="A10" s="18" t="s">
        <v>36</v>
      </c>
      <c r="B10" s="19">
        <v>57400000</v>
      </c>
      <c r="C10" s="19">
        <v>0</v>
      </c>
      <c r="D10" s="19"/>
      <c r="E10" s="19">
        <f t="shared" ref="E10:E16" si="0">$B10      +$C10      +$D10</f>
        <v>57400000</v>
      </c>
      <c r="F10" s="20">
        <v>57400000</v>
      </c>
      <c r="G10" s="21">
        <v>57400000</v>
      </c>
      <c r="H10" s="20">
        <v>7493000</v>
      </c>
      <c r="I10" s="21">
        <v>-1302059</v>
      </c>
      <c r="J10" s="20">
        <v>16885000</v>
      </c>
      <c r="K10" s="21">
        <v>4223301</v>
      </c>
      <c r="L10" s="20">
        <v>10882000</v>
      </c>
      <c r="M10" s="21">
        <v>4857464</v>
      </c>
      <c r="N10" s="20"/>
      <c r="O10" s="21"/>
      <c r="P10" s="20">
        <f t="shared" ref="P10:P16" si="1">$H10      +$J10      +$L10      +$N10</f>
        <v>35260000</v>
      </c>
      <c r="Q10" s="21">
        <f t="shared" ref="Q10:Q16" si="2">$I10      +$K10      +$M10      +$O10</f>
        <v>7778706</v>
      </c>
      <c r="R10" s="22">
        <f t="shared" ref="R10:R16" si="3">IF(($J10      =0),0,((($L10      -$J10      )/$J10      )*100))</f>
        <v>-35.552265324252296</v>
      </c>
      <c r="S10" s="23">
        <f t="shared" ref="S10:S16" si="4">IF(($K10      =0),0,((($M10      -$K10      )/$K10      )*100))</f>
        <v>15.015813459661057</v>
      </c>
      <c r="T10" s="22">
        <f t="shared" ref="T10:T15" si="5">IF(($E10      =0),0,(($P10      /$E10      )*100))</f>
        <v>61.428571428571431</v>
      </c>
      <c r="U10" s="24">
        <f t="shared" ref="U10:U15" si="6">IF(($E10      =0),0,(($Q10      /$E10      )*100))</f>
        <v>13.551752613240417</v>
      </c>
      <c r="V10" s="20">
        <v>0</v>
      </c>
      <c r="W10" s="21">
        <v>0</v>
      </c>
    </row>
    <row r="11" spans="1:23" ht="13" customHeight="1" x14ac:dyDescent="0.35">
      <c r="A11" s="18" t="s">
        <v>37</v>
      </c>
      <c r="B11" s="19">
        <v>0</v>
      </c>
      <c r="C11" s="19">
        <v>0</v>
      </c>
      <c r="D11" s="19"/>
      <c r="E11" s="19">
        <f t="shared" si="0"/>
        <v>0</v>
      </c>
      <c r="F11" s="20">
        <v>0</v>
      </c>
      <c r="G11" s="21">
        <v>0</v>
      </c>
      <c r="H11" s="20"/>
      <c r="I11" s="21"/>
      <c r="J11" s="20"/>
      <c r="K11" s="21"/>
      <c r="L11" s="20"/>
      <c r="M11" s="21"/>
      <c r="N11" s="20"/>
      <c r="O11" s="21"/>
      <c r="P11" s="20">
        <f t="shared" si="1"/>
        <v>0</v>
      </c>
      <c r="Q11" s="21">
        <f t="shared" si="2"/>
        <v>0</v>
      </c>
      <c r="R11" s="22">
        <f t="shared" si="3"/>
        <v>0</v>
      </c>
      <c r="S11" s="23">
        <f t="shared" si="4"/>
        <v>0</v>
      </c>
      <c r="T11" s="22">
        <f t="shared" si="5"/>
        <v>0</v>
      </c>
      <c r="U11" s="24">
        <f t="shared" si="6"/>
        <v>0</v>
      </c>
      <c r="V11" s="20">
        <v>0</v>
      </c>
      <c r="W11" s="21">
        <v>0</v>
      </c>
    </row>
    <row r="12" spans="1:23" ht="13" customHeight="1" x14ac:dyDescent="0.3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3" customHeight="1" x14ac:dyDescent="0.35">
      <c r="A13" s="18" t="s">
        <v>39</v>
      </c>
      <c r="B13" s="19">
        <v>10000000</v>
      </c>
      <c r="C13" s="19">
        <v>20738000</v>
      </c>
      <c r="D13" s="19"/>
      <c r="E13" s="19">
        <f t="shared" si="0"/>
        <v>30738000</v>
      </c>
      <c r="F13" s="20">
        <v>30738000</v>
      </c>
      <c r="G13" s="21">
        <v>30738000</v>
      </c>
      <c r="H13" s="20"/>
      <c r="I13" s="21"/>
      <c r="J13" s="20"/>
      <c r="K13" s="21">
        <v>5812953</v>
      </c>
      <c r="L13" s="20">
        <v>5185000</v>
      </c>
      <c r="M13" s="21">
        <v>1946808</v>
      </c>
      <c r="N13" s="20"/>
      <c r="O13" s="21"/>
      <c r="P13" s="20">
        <f t="shared" si="1"/>
        <v>5185000</v>
      </c>
      <c r="Q13" s="21">
        <f t="shared" si="2"/>
        <v>7759761</v>
      </c>
      <c r="R13" s="22">
        <f t="shared" si="3"/>
        <v>0</v>
      </c>
      <c r="S13" s="23">
        <f t="shared" si="4"/>
        <v>-66.509139158702993</v>
      </c>
      <c r="T13" s="22">
        <f t="shared" si="5"/>
        <v>16.86837139696792</v>
      </c>
      <c r="U13" s="24">
        <f t="shared" si="6"/>
        <v>25.244846769471014</v>
      </c>
      <c r="V13" s="20">
        <v>0</v>
      </c>
      <c r="W13" s="21">
        <v>0</v>
      </c>
    </row>
    <row r="14" spans="1:23" ht="13" customHeight="1" x14ac:dyDescent="0.35">
      <c r="A14" s="18" t="s">
        <v>40</v>
      </c>
      <c r="B14" s="19">
        <v>100000</v>
      </c>
      <c r="C14" s="19">
        <v>0</v>
      </c>
      <c r="D14" s="19"/>
      <c r="E14" s="19">
        <f t="shared" si="0"/>
        <v>100000</v>
      </c>
      <c r="F14" s="20">
        <v>100000</v>
      </c>
      <c r="G14" s="21">
        <v>0</v>
      </c>
      <c r="H14" s="20"/>
      <c r="I14" s="21"/>
      <c r="J14" s="20"/>
      <c r="K14" s="21"/>
      <c r="L14" s="20"/>
      <c r="M14" s="21"/>
      <c r="N14" s="20"/>
      <c r="O14" s="21"/>
      <c r="P14" s="20">
        <f t="shared" si="1"/>
        <v>0</v>
      </c>
      <c r="Q14" s="21">
        <f t="shared" si="2"/>
        <v>0</v>
      </c>
      <c r="R14" s="22">
        <f t="shared" si="3"/>
        <v>0</v>
      </c>
      <c r="S14" s="23">
        <f t="shared" si="4"/>
        <v>0</v>
      </c>
      <c r="T14" s="22">
        <f t="shared" si="5"/>
        <v>0</v>
      </c>
      <c r="U14" s="24">
        <f t="shared" si="6"/>
        <v>0</v>
      </c>
      <c r="V14" s="20">
        <v>0</v>
      </c>
      <c r="W14" s="21">
        <v>0</v>
      </c>
    </row>
    <row r="15" spans="1:23" ht="13" customHeight="1" x14ac:dyDescent="0.35">
      <c r="A15" s="18" t="s">
        <v>41</v>
      </c>
      <c r="B15" s="19">
        <v>0</v>
      </c>
      <c r="C15" s="19">
        <v>0</v>
      </c>
      <c r="D15" s="19"/>
      <c r="E15" s="19">
        <f t="shared" si="0"/>
        <v>0</v>
      </c>
      <c r="F15" s="20">
        <v>0</v>
      </c>
      <c r="G15" s="21">
        <v>0</v>
      </c>
      <c r="H15" s="20"/>
      <c r="I15" s="21"/>
      <c r="J15" s="20"/>
      <c r="K15" s="21"/>
      <c r="L15" s="20"/>
      <c r="M15" s="21"/>
      <c r="N15" s="20"/>
      <c r="O15" s="21"/>
      <c r="P15" s="20">
        <f t="shared" si="1"/>
        <v>0</v>
      </c>
      <c r="Q15" s="21">
        <f t="shared" si="2"/>
        <v>0</v>
      </c>
      <c r="R15" s="22">
        <f t="shared" si="3"/>
        <v>0</v>
      </c>
      <c r="S15" s="23">
        <f t="shared" si="4"/>
        <v>0</v>
      </c>
      <c r="T15" s="22">
        <f t="shared" si="5"/>
        <v>0</v>
      </c>
      <c r="U15" s="24">
        <f t="shared" si="6"/>
        <v>0</v>
      </c>
      <c r="V15" s="20">
        <v>0</v>
      </c>
      <c r="W15" s="21">
        <v>0</v>
      </c>
    </row>
    <row r="16" spans="1:23" ht="13" customHeight="1" x14ac:dyDescent="0.35">
      <c r="A16" s="25" t="s">
        <v>42</v>
      </c>
      <c r="B16" s="26">
        <f>SUM(B9:B15)</f>
        <v>74434000</v>
      </c>
      <c r="C16" s="26">
        <f>SUM(C9:C15)</f>
        <v>20738000</v>
      </c>
      <c r="D16" s="26"/>
      <c r="E16" s="26">
        <f t="shared" si="0"/>
        <v>95172000</v>
      </c>
      <c r="F16" s="27">
        <f t="shared" ref="F16:O16" si="7">SUM(F9:F15)</f>
        <v>95172000</v>
      </c>
      <c r="G16" s="28">
        <f t="shared" si="7"/>
        <v>95072000</v>
      </c>
      <c r="H16" s="27">
        <f t="shared" si="7"/>
        <v>7493000</v>
      </c>
      <c r="I16" s="28">
        <f t="shared" si="7"/>
        <v>-1302059</v>
      </c>
      <c r="J16" s="27">
        <f t="shared" si="7"/>
        <v>16885000</v>
      </c>
      <c r="K16" s="28">
        <f t="shared" si="7"/>
        <v>10036254</v>
      </c>
      <c r="L16" s="27">
        <f t="shared" si="7"/>
        <v>16067000</v>
      </c>
      <c r="M16" s="28">
        <f t="shared" si="7"/>
        <v>6804272</v>
      </c>
      <c r="N16" s="27">
        <f t="shared" si="7"/>
        <v>0</v>
      </c>
      <c r="O16" s="28">
        <f t="shared" si="7"/>
        <v>0</v>
      </c>
      <c r="P16" s="27">
        <f t="shared" si="1"/>
        <v>40445000</v>
      </c>
      <c r="Q16" s="28">
        <f t="shared" si="2"/>
        <v>15538467</v>
      </c>
      <c r="R16" s="29">
        <f t="shared" si="3"/>
        <v>-4.8445365709209351</v>
      </c>
      <c r="S16" s="30">
        <f t="shared" si="4"/>
        <v>-32.203070986445745</v>
      </c>
      <c r="T16" s="29">
        <f>IF((SUM($E9:$E13)+$E15)=0,0,(P16/(SUM($E9:$E13)+$E15)*100))</f>
        <v>42.541442275328173</v>
      </c>
      <c r="U16" s="31">
        <f>IF((SUM($E9:$E13)+$E15)=0,0,(Q16/(SUM($E9:$E13)+$E15)*100))</f>
        <v>16.343894101312689</v>
      </c>
      <c r="V16" s="27">
        <f>SUM(V9:V15)</f>
        <v>0</v>
      </c>
      <c r="W16" s="28">
        <f>SUM(W9:W15)</f>
        <v>0</v>
      </c>
    </row>
    <row r="17" spans="1:23" ht="13" customHeight="1" x14ac:dyDescent="0.3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3" customHeight="1" x14ac:dyDescent="0.3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IF(($J18      =0),0,((($L18      -$J18      )/$J18      )*100))</f>
        <v>0</v>
      </c>
      <c r="S18" s="23">
        <f t="shared" ref="S18:S24" si="12">IF(($K18      =0),0,((($M18      -$K18      )/$K18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3" customHeight="1" x14ac:dyDescent="0.35">
      <c r="A19" s="18" t="s">
        <v>45</v>
      </c>
      <c r="B19" s="19">
        <v>14330000</v>
      </c>
      <c r="C19" s="19">
        <v>0</v>
      </c>
      <c r="D19" s="19"/>
      <c r="E19" s="19">
        <f t="shared" si="8"/>
        <v>14330000</v>
      </c>
      <c r="F19" s="20">
        <v>14330000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3" customHeight="1" x14ac:dyDescent="0.35">
      <c r="A20" s="18" t="s">
        <v>46</v>
      </c>
      <c r="B20" s="19">
        <v>0</v>
      </c>
      <c r="C20" s="19">
        <v>0</v>
      </c>
      <c r="D20" s="19"/>
      <c r="E20" s="19">
        <f t="shared" si="8"/>
        <v>0</v>
      </c>
      <c r="F20" s="20">
        <v>0</v>
      </c>
      <c r="G20" s="21">
        <v>0</v>
      </c>
      <c r="H20" s="20"/>
      <c r="I20" s="21"/>
      <c r="J20" s="20"/>
      <c r="K20" s="21"/>
      <c r="L20" s="20"/>
      <c r="M20" s="21"/>
      <c r="N20" s="20"/>
      <c r="O20" s="21"/>
      <c r="P20" s="20">
        <f t="shared" si="9"/>
        <v>0</v>
      </c>
      <c r="Q20" s="21">
        <f t="shared" si="10"/>
        <v>0</v>
      </c>
      <c r="R20" s="22">
        <f t="shared" si="11"/>
        <v>0</v>
      </c>
      <c r="S20" s="23">
        <f t="shared" si="12"/>
        <v>0</v>
      </c>
      <c r="T20" s="22">
        <f t="shared" si="13"/>
        <v>0</v>
      </c>
      <c r="U20" s="24">
        <f t="shared" si="14"/>
        <v>0</v>
      </c>
      <c r="V20" s="20">
        <v>0</v>
      </c>
      <c r="W20" s="21" t="s">
        <v>1</v>
      </c>
    </row>
    <row r="21" spans="1:23" ht="13" customHeight="1" x14ac:dyDescent="0.3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3" customHeight="1" x14ac:dyDescent="0.3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3" customHeight="1" x14ac:dyDescent="0.3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3" customHeight="1" x14ac:dyDescent="0.35">
      <c r="A24" s="25" t="s">
        <v>42</v>
      </c>
      <c r="B24" s="26">
        <f>SUM(B18:B23)</f>
        <v>14330000</v>
      </c>
      <c r="C24" s="26">
        <f>SUM(C18:C23)</f>
        <v>0</v>
      </c>
      <c r="D24" s="26"/>
      <c r="E24" s="26">
        <f t="shared" si="8"/>
        <v>14330000</v>
      </c>
      <c r="F24" s="27">
        <f t="shared" ref="F24:O24" si="15">SUM(F18:F23)</f>
        <v>14330000</v>
      </c>
      <c r="G24" s="28">
        <f t="shared" si="15"/>
        <v>0</v>
      </c>
      <c r="H24" s="27">
        <f t="shared" si="15"/>
        <v>0</v>
      </c>
      <c r="I24" s="28">
        <f t="shared" si="15"/>
        <v>0</v>
      </c>
      <c r="J24" s="27">
        <f t="shared" si="15"/>
        <v>0</v>
      </c>
      <c r="K24" s="28">
        <f t="shared" si="15"/>
        <v>0</v>
      </c>
      <c r="L24" s="27">
        <f t="shared" si="15"/>
        <v>0</v>
      </c>
      <c r="M24" s="28">
        <f t="shared" si="15"/>
        <v>0</v>
      </c>
      <c r="N24" s="27">
        <f t="shared" si="15"/>
        <v>0</v>
      </c>
      <c r="O24" s="28">
        <f t="shared" si="15"/>
        <v>0</v>
      </c>
      <c r="P24" s="27">
        <f t="shared" si="9"/>
        <v>0</v>
      </c>
      <c r="Q24" s="28">
        <f t="shared" si="10"/>
        <v>0</v>
      </c>
      <c r="R24" s="29">
        <f t="shared" si="11"/>
        <v>0</v>
      </c>
      <c r="S24" s="30">
        <f t="shared" si="12"/>
        <v>0</v>
      </c>
      <c r="T24" s="29">
        <f>IF(($E24-$E19-$E23)   =0,0,($P24   /($E24-$E19-$E23)   )*100)</f>
        <v>0</v>
      </c>
      <c r="U24" s="31">
        <f>IF(($E24-$E19-$E23)   =0,0,($Q24   /($E24-$E19-$E23)   )*100)</f>
        <v>0</v>
      </c>
      <c r="V24" s="27">
        <f>SUM(V18:V23)</f>
        <v>0</v>
      </c>
      <c r="W24" s="28">
        <f>SUM(W18:W23)</f>
        <v>0</v>
      </c>
    </row>
    <row r="25" spans="1:23" ht="13" customHeight="1" x14ac:dyDescent="0.3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3" customHeight="1" x14ac:dyDescent="0.3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IF(($J26      =0),0,((($L26      -$J26      )/$J26      )*100))</f>
        <v>0</v>
      </c>
      <c r="S26" s="23">
        <f>IF(($K26      =0),0,((($M26      -$K26      )/$K26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3" customHeight="1" x14ac:dyDescent="0.3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IF(($J27      =0),0,((($L27      -$J27      )/$J27      )*100))</f>
        <v>0</v>
      </c>
      <c r="S27" s="23">
        <f>IF(($K27      =0),0,((($M27      -$K27      )/$K27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3" customHeight="1" x14ac:dyDescent="0.35">
      <c r="A28" s="18" t="s">
        <v>53</v>
      </c>
      <c r="B28" s="19">
        <v>223648000</v>
      </c>
      <c r="C28" s="19">
        <v>0</v>
      </c>
      <c r="D28" s="19"/>
      <c r="E28" s="19">
        <f>$B28      +$C28      +$D28</f>
        <v>223648000</v>
      </c>
      <c r="F28" s="20">
        <v>223648000</v>
      </c>
      <c r="G28" s="21">
        <v>223648000</v>
      </c>
      <c r="H28" s="20">
        <v>22812000</v>
      </c>
      <c r="I28" s="21"/>
      <c r="J28" s="20">
        <v>75577000</v>
      </c>
      <c r="K28" s="21">
        <v>90816965</v>
      </c>
      <c r="L28" s="20">
        <v>17499000</v>
      </c>
      <c r="M28" s="21">
        <v>17979913</v>
      </c>
      <c r="N28" s="20"/>
      <c r="O28" s="21"/>
      <c r="P28" s="20">
        <f>$H28      +$J28      +$L28      +$N28</f>
        <v>115888000</v>
      </c>
      <c r="Q28" s="21">
        <f>$I28      +$K28      +$M28      +$O28</f>
        <v>108796878</v>
      </c>
      <c r="R28" s="22">
        <f>IF(($J28      =0),0,((($L28      -$J28      )/$J28      )*100))</f>
        <v>-76.84613043650846</v>
      </c>
      <c r="S28" s="23">
        <f>IF(($K28      =0),0,((($M28      -$K28      )/$K28      )*100))</f>
        <v>-80.202032736945128</v>
      </c>
      <c r="T28" s="22">
        <f>IF(($E28      =0),0,(($P28      /$E28      )*100))</f>
        <v>51.81714122192016</v>
      </c>
      <c r="U28" s="24">
        <f>IF(($E28      =0),0,(($Q28      /$E28      )*100))</f>
        <v>48.646479288882524</v>
      </c>
      <c r="V28" s="20">
        <v>0</v>
      </c>
      <c r="W28" s="21">
        <v>0</v>
      </c>
    </row>
    <row r="29" spans="1:23" ht="13" customHeight="1" x14ac:dyDescent="0.35">
      <c r="A29" s="18" t="s">
        <v>54</v>
      </c>
      <c r="B29" s="19">
        <v>9222000</v>
      </c>
      <c r="C29" s="19">
        <v>0</v>
      </c>
      <c r="D29" s="19"/>
      <c r="E29" s="19">
        <f>$B29      +$C29      +$D29</f>
        <v>9222000</v>
      </c>
      <c r="F29" s="20">
        <v>9222000</v>
      </c>
      <c r="G29" s="21">
        <v>9222000</v>
      </c>
      <c r="H29" s="20">
        <v>1100000</v>
      </c>
      <c r="I29" s="21">
        <v>820037</v>
      </c>
      <c r="J29" s="20">
        <v>3301000</v>
      </c>
      <c r="K29" s="21">
        <v>2456826</v>
      </c>
      <c r="L29" s="20">
        <v>1681000</v>
      </c>
      <c r="M29" s="21">
        <v>541303</v>
      </c>
      <c r="N29" s="20"/>
      <c r="O29" s="21"/>
      <c r="P29" s="20">
        <f>$H29      +$J29      +$L29      +$N29</f>
        <v>6082000</v>
      </c>
      <c r="Q29" s="21">
        <f>$I29      +$K29      +$M29      +$O29</f>
        <v>3818166</v>
      </c>
      <c r="R29" s="22">
        <f>IF(($J29      =0),0,((($L29      -$J29      )/$J29      )*100))</f>
        <v>-49.076037564374431</v>
      </c>
      <c r="S29" s="23">
        <f>IF(($K29      =0),0,((($M29      -$K29      )/$K29      )*100))</f>
        <v>-77.967385561696261</v>
      </c>
      <c r="T29" s="22">
        <f>IF(($E29      =0),0,(($P29      /$E29      )*100))</f>
        <v>65.950986770765567</v>
      </c>
      <c r="U29" s="24">
        <f>IF(($E29      =0),0,(($Q29      /$E29      )*100))</f>
        <v>41.40279765777489</v>
      </c>
      <c r="V29" s="20">
        <v>0</v>
      </c>
      <c r="W29" s="21">
        <v>0</v>
      </c>
    </row>
    <row r="30" spans="1:23" ht="13" customHeight="1" x14ac:dyDescent="0.35">
      <c r="A30" s="25" t="s">
        <v>42</v>
      </c>
      <c r="B30" s="26">
        <f>SUM(B26:B29)</f>
        <v>232870000</v>
      </c>
      <c r="C30" s="26">
        <f>SUM(C26:C29)</f>
        <v>0</v>
      </c>
      <c r="D30" s="26"/>
      <c r="E30" s="26">
        <f>$B30      +$C30      +$D30</f>
        <v>232870000</v>
      </c>
      <c r="F30" s="27">
        <f t="shared" ref="F30:O30" si="16">SUM(F26:F29)</f>
        <v>232870000</v>
      </c>
      <c r="G30" s="28">
        <f t="shared" si="16"/>
        <v>232870000</v>
      </c>
      <c r="H30" s="27">
        <f t="shared" si="16"/>
        <v>23912000</v>
      </c>
      <c r="I30" s="28">
        <f t="shared" si="16"/>
        <v>820037</v>
      </c>
      <c r="J30" s="27">
        <f t="shared" si="16"/>
        <v>78878000</v>
      </c>
      <c r="K30" s="28">
        <f t="shared" si="16"/>
        <v>93273791</v>
      </c>
      <c r="L30" s="27">
        <f t="shared" si="16"/>
        <v>19180000</v>
      </c>
      <c r="M30" s="28">
        <f t="shared" si="16"/>
        <v>18521216</v>
      </c>
      <c r="N30" s="27">
        <f t="shared" si="16"/>
        <v>0</v>
      </c>
      <c r="O30" s="28">
        <f t="shared" si="16"/>
        <v>0</v>
      </c>
      <c r="P30" s="27">
        <f>$H30      +$J30      +$L30      +$N30</f>
        <v>121970000</v>
      </c>
      <c r="Q30" s="28">
        <f>$I30      +$K30      +$M30      +$O30</f>
        <v>112615044</v>
      </c>
      <c r="R30" s="29">
        <f>IF(($J30      =0),0,((($L30      -$J30      )/$J30      )*100))</f>
        <v>-75.683967646238486</v>
      </c>
      <c r="S30" s="30">
        <f>IF(($K30      =0),0,((($M30      -$K30      )/$K30      )*100))</f>
        <v>-80.143172265829747</v>
      </c>
      <c r="T30" s="29">
        <f>IF($E30   =0,0,($P30   /$E30   )*100)</f>
        <v>52.376862627216902</v>
      </c>
      <c r="U30" s="31">
        <f>IF($E30   =0,0,($Q30   /$E30   )*100)</f>
        <v>48.359618671361702</v>
      </c>
      <c r="V30" s="27">
        <f>SUM(V26:V29)</f>
        <v>0</v>
      </c>
      <c r="W30" s="28">
        <f>SUM(W26:W29)</f>
        <v>0</v>
      </c>
    </row>
    <row r="31" spans="1:23" ht="13" customHeight="1" x14ac:dyDescent="0.3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3" customHeight="1" x14ac:dyDescent="0.35">
      <c r="A32" s="18" t="s">
        <v>56</v>
      </c>
      <c r="B32" s="19">
        <v>41224000</v>
      </c>
      <c r="C32" s="19">
        <v>0</v>
      </c>
      <c r="D32" s="19"/>
      <c r="E32" s="19">
        <f>$B32      +$C32      +$D32</f>
        <v>41224000</v>
      </c>
      <c r="F32" s="20">
        <v>41224000</v>
      </c>
      <c r="G32" s="21">
        <v>41224000</v>
      </c>
      <c r="H32" s="20">
        <v>12627000</v>
      </c>
      <c r="I32" s="21">
        <v>821330</v>
      </c>
      <c r="J32" s="20">
        <v>10787000</v>
      </c>
      <c r="K32" s="21">
        <v>3053751</v>
      </c>
      <c r="L32" s="20">
        <v>5477000</v>
      </c>
      <c r="M32" s="21">
        <v>8944700</v>
      </c>
      <c r="N32" s="20"/>
      <c r="O32" s="21"/>
      <c r="P32" s="20">
        <f>$H32      +$J32      +$L32      +$N32</f>
        <v>28891000</v>
      </c>
      <c r="Q32" s="21">
        <f>$I32      +$K32      +$M32      +$O32</f>
        <v>12819781</v>
      </c>
      <c r="R32" s="22">
        <f>IF(($J32      =0),0,((($L32      -$J32      )/$J32      )*100))</f>
        <v>-49.225920088996013</v>
      </c>
      <c r="S32" s="23">
        <f>IF(($K32      =0),0,((($M32      -$K32      )/$K32      )*100))</f>
        <v>192.90862287069245</v>
      </c>
      <c r="T32" s="22">
        <f>IF(($E32      =0),0,(($P32      /$E32      )*100))</f>
        <v>70.082961381719386</v>
      </c>
      <c r="U32" s="24">
        <f>IF(($E32      =0),0,(($Q32      /$E32      )*100))</f>
        <v>31.097858043857947</v>
      </c>
      <c r="V32" s="20">
        <v>0</v>
      </c>
      <c r="W32" s="21">
        <v>0</v>
      </c>
    </row>
    <row r="33" spans="1:23" ht="13" customHeight="1" x14ac:dyDescent="0.35">
      <c r="A33" s="25" t="s">
        <v>42</v>
      </c>
      <c r="B33" s="26">
        <f>B32</f>
        <v>41224000</v>
      </c>
      <c r="C33" s="26">
        <f>C32</f>
        <v>0</v>
      </c>
      <c r="D33" s="26"/>
      <c r="E33" s="26">
        <f>$B33      +$C33      +$D33</f>
        <v>41224000</v>
      </c>
      <c r="F33" s="27">
        <f t="shared" ref="F33:O33" si="17">F32</f>
        <v>41224000</v>
      </c>
      <c r="G33" s="28">
        <f t="shared" si="17"/>
        <v>41224000</v>
      </c>
      <c r="H33" s="27">
        <f t="shared" si="17"/>
        <v>12627000</v>
      </c>
      <c r="I33" s="28">
        <f t="shared" si="17"/>
        <v>821330</v>
      </c>
      <c r="J33" s="27">
        <f t="shared" si="17"/>
        <v>10787000</v>
      </c>
      <c r="K33" s="28">
        <f t="shared" si="17"/>
        <v>3053751</v>
      </c>
      <c r="L33" s="27">
        <f t="shared" si="17"/>
        <v>5477000</v>
      </c>
      <c r="M33" s="28">
        <f t="shared" si="17"/>
        <v>8944700</v>
      </c>
      <c r="N33" s="27">
        <f t="shared" si="17"/>
        <v>0</v>
      </c>
      <c r="O33" s="28">
        <f t="shared" si="17"/>
        <v>0</v>
      </c>
      <c r="P33" s="27">
        <f>$H33      +$J33      +$L33      +$N33</f>
        <v>28891000</v>
      </c>
      <c r="Q33" s="28">
        <f>$I33      +$K33      +$M33      +$O33</f>
        <v>12819781</v>
      </c>
      <c r="R33" s="29">
        <f>IF(($J33      =0),0,((($L33      -$J33      )/$J33      )*100))</f>
        <v>-49.225920088996013</v>
      </c>
      <c r="S33" s="30">
        <f>IF(($K33      =0),0,((($M33      -$K33      )/$K33      )*100))</f>
        <v>192.90862287069245</v>
      </c>
      <c r="T33" s="29">
        <f>IF($E33   =0,0,($P33   /$E33   )*100)</f>
        <v>70.082961381719386</v>
      </c>
      <c r="U33" s="31">
        <f>IF($E33   =0,0,($Q33   /$E33   )*100)</f>
        <v>31.097858043857947</v>
      </c>
      <c r="V33" s="27">
        <f>V32</f>
        <v>0</v>
      </c>
      <c r="W33" s="28">
        <f>W32</f>
        <v>0</v>
      </c>
    </row>
    <row r="34" spans="1:23" ht="13" customHeight="1" x14ac:dyDescent="0.3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3" customHeight="1" x14ac:dyDescent="0.35">
      <c r="A35" s="18" t="s">
        <v>58</v>
      </c>
      <c r="B35" s="19">
        <v>108119000</v>
      </c>
      <c r="C35" s="19">
        <v>17670000</v>
      </c>
      <c r="D35" s="19"/>
      <c r="E35" s="19">
        <f t="shared" ref="E35:E40" si="18">$B35      +$C35      +$D35</f>
        <v>125789000</v>
      </c>
      <c r="F35" s="20">
        <v>125789000</v>
      </c>
      <c r="G35" s="21">
        <v>125789000</v>
      </c>
      <c r="H35" s="20">
        <v>14755000</v>
      </c>
      <c r="I35" s="21">
        <v>12880102</v>
      </c>
      <c r="J35" s="20">
        <v>12849000</v>
      </c>
      <c r="K35" s="21">
        <v>14614117</v>
      </c>
      <c r="L35" s="20">
        <v>10110000</v>
      </c>
      <c r="M35" s="21">
        <v>20492259</v>
      </c>
      <c r="N35" s="20"/>
      <c r="O35" s="21"/>
      <c r="P35" s="20">
        <f t="shared" ref="P35:P40" si="19">$H35      +$J35      +$L35      +$N35</f>
        <v>37714000</v>
      </c>
      <c r="Q35" s="21">
        <f t="shared" ref="Q35:Q40" si="20">$I35      +$K35      +$M35      +$O35</f>
        <v>47986478</v>
      </c>
      <c r="R35" s="22">
        <f t="shared" ref="R35:R40" si="21">IF(($J35      =0),0,((($L35      -$J35      )/$J35      )*100))</f>
        <v>-21.316833994863412</v>
      </c>
      <c r="S35" s="23">
        <f t="shared" ref="S35:S40" si="22">IF(($K35      =0),0,((($M35      -$K35      )/$K35      )*100))</f>
        <v>40.222354864135824</v>
      </c>
      <c r="T35" s="22">
        <f t="shared" ref="T35:T39" si="23">IF(($E35      =0),0,(($P35      /$E35      )*100))</f>
        <v>29.981953906939395</v>
      </c>
      <c r="U35" s="24">
        <f t="shared" ref="U35:U39" si="24">IF(($E35      =0),0,(($Q35      /$E35      )*100))</f>
        <v>38.148389763810826</v>
      </c>
      <c r="V35" s="20">
        <v>0</v>
      </c>
      <c r="W35" s="21">
        <v>0</v>
      </c>
    </row>
    <row r="36" spans="1:23" ht="13" customHeight="1" x14ac:dyDescent="0.35">
      <c r="A36" s="18" t="s">
        <v>59</v>
      </c>
      <c r="B36" s="19">
        <v>64868000</v>
      </c>
      <c r="C36" s="19">
        <v>0</v>
      </c>
      <c r="D36" s="19"/>
      <c r="E36" s="19">
        <f t="shared" si="18"/>
        <v>64868000</v>
      </c>
      <c r="F36" s="20">
        <v>64868000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3" customHeight="1" x14ac:dyDescent="0.3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3" customHeight="1" x14ac:dyDescent="0.35">
      <c r="A38" s="18" t="s">
        <v>61</v>
      </c>
      <c r="B38" s="19">
        <v>18500000</v>
      </c>
      <c r="C38" s="19">
        <v>2000000</v>
      </c>
      <c r="D38" s="19"/>
      <c r="E38" s="19">
        <f t="shared" si="18"/>
        <v>20500000</v>
      </c>
      <c r="F38" s="20">
        <v>20500000</v>
      </c>
      <c r="G38" s="21">
        <v>20500000</v>
      </c>
      <c r="H38" s="20"/>
      <c r="I38" s="21"/>
      <c r="J38" s="20">
        <v>4757000</v>
      </c>
      <c r="K38" s="21"/>
      <c r="L38" s="20"/>
      <c r="M38" s="21"/>
      <c r="N38" s="20"/>
      <c r="O38" s="21"/>
      <c r="P38" s="20">
        <f t="shared" si="19"/>
        <v>4757000</v>
      </c>
      <c r="Q38" s="21">
        <f t="shared" si="20"/>
        <v>0</v>
      </c>
      <c r="R38" s="22">
        <f t="shared" si="21"/>
        <v>-100</v>
      </c>
      <c r="S38" s="23">
        <f t="shared" si="22"/>
        <v>0</v>
      </c>
      <c r="T38" s="22">
        <f t="shared" si="23"/>
        <v>23.20487804878049</v>
      </c>
      <c r="U38" s="24">
        <f t="shared" si="24"/>
        <v>0</v>
      </c>
      <c r="V38" s="20">
        <v>0</v>
      </c>
      <c r="W38" s="21">
        <v>0</v>
      </c>
    </row>
    <row r="39" spans="1:23" ht="13" customHeight="1" x14ac:dyDescent="0.3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3" customHeight="1" x14ac:dyDescent="0.35">
      <c r="A40" s="25" t="s">
        <v>42</v>
      </c>
      <c r="B40" s="26">
        <f>SUM(B35:B39)</f>
        <v>191487000</v>
      </c>
      <c r="C40" s="26">
        <f>SUM(C35:C39)</f>
        <v>19670000</v>
      </c>
      <c r="D40" s="26"/>
      <c r="E40" s="26">
        <f t="shared" si="18"/>
        <v>211157000</v>
      </c>
      <c r="F40" s="27">
        <f t="shared" ref="F40:O40" si="25">SUM(F35:F39)</f>
        <v>211157000</v>
      </c>
      <c r="G40" s="28">
        <f t="shared" si="25"/>
        <v>146289000</v>
      </c>
      <c r="H40" s="27">
        <f t="shared" si="25"/>
        <v>14755000</v>
      </c>
      <c r="I40" s="28">
        <f t="shared" si="25"/>
        <v>12880102</v>
      </c>
      <c r="J40" s="27">
        <f t="shared" si="25"/>
        <v>17606000</v>
      </c>
      <c r="K40" s="28">
        <f t="shared" si="25"/>
        <v>14614117</v>
      </c>
      <c r="L40" s="27">
        <f t="shared" si="25"/>
        <v>10110000</v>
      </c>
      <c r="M40" s="28">
        <f t="shared" si="25"/>
        <v>20492259</v>
      </c>
      <c r="N40" s="27">
        <f t="shared" si="25"/>
        <v>0</v>
      </c>
      <c r="O40" s="28">
        <f t="shared" si="25"/>
        <v>0</v>
      </c>
      <c r="P40" s="27">
        <f t="shared" si="19"/>
        <v>42471000</v>
      </c>
      <c r="Q40" s="28">
        <f t="shared" si="20"/>
        <v>47986478</v>
      </c>
      <c r="R40" s="29">
        <f t="shared" si="21"/>
        <v>-42.576394410996251</v>
      </c>
      <c r="S40" s="30">
        <f t="shared" si="22"/>
        <v>40.222354864135824</v>
      </c>
      <c r="T40" s="29">
        <f>IF((+$E35+$E38) =0,0,(P40   /(+$E35+$E38) )*100)</f>
        <v>29.032258064516132</v>
      </c>
      <c r="U40" s="31">
        <f>IF((+$E35+$E38) =0,0,(Q40   /(+$E35+$E38) )*100)</f>
        <v>32.802519669968348</v>
      </c>
      <c r="V40" s="27">
        <f>SUM(V35:V39)</f>
        <v>0</v>
      </c>
      <c r="W40" s="28">
        <f>SUM(W35:W39)</f>
        <v>0</v>
      </c>
    </row>
    <row r="41" spans="1:23" ht="13" customHeight="1" x14ac:dyDescent="0.3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3" customHeight="1" x14ac:dyDescent="0.3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IF(($J42      =0),0,((($L42      -$J42      )/$J42      )*100))</f>
        <v>0</v>
      </c>
      <c r="S42" s="23">
        <f t="shared" ref="S42:S53" si="30">IF(($K42      =0),0,((($M42      -$K42      )/$K42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3" customHeight="1" x14ac:dyDescent="0.35">
      <c r="A43" s="18" t="s">
        <v>65</v>
      </c>
      <c r="B43" s="19">
        <v>213921000</v>
      </c>
      <c r="C43" s="19">
        <v>0</v>
      </c>
      <c r="D43" s="19"/>
      <c r="E43" s="19">
        <f t="shared" si="26"/>
        <v>213921000</v>
      </c>
      <c r="F43" s="20">
        <v>213921000</v>
      </c>
      <c r="G43" s="21">
        <v>213921000</v>
      </c>
      <c r="H43" s="20">
        <v>23202000</v>
      </c>
      <c r="I43" s="21">
        <v>-9715879</v>
      </c>
      <c r="J43" s="20">
        <v>45428000</v>
      </c>
      <c r="K43" s="21">
        <v>21842825</v>
      </c>
      <c r="L43" s="20">
        <v>12421000</v>
      </c>
      <c r="M43" s="21">
        <v>8923065</v>
      </c>
      <c r="N43" s="20"/>
      <c r="O43" s="21"/>
      <c r="P43" s="20">
        <f t="shared" si="27"/>
        <v>81051000</v>
      </c>
      <c r="Q43" s="21">
        <f t="shared" si="28"/>
        <v>21050011</v>
      </c>
      <c r="R43" s="22">
        <f t="shared" si="29"/>
        <v>-72.657832173989618</v>
      </c>
      <c r="S43" s="23">
        <f t="shared" si="30"/>
        <v>-59.148759375218177</v>
      </c>
      <c r="T43" s="22">
        <f t="shared" si="31"/>
        <v>37.888285862538041</v>
      </c>
      <c r="U43" s="24">
        <f t="shared" si="32"/>
        <v>9.8400862935382687</v>
      </c>
      <c r="V43" s="20">
        <v>0</v>
      </c>
      <c r="W43" s="21">
        <v>0</v>
      </c>
    </row>
    <row r="44" spans="1:23" ht="13" customHeight="1" x14ac:dyDescent="0.35">
      <c r="A44" s="18" t="s">
        <v>66</v>
      </c>
      <c r="B44" s="19">
        <v>951316000</v>
      </c>
      <c r="C44" s="19">
        <v>-169669000</v>
      </c>
      <c r="D44" s="19"/>
      <c r="E44" s="19">
        <f t="shared" si="26"/>
        <v>781647000</v>
      </c>
      <c r="F44" s="20">
        <v>781647000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3" customHeight="1" x14ac:dyDescent="0.3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3" customHeight="1" x14ac:dyDescent="0.3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3" hidden="1" customHeight="1" x14ac:dyDescent="0.3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3" customHeight="1" x14ac:dyDescent="0.3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3" customHeight="1" x14ac:dyDescent="0.3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3" customHeight="1" x14ac:dyDescent="0.3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3" customHeight="1" x14ac:dyDescent="0.35">
      <c r="A51" s="18" t="s">
        <v>73</v>
      </c>
      <c r="B51" s="19">
        <v>374617000</v>
      </c>
      <c r="C51" s="19">
        <v>-23750000</v>
      </c>
      <c r="D51" s="19"/>
      <c r="E51" s="19">
        <f t="shared" si="26"/>
        <v>350867000</v>
      </c>
      <c r="F51" s="20">
        <v>350867000</v>
      </c>
      <c r="G51" s="21">
        <v>350867000</v>
      </c>
      <c r="H51" s="20">
        <v>52275000</v>
      </c>
      <c r="I51" s="21">
        <v>-15236648</v>
      </c>
      <c r="J51" s="20">
        <v>54456000</v>
      </c>
      <c r="K51" s="21">
        <v>25027264</v>
      </c>
      <c r="L51" s="20">
        <v>40055000</v>
      </c>
      <c r="M51" s="21">
        <v>27792427</v>
      </c>
      <c r="N51" s="20"/>
      <c r="O51" s="21"/>
      <c r="P51" s="20">
        <f t="shared" si="27"/>
        <v>146786000</v>
      </c>
      <c r="Q51" s="21">
        <f t="shared" si="28"/>
        <v>37583043</v>
      </c>
      <c r="R51" s="22">
        <f t="shared" si="29"/>
        <v>-26.445203467019248</v>
      </c>
      <c r="S51" s="23">
        <f t="shared" si="30"/>
        <v>11.048602835691508</v>
      </c>
      <c r="T51" s="22">
        <f t="shared" si="31"/>
        <v>41.835225313295346</v>
      </c>
      <c r="U51" s="24">
        <f t="shared" si="32"/>
        <v>10.711478423448201</v>
      </c>
      <c r="V51" s="20">
        <v>0</v>
      </c>
      <c r="W51" s="21">
        <v>0</v>
      </c>
    </row>
    <row r="52" spans="1:23" ht="13" customHeight="1" x14ac:dyDescent="0.35">
      <c r="A52" s="18" t="s">
        <v>74</v>
      </c>
      <c r="B52" s="19">
        <v>90000000</v>
      </c>
      <c r="C52" s="19">
        <v>18750000</v>
      </c>
      <c r="D52" s="19"/>
      <c r="E52" s="19">
        <f t="shared" si="26"/>
        <v>108750000</v>
      </c>
      <c r="F52" s="20">
        <v>108750000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3" customHeight="1" x14ac:dyDescent="0.35">
      <c r="A53" s="25" t="s">
        <v>42</v>
      </c>
      <c r="B53" s="26">
        <f>SUM(B42:B52)</f>
        <v>1629854000</v>
      </c>
      <c r="C53" s="26">
        <f>SUM(C42:C52)</f>
        <v>-174669000</v>
      </c>
      <c r="D53" s="26"/>
      <c r="E53" s="26">
        <f t="shared" si="26"/>
        <v>1455185000</v>
      </c>
      <c r="F53" s="27">
        <f t="shared" ref="F53:O53" si="33">SUM(F42:F52)</f>
        <v>1455185000</v>
      </c>
      <c r="G53" s="28">
        <f t="shared" si="33"/>
        <v>564788000</v>
      </c>
      <c r="H53" s="27">
        <f t="shared" si="33"/>
        <v>75477000</v>
      </c>
      <c r="I53" s="28">
        <f t="shared" si="33"/>
        <v>-24952527</v>
      </c>
      <c r="J53" s="27">
        <f t="shared" si="33"/>
        <v>99884000</v>
      </c>
      <c r="K53" s="28">
        <f t="shared" si="33"/>
        <v>46870089</v>
      </c>
      <c r="L53" s="27">
        <f t="shared" si="33"/>
        <v>52476000</v>
      </c>
      <c r="M53" s="28">
        <f t="shared" si="33"/>
        <v>36715492</v>
      </c>
      <c r="N53" s="27">
        <f t="shared" si="33"/>
        <v>0</v>
      </c>
      <c r="O53" s="28">
        <f t="shared" si="33"/>
        <v>0</v>
      </c>
      <c r="P53" s="27">
        <f t="shared" si="27"/>
        <v>227837000</v>
      </c>
      <c r="Q53" s="28">
        <f t="shared" si="28"/>
        <v>58633054</v>
      </c>
      <c r="R53" s="29">
        <f t="shared" si="29"/>
        <v>-47.463057146289692</v>
      </c>
      <c r="S53" s="30">
        <f t="shared" si="30"/>
        <v>-21.665410108352898</v>
      </c>
      <c r="T53" s="29">
        <f>IF((+$E43+$E45+$E47+$E48+$E51) =0,0,(P53   /(+$E43+$E45+$E47+$E48+$E51) )*100)</f>
        <v>40.340269269177107</v>
      </c>
      <c r="U53" s="31">
        <f>IF((+$E43+$E45+$E47+$E48+$E51) =0,0,(Q53   /(+$E43+$E45+$E47+$E48+$E51) )*100)</f>
        <v>10.381427013321813</v>
      </c>
      <c r="V53" s="27">
        <f>SUM(V42:V52)</f>
        <v>0</v>
      </c>
      <c r="W53" s="28">
        <f>SUM(W42:W52)</f>
        <v>0</v>
      </c>
    </row>
    <row r="54" spans="1:23" ht="13" customHeight="1" x14ac:dyDescent="0.3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3" customHeight="1" x14ac:dyDescent="0.3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IF(($J55      =0),0,((($L55      -$J55      )/$J55      )*100))</f>
        <v>0</v>
      </c>
      <c r="S55" s="23">
        <f>IF(($K55      =0),0,((($M55      -$K55      )/$K55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3" customHeight="1" x14ac:dyDescent="0.3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IF(($J56      =0),0,((($L56      -$J56      )/$J56      )*100))</f>
        <v>0</v>
      </c>
      <c r="S56" s="23">
        <f>IF(($K56      =0),0,((($M56      -$K56      )/$K56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3" hidden="1" customHeight="1" x14ac:dyDescent="0.3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IF(($J57      =0),0,((($L57      -$J57      )/$J57      )*100))</f>
        <v>0</v>
      </c>
      <c r="S57" s="23">
        <f>IF(($K57      =0),0,((($M57      -$K57      )/$K57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3" hidden="1" customHeight="1" x14ac:dyDescent="0.3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IF(($J58      =0),0,((($L58      -$J58      )/$J58      )*100))</f>
        <v>0</v>
      </c>
      <c r="S58" s="23">
        <f>IF(($K58      =0),0,((($M58      -$K58      )/$K58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3" customHeight="1" x14ac:dyDescent="0.3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IF(($J59      =0),0,((($L59      -$J59      )/$J59      )*100))</f>
        <v>0</v>
      </c>
      <c r="S59" s="41">
        <f>IF(($K59      =0),0,((($M59      -$K59      )/$K59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3" customHeight="1" x14ac:dyDescent="0.3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3" customHeight="1" x14ac:dyDescent="0.3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IF(($J61      =0),0,((($L61      -$J61      )/$J61      )*100))</f>
        <v>0</v>
      </c>
      <c r="S61" s="23">
        <f t="shared" ref="S61:S67" si="39">IF(($K61      =0),0,((($M61      -$K61      )/$K61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3" customHeight="1" x14ac:dyDescent="0.3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3" customHeight="1" x14ac:dyDescent="0.3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3" customHeight="1" x14ac:dyDescent="0.35">
      <c r="A64" s="18" t="s">
        <v>84</v>
      </c>
      <c r="B64" s="19">
        <v>0</v>
      </c>
      <c r="C64" s="19">
        <v>0</v>
      </c>
      <c r="D64" s="19"/>
      <c r="E64" s="19">
        <f t="shared" si="35"/>
        <v>0</v>
      </c>
      <c r="F64" s="20">
        <v>0</v>
      </c>
      <c r="G64" s="21">
        <v>0</v>
      </c>
      <c r="H64" s="20"/>
      <c r="I64" s="21"/>
      <c r="J64" s="20"/>
      <c r="K64" s="21"/>
      <c r="L64" s="20"/>
      <c r="M64" s="21"/>
      <c r="N64" s="20"/>
      <c r="O64" s="21"/>
      <c r="P64" s="20">
        <f t="shared" si="36"/>
        <v>0</v>
      </c>
      <c r="Q64" s="21">
        <f t="shared" si="37"/>
        <v>0</v>
      </c>
      <c r="R64" s="22">
        <f t="shared" si="38"/>
        <v>0</v>
      </c>
      <c r="S64" s="23">
        <f t="shared" si="39"/>
        <v>0</v>
      </c>
      <c r="T64" s="22">
        <f t="shared" si="40"/>
        <v>0</v>
      </c>
      <c r="U64" s="24">
        <f t="shared" si="41"/>
        <v>0</v>
      </c>
      <c r="V64" s="20">
        <v>0</v>
      </c>
      <c r="W64" s="21">
        <v>0</v>
      </c>
    </row>
    <row r="65" spans="1:23" ht="13" customHeight="1" x14ac:dyDescent="0.35">
      <c r="A65" s="18" t="s">
        <v>85</v>
      </c>
      <c r="B65" s="19">
        <v>263893000</v>
      </c>
      <c r="C65" s="19">
        <v>-50000000</v>
      </c>
      <c r="D65" s="19"/>
      <c r="E65" s="19">
        <f t="shared" si="35"/>
        <v>213893000</v>
      </c>
      <c r="F65" s="20">
        <v>213893000</v>
      </c>
      <c r="G65" s="21">
        <v>213893000</v>
      </c>
      <c r="H65" s="20">
        <v>10217000</v>
      </c>
      <c r="I65" s="21"/>
      <c r="J65" s="20">
        <v>14414000</v>
      </c>
      <c r="K65" s="21">
        <v>25306079</v>
      </c>
      <c r="L65" s="20">
        <v>18650000</v>
      </c>
      <c r="M65" s="21">
        <v>17406826</v>
      </c>
      <c r="N65" s="20"/>
      <c r="O65" s="21"/>
      <c r="P65" s="20">
        <f t="shared" si="36"/>
        <v>43281000</v>
      </c>
      <c r="Q65" s="21">
        <f t="shared" si="37"/>
        <v>42712905</v>
      </c>
      <c r="R65" s="22">
        <f t="shared" si="38"/>
        <v>29.388094907728597</v>
      </c>
      <c r="S65" s="23">
        <f t="shared" si="39"/>
        <v>-31.214843674517891</v>
      </c>
      <c r="T65" s="22">
        <f t="shared" si="40"/>
        <v>20.234883797038705</v>
      </c>
      <c r="U65" s="24">
        <f t="shared" si="41"/>
        <v>19.969286044891604</v>
      </c>
      <c r="V65" s="20">
        <v>0</v>
      </c>
      <c r="W65" s="21">
        <v>0</v>
      </c>
    </row>
    <row r="66" spans="1:23" ht="13" customHeight="1" x14ac:dyDescent="0.35">
      <c r="A66" s="25" t="s">
        <v>42</v>
      </c>
      <c r="B66" s="26">
        <f>SUM(B61:B65)</f>
        <v>263893000</v>
      </c>
      <c r="C66" s="26">
        <f>SUM(C61:C65)</f>
        <v>-50000000</v>
      </c>
      <c r="D66" s="26"/>
      <c r="E66" s="26">
        <f t="shared" si="35"/>
        <v>213893000</v>
      </c>
      <c r="F66" s="27">
        <f t="shared" ref="F66:O66" si="42">SUM(F61:F65)</f>
        <v>213893000</v>
      </c>
      <c r="G66" s="28">
        <f t="shared" si="42"/>
        <v>213893000</v>
      </c>
      <c r="H66" s="27">
        <f t="shared" si="42"/>
        <v>10217000</v>
      </c>
      <c r="I66" s="28">
        <f t="shared" si="42"/>
        <v>0</v>
      </c>
      <c r="J66" s="27">
        <f t="shared" si="42"/>
        <v>14414000</v>
      </c>
      <c r="K66" s="28">
        <f t="shared" si="42"/>
        <v>25306079</v>
      </c>
      <c r="L66" s="27">
        <f t="shared" si="42"/>
        <v>18650000</v>
      </c>
      <c r="M66" s="28">
        <f t="shared" si="42"/>
        <v>17406826</v>
      </c>
      <c r="N66" s="27">
        <f t="shared" si="42"/>
        <v>0</v>
      </c>
      <c r="O66" s="28">
        <f t="shared" si="42"/>
        <v>0</v>
      </c>
      <c r="P66" s="27">
        <f t="shared" si="36"/>
        <v>43281000</v>
      </c>
      <c r="Q66" s="28">
        <f t="shared" si="37"/>
        <v>42712905</v>
      </c>
      <c r="R66" s="29">
        <f t="shared" si="38"/>
        <v>29.388094907728597</v>
      </c>
      <c r="S66" s="30">
        <f t="shared" si="39"/>
        <v>-31.214843674517891</v>
      </c>
      <c r="T66" s="29">
        <f>IF((+$E61+$E63+$E64++$E65) =0,0,(P66   /(+$E61+$E63+$E64+$E65) )*100)</f>
        <v>20.234883797038705</v>
      </c>
      <c r="U66" s="31">
        <f>IF((+$E61+$E63+$E65) =0,0,(Q66  /(+$E61+$E63+$E65) )*100)</f>
        <v>19.969286044891604</v>
      </c>
      <c r="V66" s="27">
        <f>SUM(V61:V65)</f>
        <v>0</v>
      </c>
      <c r="W66" s="28">
        <f>SUM(W61:W65)</f>
        <v>0</v>
      </c>
    </row>
    <row r="67" spans="1:23" ht="13" customHeight="1" x14ac:dyDescent="0.35">
      <c r="A67" s="43" t="s">
        <v>86</v>
      </c>
      <c r="B67" s="44">
        <f>SUM(B9:B15,B18:B23,B26:B29,B32,B35:B39,B42:B52,B55:B58,B61:B65)</f>
        <v>2448092000</v>
      </c>
      <c r="C67" s="44">
        <f>SUM(C9:C15,C18:C23,C26:C29,C32,C35:C39,C42:C52,C55:C58,C61:C65)</f>
        <v>-184261000</v>
      </c>
      <c r="D67" s="44"/>
      <c r="E67" s="44">
        <f t="shared" si="35"/>
        <v>2263831000</v>
      </c>
      <c r="F67" s="45">
        <f t="shared" ref="F67:O67" si="43">SUM(F9:F15,F18:F23,F26:F29,F32,F35:F39,F42:F52,F55:F58,F61:F65)</f>
        <v>2263831000</v>
      </c>
      <c r="G67" s="46">
        <f t="shared" si="43"/>
        <v>1294136000</v>
      </c>
      <c r="H67" s="45">
        <f t="shared" si="43"/>
        <v>144481000</v>
      </c>
      <c r="I67" s="46">
        <f t="shared" si="43"/>
        <v>-11733117</v>
      </c>
      <c r="J67" s="45">
        <f t="shared" si="43"/>
        <v>238454000</v>
      </c>
      <c r="K67" s="46">
        <f t="shared" si="43"/>
        <v>193154081</v>
      </c>
      <c r="L67" s="45">
        <f t="shared" si="43"/>
        <v>121960000</v>
      </c>
      <c r="M67" s="46">
        <f t="shared" si="43"/>
        <v>108884765</v>
      </c>
      <c r="N67" s="45">
        <f t="shared" si="43"/>
        <v>0</v>
      </c>
      <c r="O67" s="46">
        <f t="shared" si="43"/>
        <v>0</v>
      </c>
      <c r="P67" s="45">
        <f t="shared" si="36"/>
        <v>504895000</v>
      </c>
      <c r="Q67" s="46">
        <f t="shared" si="37"/>
        <v>290305729</v>
      </c>
      <c r="R67" s="47">
        <f t="shared" si="38"/>
        <v>-48.853866993214623</v>
      </c>
      <c r="S67" s="48">
        <f t="shared" si="39"/>
        <v>-43.628027719486809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39.014060346053277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22.432397290547517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3" customHeight="1" x14ac:dyDescent="0.3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3" customHeight="1" x14ac:dyDescent="0.35">
      <c r="A69" s="49" t="s">
        <v>87</v>
      </c>
      <c r="B69" s="19">
        <v>781076000</v>
      </c>
      <c r="C69" s="19">
        <v>-1724000</v>
      </c>
      <c r="D69" s="19"/>
      <c r="E69" s="19">
        <f>$B69      +$C69      +$D69</f>
        <v>779352000</v>
      </c>
      <c r="F69" s="20">
        <v>779352000</v>
      </c>
      <c r="G69" s="21">
        <v>779352000</v>
      </c>
      <c r="H69" s="20">
        <v>111156000</v>
      </c>
      <c r="I69" s="21">
        <v>1719380</v>
      </c>
      <c r="J69" s="20">
        <v>190719000</v>
      </c>
      <c r="K69" s="21">
        <v>85961287</v>
      </c>
      <c r="L69" s="20">
        <v>90399000</v>
      </c>
      <c r="M69" s="21">
        <v>39035389</v>
      </c>
      <c r="N69" s="20"/>
      <c r="O69" s="21"/>
      <c r="P69" s="20">
        <f>$H69      +$J69      +$L69      +$N69</f>
        <v>392274000</v>
      </c>
      <c r="Q69" s="21">
        <f>$I69      +$K69      +$M69      +$O69</f>
        <v>126716056</v>
      </c>
      <c r="R69" s="22">
        <f>IF(($J69      =0),0,((($L69      -$J69      )/$J69      )*100))</f>
        <v>-52.600946942884562</v>
      </c>
      <c r="S69" s="23">
        <f>IF(($K69      =0),0,((($M69      -$K69      )/$K69      )*100))</f>
        <v>-54.589571233385556</v>
      </c>
      <c r="T69" s="22">
        <f>IF(($E69      =0),0,(($P69      /$E69      )*100))</f>
        <v>50.333353863209439</v>
      </c>
      <c r="U69" s="24">
        <f>IF(($E69      =0),0,(($Q69      /$E69      )*100))</f>
        <v>16.259155811494676</v>
      </c>
      <c r="V69" s="20">
        <v>0</v>
      </c>
      <c r="W69" s="21">
        <v>0</v>
      </c>
    </row>
    <row r="70" spans="1:23" ht="13" customHeight="1" x14ac:dyDescent="0.35">
      <c r="A70" s="36" t="s">
        <v>42</v>
      </c>
      <c r="B70" s="37">
        <f>B69</f>
        <v>781076000</v>
      </c>
      <c r="C70" s="37">
        <f>C69</f>
        <v>-1724000</v>
      </c>
      <c r="D70" s="37"/>
      <c r="E70" s="37">
        <f>$B70      +$C70      +$D70</f>
        <v>779352000</v>
      </c>
      <c r="F70" s="38">
        <f t="shared" ref="F70:O70" si="44">F69</f>
        <v>779352000</v>
      </c>
      <c r="G70" s="39">
        <f t="shared" si="44"/>
        <v>779352000</v>
      </c>
      <c r="H70" s="38">
        <f t="shared" si="44"/>
        <v>111156000</v>
      </c>
      <c r="I70" s="39">
        <f t="shared" si="44"/>
        <v>1719380</v>
      </c>
      <c r="J70" s="38">
        <f t="shared" si="44"/>
        <v>190719000</v>
      </c>
      <c r="K70" s="39">
        <f t="shared" si="44"/>
        <v>85961287</v>
      </c>
      <c r="L70" s="38">
        <f t="shared" si="44"/>
        <v>90399000</v>
      </c>
      <c r="M70" s="39">
        <f t="shared" si="44"/>
        <v>39035389</v>
      </c>
      <c r="N70" s="38">
        <f t="shared" si="44"/>
        <v>0</v>
      </c>
      <c r="O70" s="39">
        <f t="shared" si="44"/>
        <v>0</v>
      </c>
      <c r="P70" s="38">
        <f>$H70      +$J70      +$L70      +$N70</f>
        <v>392274000</v>
      </c>
      <c r="Q70" s="39">
        <f>$I70      +$K70      +$M70      +$O70</f>
        <v>126716056</v>
      </c>
      <c r="R70" s="40">
        <f>IF(($J70      =0),0,((($L70      -$J70      )/$J70      )*100))</f>
        <v>-52.600946942884562</v>
      </c>
      <c r="S70" s="41">
        <f>IF(($K70      =0),0,((($M70      -$K70      )/$K70      )*100))</f>
        <v>-54.589571233385556</v>
      </c>
      <c r="T70" s="40">
        <f>IF($E70   =0,0,($P70   /$E70   )*100)</f>
        <v>50.333353863209439</v>
      </c>
      <c r="U70" s="42">
        <f>IF($E70   =0,0,($Q70   /$E70 )*100)</f>
        <v>16.259155811494676</v>
      </c>
      <c r="V70" s="38">
        <f>V69</f>
        <v>0</v>
      </c>
      <c r="W70" s="39">
        <f>W69</f>
        <v>0</v>
      </c>
    </row>
    <row r="71" spans="1:23" ht="13" customHeight="1" x14ac:dyDescent="0.35">
      <c r="A71" s="43" t="s">
        <v>86</v>
      </c>
      <c r="B71" s="44">
        <f>B69</f>
        <v>781076000</v>
      </c>
      <c r="C71" s="44">
        <f>C69</f>
        <v>-1724000</v>
      </c>
      <c r="D71" s="44"/>
      <c r="E71" s="44">
        <f>$B71      +$C71      +$D71</f>
        <v>779352000</v>
      </c>
      <c r="F71" s="45">
        <f t="shared" ref="F71:O71" si="45">F69</f>
        <v>779352000</v>
      </c>
      <c r="G71" s="46">
        <f t="shared" si="45"/>
        <v>779352000</v>
      </c>
      <c r="H71" s="45">
        <f t="shared" si="45"/>
        <v>111156000</v>
      </c>
      <c r="I71" s="46">
        <f t="shared" si="45"/>
        <v>1719380</v>
      </c>
      <c r="J71" s="45">
        <f t="shared" si="45"/>
        <v>190719000</v>
      </c>
      <c r="K71" s="46">
        <f t="shared" si="45"/>
        <v>85961287</v>
      </c>
      <c r="L71" s="45">
        <f t="shared" si="45"/>
        <v>90399000</v>
      </c>
      <c r="M71" s="46">
        <f t="shared" si="45"/>
        <v>39035389</v>
      </c>
      <c r="N71" s="45">
        <f t="shared" si="45"/>
        <v>0</v>
      </c>
      <c r="O71" s="46">
        <f t="shared" si="45"/>
        <v>0</v>
      </c>
      <c r="P71" s="45">
        <f>$H71      +$J71      +$L71      +$N71</f>
        <v>392274000</v>
      </c>
      <c r="Q71" s="46">
        <f>$I71      +$K71      +$M71      +$O71</f>
        <v>126716056</v>
      </c>
      <c r="R71" s="47">
        <f>IF(($J71      =0),0,((($L71      -$J71      )/$J71      )*100))</f>
        <v>-52.600946942884562</v>
      </c>
      <c r="S71" s="48">
        <f>IF(($K71      =0),0,((($M71      -$K71      )/$K71      )*100))</f>
        <v>-54.589571233385556</v>
      </c>
      <c r="T71" s="47">
        <f>IF($E71   =0,0,($P71   /$E71   )*100)</f>
        <v>50.333353863209439</v>
      </c>
      <c r="U71" s="51">
        <f>IF($E71   =0,0,($Q71   /$E71   )*100)</f>
        <v>16.259155811494676</v>
      </c>
      <c r="V71" s="45">
        <f>V69</f>
        <v>0</v>
      </c>
      <c r="W71" s="46">
        <f>W69</f>
        <v>0</v>
      </c>
    </row>
    <row r="72" spans="1:23" ht="13" customHeight="1" thickBot="1" x14ac:dyDescent="0.4">
      <c r="A72" s="43" t="s">
        <v>88</v>
      </c>
      <c r="B72" s="44">
        <f>SUM(B9:B15,B18:B23,B26:B29,B32,B35:B39,B42:B52,B55:B58,B61:B65,B69)</f>
        <v>3229168000</v>
      </c>
      <c r="C72" s="44">
        <f>SUM(C9:C15,C18:C23,C26:C29,C32,C35:C39,C42:C52,C55:C58,C61:C65,C69)</f>
        <v>-185985000</v>
      </c>
      <c r="D72" s="44"/>
      <c r="E72" s="44">
        <f>$B72      +$C72      +$D72</f>
        <v>3043183000</v>
      </c>
      <c r="F72" s="45">
        <f t="shared" ref="F72:O72" si="46">SUM(F9:F15,F18:F23,F26:F29,F32,F35:F39,F42:F52,F55:F58,F61:F65,F69)</f>
        <v>3043183000</v>
      </c>
      <c r="G72" s="46">
        <f t="shared" si="46"/>
        <v>2073488000</v>
      </c>
      <c r="H72" s="45">
        <f t="shared" si="46"/>
        <v>255637000</v>
      </c>
      <c r="I72" s="46">
        <f t="shared" si="46"/>
        <v>-10013737</v>
      </c>
      <c r="J72" s="45">
        <f t="shared" si="46"/>
        <v>429173000</v>
      </c>
      <c r="K72" s="46">
        <f t="shared" si="46"/>
        <v>279115368</v>
      </c>
      <c r="L72" s="45">
        <f t="shared" si="46"/>
        <v>212359000</v>
      </c>
      <c r="M72" s="46">
        <f t="shared" si="46"/>
        <v>147920154</v>
      </c>
      <c r="N72" s="45">
        <f t="shared" si="46"/>
        <v>0</v>
      </c>
      <c r="O72" s="46">
        <f t="shared" si="46"/>
        <v>0</v>
      </c>
      <c r="P72" s="45">
        <f>$H72      +$J72      +$L72      +$N72</f>
        <v>897169000</v>
      </c>
      <c r="Q72" s="46">
        <f>$I72      +$K72      +$M72      +$O72</f>
        <v>417021785</v>
      </c>
      <c r="R72" s="47">
        <f>IF(($J72      =0),0,((($L72      -$J72      )/$J72      )*100))</f>
        <v>-50.519021466867677</v>
      </c>
      <c r="S72" s="48">
        <f>IF(($K72      =0),0,((($M72      -$K72      )/$K72      )*100))</f>
        <v>-47.003937812553552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43.268588966996674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20.11209059324192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" thickTop="1" x14ac:dyDescent="0.3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3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0" t="s">
        <v>5</v>
      </c>
      <c r="G74" s="61"/>
      <c r="H74" s="60" t="s">
        <v>6</v>
      </c>
      <c r="I74" s="62"/>
      <c r="J74" s="60" t="s">
        <v>7</v>
      </c>
      <c r="K74" s="62"/>
      <c r="L74" s="60" t="s">
        <v>8</v>
      </c>
      <c r="M74" s="60"/>
      <c r="N74" s="63" t="s">
        <v>9</v>
      </c>
      <c r="O74" s="60"/>
      <c r="P74" s="179" t="s">
        <v>10</v>
      </c>
      <c r="Q74" s="180"/>
      <c r="R74" s="181" t="s">
        <v>11</v>
      </c>
      <c r="S74" s="180"/>
      <c r="T74" s="181" t="s">
        <v>12</v>
      </c>
      <c r="U74" s="180"/>
      <c r="V74" s="179"/>
      <c r="W74" s="180"/>
    </row>
    <row r="75" spans="1:23" ht="52.5" x14ac:dyDescent="0.3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3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3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3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3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3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3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3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3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3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3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3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IF(($J86      =0),0,((($L86      -$J86      )/$J86      )*100))</f>
        <v>0</v>
      </c>
      <c r="S86" s="104">
        <f t="shared" ref="S86:S93" si="52">IF(($K86      =0),0,((($M86      -$K86      )/$K86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3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3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3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3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3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3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3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3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1" hidden="1" x14ac:dyDescent="0.3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3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3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3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3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3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3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3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3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3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3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3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3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3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3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3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3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3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3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3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35">
      <c r="A115" s="129" t="s">
        <v>118</v>
      </c>
    </row>
    <row r="116" spans="1:23" x14ac:dyDescent="0.35">
      <c r="A116" s="129" t="s">
        <v>119</v>
      </c>
    </row>
    <row r="117" spans="1:23" x14ac:dyDescent="0.3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3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3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35">
      <c r="A120" s="129" t="s">
        <v>123</v>
      </c>
    </row>
    <row r="123" spans="1:23" x14ac:dyDescent="0.35">
      <c r="A123" s="130"/>
      <c r="G123" s="130"/>
      <c r="W123" s="130"/>
    </row>
    <row r="124" spans="1:23" x14ac:dyDescent="0.35">
      <c r="A124" s="130"/>
      <c r="G124" s="130"/>
      <c r="W124" s="130"/>
    </row>
    <row r="125" spans="1:23" x14ac:dyDescent="0.3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618A8-D75C-4944-8C4A-427B2EF89CA6}">
  <dimension ref="A1:W125"/>
  <sheetViews>
    <sheetView workbookViewId="0">
      <selection activeCell="A16" sqref="A16"/>
    </sheetView>
  </sheetViews>
  <sheetFormatPr defaultRowHeight="14.5" x14ac:dyDescent="0.35"/>
  <cols>
    <col min="1" max="1" width="52.7265625" style="2" customWidth="1"/>
    <col min="2" max="13" width="13.7265625" style="2" customWidth="1"/>
    <col min="14" max="15" width="13.7265625" style="2" hidden="1" customWidth="1"/>
    <col min="16" max="23" width="13.7265625" style="2" customWidth="1"/>
    <col min="24" max="24" width="2.7265625" style="2" customWidth="1"/>
    <col min="25" max="16384" width="8.7265625" style="2"/>
  </cols>
  <sheetData>
    <row r="1" spans="1:23" x14ac:dyDescent="0.3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"/>
      <c r="W1" s="1"/>
    </row>
    <row r="2" spans="1:23" ht="18" x14ac:dyDescent="0.4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3"/>
      <c r="W2" s="3"/>
    </row>
    <row r="3" spans="1:23" ht="18" customHeight="1" x14ac:dyDescent="0.4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3"/>
      <c r="W3" s="3"/>
    </row>
    <row r="4" spans="1:23" ht="18" customHeight="1" x14ac:dyDescent="0.4">
      <c r="A4" s="183" t="s">
        <v>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3"/>
      <c r="W4" s="3"/>
    </row>
    <row r="5" spans="1:23" ht="15" customHeight="1" x14ac:dyDescent="0.35">
      <c r="A5" s="184" t="s">
        <v>126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4"/>
      <c r="W5" s="4"/>
    </row>
    <row r="6" spans="1:23" ht="12.75" customHeight="1" x14ac:dyDescent="0.35">
      <c r="A6" s="5"/>
      <c r="B6" s="5" t="s">
        <v>1</v>
      </c>
      <c r="C6" s="5" t="s">
        <v>1</v>
      </c>
      <c r="D6" s="5" t="s">
        <v>1</v>
      </c>
      <c r="E6" s="6" t="s">
        <v>1</v>
      </c>
      <c r="F6" s="177" t="s">
        <v>5</v>
      </c>
      <c r="G6" s="178"/>
      <c r="H6" s="177" t="s">
        <v>6</v>
      </c>
      <c r="I6" s="178"/>
      <c r="J6" s="177" t="s">
        <v>7</v>
      </c>
      <c r="K6" s="178"/>
      <c r="L6" s="177" t="s">
        <v>8</v>
      </c>
      <c r="M6" s="178"/>
      <c r="N6" s="177" t="s">
        <v>9</v>
      </c>
      <c r="O6" s="178"/>
      <c r="P6" s="177" t="s">
        <v>10</v>
      </c>
      <c r="Q6" s="178"/>
      <c r="R6" s="177" t="s">
        <v>11</v>
      </c>
      <c r="S6" s="178"/>
      <c r="T6" s="177" t="s">
        <v>12</v>
      </c>
      <c r="U6" s="178"/>
      <c r="V6" s="177" t="s">
        <v>13</v>
      </c>
      <c r="W6" s="178"/>
    </row>
    <row r="7" spans="1:23" ht="65" x14ac:dyDescent="0.3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3" customHeight="1" x14ac:dyDescent="0.3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3" customHeight="1" x14ac:dyDescent="0.35">
      <c r="A9" s="18" t="s">
        <v>35</v>
      </c>
      <c r="B9" s="19">
        <v>193331000</v>
      </c>
      <c r="C9" s="19">
        <v>0</v>
      </c>
      <c r="D9" s="19"/>
      <c r="E9" s="19">
        <f>$B9       +$C9       +$D9</f>
        <v>193331000</v>
      </c>
      <c r="F9" s="20">
        <v>193331000</v>
      </c>
      <c r="G9" s="21">
        <v>193331000</v>
      </c>
      <c r="H9" s="20"/>
      <c r="I9" s="21"/>
      <c r="J9" s="20">
        <v>1478000</v>
      </c>
      <c r="K9" s="21">
        <v>11459098</v>
      </c>
      <c r="L9" s="20">
        <v>34850000</v>
      </c>
      <c r="M9" s="21">
        <v>13011849</v>
      </c>
      <c r="N9" s="20"/>
      <c r="O9" s="21"/>
      <c r="P9" s="20">
        <f>$H9       +$J9       +$L9       +$N9</f>
        <v>36328000</v>
      </c>
      <c r="Q9" s="21">
        <f>$I9       +$K9       +$M9       +$O9</f>
        <v>24470947</v>
      </c>
      <c r="R9" s="22">
        <f>IF(($J9       =0),0,((($L9       -$J9       )/$J9       )*100))</f>
        <v>2257.9161028416779</v>
      </c>
      <c r="S9" s="23">
        <f>IF(($K9       =0),0,((($M9       -$K9       )/$K9       )*100))</f>
        <v>13.550377176283856</v>
      </c>
      <c r="T9" s="22">
        <f>IF(($E9       =0),0,(($P9       /$E9       )*100))</f>
        <v>18.790571610347019</v>
      </c>
      <c r="U9" s="24">
        <f>IF(($E9       =0),0,(($Q9       /$E9       )*100))</f>
        <v>12.657539142713791</v>
      </c>
      <c r="V9" s="20">
        <v>0</v>
      </c>
      <c r="W9" s="21">
        <v>0</v>
      </c>
    </row>
    <row r="10" spans="1:23" ht="13" customHeight="1" x14ac:dyDescent="0.35">
      <c r="A10" s="18" t="s">
        <v>36</v>
      </c>
      <c r="B10" s="19">
        <v>18000000</v>
      </c>
      <c r="C10" s="19">
        <v>0</v>
      </c>
      <c r="D10" s="19"/>
      <c r="E10" s="19">
        <f t="shared" ref="E10:E16" si="0">$B10      +$C10      +$D10</f>
        <v>18000000</v>
      </c>
      <c r="F10" s="20">
        <v>18000000</v>
      </c>
      <c r="G10" s="21">
        <v>18000000</v>
      </c>
      <c r="H10" s="20">
        <v>2141000</v>
      </c>
      <c r="I10" s="21">
        <v>768584</v>
      </c>
      <c r="J10" s="20">
        <v>3197000</v>
      </c>
      <c r="K10" s="21">
        <v>1777040</v>
      </c>
      <c r="L10" s="20">
        <v>4480000</v>
      </c>
      <c r="M10" s="21">
        <v>969962</v>
      </c>
      <c r="N10" s="20"/>
      <c r="O10" s="21"/>
      <c r="P10" s="20">
        <f t="shared" ref="P10:P16" si="1">$H10      +$J10      +$L10      +$N10</f>
        <v>9818000</v>
      </c>
      <c r="Q10" s="21">
        <f t="shared" ref="Q10:Q16" si="2">$I10      +$K10      +$M10      +$O10</f>
        <v>3515586</v>
      </c>
      <c r="R10" s="22">
        <f t="shared" ref="R10:R16" si="3">IF(($J10      =0),0,((($L10      -$J10      )/$J10      )*100))</f>
        <v>40.131373162339692</v>
      </c>
      <c r="S10" s="23">
        <f t="shared" ref="S10:S16" si="4">IF(($K10      =0),0,((($M10      -$K10      )/$K10      )*100))</f>
        <v>-45.416985549002838</v>
      </c>
      <c r="T10" s="22">
        <f t="shared" ref="T10:T15" si="5">IF(($E10      =0),0,(($P10      /$E10      )*100))</f>
        <v>54.544444444444437</v>
      </c>
      <c r="U10" s="24">
        <f t="shared" ref="U10:U15" si="6">IF(($E10      =0),0,(($Q10      /$E10      )*100))</f>
        <v>19.531033333333333</v>
      </c>
      <c r="V10" s="20">
        <v>0</v>
      </c>
      <c r="W10" s="21">
        <v>0</v>
      </c>
    </row>
    <row r="11" spans="1:23" ht="13" customHeight="1" x14ac:dyDescent="0.35">
      <c r="A11" s="18" t="s">
        <v>37</v>
      </c>
      <c r="B11" s="19">
        <v>7500000</v>
      </c>
      <c r="C11" s="19">
        <v>0</v>
      </c>
      <c r="D11" s="19"/>
      <c r="E11" s="19">
        <f t="shared" si="0"/>
        <v>7500000</v>
      </c>
      <c r="F11" s="20">
        <v>7500000</v>
      </c>
      <c r="G11" s="21">
        <v>7500000</v>
      </c>
      <c r="H11" s="20"/>
      <c r="I11" s="21"/>
      <c r="J11" s="20"/>
      <c r="K11" s="21"/>
      <c r="L11" s="20">
        <v>558000</v>
      </c>
      <c r="M11" s="21"/>
      <c r="N11" s="20"/>
      <c r="O11" s="21"/>
      <c r="P11" s="20">
        <f t="shared" si="1"/>
        <v>558000</v>
      </c>
      <c r="Q11" s="21">
        <f t="shared" si="2"/>
        <v>0</v>
      </c>
      <c r="R11" s="22">
        <f t="shared" si="3"/>
        <v>0</v>
      </c>
      <c r="S11" s="23">
        <f t="shared" si="4"/>
        <v>0</v>
      </c>
      <c r="T11" s="22">
        <f t="shared" si="5"/>
        <v>7.4399999999999995</v>
      </c>
      <c r="U11" s="24">
        <f t="shared" si="6"/>
        <v>0</v>
      </c>
      <c r="V11" s="20">
        <v>0</v>
      </c>
      <c r="W11" s="21">
        <v>0</v>
      </c>
    </row>
    <row r="12" spans="1:23" ht="13" customHeight="1" x14ac:dyDescent="0.3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3" customHeight="1" x14ac:dyDescent="0.35">
      <c r="A13" s="18" t="s">
        <v>39</v>
      </c>
      <c r="B13" s="19">
        <v>155569000</v>
      </c>
      <c r="C13" s="19">
        <v>286931000</v>
      </c>
      <c r="D13" s="19"/>
      <c r="E13" s="19">
        <f t="shared" si="0"/>
        <v>442500000</v>
      </c>
      <c r="F13" s="20">
        <v>442500000</v>
      </c>
      <c r="G13" s="21">
        <v>442500000</v>
      </c>
      <c r="H13" s="20">
        <v>8603000</v>
      </c>
      <c r="I13" s="21">
        <v>1113241</v>
      </c>
      <c r="J13" s="20">
        <v>17015000</v>
      </c>
      <c r="K13" s="21">
        <v>7994987</v>
      </c>
      <c r="L13" s="20">
        <v>79476000</v>
      </c>
      <c r="M13" s="21">
        <v>35015345</v>
      </c>
      <c r="N13" s="20"/>
      <c r="O13" s="21"/>
      <c r="P13" s="20">
        <f t="shared" si="1"/>
        <v>105094000</v>
      </c>
      <c r="Q13" s="21">
        <f t="shared" si="2"/>
        <v>44123573</v>
      </c>
      <c r="R13" s="22">
        <f t="shared" si="3"/>
        <v>367.09374081692624</v>
      </c>
      <c r="S13" s="23">
        <f t="shared" si="4"/>
        <v>337.96625310335088</v>
      </c>
      <c r="T13" s="22">
        <f t="shared" si="5"/>
        <v>23.750056497175141</v>
      </c>
      <c r="U13" s="24">
        <f t="shared" si="6"/>
        <v>9.9714289265536724</v>
      </c>
      <c r="V13" s="20">
        <v>0</v>
      </c>
      <c r="W13" s="21">
        <v>0</v>
      </c>
    </row>
    <row r="14" spans="1:23" ht="13" customHeight="1" x14ac:dyDescent="0.35">
      <c r="A14" s="18" t="s">
        <v>40</v>
      </c>
      <c r="B14" s="19">
        <v>44490000</v>
      </c>
      <c r="C14" s="19">
        <v>24000000</v>
      </c>
      <c r="D14" s="19"/>
      <c r="E14" s="19">
        <f t="shared" si="0"/>
        <v>68490000</v>
      </c>
      <c r="F14" s="20">
        <v>44490000</v>
      </c>
      <c r="G14" s="21">
        <v>134642000</v>
      </c>
      <c r="H14" s="20">
        <v>36073000</v>
      </c>
      <c r="I14" s="21"/>
      <c r="J14" s="20">
        <v>73490000</v>
      </c>
      <c r="K14" s="21"/>
      <c r="L14" s="20">
        <v>25079000</v>
      </c>
      <c r="M14" s="21"/>
      <c r="N14" s="20"/>
      <c r="O14" s="21"/>
      <c r="P14" s="20">
        <f t="shared" si="1"/>
        <v>134642000</v>
      </c>
      <c r="Q14" s="21">
        <f t="shared" si="2"/>
        <v>0</v>
      </c>
      <c r="R14" s="22">
        <f t="shared" si="3"/>
        <v>-65.874268607973875</v>
      </c>
      <c r="S14" s="23">
        <f t="shared" si="4"/>
        <v>0</v>
      </c>
      <c r="T14" s="22">
        <f t="shared" si="5"/>
        <v>196.58636297269675</v>
      </c>
      <c r="U14" s="24">
        <f t="shared" si="6"/>
        <v>0</v>
      </c>
      <c r="V14" s="20">
        <v>0</v>
      </c>
      <c r="W14" s="21">
        <v>0</v>
      </c>
    </row>
    <row r="15" spans="1:23" ht="13" customHeight="1" x14ac:dyDescent="0.35">
      <c r="A15" s="18" t="s">
        <v>41</v>
      </c>
      <c r="B15" s="19">
        <v>142974000</v>
      </c>
      <c r="C15" s="19">
        <v>0</v>
      </c>
      <c r="D15" s="19"/>
      <c r="E15" s="19">
        <f t="shared" si="0"/>
        <v>142974000</v>
      </c>
      <c r="F15" s="20">
        <v>142974000</v>
      </c>
      <c r="G15" s="21">
        <v>142974000</v>
      </c>
      <c r="H15" s="20">
        <v>13738000</v>
      </c>
      <c r="I15" s="21"/>
      <c r="J15" s="20">
        <v>20186000</v>
      </c>
      <c r="K15" s="21"/>
      <c r="L15" s="20">
        <v>16864000</v>
      </c>
      <c r="M15" s="21"/>
      <c r="N15" s="20"/>
      <c r="O15" s="21"/>
      <c r="P15" s="20">
        <f t="shared" si="1"/>
        <v>50788000</v>
      </c>
      <c r="Q15" s="21">
        <f t="shared" si="2"/>
        <v>0</v>
      </c>
      <c r="R15" s="22">
        <f t="shared" si="3"/>
        <v>-16.456950361636778</v>
      </c>
      <c r="S15" s="23">
        <f t="shared" si="4"/>
        <v>0</v>
      </c>
      <c r="T15" s="22">
        <f t="shared" si="5"/>
        <v>35.522542560185769</v>
      </c>
      <c r="U15" s="24">
        <f t="shared" si="6"/>
        <v>0</v>
      </c>
      <c r="V15" s="20">
        <v>0</v>
      </c>
      <c r="W15" s="21">
        <v>0</v>
      </c>
    </row>
    <row r="16" spans="1:23" ht="13" customHeight="1" x14ac:dyDescent="0.35">
      <c r="A16" s="25" t="s">
        <v>42</v>
      </c>
      <c r="B16" s="26">
        <f>SUM(B9:B15)</f>
        <v>561864000</v>
      </c>
      <c r="C16" s="26">
        <f>SUM(C9:C15)</f>
        <v>310931000</v>
      </c>
      <c r="D16" s="26"/>
      <c r="E16" s="26">
        <f t="shared" si="0"/>
        <v>872795000</v>
      </c>
      <c r="F16" s="27">
        <f t="shared" ref="F16:O16" si="7">SUM(F9:F15)</f>
        <v>848795000</v>
      </c>
      <c r="G16" s="28">
        <f t="shared" si="7"/>
        <v>938947000</v>
      </c>
      <c r="H16" s="27">
        <f t="shared" si="7"/>
        <v>60555000</v>
      </c>
      <c r="I16" s="28">
        <f t="shared" si="7"/>
        <v>1881825</v>
      </c>
      <c r="J16" s="27">
        <f t="shared" si="7"/>
        <v>115366000</v>
      </c>
      <c r="K16" s="28">
        <f t="shared" si="7"/>
        <v>21231125</v>
      </c>
      <c r="L16" s="27">
        <f t="shared" si="7"/>
        <v>161307000</v>
      </c>
      <c r="M16" s="28">
        <f t="shared" si="7"/>
        <v>48997156</v>
      </c>
      <c r="N16" s="27">
        <f t="shared" si="7"/>
        <v>0</v>
      </c>
      <c r="O16" s="28">
        <f t="shared" si="7"/>
        <v>0</v>
      </c>
      <c r="P16" s="27">
        <f t="shared" si="1"/>
        <v>337228000</v>
      </c>
      <c r="Q16" s="28">
        <f t="shared" si="2"/>
        <v>72110106</v>
      </c>
      <c r="R16" s="29">
        <f t="shared" si="3"/>
        <v>39.821957942548067</v>
      </c>
      <c r="S16" s="30">
        <f t="shared" si="4"/>
        <v>130.77983856248784</v>
      </c>
      <c r="T16" s="29">
        <f>IF((SUM($E9:$E13)+$E15)=0,0,(P16/(SUM($E9:$E13)+$E15)*100))</f>
        <v>41.927875619323515</v>
      </c>
      <c r="U16" s="31">
        <f>IF((SUM($E9:$E13)+$E15)=0,0,(Q16/(SUM($E9:$E13)+$E15)*100))</f>
        <v>8.9655175586375808</v>
      </c>
      <c r="V16" s="27">
        <f>SUM(V9:V15)</f>
        <v>0</v>
      </c>
      <c r="W16" s="28">
        <f>SUM(W9:W15)</f>
        <v>0</v>
      </c>
    </row>
    <row r="17" spans="1:23" ht="13" customHeight="1" x14ac:dyDescent="0.3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3" customHeight="1" x14ac:dyDescent="0.3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IF(($J18      =0),0,((($L18      -$J18      )/$J18      )*100))</f>
        <v>0</v>
      </c>
      <c r="S18" s="23">
        <f t="shared" ref="S18:S24" si="12">IF(($K18      =0),0,((($M18      -$K18      )/$K18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3" customHeight="1" x14ac:dyDescent="0.35">
      <c r="A19" s="18" t="s">
        <v>45</v>
      </c>
      <c r="B19" s="19">
        <v>7250000</v>
      </c>
      <c r="C19" s="19">
        <v>0</v>
      </c>
      <c r="D19" s="19"/>
      <c r="E19" s="19">
        <f t="shared" si="8"/>
        <v>7250000</v>
      </c>
      <c r="F19" s="20">
        <v>7250000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3" customHeight="1" x14ac:dyDescent="0.35">
      <c r="A20" s="18" t="s">
        <v>46</v>
      </c>
      <c r="B20" s="19">
        <v>0</v>
      </c>
      <c r="C20" s="19">
        <v>0</v>
      </c>
      <c r="D20" s="19"/>
      <c r="E20" s="19">
        <f t="shared" si="8"/>
        <v>0</v>
      </c>
      <c r="F20" s="20">
        <v>0</v>
      </c>
      <c r="G20" s="21">
        <v>0</v>
      </c>
      <c r="H20" s="20"/>
      <c r="I20" s="21"/>
      <c r="J20" s="20"/>
      <c r="K20" s="21"/>
      <c r="L20" s="20"/>
      <c r="M20" s="21"/>
      <c r="N20" s="20"/>
      <c r="O20" s="21"/>
      <c r="P20" s="20">
        <f t="shared" si="9"/>
        <v>0</v>
      </c>
      <c r="Q20" s="21">
        <f t="shared" si="10"/>
        <v>0</v>
      </c>
      <c r="R20" s="22">
        <f t="shared" si="11"/>
        <v>0</v>
      </c>
      <c r="S20" s="23">
        <f t="shared" si="12"/>
        <v>0</v>
      </c>
      <c r="T20" s="22">
        <f t="shared" si="13"/>
        <v>0</v>
      </c>
      <c r="U20" s="24">
        <f t="shared" si="14"/>
        <v>0</v>
      </c>
      <c r="V20" s="20">
        <v>0</v>
      </c>
      <c r="W20" s="21" t="s">
        <v>1</v>
      </c>
    </row>
    <row r="21" spans="1:23" ht="13" customHeight="1" x14ac:dyDescent="0.3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3" customHeight="1" x14ac:dyDescent="0.3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3" customHeight="1" x14ac:dyDescent="0.3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3" customHeight="1" x14ac:dyDescent="0.35">
      <c r="A24" s="25" t="s">
        <v>42</v>
      </c>
      <c r="B24" s="26">
        <f>SUM(B18:B23)</f>
        <v>7250000</v>
      </c>
      <c r="C24" s="26">
        <f>SUM(C18:C23)</f>
        <v>0</v>
      </c>
      <c r="D24" s="26"/>
      <c r="E24" s="26">
        <f t="shared" si="8"/>
        <v>7250000</v>
      </c>
      <c r="F24" s="27">
        <f t="shared" ref="F24:O24" si="15">SUM(F18:F23)</f>
        <v>7250000</v>
      </c>
      <c r="G24" s="28">
        <f t="shared" si="15"/>
        <v>0</v>
      </c>
      <c r="H24" s="27">
        <f t="shared" si="15"/>
        <v>0</v>
      </c>
      <c r="I24" s="28">
        <f t="shared" si="15"/>
        <v>0</v>
      </c>
      <c r="J24" s="27">
        <f t="shared" si="15"/>
        <v>0</v>
      </c>
      <c r="K24" s="28">
        <f t="shared" si="15"/>
        <v>0</v>
      </c>
      <c r="L24" s="27">
        <f t="shared" si="15"/>
        <v>0</v>
      </c>
      <c r="M24" s="28">
        <f t="shared" si="15"/>
        <v>0</v>
      </c>
      <c r="N24" s="27">
        <f t="shared" si="15"/>
        <v>0</v>
      </c>
      <c r="O24" s="28">
        <f t="shared" si="15"/>
        <v>0</v>
      </c>
      <c r="P24" s="27">
        <f t="shared" si="9"/>
        <v>0</v>
      </c>
      <c r="Q24" s="28">
        <f t="shared" si="10"/>
        <v>0</v>
      </c>
      <c r="R24" s="29">
        <f t="shared" si="11"/>
        <v>0</v>
      </c>
      <c r="S24" s="30">
        <f t="shared" si="12"/>
        <v>0</v>
      </c>
      <c r="T24" s="29">
        <f>IF(($E24-$E19-$E23)   =0,0,($P24   /($E24-$E19-$E23)   )*100)</f>
        <v>0</v>
      </c>
      <c r="U24" s="31">
        <f>IF(($E24-$E19-$E23)   =0,0,($Q24   /($E24-$E19-$E23)   )*100)</f>
        <v>0</v>
      </c>
      <c r="V24" s="27">
        <f>SUM(V18:V23)</f>
        <v>0</v>
      </c>
      <c r="W24" s="28">
        <f>SUM(W18:W23)</f>
        <v>0</v>
      </c>
    </row>
    <row r="25" spans="1:23" ht="13" customHeight="1" x14ac:dyDescent="0.3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3" customHeight="1" x14ac:dyDescent="0.3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IF(($J26      =0),0,((($L26      -$J26      )/$J26      )*100))</f>
        <v>0</v>
      </c>
      <c r="S26" s="23">
        <f>IF(($K26      =0),0,((($M26      -$K26      )/$K26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3" customHeight="1" x14ac:dyDescent="0.3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IF(($J27      =0),0,((($L27      -$J27      )/$J27      )*100))</f>
        <v>0</v>
      </c>
      <c r="S27" s="23">
        <f>IF(($K27      =0),0,((($M27      -$K27      )/$K27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3" customHeight="1" x14ac:dyDescent="0.35">
      <c r="A28" s="18" t="s">
        <v>53</v>
      </c>
      <c r="B28" s="19">
        <v>2368874000</v>
      </c>
      <c r="C28" s="19">
        <v>-170153000</v>
      </c>
      <c r="D28" s="19"/>
      <c r="E28" s="19">
        <f>$B28      +$C28      +$D28</f>
        <v>2198721000</v>
      </c>
      <c r="F28" s="20">
        <v>2198721000</v>
      </c>
      <c r="G28" s="21">
        <v>2198721000</v>
      </c>
      <c r="H28" s="20">
        <v>139524000</v>
      </c>
      <c r="I28" s="21">
        <v>46025471</v>
      </c>
      <c r="J28" s="20">
        <v>416324000</v>
      </c>
      <c r="K28" s="21">
        <v>200268565</v>
      </c>
      <c r="L28" s="20">
        <v>275838000</v>
      </c>
      <c r="M28" s="21">
        <v>234607981</v>
      </c>
      <c r="N28" s="20"/>
      <c r="O28" s="21"/>
      <c r="P28" s="20">
        <f>$H28      +$J28      +$L28      +$N28</f>
        <v>831686000</v>
      </c>
      <c r="Q28" s="21">
        <f>$I28      +$K28      +$M28      +$O28</f>
        <v>480902017</v>
      </c>
      <c r="R28" s="22">
        <f>IF(($J28      =0),0,((($L28      -$J28      )/$J28      )*100))</f>
        <v>-33.744391387477066</v>
      </c>
      <c r="S28" s="23">
        <f>IF(($K28      =0),0,((($M28      -$K28      )/$K28      )*100))</f>
        <v>17.146683005393282</v>
      </c>
      <c r="T28" s="22">
        <f>IF(($E28      =0),0,(($P28      /$E28      )*100))</f>
        <v>37.825899693503636</v>
      </c>
      <c r="U28" s="24">
        <f>IF(($E28      =0),0,(($Q28      /$E28      )*100))</f>
        <v>21.871898117132645</v>
      </c>
      <c r="V28" s="20">
        <v>0</v>
      </c>
      <c r="W28" s="21">
        <v>0</v>
      </c>
    </row>
    <row r="29" spans="1:23" ht="13" customHeight="1" x14ac:dyDescent="0.35">
      <c r="A29" s="18" t="s">
        <v>54</v>
      </c>
      <c r="B29" s="19">
        <v>5140000</v>
      </c>
      <c r="C29" s="19">
        <v>0</v>
      </c>
      <c r="D29" s="19"/>
      <c r="E29" s="19">
        <f>$B29      +$C29      +$D29</f>
        <v>5140000</v>
      </c>
      <c r="F29" s="20">
        <v>5140000</v>
      </c>
      <c r="G29" s="21">
        <v>5140000</v>
      </c>
      <c r="H29" s="20">
        <v>208000</v>
      </c>
      <c r="I29" s="21">
        <v>707475</v>
      </c>
      <c r="J29" s="20">
        <v>1843000</v>
      </c>
      <c r="K29" s="21">
        <v>1020235</v>
      </c>
      <c r="L29" s="20">
        <v>172000</v>
      </c>
      <c r="M29" s="21">
        <v>271551</v>
      </c>
      <c r="N29" s="20"/>
      <c r="O29" s="21"/>
      <c r="P29" s="20">
        <f>$H29      +$J29      +$L29      +$N29</f>
        <v>2223000</v>
      </c>
      <c r="Q29" s="21">
        <f>$I29      +$K29      +$M29      +$O29</f>
        <v>1999261</v>
      </c>
      <c r="R29" s="22">
        <f>IF(($J29      =0),0,((($L29      -$J29      )/$J29      )*100))</f>
        <v>-90.667390124796526</v>
      </c>
      <c r="S29" s="23">
        <f>IF(($K29      =0),0,((($M29      -$K29      )/$K29      )*100))</f>
        <v>-73.383485177434622</v>
      </c>
      <c r="T29" s="22">
        <f>IF(($E29      =0),0,(($P29      /$E29      )*100))</f>
        <v>43.249027237354085</v>
      </c>
      <c r="U29" s="24">
        <f>IF(($E29      =0),0,(($Q29      /$E29      )*100))</f>
        <v>38.896128404669263</v>
      </c>
      <c r="V29" s="20">
        <v>0</v>
      </c>
      <c r="W29" s="21">
        <v>0</v>
      </c>
    </row>
    <row r="30" spans="1:23" ht="13" customHeight="1" x14ac:dyDescent="0.35">
      <c r="A30" s="25" t="s">
        <v>42</v>
      </c>
      <c r="B30" s="26">
        <f>SUM(B26:B29)</f>
        <v>2374014000</v>
      </c>
      <c r="C30" s="26">
        <f>SUM(C26:C29)</f>
        <v>-170153000</v>
      </c>
      <c r="D30" s="26"/>
      <c r="E30" s="26">
        <f>$B30      +$C30      +$D30</f>
        <v>2203861000</v>
      </c>
      <c r="F30" s="27">
        <f t="shared" ref="F30:O30" si="16">SUM(F26:F29)</f>
        <v>2203861000</v>
      </c>
      <c r="G30" s="28">
        <f t="shared" si="16"/>
        <v>2203861000</v>
      </c>
      <c r="H30" s="27">
        <f t="shared" si="16"/>
        <v>139732000</v>
      </c>
      <c r="I30" s="28">
        <f t="shared" si="16"/>
        <v>46732946</v>
      </c>
      <c r="J30" s="27">
        <f t="shared" si="16"/>
        <v>418167000</v>
      </c>
      <c r="K30" s="28">
        <f t="shared" si="16"/>
        <v>201288800</v>
      </c>
      <c r="L30" s="27">
        <f t="shared" si="16"/>
        <v>276010000</v>
      </c>
      <c r="M30" s="28">
        <f t="shared" si="16"/>
        <v>234879532</v>
      </c>
      <c r="N30" s="27">
        <f t="shared" si="16"/>
        <v>0</v>
      </c>
      <c r="O30" s="28">
        <f t="shared" si="16"/>
        <v>0</v>
      </c>
      <c r="P30" s="27">
        <f>$H30      +$J30      +$L30      +$N30</f>
        <v>833909000</v>
      </c>
      <c r="Q30" s="28">
        <f>$I30      +$K30      +$M30      +$O30</f>
        <v>482901278</v>
      </c>
      <c r="R30" s="29">
        <f>IF(($J30      =0),0,((($L30      -$J30      )/$J30      )*100))</f>
        <v>-33.995269832387535</v>
      </c>
      <c r="S30" s="30">
        <f>IF(($K30      =0),0,((($M30      -$K30      )/$K30      )*100))</f>
        <v>16.68782962589076</v>
      </c>
      <c r="T30" s="29">
        <f>IF($E30   =0,0,($P30   /$E30   )*100)</f>
        <v>37.838547893900746</v>
      </c>
      <c r="U30" s="31">
        <f>IF($E30   =0,0,($Q30   /$E30   )*100)</f>
        <v>21.911603227245273</v>
      </c>
      <c r="V30" s="27">
        <f>SUM(V26:V29)</f>
        <v>0</v>
      </c>
      <c r="W30" s="28">
        <f>SUM(W26:W29)</f>
        <v>0</v>
      </c>
    </row>
    <row r="31" spans="1:23" ht="13" customHeight="1" x14ac:dyDescent="0.3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3" customHeight="1" x14ac:dyDescent="0.35">
      <c r="A32" s="18" t="s">
        <v>56</v>
      </c>
      <c r="B32" s="19">
        <v>66976000</v>
      </c>
      <c r="C32" s="19">
        <v>0</v>
      </c>
      <c r="D32" s="19"/>
      <c r="E32" s="19">
        <f>$B32      +$C32      +$D32</f>
        <v>66976000</v>
      </c>
      <c r="F32" s="20">
        <v>66976000</v>
      </c>
      <c r="G32" s="21">
        <v>65632000</v>
      </c>
      <c r="H32" s="20">
        <v>23532000</v>
      </c>
      <c r="I32" s="21">
        <v>11579104</v>
      </c>
      <c r="J32" s="20">
        <v>13850000</v>
      </c>
      <c r="K32" s="21">
        <v>17096821</v>
      </c>
      <c r="L32" s="20">
        <v>15504000</v>
      </c>
      <c r="M32" s="21">
        <v>6960818</v>
      </c>
      <c r="N32" s="20"/>
      <c r="O32" s="21"/>
      <c r="P32" s="20">
        <f>$H32      +$J32      +$L32      +$N32</f>
        <v>52886000</v>
      </c>
      <c r="Q32" s="21">
        <f>$I32      +$K32      +$M32      +$O32</f>
        <v>35636743</v>
      </c>
      <c r="R32" s="22">
        <f>IF(($J32      =0),0,((($L32      -$J32      )/$J32      )*100))</f>
        <v>11.942238267148014</v>
      </c>
      <c r="S32" s="23">
        <f>IF(($K32      =0),0,((($M32      -$K32      )/$K32      )*100))</f>
        <v>-59.285892973904332</v>
      </c>
      <c r="T32" s="22">
        <f>IF(($E32      =0),0,(($P32      /$E32      )*100))</f>
        <v>78.962613473483032</v>
      </c>
      <c r="U32" s="24">
        <f>IF(($E32      =0),0,(($Q32      /$E32      )*100))</f>
        <v>53.208228320592454</v>
      </c>
      <c r="V32" s="20">
        <v>0</v>
      </c>
      <c r="W32" s="21">
        <v>0</v>
      </c>
    </row>
    <row r="33" spans="1:23" ht="13" customHeight="1" x14ac:dyDescent="0.35">
      <c r="A33" s="25" t="s">
        <v>42</v>
      </c>
      <c r="B33" s="26">
        <f>B32</f>
        <v>66976000</v>
      </c>
      <c r="C33" s="26">
        <f>C32</f>
        <v>0</v>
      </c>
      <c r="D33" s="26"/>
      <c r="E33" s="26">
        <f>$B33      +$C33      +$D33</f>
        <v>66976000</v>
      </c>
      <c r="F33" s="27">
        <f t="shared" ref="F33:O33" si="17">F32</f>
        <v>66976000</v>
      </c>
      <c r="G33" s="28">
        <f t="shared" si="17"/>
        <v>65632000</v>
      </c>
      <c r="H33" s="27">
        <f t="shared" si="17"/>
        <v>23532000</v>
      </c>
      <c r="I33" s="28">
        <f t="shared" si="17"/>
        <v>11579104</v>
      </c>
      <c r="J33" s="27">
        <f t="shared" si="17"/>
        <v>13850000</v>
      </c>
      <c r="K33" s="28">
        <f t="shared" si="17"/>
        <v>17096821</v>
      </c>
      <c r="L33" s="27">
        <f t="shared" si="17"/>
        <v>15504000</v>
      </c>
      <c r="M33" s="28">
        <f t="shared" si="17"/>
        <v>6960818</v>
      </c>
      <c r="N33" s="27">
        <f t="shared" si="17"/>
        <v>0</v>
      </c>
      <c r="O33" s="28">
        <f t="shared" si="17"/>
        <v>0</v>
      </c>
      <c r="P33" s="27">
        <f>$H33      +$J33      +$L33      +$N33</f>
        <v>52886000</v>
      </c>
      <c r="Q33" s="28">
        <f>$I33      +$K33      +$M33      +$O33</f>
        <v>35636743</v>
      </c>
      <c r="R33" s="29">
        <f>IF(($J33      =0),0,((($L33      -$J33      )/$J33      )*100))</f>
        <v>11.942238267148014</v>
      </c>
      <c r="S33" s="30">
        <f>IF(($K33      =0),0,((($M33      -$K33      )/$K33      )*100))</f>
        <v>-59.285892973904332</v>
      </c>
      <c r="T33" s="29">
        <f>IF($E33   =0,0,($P33   /$E33   )*100)</f>
        <v>78.962613473483032</v>
      </c>
      <c r="U33" s="31">
        <f>IF($E33   =0,0,($Q33   /$E33   )*100)</f>
        <v>53.208228320592454</v>
      </c>
      <c r="V33" s="27">
        <f>V32</f>
        <v>0</v>
      </c>
      <c r="W33" s="28">
        <f>W32</f>
        <v>0</v>
      </c>
    </row>
    <row r="34" spans="1:23" ht="13" customHeight="1" x14ac:dyDescent="0.3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3" customHeight="1" x14ac:dyDescent="0.35">
      <c r="A35" s="18" t="s">
        <v>58</v>
      </c>
      <c r="B35" s="19">
        <v>130148000</v>
      </c>
      <c r="C35" s="19">
        <v>5100000</v>
      </c>
      <c r="D35" s="19"/>
      <c r="E35" s="19">
        <f t="shared" ref="E35:E40" si="18">$B35      +$C35      +$D35</f>
        <v>135248000</v>
      </c>
      <c r="F35" s="20">
        <v>135248000</v>
      </c>
      <c r="G35" s="21">
        <v>135248000</v>
      </c>
      <c r="H35" s="20">
        <v>23481000</v>
      </c>
      <c r="I35" s="21">
        <v>8126523</v>
      </c>
      <c r="J35" s="20">
        <v>37374000</v>
      </c>
      <c r="K35" s="21">
        <v>31946952</v>
      </c>
      <c r="L35" s="20">
        <v>11842000</v>
      </c>
      <c r="M35" s="21">
        <v>11185889</v>
      </c>
      <c r="N35" s="20"/>
      <c r="O35" s="21"/>
      <c r="P35" s="20">
        <f t="shared" ref="P35:P40" si="19">$H35      +$J35      +$L35      +$N35</f>
        <v>72697000</v>
      </c>
      <c r="Q35" s="21">
        <f t="shared" ref="Q35:Q40" si="20">$I35      +$K35      +$M35      +$O35</f>
        <v>51259364</v>
      </c>
      <c r="R35" s="22">
        <f t="shared" ref="R35:R40" si="21">IF(($J35      =0),0,((($L35      -$J35      )/$J35      )*100))</f>
        <v>-68.314871300904372</v>
      </c>
      <c r="S35" s="23">
        <f t="shared" ref="S35:S40" si="22">IF(($K35      =0),0,((($M35      -$K35      )/$K35      )*100))</f>
        <v>-64.986052503537735</v>
      </c>
      <c r="T35" s="22">
        <f t="shared" ref="T35:T39" si="23">IF(($E35      =0),0,(($P35      /$E35      )*100))</f>
        <v>53.750887258961313</v>
      </c>
      <c r="U35" s="24">
        <f t="shared" ref="U35:U39" si="24">IF(($E35      =0),0,(($Q35      /$E35      )*100))</f>
        <v>37.900275050278012</v>
      </c>
      <c r="V35" s="20">
        <v>0</v>
      </c>
      <c r="W35" s="21">
        <v>0</v>
      </c>
    </row>
    <row r="36" spans="1:23" ht="13" customHeight="1" x14ac:dyDescent="0.35">
      <c r="A36" s="18" t="s">
        <v>59</v>
      </c>
      <c r="B36" s="19">
        <v>106054000</v>
      </c>
      <c r="C36" s="19">
        <v>0</v>
      </c>
      <c r="D36" s="19"/>
      <c r="E36" s="19">
        <f t="shared" si="18"/>
        <v>106054000</v>
      </c>
      <c r="F36" s="20">
        <v>106054000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3" customHeight="1" x14ac:dyDescent="0.3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3" customHeight="1" x14ac:dyDescent="0.35">
      <c r="A38" s="18" t="s">
        <v>61</v>
      </c>
      <c r="B38" s="19">
        <v>42000000</v>
      </c>
      <c r="C38" s="19">
        <v>-4000000</v>
      </c>
      <c r="D38" s="19"/>
      <c r="E38" s="19">
        <f t="shared" si="18"/>
        <v>38000000</v>
      </c>
      <c r="F38" s="20">
        <v>38000000</v>
      </c>
      <c r="G38" s="21">
        <v>38000000</v>
      </c>
      <c r="H38" s="20"/>
      <c r="I38" s="21">
        <v>193618</v>
      </c>
      <c r="J38" s="20">
        <v>11453000</v>
      </c>
      <c r="K38" s="21">
        <v>8944457</v>
      </c>
      <c r="L38" s="20">
        <v>5009000</v>
      </c>
      <c r="M38" s="21">
        <v>1706040</v>
      </c>
      <c r="N38" s="20"/>
      <c r="O38" s="21"/>
      <c r="P38" s="20">
        <f t="shared" si="19"/>
        <v>16462000</v>
      </c>
      <c r="Q38" s="21">
        <f t="shared" si="20"/>
        <v>10844115</v>
      </c>
      <c r="R38" s="22">
        <f t="shared" si="21"/>
        <v>-56.264734130795425</v>
      </c>
      <c r="S38" s="23">
        <f t="shared" si="22"/>
        <v>-80.926287643844674</v>
      </c>
      <c r="T38" s="22">
        <f t="shared" si="23"/>
        <v>43.321052631578951</v>
      </c>
      <c r="U38" s="24">
        <f t="shared" si="24"/>
        <v>28.537144736842109</v>
      </c>
      <c r="V38" s="20">
        <v>0</v>
      </c>
      <c r="W38" s="21">
        <v>0</v>
      </c>
    </row>
    <row r="39" spans="1:23" ht="13" customHeight="1" x14ac:dyDescent="0.3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3" customHeight="1" x14ac:dyDescent="0.35">
      <c r="A40" s="25" t="s">
        <v>42</v>
      </c>
      <c r="B40" s="26">
        <f>SUM(B35:B39)</f>
        <v>278202000</v>
      </c>
      <c r="C40" s="26">
        <f>SUM(C35:C39)</f>
        <v>1100000</v>
      </c>
      <c r="D40" s="26"/>
      <c r="E40" s="26">
        <f t="shared" si="18"/>
        <v>279302000</v>
      </c>
      <c r="F40" s="27">
        <f t="shared" ref="F40:O40" si="25">SUM(F35:F39)</f>
        <v>279302000</v>
      </c>
      <c r="G40" s="28">
        <f t="shared" si="25"/>
        <v>173248000</v>
      </c>
      <c r="H40" s="27">
        <f t="shared" si="25"/>
        <v>23481000</v>
      </c>
      <c r="I40" s="28">
        <f t="shared" si="25"/>
        <v>8320141</v>
      </c>
      <c r="J40" s="27">
        <f t="shared" si="25"/>
        <v>48827000</v>
      </c>
      <c r="K40" s="28">
        <f t="shared" si="25"/>
        <v>40891409</v>
      </c>
      <c r="L40" s="27">
        <f t="shared" si="25"/>
        <v>16851000</v>
      </c>
      <c r="M40" s="28">
        <f t="shared" si="25"/>
        <v>12891929</v>
      </c>
      <c r="N40" s="27">
        <f t="shared" si="25"/>
        <v>0</v>
      </c>
      <c r="O40" s="28">
        <f t="shared" si="25"/>
        <v>0</v>
      </c>
      <c r="P40" s="27">
        <f t="shared" si="19"/>
        <v>89159000</v>
      </c>
      <c r="Q40" s="28">
        <f t="shared" si="20"/>
        <v>62103479</v>
      </c>
      <c r="R40" s="29">
        <f t="shared" si="21"/>
        <v>-65.488356851741869</v>
      </c>
      <c r="S40" s="30">
        <f t="shared" si="22"/>
        <v>-68.472768937847064</v>
      </c>
      <c r="T40" s="29">
        <f>IF((+$E35+$E38) =0,0,(P40   /(+$E35+$E38) )*100)</f>
        <v>51.463220354636128</v>
      </c>
      <c r="U40" s="31">
        <f>IF((+$E35+$E38) =0,0,(Q40   /(+$E35+$E38) )*100)</f>
        <v>35.846577738271151</v>
      </c>
      <c r="V40" s="27">
        <f>SUM(V35:V39)</f>
        <v>0</v>
      </c>
      <c r="W40" s="28">
        <f>SUM(W35:W39)</f>
        <v>0</v>
      </c>
    </row>
    <row r="41" spans="1:23" ht="13" customHeight="1" x14ac:dyDescent="0.3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3" customHeight="1" x14ac:dyDescent="0.3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IF(($J42      =0),0,((($L42      -$J42      )/$J42      )*100))</f>
        <v>0</v>
      </c>
      <c r="S42" s="23">
        <f t="shared" ref="S42:S53" si="30">IF(($K42      =0),0,((($M42      -$K42      )/$K42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3" customHeight="1" x14ac:dyDescent="0.35">
      <c r="A43" s="18" t="s">
        <v>65</v>
      </c>
      <c r="B43" s="19">
        <v>0</v>
      </c>
      <c r="C43" s="19">
        <v>0</v>
      </c>
      <c r="D43" s="19"/>
      <c r="E43" s="19">
        <f t="shared" si="26"/>
        <v>0</v>
      </c>
      <c r="F43" s="20">
        <v>0</v>
      </c>
      <c r="G43" s="21">
        <v>0</v>
      </c>
      <c r="H43" s="20"/>
      <c r="I43" s="21"/>
      <c r="J43" s="20"/>
      <c r="K43" s="21"/>
      <c r="L43" s="20"/>
      <c r="M43" s="21"/>
      <c r="N43" s="20"/>
      <c r="O43" s="21"/>
      <c r="P43" s="20">
        <f t="shared" si="27"/>
        <v>0</v>
      </c>
      <c r="Q43" s="21">
        <f t="shared" si="28"/>
        <v>0</v>
      </c>
      <c r="R43" s="22">
        <f t="shared" si="29"/>
        <v>0</v>
      </c>
      <c r="S43" s="23">
        <f t="shared" si="30"/>
        <v>0</v>
      </c>
      <c r="T43" s="22">
        <f t="shared" si="31"/>
        <v>0</v>
      </c>
      <c r="U43" s="24">
        <f t="shared" si="32"/>
        <v>0</v>
      </c>
      <c r="V43" s="20">
        <v>0</v>
      </c>
      <c r="W43" s="21">
        <v>0</v>
      </c>
    </row>
    <row r="44" spans="1:23" ht="13" customHeight="1" x14ac:dyDescent="0.35">
      <c r="A44" s="18" t="s">
        <v>66</v>
      </c>
      <c r="B44" s="19">
        <v>437407000</v>
      </c>
      <c r="C44" s="19">
        <v>751869000</v>
      </c>
      <c r="D44" s="19"/>
      <c r="E44" s="19">
        <f t="shared" si="26"/>
        <v>1189276000</v>
      </c>
      <c r="F44" s="20">
        <v>1189276000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3" customHeight="1" x14ac:dyDescent="0.3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3" customHeight="1" x14ac:dyDescent="0.3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3" hidden="1" customHeight="1" x14ac:dyDescent="0.3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3" customHeight="1" x14ac:dyDescent="0.3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3" customHeight="1" x14ac:dyDescent="0.3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3" customHeight="1" x14ac:dyDescent="0.3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3" customHeight="1" x14ac:dyDescent="0.35">
      <c r="A51" s="18" t="s">
        <v>73</v>
      </c>
      <c r="B51" s="19">
        <v>172000000</v>
      </c>
      <c r="C51" s="19">
        <v>43000000</v>
      </c>
      <c r="D51" s="19"/>
      <c r="E51" s="19">
        <f t="shared" si="26"/>
        <v>215000000</v>
      </c>
      <c r="F51" s="20">
        <v>215000000</v>
      </c>
      <c r="G51" s="21">
        <v>215000000</v>
      </c>
      <c r="H51" s="20">
        <v>40140000</v>
      </c>
      <c r="I51" s="21">
        <v>953747</v>
      </c>
      <c r="J51" s="20">
        <v>44412000</v>
      </c>
      <c r="K51" s="21">
        <v>12532945</v>
      </c>
      <c r="L51" s="20">
        <v>39236000</v>
      </c>
      <c r="M51" s="21">
        <v>10779701</v>
      </c>
      <c r="N51" s="20"/>
      <c r="O51" s="21"/>
      <c r="P51" s="20">
        <f t="shared" si="27"/>
        <v>123788000</v>
      </c>
      <c r="Q51" s="21">
        <f t="shared" si="28"/>
        <v>24266393</v>
      </c>
      <c r="R51" s="22">
        <f t="shared" si="29"/>
        <v>-11.654507790687202</v>
      </c>
      <c r="S51" s="23">
        <f t="shared" si="30"/>
        <v>-13.989082374493783</v>
      </c>
      <c r="T51" s="22">
        <f t="shared" si="31"/>
        <v>57.575813953488378</v>
      </c>
      <c r="U51" s="24">
        <f t="shared" si="32"/>
        <v>11.28669441860465</v>
      </c>
      <c r="V51" s="20">
        <v>0</v>
      </c>
      <c r="W51" s="21">
        <v>0</v>
      </c>
    </row>
    <row r="52" spans="1:23" ht="13" customHeight="1" x14ac:dyDescent="0.35">
      <c r="A52" s="18" t="s">
        <v>74</v>
      </c>
      <c r="B52" s="19">
        <v>34761000</v>
      </c>
      <c r="C52" s="19">
        <v>-4185000</v>
      </c>
      <c r="D52" s="19"/>
      <c r="E52" s="19">
        <f t="shared" si="26"/>
        <v>30576000</v>
      </c>
      <c r="F52" s="20">
        <v>30576000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3" customHeight="1" x14ac:dyDescent="0.35">
      <c r="A53" s="25" t="s">
        <v>42</v>
      </c>
      <c r="B53" s="26">
        <f>SUM(B42:B52)</f>
        <v>644168000</v>
      </c>
      <c r="C53" s="26">
        <f>SUM(C42:C52)</f>
        <v>790684000</v>
      </c>
      <c r="D53" s="26"/>
      <c r="E53" s="26">
        <f t="shared" si="26"/>
        <v>1434852000</v>
      </c>
      <c r="F53" s="27">
        <f t="shared" ref="F53:O53" si="33">SUM(F42:F52)</f>
        <v>1434852000</v>
      </c>
      <c r="G53" s="28">
        <f t="shared" si="33"/>
        <v>215000000</v>
      </c>
      <c r="H53" s="27">
        <f t="shared" si="33"/>
        <v>40140000</v>
      </c>
      <c r="I53" s="28">
        <f t="shared" si="33"/>
        <v>953747</v>
      </c>
      <c r="J53" s="27">
        <f t="shared" si="33"/>
        <v>44412000</v>
      </c>
      <c r="K53" s="28">
        <f t="shared" si="33"/>
        <v>12532945</v>
      </c>
      <c r="L53" s="27">
        <f t="shared" si="33"/>
        <v>39236000</v>
      </c>
      <c r="M53" s="28">
        <f t="shared" si="33"/>
        <v>10779701</v>
      </c>
      <c r="N53" s="27">
        <f t="shared" si="33"/>
        <v>0</v>
      </c>
      <c r="O53" s="28">
        <f t="shared" si="33"/>
        <v>0</v>
      </c>
      <c r="P53" s="27">
        <f t="shared" si="27"/>
        <v>123788000</v>
      </c>
      <c r="Q53" s="28">
        <f t="shared" si="28"/>
        <v>24266393</v>
      </c>
      <c r="R53" s="29">
        <f t="shared" si="29"/>
        <v>-11.654507790687202</v>
      </c>
      <c r="S53" s="30">
        <f t="shared" si="30"/>
        <v>-13.989082374493783</v>
      </c>
      <c r="T53" s="29">
        <f>IF((+$E43+$E45+$E47+$E48+$E51) =0,0,(P53   /(+$E43+$E45+$E47+$E48+$E51) )*100)</f>
        <v>57.575813953488378</v>
      </c>
      <c r="U53" s="31">
        <f>IF((+$E43+$E45+$E47+$E48+$E51) =0,0,(Q53   /(+$E43+$E45+$E47+$E48+$E51) )*100)</f>
        <v>11.28669441860465</v>
      </c>
      <c r="V53" s="27">
        <f>SUM(V42:V52)</f>
        <v>0</v>
      </c>
      <c r="W53" s="28">
        <f>SUM(W42:W52)</f>
        <v>0</v>
      </c>
    </row>
    <row r="54" spans="1:23" ht="13" customHeight="1" x14ac:dyDescent="0.3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3" customHeight="1" x14ac:dyDescent="0.3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IF(($J55      =0),0,((($L55      -$J55      )/$J55      )*100))</f>
        <v>0</v>
      </c>
      <c r="S55" s="23">
        <f>IF(($K55      =0),0,((($M55      -$K55      )/$K55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3" customHeight="1" x14ac:dyDescent="0.3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IF(($J56      =0),0,((($L56      -$J56      )/$J56      )*100))</f>
        <v>0</v>
      </c>
      <c r="S56" s="23">
        <f>IF(($K56      =0),0,((($M56      -$K56      )/$K56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3" hidden="1" customHeight="1" x14ac:dyDescent="0.3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IF(($J57      =0),0,((($L57      -$J57      )/$J57      )*100))</f>
        <v>0</v>
      </c>
      <c r="S57" s="23">
        <f>IF(($K57      =0),0,((($M57      -$K57      )/$K57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3" hidden="1" customHeight="1" x14ac:dyDescent="0.3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IF(($J58      =0),0,((($L58      -$J58      )/$J58      )*100))</f>
        <v>0</v>
      </c>
      <c r="S58" s="23">
        <f>IF(($K58      =0),0,((($M58      -$K58      )/$K58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3" customHeight="1" x14ac:dyDescent="0.3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IF(($J59      =0),0,((($L59      -$J59      )/$J59      )*100))</f>
        <v>0</v>
      </c>
      <c r="S59" s="41">
        <f>IF(($K59      =0),0,((($M59      -$K59      )/$K59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3" customHeight="1" x14ac:dyDescent="0.3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3" customHeight="1" x14ac:dyDescent="0.3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IF(($J61      =0),0,((($L61      -$J61      )/$J61      )*100))</f>
        <v>0</v>
      </c>
      <c r="S61" s="23">
        <f t="shared" ref="S61:S67" si="39">IF(($K61      =0),0,((($M61      -$K61      )/$K61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3" customHeight="1" x14ac:dyDescent="0.3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3" customHeight="1" x14ac:dyDescent="0.3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3" customHeight="1" x14ac:dyDescent="0.35">
      <c r="A64" s="18" t="s">
        <v>84</v>
      </c>
      <c r="B64" s="19">
        <v>0</v>
      </c>
      <c r="C64" s="19">
        <v>0</v>
      </c>
      <c r="D64" s="19"/>
      <c r="E64" s="19">
        <f t="shared" si="35"/>
        <v>0</v>
      </c>
      <c r="F64" s="20">
        <v>0</v>
      </c>
      <c r="G64" s="21">
        <v>0</v>
      </c>
      <c r="H64" s="20"/>
      <c r="I64" s="21"/>
      <c r="J64" s="20"/>
      <c r="K64" s="21"/>
      <c r="L64" s="20"/>
      <c r="M64" s="21"/>
      <c r="N64" s="20"/>
      <c r="O64" s="21"/>
      <c r="P64" s="20">
        <f t="shared" si="36"/>
        <v>0</v>
      </c>
      <c r="Q64" s="21">
        <f t="shared" si="37"/>
        <v>0</v>
      </c>
      <c r="R64" s="22">
        <f t="shared" si="38"/>
        <v>0</v>
      </c>
      <c r="S64" s="23">
        <f t="shared" si="39"/>
        <v>0</v>
      </c>
      <c r="T64" s="22">
        <f t="shared" si="40"/>
        <v>0</v>
      </c>
      <c r="U64" s="24">
        <f t="shared" si="41"/>
        <v>0</v>
      </c>
      <c r="V64" s="20">
        <v>0</v>
      </c>
      <c r="W64" s="21">
        <v>0</v>
      </c>
    </row>
    <row r="65" spans="1:23" ht="13" customHeight="1" x14ac:dyDescent="0.35">
      <c r="A65" s="18" t="s">
        <v>85</v>
      </c>
      <c r="B65" s="19">
        <v>1894742000</v>
      </c>
      <c r="C65" s="19">
        <v>-32167000</v>
      </c>
      <c r="D65" s="19"/>
      <c r="E65" s="19">
        <f t="shared" si="35"/>
        <v>1862575000</v>
      </c>
      <c r="F65" s="20">
        <v>1862575000</v>
      </c>
      <c r="G65" s="21">
        <v>1862575000</v>
      </c>
      <c r="H65" s="20">
        <v>130903000</v>
      </c>
      <c r="I65" s="21">
        <v>105419578</v>
      </c>
      <c r="J65" s="20">
        <v>484046000</v>
      </c>
      <c r="K65" s="21">
        <v>512161822</v>
      </c>
      <c r="L65" s="20">
        <v>523881000</v>
      </c>
      <c r="M65" s="21">
        <v>306301210</v>
      </c>
      <c r="N65" s="20"/>
      <c r="O65" s="21"/>
      <c r="P65" s="20">
        <f t="shared" si="36"/>
        <v>1138830000</v>
      </c>
      <c r="Q65" s="21">
        <f t="shared" si="37"/>
        <v>923882610</v>
      </c>
      <c r="R65" s="22">
        <f t="shared" si="38"/>
        <v>8.2295897497345294</v>
      </c>
      <c r="S65" s="23">
        <f t="shared" si="39"/>
        <v>-40.194446980860668</v>
      </c>
      <c r="T65" s="22">
        <f t="shared" si="40"/>
        <v>61.142772774250695</v>
      </c>
      <c r="U65" s="24">
        <f t="shared" si="41"/>
        <v>49.602438022629961</v>
      </c>
      <c r="V65" s="20">
        <v>0</v>
      </c>
      <c r="W65" s="21">
        <v>0</v>
      </c>
    </row>
    <row r="66" spans="1:23" ht="13" customHeight="1" x14ac:dyDescent="0.35">
      <c r="A66" s="25" t="s">
        <v>42</v>
      </c>
      <c r="B66" s="26">
        <f>SUM(B61:B65)</f>
        <v>1894742000</v>
      </c>
      <c r="C66" s="26">
        <f>SUM(C61:C65)</f>
        <v>-32167000</v>
      </c>
      <c r="D66" s="26"/>
      <c r="E66" s="26">
        <f t="shared" si="35"/>
        <v>1862575000</v>
      </c>
      <c r="F66" s="27">
        <f t="shared" ref="F66:O66" si="42">SUM(F61:F65)</f>
        <v>1862575000</v>
      </c>
      <c r="G66" s="28">
        <f t="shared" si="42"/>
        <v>1862575000</v>
      </c>
      <c r="H66" s="27">
        <f t="shared" si="42"/>
        <v>130903000</v>
      </c>
      <c r="I66" s="28">
        <f t="shared" si="42"/>
        <v>105419578</v>
      </c>
      <c r="J66" s="27">
        <f t="shared" si="42"/>
        <v>484046000</v>
      </c>
      <c r="K66" s="28">
        <f t="shared" si="42"/>
        <v>512161822</v>
      </c>
      <c r="L66" s="27">
        <f t="shared" si="42"/>
        <v>523881000</v>
      </c>
      <c r="M66" s="28">
        <f t="shared" si="42"/>
        <v>306301210</v>
      </c>
      <c r="N66" s="27">
        <f t="shared" si="42"/>
        <v>0</v>
      </c>
      <c r="O66" s="28">
        <f t="shared" si="42"/>
        <v>0</v>
      </c>
      <c r="P66" s="27">
        <f t="shared" si="36"/>
        <v>1138830000</v>
      </c>
      <c r="Q66" s="28">
        <f t="shared" si="37"/>
        <v>923882610</v>
      </c>
      <c r="R66" s="29">
        <f t="shared" si="38"/>
        <v>8.2295897497345294</v>
      </c>
      <c r="S66" s="30">
        <f t="shared" si="39"/>
        <v>-40.194446980860668</v>
      </c>
      <c r="T66" s="29">
        <f>IF((+$E61+$E63+$E64++$E65) =0,0,(P66   /(+$E61+$E63+$E64+$E65) )*100)</f>
        <v>61.142772774250695</v>
      </c>
      <c r="U66" s="31">
        <f>IF((+$E61+$E63+$E65) =0,0,(Q66  /(+$E61+$E63+$E65) )*100)</f>
        <v>49.602438022629961</v>
      </c>
      <c r="V66" s="27">
        <f>SUM(V61:V65)</f>
        <v>0</v>
      </c>
      <c r="W66" s="28">
        <f>SUM(W61:W65)</f>
        <v>0</v>
      </c>
    </row>
    <row r="67" spans="1:23" ht="13" customHeight="1" x14ac:dyDescent="0.35">
      <c r="A67" s="43" t="s">
        <v>86</v>
      </c>
      <c r="B67" s="44">
        <f>SUM(B9:B15,B18:B23,B26:B29,B32,B35:B39,B42:B52,B55:B58,B61:B65)</f>
        <v>5827216000</v>
      </c>
      <c r="C67" s="44">
        <f>SUM(C9:C15,C18:C23,C26:C29,C32,C35:C39,C42:C52,C55:C58,C61:C65)</f>
        <v>900395000</v>
      </c>
      <c r="D67" s="44"/>
      <c r="E67" s="44">
        <f t="shared" si="35"/>
        <v>6727611000</v>
      </c>
      <c r="F67" s="45">
        <f t="shared" ref="F67:O67" si="43">SUM(F9:F15,F18:F23,F26:F29,F32,F35:F39,F42:F52,F55:F58,F61:F65)</f>
        <v>6703611000</v>
      </c>
      <c r="G67" s="46">
        <f t="shared" si="43"/>
        <v>5459263000</v>
      </c>
      <c r="H67" s="45">
        <f t="shared" si="43"/>
        <v>418343000</v>
      </c>
      <c r="I67" s="46">
        <f t="shared" si="43"/>
        <v>174887341</v>
      </c>
      <c r="J67" s="45">
        <f t="shared" si="43"/>
        <v>1124668000</v>
      </c>
      <c r="K67" s="46">
        <f t="shared" si="43"/>
        <v>805202922</v>
      </c>
      <c r="L67" s="45">
        <f t="shared" si="43"/>
        <v>1032789000</v>
      </c>
      <c r="M67" s="46">
        <f t="shared" si="43"/>
        <v>620810346</v>
      </c>
      <c r="N67" s="45">
        <f t="shared" si="43"/>
        <v>0</v>
      </c>
      <c r="O67" s="46">
        <f t="shared" si="43"/>
        <v>0</v>
      </c>
      <c r="P67" s="45">
        <f t="shared" si="36"/>
        <v>2575800000</v>
      </c>
      <c r="Q67" s="46">
        <f t="shared" si="37"/>
        <v>1600900609</v>
      </c>
      <c r="R67" s="47">
        <f t="shared" si="38"/>
        <v>-8.16943311270526</v>
      </c>
      <c r="S67" s="48">
        <f t="shared" si="39"/>
        <v>-22.900137463733643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48.363066599198454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30.058413996336814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3" customHeight="1" x14ac:dyDescent="0.3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3" customHeight="1" x14ac:dyDescent="0.35">
      <c r="A69" s="49" t="s">
        <v>87</v>
      </c>
      <c r="B69" s="19">
        <v>406652000</v>
      </c>
      <c r="C69" s="19">
        <v>-125000000</v>
      </c>
      <c r="D69" s="19"/>
      <c r="E69" s="19">
        <f>$B69      +$C69      +$D69</f>
        <v>281652000</v>
      </c>
      <c r="F69" s="20">
        <v>281652000</v>
      </c>
      <c r="G69" s="21">
        <v>281652000</v>
      </c>
      <c r="H69" s="20">
        <v>33039000</v>
      </c>
      <c r="I69" s="21">
        <v>3031339</v>
      </c>
      <c r="J69" s="20">
        <v>76053000</v>
      </c>
      <c r="K69" s="21">
        <v>21208677</v>
      </c>
      <c r="L69" s="20">
        <v>32039000</v>
      </c>
      <c r="M69" s="21">
        <v>17767588</v>
      </c>
      <c r="N69" s="20"/>
      <c r="O69" s="21"/>
      <c r="P69" s="20">
        <f>$H69      +$J69      +$L69      +$N69</f>
        <v>141131000</v>
      </c>
      <c r="Q69" s="21">
        <f>$I69      +$K69      +$M69      +$O69</f>
        <v>42007604</v>
      </c>
      <c r="R69" s="22">
        <f>IF(($J69      =0),0,((($L69      -$J69      )/$J69      )*100))</f>
        <v>-57.872799232114446</v>
      </c>
      <c r="S69" s="23">
        <f>IF(($K69      =0),0,((($M69      -$K69      )/$K69      )*100))</f>
        <v>-16.224911153109645</v>
      </c>
      <c r="T69" s="22">
        <f>IF(($E69      =0),0,(($P69      /$E69      )*100))</f>
        <v>50.10828966242029</v>
      </c>
      <c r="U69" s="24">
        <f>IF(($E69      =0),0,(($Q69      /$E69      )*100))</f>
        <v>14.914718872935396</v>
      </c>
      <c r="V69" s="20">
        <v>0</v>
      </c>
      <c r="W69" s="21">
        <v>0</v>
      </c>
    </row>
    <row r="70" spans="1:23" ht="13" customHeight="1" x14ac:dyDescent="0.35">
      <c r="A70" s="36" t="s">
        <v>42</v>
      </c>
      <c r="B70" s="37">
        <f>B69</f>
        <v>406652000</v>
      </c>
      <c r="C70" s="37">
        <f>C69</f>
        <v>-125000000</v>
      </c>
      <c r="D70" s="37"/>
      <c r="E70" s="37">
        <f>$B70      +$C70      +$D70</f>
        <v>281652000</v>
      </c>
      <c r="F70" s="38">
        <f t="shared" ref="F70:O70" si="44">F69</f>
        <v>281652000</v>
      </c>
      <c r="G70" s="39">
        <f t="shared" si="44"/>
        <v>281652000</v>
      </c>
      <c r="H70" s="38">
        <f t="shared" si="44"/>
        <v>33039000</v>
      </c>
      <c r="I70" s="39">
        <f t="shared" si="44"/>
        <v>3031339</v>
      </c>
      <c r="J70" s="38">
        <f t="shared" si="44"/>
        <v>76053000</v>
      </c>
      <c r="K70" s="39">
        <f t="shared" si="44"/>
        <v>21208677</v>
      </c>
      <c r="L70" s="38">
        <f t="shared" si="44"/>
        <v>32039000</v>
      </c>
      <c r="M70" s="39">
        <f t="shared" si="44"/>
        <v>17767588</v>
      </c>
      <c r="N70" s="38">
        <f t="shared" si="44"/>
        <v>0</v>
      </c>
      <c r="O70" s="39">
        <f t="shared" si="44"/>
        <v>0</v>
      </c>
      <c r="P70" s="38">
        <f>$H70      +$J70      +$L70      +$N70</f>
        <v>141131000</v>
      </c>
      <c r="Q70" s="39">
        <f>$I70      +$K70      +$M70      +$O70</f>
        <v>42007604</v>
      </c>
      <c r="R70" s="40">
        <f>IF(($J70      =0),0,((($L70      -$J70      )/$J70      )*100))</f>
        <v>-57.872799232114446</v>
      </c>
      <c r="S70" s="41">
        <f>IF(($K70      =0),0,((($M70      -$K70      )/$K70      )*100))</f>
        <v>-16.224911153109645</v>
      </c>
      <c r="T70" s="40">
        <f>IF($E70   =0,0,($P70   /$E70   )*100)</f>
        <v>50.10828966242029</v>
      </c>
      <c r="U70" s="42">
        <f>IF($E70   =0,0,($Q70   /$E70 )*100)</f>
        <v>14.914718872935396</v>
      </c>
      <c r="V70" s="38">
        <f>V69</f>
        <v>0</v>
      </c>
      <c r="W70" s="39">
        <f>W69</f>
        <v>0</v>
      </c>
    </row>
    <row r="71" spans="1:23" ht="13" customHeight="1" x14ac:dyDescent="0.35">
      <c r="A71" s="43" t="s">
        <v>86</v>
      </c>
      <c r="B71" s="44">
        <f>B69</f>
        <v>406652000</v>
      </c>
      <c r="C71" s="44">
        <f>C69</f>
        <v>-125000000</v>
      </c>
      <c r="D71" s="44"/>
      <c r="E71" s="44">
        <f>$B71      +$C71      +$D71</f>
        <v>281652000</v>
      </c>
      <c r="F71" s="45">
        <f t="shared" ref="F71:O71" si="45">F69</f>
        <v>281652000</v>
      </c>
      <c r="G71" s="46">
        <f t="shared" si="45"/>
        <v>281652000</v>
      </c>
      <c r="H71" s="45">
        <f t="shared" si="45"/>
        <v>33039000</v>
      </c>
      <c r="I71" s="46">
        <f t="shared" si="45"/>
        <v>3031339</v>
      </c>
      <c r="J71" s="45">
        <f t="shared" si="45"/>
        <v>76053000</v>
      </c>
      <c r="K71" s="46">
        <f t="shared" si="45"/>
        <v>21208677</v>
      </c>
      <c r="L71" s="45">
        <f t="shared" si="45"/>
        <v>32039000</v>
      </c>
      <c r="M71" s="46">
        <f t="shared" si="45"/>
        <v>17767588</v>
      </c>
      <c r="N71" s="45">
        <f t="shared" si="45"/>
        <v>0</v>
      </c>
      <c r="O71" s="46">
        <f t="shared" si="45"/>
        <v>0</v>
      </c>
      <c r="P71" s="45">
        <f>$H71      +$J71      +$L71      +$N71</f>
        <v>141131000</v>
      </c>
      <c r="Q71" s="46">
        <f>$I71      +$K71      +$M71      +$O71</f>
        <v>42007604</v>
      </c>
      <c r="R71" s="47">
        <f>IF(($J71      =0),0,((($L71      -$J71      )/$J71      )*100))</f>
        <v>-57.872799232114446</v>
      </c>
      <c r="S71" s="48">
        <f>IF(($K71      =0),0,((($M71      -$K71      )/$K71      )*100))</f>
        <v>-16.224911153109645</v>
      </c>
      <c r="T71" s="47">
        <f>IF($E71   =0,0,($P71   /$E71   )*100)</f>
        <v>50.10828966242029</v>
      </c>
      <c r="U71" s="51">
        <f>IF($E71   =0,0,($Q71   /$E71   )*100)</f>
        <v>14.914718872935396</v>
      </c>
      <c r="V71" s="45">
        <f>V69</f>
        <v>0</v>
      </c>
      <c r="W71" s="46">
        <f>W69</f>
        <v>0</v>
      </c>
    </row>
    <row r="72" spans="1:23" ht="13" customHeight="1" thickBot="1" x14ac:dyDescent="0.4">
      <c r="A72" s="43" t="s">
        <v>88</v>
      </c>
      <c r="B72" s="44">
        <f>SUM(B9:B15,B18:B23,B26:B29,B32,B35:B39,B42:B52,B55:B58,B61:B65,B69)</f>
        <v>6233868000</v>
      </c>
      <c r="C72" s="44">
        <f>SUM(C9:C15,C18:C23,C26:C29,C32,C35:C39,C42:C52,C55:C58,C61:C65,C69)</f>
        <v>775395000</v>
      </c>
      <c r="D72" s="44"/>
      <c r="E72" s="44">
        <f>$B72      +$C72      +$D72</f>
        <v>7009263000</v>
      </c>
      <c r="F72" s="45">
        <f t="shared" ref="F72:O72" si="46">SUM(F9:F15,F18:F23,F26:F29,F32,F35:F39,F42:F52,F55:F58,F61:F65,F69)</f>
        <v>6985263000</v>
      </c>
      <c r="G72" s="46">
        <f t="shared" si="46"/>
        <v>5740915000</v>
      </c>
      <c r="H72" s="45">
        <f t="shared" si="46"/>
        <v>451382000</v>
      </c>
      <c r="I72" s="46">
        <f t="shared" si="46"/>
        <v>177918680</v>
      </c>
      <c r="J72" s="45">
        <f t="shared" si="46"/>
        <v>1200721000</v>
      </c>
      <c r="K72" s="46">
        <f t="shared" si="46"/>
        <v>826411599</v>
      </c>
      <c r="L72" s="45">
        <f t="shared" si="46"/>
        <v>1064828000</v>
      </c>
      <c r="M72" s="46">
        <f t="shared" si="46"/>
        <v>638577934</v>
      </c>
      <c r="N72" s="45">
        <f t="shared" si="46"/>
        <v>0</v>
      </c>
      <c r="O72" s="46">
        <f t="shared" si="46"/>
        <v>0</v>
      </c>
      <c r="P72" s="45">
        <f>$H72      +$J72      +$L72      +$N72</f>
        <v>2716931000</v>
      </c>
      <c r="Q72" s="46">
        <f>$I72      +$K72      +$M72      +$O72</f>
        <v>1642908213</v>
      </c>
      <c r="R72" s="47">
        <f>IF(($J72      =0),0,((($L72      -$J72      )/$J72      )*100))</f>
        <v>-11.317616665320253</v>
      </c>
      <c r="S72" s="48">
        <f>IF(($K72      =0),0,((($M72      -$K72      )/$K72      )*100))</f>
        <v>-22.72882728501007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48.450723364309653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30.06432831934309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" thickTop="1" x14ac:dyDescent="0.3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3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0" t="s">
        <v>5</v>
      </c>
      <c r="G74" s="61"/>
      <c r="H74" s="60" t="s">
        <v>6</v>
      </c>
      <c r="I74" s="62"/>
      <c r="J74" s="60" t="s">
        <v>7</v>
      </c>
      <c r="K74" s="62"/>
      <c r="L74" s="60" t="s">
        <v>8</v>
      </c>
      <c r="M74" s="60"/>
      <c r="N74" s="63" t="s">
        <v>9</v>
      </c>
      <c r="O74" s="60"/>
      <c r="P74" s="179" t="s">
        <v>10</v>
      </c>
      <c r="Q74" s="180"/>
      <c r="R74" s="181" t="s">
        <v>11</v>
      </c>
      <c r="S74" s="180"/>
      <c r="T74" s="181" t="s">
        <v>12</v>
      </c>
      <c r="U74" s="180"/>
      <c r="V74" s="179"/>
      <c r="W74" s="180"/>
    </row>
    <row r="75" spans="1:23" ht="52.5" x14ac:dyDescent="0.3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3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3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3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3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3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3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3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3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3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3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3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IF(($J86      =0),0,((($L86      -$J86      )/$J86      )*100))</f>
        <v>0</v>
      </c>
      <c r="S86" s="104">
        <f t="shared" ref="S86:S93" si="52">IF(($K86      =0),0,((($M86      -$K86      )/$K86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3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3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3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3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3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3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3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3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1" hidden="1" x14ac:dyDescent="0.3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3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3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3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3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3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3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3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3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3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3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3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3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3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3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3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3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3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3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3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35">
      <c r="A115" s="129" t="s">
        <v>118</v>
      </c>
    </row>
    <row r="116" spans="1:23" x14ac:dyDescent="0.35">
      <c r="A116" s="129" t="s">
        <v>119</v>
      </c>
    </row>
    <row r="117" spans="1:23" x14ac:dyDescent="0.3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3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3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35">
      <c r="A120" s="129" t="s">
        <v>123</v>
      </c>
    </row>
    <row r="123" spans="1:23" x14ac:dyDescent="0.35">
      <c r="A123" s="130"/>
      <c r="G123" s="130"/>
      <c r="W123" s="130"/>
    </row>
    <row r="124" spans="1:23" x14ac:dyDescent="0.35">
      <c r="A124" s="130"/>
      <c r="G124" s="130"/>
      <c r="W124" s="130"/>
    </row>
    <row r="125" spans="1:23" x14ac:dyDescent="0.3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713CA-34D3-4089-92F9-E151D85F6831}">
  <dimension ref="A1:W125"/>
  <sheetViews>
    <sheetView workbookViewId="0">
      <selection activeCell="C8" sqref="C8"/>
    </sheetView>
  </sheetViews>
  <sheetFormatPr defaultRowHeight="14.5" x14ac:dyDescent="0.35"/>
  <cols>
    <col min="1" max="1" width="52.7265625" style="2" customWidth="1"/>
    <col min="2" max="13" width="13.7265625" style="2" customWidth="1"/>
    <col min="14" max="15" width="13.7265625" style="2" hidden="1" customWidth="1"/>
    <col min="16" max="23" width="13.7265625" style="2" customWidth="1"/>
    <col min="24" max="24" width="2.7265625" style="2" customWidth="1"/>
    <col min="25" max="16384" width="8.7265625" style="2"/>
  </cols>
  <sheetData>
    <row r="1" spans="1:23" x14ac:dyDescent="0.3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"/>
      <c r="W1" s="1"/>
    </row>
    <row r="2" spans="1:23" ht="18" x14ac:dyDescent="0.4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3"/>
      <c r="W2" s="3"/>
    </row>
    <row r="3" spans="1:23" ht="18" customHeight="1" x14ac:dyDescent="0.4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3"/>
      <c r="W3" s="3"/>
    </row>
    <row r="4" spans="1:23" ht="18" customHeight="1" x14ac:dyDescent="0.4">
      <c r="A4" s="183" t="s">
        <v>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3"/>
      <c r="W4" s="3"/>
    </row>
    <row r="5" spans="1:23" ht="15" customHeight="1" x14ac:dyDescent="0.35">
      <c r="A5" s="184" t="s">
        <v>127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4"/>
      <c r="W5" s="4"/>
    </row>
    <row r="6" spans="1:23" ht="12.75" customHeight="1" x14ac:dyDescent="0.35">
      <c r="A6" s="5"/>
      <c r="B6" s="5" t="s">
        <v>1</v>
      </c>
      <c r="C6" s="5" t="s">
        <v>1</v>
      </c>
      <c r="D6" s="5" t="s">
        <v>1</v>
      </c>
      <c r="E6" s="6" t="s">
        <v>1</v>
      </c>
      <c r="F6" s="177" t="s">
        <v>5</v>
      </c>
      <c r="G6" s="178"/>
      <c r="H6" s="177" t="s">
        <v>6</v>
      </c>
      <c r="I6" s="178"/>
      <c r="J6" s="177" t="s">
        <v>7</v>
      </c>
      <c r="K6" s="178"/>
      <c r="L6" s="177" t="s">
        <v>8</v>
      </c>
      <c r="M6" s="178"/>
      <c r="N6" s="177" t="s">
        <v>9</v>
      </c>
      <c r="O6" s="178"/>
      <c r="P6" s="177" t="s">
        <v>10</v>
      </c>
      <c r="Q6" s="178"/>
      <c r="R6" s="177" t="s">
        <v>11</v>
      </c>
      <c r="S6" s="178"/>
      <c r="T6" s="177" t="s">
        <v>12</v>
      </c>
      <c r="U6" s="178"/>
      <c r="V6" s="177" t="s">
        <v>13</v>
      </c>
      <c r="W6" s="178"/>
    </row>
    <row r="7" spans="1:23" ht="65" x14ac:dyDescent="0.3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3" customHeight="1" x14ac:dyDescent="0.3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3" customHeight="1" x14ac:dyDescent="0.35">
      <c r="A9" s="18" t="s">
        <v>35</v>
      </c>
      <c r="B9" s="19">
        <v>49949000</v>
      </c>
      <c r="C9" s="19">
        <v>0</v>
      </c>
      <c r="D9" s="19"/>
      <c r="E9" s="19">
        <f>$B9       +$C9       +$D9</f>
        <v>49949000</v>
      </c>
      <c r="F9" s="20">
        <v>49949000</v>
      </c>
      <c r="G9" s="21">
        <v>49949000</v>
      </c>
      <c r="H9" s="20"/>
      <c r="I9" s="21"/>
      <c r="J9" s="20"/>
      <c r="K9" s="21"/>
      <c r="L9" s="20"/>
      <c r="M9" s="21"/>
      <c r="N9" s="20"/>
      <c r="O9" s="21"/>
      <c r="P9" s="20">
        <f>$H9       +$J9       +$L9       +$N9</f>
        <v>0</v>
      </c>
      <c r="Q9" s="21">
        <f>$I9       +$K9       +$M9       +$O9</f>
        <v>0</v>
      </c>
      <c r="R9" s="22">
        <f>IF(($J9       =0),0,((($L9       -$J9       )/$J9       )*100))</f>
        <v>0</v>
      </c>
      <c r="S9" s="23">
        <f>IF(($K9       =0),0,((($M9       -$K9       )/$K9       )*100))</f>
        <v>0</v>
      </c>
      <c r="T9" s="22">
        <f>IF(($E9       =0),0,(($P9       /$E9       )*100))</f>
        <v>0</v>
      </c>
      <c r="U9" s="24">
        <f>IF(($E9       =0),0,(($Q9       /$E9       )*100))</f>
        <v>0</v>
      </c>
      <c r="V9" s="20">
        <v>0</v>
      </c>
      <c r="W9" s="21">
        <v>0</v>
      </c>
    </row>
    <row r="10" spans="1:23" ht="13" customHeight="1" x14ac:dyDescent="0.35">
      <c r="A10" s="18" t="s">
        <v>36</v>
      </c>
      <c r="B10" s="19">
        <v>108620000</v>
      </c>
      <c r="C10" s="19">
        <v>0</v>
      </c>
      <c r="D10" s="19"/>
      <c r="E10" s="19">
        <f t="shared" ref="E10:E16" si="0">$B10      +$C10      +$D10</f>
        <v>108620000</v>
      </c>
      <c r="F10" s="20">
        <v>108620000</v>
      </c>
      <c r="G10" s="21">
        <v>108620000</v>
      </c>
      <c r="H10" s="20">
        <v>20824000</v>
      </c>
      <c r="I10" s="21">
        <v>9223693</v>
      </c>
      <c r="J10" s="20">
        <v>26891000</v>
      </c>
      <c r="K10" s="21">
        <v>17490951</v>
      </c>
      <c r="L10" s="20">
        <v>20696000</v>
      </c>
      <c r="M10" s="21">
        <v>18209800</v>
      </c>
      <c r="N10" s="20"/>
      <c r="O10" s="21"/>
      <c r="P10" s="20">
        <f t="shared" ref="P10:P16" si="1">$H10      +$J10      +$L10      +$N10</f>
        <v>68411000</v>
      </c>
      <c r="Q10" s="21">
        <f t="shared" ref="Q10:Q16" si="2">$I10      +$K10      +$M10      +$O10</f>
        <v>44924444</v>
      </c>
      <c r="R10" s="22">
        <f t="shared" ref="R10:R16" si="3">IF(($J10      =0),0,((($L10      -$J10      )/$J10      )*100))</f>
        <v>-23.037447473132275</v>
      </c>
      <c r="S10" s="23">
        <f t="shared" ref="S10:S16" si="4">IF(($K10      =0),0,((($M10      -$K10      )/$K10      )*100))</f>
        <v>4.1098337077269269</v>
      </c>
      <c r="T10" s="22">
        <f t="shared" ref="T10:T15" si="5">IF(($E10      =0),0,(($P10      /$E10      )*100))</f>
        <v>62.981955440986923</v>
      </c>
      <c r="U10" s="24">
        <f t="shared" ref="U10:U15" si="6">IF(($E10      =0),0,(($Q10      /$E10      )*100))</f>
        <v>41.359274535076409</v>
      </c>
      <c r="V10" s="20">
        <v>0</v>
      </c>
      <c r="W10" s="21">
        <v>0</v>
      </c>
    </row>
    <row r="11" spans="1:23" ht="13" customHeight="1" x14ac:dyDescent="0.35">
      <c r="A11" s="18" t="s">
        <v>37</v>
      </c>
      <c r="B11" s="19">
        <v>37000000</v>
      </c>
      <c r="C11" s="19">
        <v>0</v>
      </c>
      <c r="D11" s="19"/>
      <c r="E11" s="19">
        <f t="shared" si="0"/>
        <v>37000000</v>
      </c>
      <c r="F11" s="20">
        <v>37000000</v>
      </c>
      <c r="G11" s="21">
        <v>37000000</v>
      </c>
      <c r="H11" s="20">
        <v>5582000</v>
      </c>
      <c r="I11" s="21">
        <v>457433</v>
      </c>
      <c r="J11" s="20">
        <v>6776000</v>
      </c>
      <c r="K11" s="21">
        <v>960429</v>
      </c>
      <c r="L11" s="20">
        <v>4896000</v>
      </c>
      <c r="M11" s="21">
        <v>960273</v>
      </c>
      <c r="N11" s="20"/>
      <c r="O11" s="21"/>
      <c r="P11" s="20">
        <f t="shared" si="1"/>
        <v>17254000</v>
      </c>
      <c r="Q11" s="21">
        <f t="shared" si="2"/>
        <v>2378135</v>
      </c>
      <c r="R11" s="22">
        <f t="shared" si="3"/>
        <v>-27.744982290436838</v>
      </c>
      <c r="S11" s="23">
        <f t="shared" si="4"/>
        <v>-1.6242741524881067E-2</v>
      </c>
      <c r="T11" s="22">
        <f t="shared" si="5"/>
        <v>46.632432432432431</v>
      </c>
      <c r="U11" s="24">
        <f t="shared" si="6"/>
        <v>6.4273918918918911</v>
      </c>
      <c r="V11" s="20">
        <v>0</v>
      </c>
      <c r="W11" s="21">
        <v>0</v>
      </c>
    </row>
    <row r="12" spans="1:23" ht="13" customHeight="1" x14ac:dyDescent="0.3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3" customHeight="1" x14ac:dyDescent="0.35">
      <c r="A13" s="18" t="s">
        <v>39</v>
      </c>
      <c r="B13" s="19">
        <v>160744000</v>
      </c>
      <c r="C13" s="19">
        <v>245685000</v>
      </c>
      <c r="D13" s="19"/>
      <c r="E13" s="19">
        <f t="shared" si="0"/>
        <v>406429000</v>
      </c>
      <c r="F13" s="20">
        <v>406429000</v>
      </c>
      <c r="G13" s="21">
        <v>406429000</v>
      </c>
      <c r="H13" s="20">
        <v>10377000</v>
      </c>
      <c r="I13" s="21">
        <v>11048</v>
      </c>
      <c r="J13" s="20">
        <v>16303000</v>
      </c>
      <c r="K13" s="21">
        <v>768684</v>
      </c>
      <c r="L13" s="20">
        <v>36486000</v>
      </c>
      <c r="M13" s="21">
        <v>18647462</v>
      </c>
      <c r="N13" s="20"/>
      <c r="O13" s="21"/>
      <c r="P13" s="20">
        <f t="shared" si="1"/>
        <v>63166000</v>
      </c>
      <c r="Q13" s="21">
        <f t="shared" si="2"/>
        <v>19427194</v>
      </c>
      <c r="R13" s="22">
        <f t="shared" si="3"/>
        <v>123.7993007421947</v>
      </c>
      <c r="S13" s="23">
        <f t="shared" si="4"/>
        <v>2325.8943857293766</v>
      </c>
      <c r="T13" s="22">
        <f t="shared" si="5"/>
        <v>15.541705931417296</v>
      </c>
      <c r="U13" s="24">
        <f t="shared" si="6"/>
        <v>4.7799723937022209</v>
      </c>
      <c r="V13" s="20">
        <v>0</v>
      </c>
      <c r="W13" s="21">
        <v>0</v>
      </c>
    </row>
    <row r="14" spans="1:23" ht="13" customHeight="1" x14ac:dyDescent="0.35">
      <c r="A14" s="18" t="s">
        <v>40</v>
      </c>
      <c r="B14" s="19">
        <v>6600000</v>
      </c>
      <c r="C14" s="19">
        <v>0</v>
      </c>
      <c r="D14" s="19"/>
      <c r="E14" s="19">
        <f t="shared" si="0"/>
        <v>6600000</v>
      </c>
      <c r="F14" s="20">
        <v>6600000</v>
      </c>
      <c r="G14" s="21">
        <v>35258000</v>
      </c>
      <c r="H14" s="20">
        <v>12302000</v>
      </c>
      <c r="I14" s="21"/>
      <c r="J14" s="20">
        <v>15406000</v>
      </c>
      <c r="K14" s="21"/>
      <c r="L14" s="20">
        <v>7550000</v>
      </c>
      <c r="M14" s="21"/>
      <c r="N14" s="20"/>
      <c r="O14" s="21"/>
      <c r="P14" s="20">
        <f t="shared" si="1"/>
        <v>35258000</v>
      </c>
      <c r="Q14" s="21">
        <f t="shared" si="2"/>
        <v>0</v>
      </c>
      <c r="R14" s="22">
        <f t="shared" si="3"/>
        <v>-50.99311956380631</v>
      </c>
      <c r="S14" s="23">
        <f t="shared" si="4"/>
        <v>0</v>
      </c>
      <c r="T14" s="22">
        <f t="shared" si="5"/>
        <v>534.21212121212113</v>
      </c>
      <c r="U14" s="24">
        <f t="shared" si="6"/>
        <v>0</v>
      </c>
      <c r="V14" s="20">
        <v>0</v>
      </c>
      <c r="W14" s="21">
        <v>0</v>
      </c>
    </row>
    <row r="15" spans="1:23" ht="13" customHeight="1" x14ac:dyDescent="0.35">
      <c r="A15" s="18" t="s">
        <v>41</v>
      </c>
      <c r="B15" s="19">
        <v>210881000</v>
      </c>
      <c r="C15" s="19">
        <v>19000000</v>
      </c>
      <c r="D15" s="19"/>
      <c r="E15" s="19">
        <f t="shared" si="0"/>
        <v>229881000</v>
      </c>
      <c r="F15" s="20">
        <v>229881000</v>
      </c>
      <c r="G15" s="21">
        <v>229881000</v>
      </c>
      <c r="H15" s="20">
        <v>43018000</v>
      </c>
      <c r="I15" s="21">
        <v>23618136</v>
      </c>
      <c r="J15" s="20">
        <v>65048000</v>
      </c>
      <c r="K15" s="21">
        <v>61237843</v>
      </c>
      <c r="L15" s="20">
        <v>55335000</v>
      </c>
      <c r="M15" s="21">
        <v>55383420</v>
      </c>
      <c r="N15" s="20"/>
      <c r="O15" s="21"/>
      <c r="P15" s="20">
        <f t="shared" si="1"/>
        <v>163401000</v>
      </c>
      <c r="Q15" s="21">
        <f t="shared" si="2"/>
        <v>140239399</v>
      </c>
      <c r="R15" s="22">
        <f t="shared" si="3"/>
        <v>-14.932050178329847</v>
      </c>
      <c r="S15" s="23">
        <f t="shared" si="4"/>
        <v>-9.560139144678887</v>
      </c>
      <c r="T15" s="22">
        <f t="shared" si="5"/>
        <v>71.080689574170989</v>
      </c>
      <c r="U15" s="24">
        <f t="shared" si="6"/>
        <v>61.005215307050165</v>
      </c>
      <c r="V15" s="20">
        <v>0</v>
      </c>
      <c r="W15" s="21">
        <v>0</v>
      </c>
    </row>
    <row r="16" spans="1:23" ht="13" customHeight="1" x14ac:dyDescent="0.35">
      <c r="A16" s="25" t="s">
        <v>42</v>
      </c>
      <c r="B16" s="26">
        <f>SUM(B9:B15)</f>
        <v>573794000</v>
      </c>
      <c r="C16" s="26">
        <f>SUM(C9:C15)</f>
        <v>264685000</v>
      </c>
      <c r="D16" s="26"/>
      <c r="E16" s="26">
        <f t="shared" si="0"/>
        <v>838479000</v>
      </c>
      <c r="F16" s="27">
        <f t="shared" ref="F16:O16" si="7">SUM(F9:F15)</f>
        <v>838479000</v>
      </c>
      <c r="G16" s="28">
        <f t="shared" si="7"/>
        <v>867137000</v>
      </c>
      <c r="H16" s="27">
        <f t="shared" si="7"/>
        <v>92103000</v>
      </c>
      <c r="I16" s="28">
        <f t="shared" si="7"/>
        <v>33310310</v>
      </c>
      <c r="J16" s="27">
        <f t="shared" si="7"/>
        <v>130424000</v>
      </c>
      <c r="K16" s="28">
        <f t="shared" si="7"/>
        <v>80457907</v>
      </c>
      <c r="L16" s="27">
        <f t="shared" si="7"/>
        <v>124963000</v>
      </c>
      <c r="M16" s="28">
        <f t="shared" si="7"/>
        <v>93200955</v>
      </c>
      <c r="N16" s="27">
        <f t="shared" si="7"/>
        <v>0</v>
      </c>
      <c r="O16" s="28">
        <f t="shared" si="7"/>
        <v>0</v>
      </c>
      <c r="P16" s="27">
        <f t="shared" si="1"/>
        <v>347490000</v>
      </c>
      <c r="Q16" s="28">
        <f t="shared" si="2"/>
        <v>206969172</v>
      </c>
      <c r="R16" s="29">
        <f t="shared" si="3"/>
        <v>-4.1871128013249095</v>
      </c>
      <c r="S16" s="30">
        <f t="shared" si="4"/>
        <v>15.838154974625427</v>
      </c>
      <c r="T16" s="29">
        <f>IF((SUM($E9:$E13)+$E15)=0,0,(P16/(SUM($E9:$E13)+$E15)*100))</f>
        <v>41.771699970789022</v>
      </c>
      <c r="U16" s="31">
        <f>IF((SUM($E9:$E13)+$E15)=0,0,(Q16/(SUM($E9:$E13)+$E15)*100))</f>
        <v>24.879720728615577</v>
      </c>
      <c r="V16" s="27">
        <f>SUM(V9:V15)</f>
        <v>0</v>
      </c>
      <c r="W16" s="28">
        <f>SUM(W9:W15)</f>
        <v>0</v>
      </c>
    </row>
    <row r="17" spans="1:23" ht="13" customHeight="1" x14ac:dyDescent="0.3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3" customHeight="1" x14ac:dyDescent="0.3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IF(($J18      =0),0,((($L18      -$J18      )/$J18      )*100))</f>
        <v>0</v>
      </c>
      <c r="S18" s="23">
        <f t="shared" ref="S18:S24" si="12">IF(($K18      =0),0,((($M18      -$K18      )/$K18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3" customHeight="1" x14ac:dyDescent="0.35">
      <c r="A19" s="18" t="s">
        <v>45</v>
      </c>
      <c r="B19" s="19">
        <v>34779000</v>
      </c>
      <c r="C19" s="19">
        <v>0</v>
      </c>
      <c r="D19" s="19"/>
      <c r="E19" s="19">
        <f t="shared" si="8"/>
        <v>34779000</v>
      </c>
      <c r="F19" s="20">
        <v>34779000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3" customHeight="1" x14ac:dyDescent="0.35">
      <c r="A20" s="18" t="s">
        <v>46</v>
      </c>
      <c r="B20" s="19">
        <v>31937000</v>
      </c>
      <c r="C20" s="19">
        <v>0</v>
      </c>
      <c r="D20" s="19"/>
      <c r="E20" s="19">
        <f t="shared" si="8"/>
        <v>31937000</v>
      </c>
      <c r="F20" s="20">
        <v>31937000</v>
      </c>
      <c r="G20" s="21">
        <v>31937000</v>
      </c>
      <c r="H20" s="20"/>
      <c r="I20" s="21"/>
      <c r="J20" s="20">
        <v>10853000</v>
      </c>
      <c r="K20" s="21">
        <v>7974812</v>
      </c>
      <c r="L20" s="20">
        <v>17438000</v>
      </c>
      <c r="M20" s="21">
        <v>19993854</v>
      </c>
      <c r="N20" s="20"/>
      <c r="O20" s="21"/>
      <c r="P20" s="20">
        <f t="shared" si="9"/>
        <v>28291000</v>
      </c>
      <c r="Q20" s="21">
        <f t="shared" si="10"/>
        <v>27968666</v>
      </c>
      <c r="R20" s="22">
        <f t="shared" si="11"/>
        <v>60.674467889062932</v>
      </c>
      <c r="S20" s="23">
        <f t="shared" si="12"/>
        <v>150.71254344303037</v>
      </c>
      <c r="T20" s="22">
        <f t="shared" si="13"/>
        <v>88.583774305664278</v>
      </c>
      <c r="U20" s="24">
        <f t="shared" si="14"/>
        <v>87.574493534145347</v>
      </c>
      <c r="V20" s="20">
        <v>0</v>
      </c>
      <c r="W20" s="21" t="s">
        <v>1</v>
      </c>
    </row>
    <row r="21" spans="1:23" ht="13" customHeight="1" x14ac:dyDescent="0.3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3" customHeight="1" x14ac:dyDescent="0.3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3" customHeight="1" x14ac:dyDescent="0.3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3" customHeight="1" x14ac:dyDescent="0.35">
      <c r="A24" s="25" t="s">
        <v>42</v>
      </c>
      <c r="B24" s="26">
        <f>SUM(B18:B23)</f>
        <v>66716000</v>
      </c>
      <c r="C24" s="26">
        <f>SUM(C18:C23)</f>
        <v>0</v>
      </c>
      <c r="D24" s="26"/>
      <c r="E24" s="26">
        <f t="shared" si="8"/>
        <v>66716000</v>
      </c>
      <c r="F24" s="27">
        <f t="shared" ref="F24:O24" si="15">SUM(F18:F23)</f>
        <v>66716000</v>
      </c>
      <c r="G24" s="28">
        <f t="shared" si="15"/>
        <v>31937000</v>
      </c>
      <c r="H24" s="27">
        <f t="shared" si="15"/>
        <v>0</v>
      </c>
      <c r="I24" s="28">
        <f t="shared" si="15"/>
        <v>0</v>
      </c>
      <c r="J24" s="27">
        <f t="shared" si="15"/>
        <v>10853000</v>
      </c>
      <c r="K24" s="28">
        <f t="shared" si="15"/>
        <v>7974812</v>
      </c>
      <c r="L24" s="27">
        <f t="shared" si="15"/>
        <v>17438000</v>
      </c>
      <c r="M24" s="28">
        <f t="shared" si="15"/>
        <v>19993854</v>
      </c>
      <c r="N24" s="27">
        <f t="shared" si="15"/>
        <v>0</v>
      </c>
      <c r="O24" s="28">
        <f t="shared" si="15"/>
        <v>0</v>
      </c>
      <c r="P24" s="27">
        <f t="shared" si="9"/>
        <v>28291000</v>
      </c>
      <c r="Q24" s="28">
        <f t="shared" si="10"/>
        <v>27968666</v>
      </c>
      <c r="R24" s="29">
        <f t="shared" si="11"/>
        <v>60.674467889062932</v>
      </c>
      <c r="S24" s="30">
        <f t="shared" si="12"/>
        <v>150.71254344303037</v>
      </c>
      <c r="T24" s="29">
        <f>IF(($E24-$E19-$E23)   =0,0,($P24   /($E24-$E19-$E23)   )*100)</f>
        <v>88.583774305664278</v>
      </c>
      <c r="U24" s="31">
        <f>IF(($E24-$E19-$E23)   =0,0,($Q24   /($E24-$E19-$E23)   )*100)</f>
        <v>87.574493534145347</v>
      </c>
      <c r="V24" s="27">
        <f>SUM(V18:V23)</f>
        <v>0</v>
      </c>
      <c r="W24" s="28">
        <f>SUM(W18:W23)</f>
        <v>0</v>
      </c>
    </row>
    <row r="25" spans="1:23" ht="13" customHeight="1" x14ac:dyDescent="0.3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3" customHeight="1" x14ac:dyDescent="0.3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IF(($J26      =0),0,((($L26      -$J26      )/$J26      )*100))</f>
        <v>0</v>
      </c>
      <c r="S26" s="23">
        <f>IF(($K26      =0),0,((($M26      -$K26      )/$K26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3" customHeight="1" x14ac:dyDescent="0.3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IF(($J27      =0),0,((($L27      -$J27      )/$J27      )*100))</f>
        <v>0</v>
      </c>
      <c r="S27" s="23">
        <f>IF(($K27      =0),0,((($M27      -$K27      )/$K27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3" customHeight="1" x14ac:dyDescent="0.35">
      <c r="A28" s="18" t="s">
        <v>53</v>
      </c>
      <c r="B28" s="19">
        <v>772712000</v>
      </c>
      <c r="C28" s="19">
        <v>11900000</v>
      </c>
      <c r="D28" s="19"/>
      <c r="E28" s="19">
        <f>$B28      +$C28      +$D28</f>
        <v>784612000</v>
      </c>
      <c r="F28" s="20">
        <v>784612000</v>
      </c>
      <c r="G28" s="21">
        <v>784612000</v>
      </c>
      <c r="H28" s="20">
        <v>224573000</v>
      </c>
      <c r="I28" s="21"/>
      <c r="J28" s="20">
        <v>193314000</v>
      </c>
      <c r="K28" s="21"/>
      <c r="L28" s="20">
        <v>146177000</v>
      </c>
      <c r="M28" s="21"/>
      <c r="N28" s="20"/>
      <c r="O28" s="21"/>
      <c r="P28" s="20">
        <f>$H28      +$J28      +$L28      +$N28</f>
        <v>564064000</v>
      </c>
      <c r="Q28" s="21">
        <f>$I28      +$K28      +$M28      +$O28</f>
        <v>0</v>
      </c>
      <c r="R28" s="22">
        <f>IF(($J28      =0),0,((($L28      -$J28      )/$J28      )*100))</f>
        <v>-24.383645261077831</v>
      </c>
      <c r="S28" s="23">
        <f>IF(($K28      =0),0,((($M28      -$K28      )/$K28      )*100))</f>
        <v>0</v>
      </c>
      <c r="T28" s="22">
        <f>IF(($E28      =0),0,(($P28      /$E28      )*100))</f>
        <v>71.890819921183962</v>
      </c>
      <c r="U28" s="24">
        <f>IF(($E28      =0),0,(($Q28      /$E28      )*100))</f>
        <v>0</v>
      </c>
      <c r="V28" s="20">
        <v>0</v>
      </c>
      <c r="W28" s="21">
        <v>0</v>
      </c>
    </row>
    <row r="29" spans="1:23" ht="13" customHeight="1" x14ac:dyDescent="0.35">
      <c r="A29" s="18" t="s">
        <v>54</v>
      </c>
      <c r="B29" s="19">
        <v>24713000</v>
      </c>
      <c r="C29" s="19">
        <v>0</v>
      </c>
      <c r="D29" s="19"/>
      <c r="E29" s="19">
        <f>$B29      +$C29      +$D29</f>
        <v>24713000</v>
      </c>
      <c r="F29" s="20">
        <v>24713000</v>
      </c>
      <c r="G29" s="21">
        <v>24713000</v>
      </c>
      <c r="H29" s="20">
        <v>905000</v>
      </c>
      <c r="I29" s="21">
        <v>170733</v>
      </c>
      <c r="J29" s="20">
        <v>2561000</v>
      </c>
      <c r="K29" s="21">
        <v>3291331</v>
      </c>
      <c r="L29" s="20">
        <v>3150000</v>
      </c>
      <c r="M29" s="21">
        <v>2647293</v>
      </c>
      <c r="N29" s="20"/>
      <c r="O29" s="21"/>
      <c r="P29" s="20">
        <f>$H29      +$J29      +$L29      +$N29</f>
        <v>6616000</v>
      </c>
      <c r="Q29" s="21">
        <f>$I29      +$K29      +$M29      +$O29</f>
        <v>6109357</v>
      </c>
      <c r="R29" s="22">
        <f>IF(($J29      =0),0,((($L29      -$J29      )/$J29      )*100))</f>
        <v>22.998828582584927</v>
      </c>
      <c r="S29" s="23">
        <f>IF(($K29      =0),0,((($M29      -$K29      )/$K29      )*100))</f>
        <v>-19.567706803114</v>
      </c>
      <c r="T29" s="22">
        <f>IF(($E29      =0),0,(($P29      /$E29      )*100))</f>
        <v>26.771334924938291</v>
      </c>
      <c r="U29" s="24">
        <f>IF(($E29      =0),0,(($Q29      /$E29      )*100))</f>
        <v>24.721227693926274</v>
      </c>
      <c r="V29" s="20">
        <v>0</v>
      </c>
      <c r="W29" s="21">
        <v>0</v>
      </c>
    </row>
    <row r="30" spans="1:23" ht="13" customHeight="1" x14ac:dyDescent="0.35">
      <c r="A30" s="25" t="s">
        <v>42</v>
      </c>
      <c r="B30" s="26">
        <f>SUM(B26:B29)</f>
        <v>797425000</v>
      </c>
      <c r="C30" s="26">
        <f>SUM(C26:C29)</f>
        <v>11900000</v>
      </c>
      <c r="D30" s="26"/>
      <c r="E30" s="26">
        <f>$B30      +$C30      +$D30</f>
        <v>809325000</v>
      </c>
      <c r="F30" s="27">
        <f t="shared" ref="F30:O30" si="16">SUM(F26:F29)</f>
        <v>809325000</v>
      </c>
      <c r="G30" s="28">
        <f t="shared" si="16"/>
        <v>809325000</v>
      </c>
      <c r="H30" s="27">
        <f t="shared" si="16"/>
        <v>225478000</v>
      </c>
      <c r="I30" s="28">
        <f t="shared" si="16"/>
        <v>170733</v>
      </c>
      <c r="J30" s="27">
        <f t="shared" si="16"/>
        <v>195875000</v>
      </c>
      <c r="K30" s="28">
        <f t="shared" si="16"/>
        <v>3291331</v>
      </c>
      <c r="L30" s="27">
        <f t="shared" si="16"/>
        <v>149327000</v>
      </c>
      <c r="M30" s="28">
        <f t="shared" si="16"/>
        <v>2647293</v>
      </c>
      <c r="N30" s="27">
        <f t="shared" si="16"/>
        <v>0</v>
      </c>
      <c r="O30" s="28">
        <f t="shared" si="16"/>
        <v>0</v>
      </c>
      <c r="P30" s="27">
        <f>$H30      +$J30      +$L30      +$N30</f>
        <v>570680000</v>
      </c>
      <c r="Q30" s="28">
        <f>$I30      +$K30      +$M30      +$O30</f>
        <v>6109357</v>
      </c>
      <c r="R30" s="29">
        <f>IF(($J30      =0),0,((($L30      -$J30      )/$J30      )*100))</f>
        <v>-23.764135290363754</v>
      </c>
      <c r="S30" s="30">
        <f>IF(($K30      =0),0,((($M30      -$K30      )/$K30      )*100))</f>
        <v>-19.567706803114</v>
      </c>
      <c r="T30" s="29">
        <f>IF($E30   =0,0,($P30   /$E30   )*100)</f>
        <v>70.513081889228673</v>
      </c>
      <c r="U30" s="31">
        <f>IF($E30   =0,0,($Q30   /$E30   )*100)</f>
        <v>0.75487066382479229</v>
      </c>
      <c r="V30" s="27">
        <f>SUM(V26:V29)</f>
        <v>0</v>
      </c>
      <c r="W30" s="28">
        <f>SUM(W26:W29)</f>
        <v>0</v>
      </c>
    </row>
    <row r="31" spans="1:23" ht="13" customHeight="1" x14ac:dyDescent="0.3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3" customHeight="1" x14ac:dyDescent="0.35">
      <c r="A32" s="18" t="s">
        <v>56</v>
      </c>
      <c r="B32" s="19">
        <v>222137000</v>
      </c>
      <c r="C32" s="19">
        <v>0</v>
      </c>
      <c r="D32" s="19"/>
      <c r="E32" s="19">
        <f>$B32      +$C32      +$D32</f>
        <v>222137000</v>
      </c>
      <c r="F32" s="20">
        <v>222137000</v>
      </c>
      <c r="G32" s="21">
        <v>222137000</v>
      </c>
      <c r="H32" s="20">
        <v>110721000</v>
      </c>
      <c r="I32" s="21">
        <v>19480452</v>
      </c>
      <c r="J32" s="20">
        <v>65594000</v>
      </c>
      <c r="K32" s="21">
        <v>35557022</v>
      </c>
      <c r="L32" s="20">
        <v>23968000</v>
      </c>
      <c r="M32" s="21">
        <v>38179263</v>
      </c>
      <c r="N32" s="20"/>
      <c r="O32" s="21"/>
      <c r="P32" s="20">
        <f>$H32      +$J32      +$L32      +$N32</f>
        <v>200283000</v>
      </c>
      <c r="Q32" s="21">
        <f>$I32      +$K32      +$M32      +$O32</f>
        <v>93216737</v>
      </c>
      <c r="R32" s="22">
        <f>IF(($J32      =0),0,((($L32      -$J32      )/$J32      )*100))</f>
        <v>-63.46007256761289</v>
      </c>
      <c r="S32" s="23">
        <f>IF(($K32      =0),0,((($M32      -$K32      )/$K32      )*100))</f>
        <v>7.3747486502103579</v>
      </c>
      <c r="T32" s="22">
        <f>IF(($E32      =0),0,(($P32      /$E32      )*100))</f>
        <v>90.161927099042487</v>
      </c>
      <c r="U32" s="24">
        <f>IF(($E32      =0),0,(($Q32      /$E32      )*100))</f>
        <v>41.963624700072479</v>
      </c>
      <c r="V32" s="20">
        <v>0</v>
      </c>
      <c r="W32" s="21">
        <v>0</v>
      </c>
    </row>
    <row r="33" spans="1:23" ht="13" customHeight="1" x14ac:dyDescent="0.35">
      <c r="A33" s="25" t="s">
        <v>42</v>
      </c>
      <c r="B33" s="26">
        <f>B32</f>
        <v>222137000</v>
      </c>
      <c r="C33" s="26">
        <f>C32</f>
        <v>0</v>
      </c>
      <c r="D33" s="26"/>
      <c r="E33" s="26">
        <f>$B33      +$C33      +$D33</f>
        <v>222137000</v>
      </c>
      <c r="F33" s="27">
        <f t="shared" ref="F33:O33" si="17">F32</f>
        <v>222137000</v>
      </c>
      <c r="G33" s="28">
        <f t="shared" si="17"/>
        <v>222137000</v>
      </c>
      <c r="H33" s="27">
        <f t="shared" si="17"/>
        <v>110721000</v>
      </c>
      <c r="I33" s="28">
        <f t="shared" si="17"/>
        <v>19480452</v>
      </c>
      <c r="J33" s="27">
        <f t="shared" si="17"/>
        <v>65594000</v>
      </c>
      <c r="K33" s="28">
        <f t="shared" si="17"/>
        <v>35557022</v>
      </c>
      <c r="L33" s="27">
        <f t="shared" si="17"/>
        <v>23968000</v>
      </c>
      <c r="M33" s="28">
        <f t="shared" si="17"/>
        <v>38179263</v>
      </c>
      <c r="N33" s="27">
        <f t="shared" si="17"/>
        <v>0</v>
      </c>
      <c r="O33" s="28">
        <f t="shared" si="17"/>
        <v>0</v>
      </c>
      <c r="P33" s="27">
        <f>$H33      +$J33      +$L33      +$N33</f>
        <v>200283000</v>
      </c>
      <c r="Q33" s="28">
        <f>$I33      +$K33      +$M33      +$O33</f>
        <v>93216737</v>
      </c>
      <c r="R33" s="29">
        <f>IF(($J33      =0),0,((($L33      -$J33      )/$J33      )*100))</f>
        <v>-63.46007256761289</v>
      </c>
      <c r="S33" s="30">
        <f>IF(($K33      =0),0,((($M33      -$K33      )/$K33      )*100))</f>
        <v>7.3747486502103579</v>
      </c>
      <c r="T33" s="29">
        <f>IF($E33   =0,0,($P33   /$E33   )*100)</f>
        <v>90.161927099042487</v>
      </c>
      <c r="U33" s="31">
        <f>IF($E33   =0,0,($Q33   /$E33   )*100)</f>
        <v>41.963624700072479</v>
      </c>
      <c r="V33" s="27">
        <f>V32</f>
        <v>0</v>
      </c>
      <c r="W33" s="28">
        <f>W32</f>
        <v>0</v>
      </c>
    </row>
    <row r="34" spans="1:23" ht="13" customHeight="1" x14ac:dyDescent="0.3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3" customHeight="1" x14ac:dyDescent="0.35">
      <c r="A35" s="18" t="s">
        <v>58</v>
      </c>
      <c r="B35" s="19">
        <v>447466000</v>
      </c>
      <c r="C35" s="19">
        <v>2069000</v>
      </c>
      <c r="D35" s="19"/>
      <c r="E35" s="19">
        <f t="shared" ref="E35:E40" si="18">$B35      +$C35      +$D35</f>
        <v>449535000</v>
      </c>
      <c r="F35" s="20">
        <v>449535000</v>
      </c>
      <c r="G35" s="21">
        <v>449535000</v>
      </c>
      <c r="H35" s="20">
        <v>41312000</v>
      </c>
      <c r="I35" s="21">
        <v>27698810</v>
      </c>
      <c r="J35" s="20">
        <v>49432000</v>
      </c>
      <c r="K35" s="21">
        <v>90900020</v>
      </c>
      <c r="L35" s="20">
        <v>123281000</v>
      </c>
      <c r="M35" s="21">
        <v>71877713</v>
      </c>
      <c r="N35" s="20"/>
      <c r="O35" s="21"/>
      <c r="P35" s="20">
        <f t="shared" ref="P35:P40" si="19">$H35      +$J35      +$L35      +$N35</f>
        <v>214025000</v>
      </c>
      <c r="Q35" s="21">
        <f t="shared" ref="Q35:Q40" si="20">$I35      +$K35      +$M35      +$O35</f>
        <v>190476543</v>
      </c>
      <c r="R35" s="22">
        <f t="shared" ref="R35:R40" si="21">IF(($J35      =0),0,((($L35      -$J35      )/$J35      )*100))</f>
        <v>149.39512866159572</v>
      </c>
      <c r="S35" s="23">
        <f t="shared" ref="S35:S40" si="22">IF(($K35      =0),0,((($M35      -$K35      )/$K35      )*100))</f>
        <v>-20.926625758718203</v>
      </c>
      <c r="T35" s="22">
        <f t="shared" ref="T35:T39" si="23">IF(($E35      =0),0,(($P35      /$E35      )*100))</f>
        <v>47.610308429821927</v>
      </c>
      <c r="U35" s="24">
        <f t="shared" ref="U35:U39" si="24">IF(($E35      =0),0,(($Q35      /$E35      )*100))</f>
        <v>42.371904968467419</v>
      </c>
      <c r="V35" s="20">
        <v>0</v>
      </c>
      <c r="W35" s="21">
        <v>0</v>
      </c>
    </row>
    <row r="36" spans="1:23" ht="13" customHeight="1" x14ac:dyDescent="0.35">
      <c r="A36" s="18" t="s">
        <v>59</v>
      </c>
      <c r="B36" s="19">
        <v>674090000</v>
      </c>
      <c r="C36" s="19">
        <v>0</v>
      </c>
      <c r="D36" s="19"/>
      <c r="E36" s="19">
        <f t="shared" si="18"/>
        <v>674090000</v>
      </c>
      <c r="F36" s="20">
        <v>674090000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3" customHeight="1" x14ac:dyDescent="0.3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3" customHeight="1" x14ac:dyDescent="0.35">
      <c r="A38" s="18" t="s">
        <v>61</v>
      </c>
      <c r="B38" s="19">
        <v>37000000</v>
      </c>
      <c r="C38" s="19">
        <v>-2000000</v>
      </c>
      <c r="D38" s="19"/>
      <c r="E38" s="19">
        <f t="shared" si="18"/>
        <v>35000000</v>
      </c>
      <c r="F38" s="20">
        <v>35000000</v>
      </c>
      <c r="G38" s="21">
        <v>35000000</v>
      </c>
      <c r="H38" s="20">
        <v>724000</v>
      </c>
      <c r="I38" s="21">
        <v>3418794</v>
      </c>
      <c r="J38" s="20">
        <v>6080000</v>
      </c>
      <c r="K38" s="21">
        <v>6333358</v>
      </c>
      <c r="L38" s="20">
        <v>14486000</v>
      </c>
      <c r="M38" s="21">
        <v>16589232</v>
      </c>
      <c r="N38" s="20"/>
      <c r="O38" s="21"/>
      <c r="P38" s="20">
        <f t="shared" si="19"/>
        <v>21290000</v>
      </c>
      <c r="Q38" s="21">
        <f t="shared" si="20"/>
        <v>26341384</v>
      </c>
      <c r="R38" s="22">
        <f t="shared" si="21"/>
        <v>138.25657894736844</v>
      </c>
      <c r="S38" s="23">
        <f t="shared" si="22"/>
        <v>161.93422194039874</v>
      </c>
      <c r="T38" s="22">
        <f t="shared" si="23"/>
        <v>60.828571428571429</v>
      </c>
      <c r="U38" s="24">
        <f t="shared" si="24"/>
        <v>75.261097142857153</v>
      </c>
      <c r="V38" s="20">
        <v>0</v>
      </c>
      <c r="W38" s="21">
        <v>0</v>
      </c>
    </row>
    <row r="39" spans="1:23" ht="13" customHeight="1" x14ac:dyDescent="0.3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3" customHeight="1" x14ac:dyDescent="0.35">
      <c r="A40" s="25" t="s">
        <v>42</v>
      </c>
      <c r="B40" s="26">
        <f>SUM(B35:B39)</f>
        <v>1158556000</v>
      </c>
      <c r="C40" s="26">
        <f>SUM(C35:C39)</f>
        <v>69000</v>
      </c>
      <c r="D40" s="26"/>
      <c r="E40" s="26">
        <f t="shared" si="18"/>
        <v>1158625000</v>
      </c>
      <c r="F40" s="27">
        <f t="shared" ref="F40:O40" si="25">SUM(F35:F39)</f>
        <v>1158625000</v>
      </c>
      <c r="G40" s="28">
        <f t="shared" si="25"/>
        <v>484535000</v>
      </c>
      <c r="H40" s="27">
        <f t="shared" si="25"/>
        <v>42036000</v>
      </c>
      <c r="I40" s="28">
        <f t="shared" si="25"/>
        <v>31117604</v>
      </c>
      <c r="J40" s="27">
        <f t="shared" si="25"/>
        <v>55512000</v>
      </c>
      <c r="K40" s="28">
        <f t="shared" si="25"/>
        <v>97233378</v>
      </c>
      <c r="L40" s="27">
        <f t="shared" si="25"/>
        <v>137767000</v>
      </c>
      <c r="M40" s="28">
        <f t="shared" si="25"/>
        <v>88466945</v>
      </c>
      <c r="N40" s="27">
        <f t="shared" si="25"/>
        <v>0</v>
      </c>
      <c r="O40" s="28">
        <f t="shared" si="25"/>
        <v>0</v>
      </c>
      <c r="P40" s="27">
        <f t="shared" si="19"/>
        <v>235315000</v>
      </c>
      <c r="Q40" s="28">
        <f t="shared" si="20"/>
        <v>216817927</v>
      </c>
      <c r="R40" s="29">
        <f t="shared" si="21"/>
        <v>148.17516933275687</v>
      </c>
      <c r="S40" s="30">
        <f t="shared" si="22"/>
        <v>-9.0158679872255387</v>
      </c>
      <c r="T40" s="29">
        <f>IF((+$E35+$E38) =0,0,(P40   /(+$E35+$E38) )*100)</f>
        <v>48.565119134840621</v>
      </c>
      <c r="U40" s="31">
        <f>IF((+$E35+$E38) =0,0,(Q40   /(+$E35+$E38) )*100)</f>
        <v>44.747629583002258</v>
      </c>
      <c r="V40" s="27">
        <f>SUM(V35:V39)</f>
        <v>0</v>
      </c>
      <c r="W40" s="28">
        <f>SUM(W35:W39)</f>
        <v>0</v>
      </c>
    </row>
    <row r="41" spans="1:23" ht="13" customHeight="1" x14ac:dyDescent="0.3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3" customHeight="1" x14ac:dyDescent="0.3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IF(($J42      =0),0,((($L42      -$J42      )/$J42      )*100))</f>
        <v>0</v>
      </c>
      <c r="S42" s="23">
        <f t="shared" ref="S42:S53" si="30">IF(($K42      =0),0,((($M42      -$K42      )/$K42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3" customHeight="1" x14ac:dyDescent="0.35">
      <c r="A43" s="18" t="s">
        <v>65</v>
      </c>
      <c r="B43" s="19">
        <v>238621000</v>
      </c>
      <c r="C43" s="19">
        <v>3910000</v>
      </c>
      <c r="D43" s="19"/>
      <c r="E43" s="19">
        <f t="shared" si="26"/>
        <v>242531000</v>
      </c>
      <c r="F43" s="20">
        <v>242531000</v>
      </c>
      <c r="G43" s="21">
        <v>242531000</v>
      </c>
      <c r="H43" s="20">
        <v>41154000</v>
      </c>
      <c r="I43" s="21">
        <v>1015774</v>
      </c>
      <c r="J43" s="20">
        <v>38911000</v>
      </c>
      <c r="K43" s="21">
        <v>89264839</v>
      </c>
      <c r="L43" s="20">
        <v>54164000</v>
      </c>
      <c r="M43" s="21">
        <v>45762550</v>
      </c>
      <c r="N43" s="20"/>
      <c r="O43" s="21"/>
      <c r="P43" s="20">
        <f t="shared" si="27"/>
        <v>134229000</v>
      </c>
      <c r="Q43" s="21">
        <f t="shared" si="28"/>
        <v>136043163</v>
      </c>
      <c r="R43" s="22">
        <f t="shared" si="29"/>
        <v>39.199712163655519</v>
      </c>
      <c r="S43" s="23">
        <f t="shared" si="30"/>
        <v>-48.733957835290553</v>
      </c>
      <c r="T43" s="22">
        <f t="shared" si="31"/>
        <v>55.345089906032626</v>
      </c>
      <c r="U43" s="24">
        <f t="shared" si="32"/>
        <v>56.093102737382026</v>
      </c>
      <c r="V43" s="20">
        <v>0</v>
      </c>
      <c r="W43" s="21">
        <v>0</v>
      </c>
    </row>
    <row r="44" spans="1:23" ht="13" customHeight="1" x14ac:dyDescent="0.35">
      <c r="A44" s="18" t="s">
        <v>66</v>
      </c>
      <c r="B44" s="19">
        <v>0</v>
      </c>
      <c r="C44" s="19">
        <v>0</v>
      </c>
      <c r="D44" s="19"/>
      <c r="E44" s="19">
        <f t="shared" si="26"/>
        <v>0</v>
      </c>
      <c r="F44" s="20">
        <v>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3" customHeight="1" x14ac:dyDescent="0.3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3" customHeight="1" x14ac:dyDescent="0.3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3" hidden="1" customHeight="1" x14ac:dyDescent="0.3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3" customHeight="1" x14ac:dyDescent="0.3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3" customHeight="1" x14ac:dyDescent="0.3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3" customHeight="1" x14ac:dyDescent="0.3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3" customHeight="1" x14ac:dyDescent="0.35">
      <c r="A51" s="18" t="s">
        <v>73</v>
      </c>
      <c r="B51" s="19">
        <v>897050000</v>
      </c>
      <c r="C51" s="19">
        <v>35000000</v>
      </c>
      <c r="D51" s="19"/>
      <c r="E51" s="19">
        <f t="shared" si="26"/>
        <v>932050000</v>
      </c>
      <c r="F51" s="20">
        <v>932050000</v>
      </c>
      <c r="G51" s="21">
        <v>932050000</v>
      </c>
      <c r="H51" s="20">
        <v>128550000</v>
      </c>
      <c r="I51" s="21">
        <v>-59498689</v>
      </c>
      <c r="J51" s="20">
        <v>178160000</v>
      </c>
      <c r="K51" s="21">
        <v>152391990</v>
      </c>
      <c r="L51" s="20">
        <v>111092000</v>
      </c>
      <c r="M51" s="21">
        <v>198026057</v>
      </c>
      <c r="N51" s="20"/>
      <c r="O51" s="21"/>
      <c r="P51" s="20">
        <f t="shared" si="27"/>
        <v>417802000</v>
      </c>
      <c r="Q51" s="21">
        <f t="shared" si="28"/>
        <v>290919358</v>
      </c>
      <c r="R51" s="22">
        <f t="shared" si="29"/>
        <v>-37.644813650651102</v>
      </c>
      <c r="S51" s="23">
        <f t="shared" si="30"/>
        <v>29.945187407815858</v>
      </c>
      <c r="T51" s="22">
        <f t="shared" si="31"/>
        <v>44.826135936913261</v>
      </c>
      <c r="U51" s="24">
        <f t="shared" si="32"/>
        <v>31.212848881497774</v>
      </c>
      <c r="V51" s="20">
        <v>0</v>
      </c>
      <c r="W51" s="21">
        <v>0</v>
      </c>
    </row>
    <row r="52" spans="1:23" ht="13" customHeight="1" x14ac:dyDescent="0.35">
      <c r="A52" s="18" t="s">
        <v>74</v>
      </c>
      <c r="B52" s="19">
        <v>0</v>
      </c>
      <c r="C52" s="19">
        <v>460000</v>
      </c>
      <c r="D52" s="19"/>
      <c r="E52" s="19">
        <f t="shared" si="26"/>
        <v>460000</v>
      </c>
      <c r="F52" s="20">
        <v>460000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3" customHeight="1" x14ac:dyDescent="0.35">
      <c r="A53" s="25" t="s">
        <v>42</v>
      </c>
      <c r="B53" s="26">
        <f>SUM(B42:B52)</f>
        <v>1135671000</v>
      </c>
      <c r="C53" s="26">
        <f>SUM(C42:C52)</f>
        <v>39370000</v>
      </c>
      <c r="D53" s="26"/>
      <c r="E53" s="26">
        <f t="shared" si="26"/>
        <v>1175041000</v>
      </c>
      <c r="F53" s="27">
        <f t="shared" ref="F53:O53" si="33">SUM(F42:F52)</f>
        <v>1175041000</v>
      </c>
      <c r="G53" s="28">
        <f t="shared" si="33"/>
        <v>1174581000</v>
      </c>
      <c r="H53" s="27">
        <f t="shared" si="33"/>
        <v>169704000</v>
      </c>
      <c r="I53" s="28">
        <f t="shared" si="33"/>
        <v>-58482915</v>
      </c>
      <c r="J53" s="27">
        <f t="shared" si="33"/>
        <v>217071000</v>
      </c>
      <c r="K53" s="28">
        <f t="shared" si="33"/>
        <v>241656829</v>
      </c>
      <c r="L53" s="27">
        <f t="shared" si="33"/>
        <v>165256000</v>
      </c>
      <c r="M53" s="28">
        <f t="shared" si="33"/>
        <v>243788607</v>
      </c>
      <c r="N53" s="27">
        <f t="shared" si="33"/>
        <v>0</v>
      </c>
      <c r="O53" s="28">
        <f t="shared" si="33"/>
        <v>0</v>
      </c>
      <c r="P53" s="27">
        <f t="shared" si="27"/>
        <v>552031000</v>
      </c>
      <c r="Q53" s="28">
        <f t="shared" si="28"/>
        <v>426962521</v>
      </c>
      <c r="R53" s="29">
        <f t="shared" si="29"/>
        <v>-23.870070161375772</v>
      </c>
      <c r="S53" s="30">
        <f t="shared" si="30"/>
        <v>0.88215094471838817</v>
      </c>
      <c r="T53" s="29">
        <f>IF((+$E43+$E45+$E47+$E48+$E51) =0,0,(P53   /(+$E43+$E45+$E47+$E48+$E51) )*100)</f>
        <v>46.998121032095703</v>
      </c>
      <c r="U53" s="31">
        <f>IF((+$E43+$E45+$E47+$E48+$E51) =0,0,(Q53   /(+$E43+$E45+$E47+$E48+$E51) )*100)</f>
        <v>36.350198155767885</v>
      </c>
      <c r="V53" s="27">
        <f>SUM(V42:V52)</f>
        <v>0</v>
      </c>
      <c r="W53" s="28">
        <f>SUM(W42:W52)</f>
        <v>0</v>
      </c>
    </row>
    <row r="54" spans="1:23" ht="13" customHeight="1" x14ac:dyDescent="0.3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3" customHeight="1" x14ac:dyDescent="0.3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IF(($J55      =0),0,((($L55      -$J55      )/$J55      )*100))</f>
        <v>0</v>
      </c>
      <c r="S55" s="23">
        <f>IF(($K55      =0),0,((($M55      -$K55      )/$K55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3" customHeight="1" x14ac:dyDescent="0.3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IF(($J56      =0),0,((($L56      -$J56      )/$J56      )*100))</f>
        <v>0</v>
      </c>
      <c r="S56" s="23">
        <f>IF(($K56      =0),0,((($M56      -$K56      )/$K56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3" hidden="1" customHeight="1" x14ac:dyDescent="0.3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IF(($J57      =0),0,((($L57      -$J57      )/$J57      )*100))</f>
        <v>0</v>
      </c>
      <c r="S57" s="23">
        <f>IF(($K57      =0),0,((($M57      -$K57      )/$K57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3" hidden="1" customHeight="1" x14ac:dyDescent="0.3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IF(($J58      =0),0,((($L58      -$J58      )/$J58      )*100))</f>
        <v>0</v>
      </c>
      <c r="S58" s="23">
        <f>IF(($K58      =0),0,((($M58      -$K58      )/$K58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3" customHeight="1" x14ac:dyDescent="0.3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IF(($J59      =0),0,((($L59      -$J59      )/$J59      )*100))</f>
        <v>0</v>
      </c>
      <c r="S59" s="41">
        <f>IF(($K59      =0),0,((($M59      -$K59      )/$K59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3" customHeight="1" x14ac:dyDescent="0.3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3" customHeight="1" x14ac:dyDescent="0.3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IF(($J61      =0),0,((($L61      -$J61      )/$J61      )*100))</f>
        <v>0</v>
      </c>
      <c r="S61" s="23">
        <f t="shared" ref="S61:S67" si="39">IF(($K61      =0),0,((($M61      -$K61      )/$K61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3" customHeight="1" x14ac:dyDescent="0.3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3" customHeight="1" x14ac:dyDescent="0.3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3" customHeight="1" x14ac:dyDescent="0.35">
      <c r="A64" s="18" t="s">
        <v>84</v>
      </c>
      <c r="B64" s="19">
        <v>30997000</v>
      </c>
      <c r="C64" s="19">
        <v>-15498000</v>
      </c>
      <c r="D64" s="19"/>
      <c r="E64" s="19">
        <f t="shared" si="35"/>
        <v>15499000</v>
      </c>
      <c r="F64" s="20">
        <v>15498000</v>
      </c>
      <c r="G64" s="21">
        <v>15498000</v>
      </c>
      <c r="H64" s="20"/>
      <c r="I64" s="21"/>
      <c r="J64" s="20"/>
      <c r="K64" s="21"/>
      <c r="L64" s="20">
        <v>3676000</v>
      </c>
      <c r="M64" s="21"/>
      <c r="N64" s="20"/>
      <c r="O64" s="21"/>
      <c r="P64" s="20">
        <f t="shared" si="36"/>
        <v>3676000</v>
      </c>
      <c r="Q64" s="21">
        <f t="shared" si="37"/>
        <v>0</v>
      </c>
      <c r="R64" s="22">
        <f t="shared" si="38"/>
        <v>0</v>
      </c>
      <c r="S64" s="23">
        <f t="shared" si="39"/>
        <v>0</v>
      </c>
      <c r="T64" s="22">
        <f t="shared" si="40"/>
        <v>23.717659203819601</v>
      </c>
      <c r="U64" s="24">
        <f t="shared" si="41"/>
        <v>0</v>
      </c>
      <c r="V64" s="20">
        <v>0</v>
      </c>
      <c r="W64" s="21">
        <v>0</v>
      </c>
    </row>
    <row r="65" spans="1:23" ht="13" customHeight="1" x14ac:dyDescent="0.35">
      <c r="A65" s="18" t="s">
        <v>85</v>
      </c>
      <c r="B65" s="19">
        <v>686369000</v>
      </c>
      <c r="C65" s="19">
        <v>143167000</v>
      </c>
      <c r="D65" s="19"/>
      <c r="E65" s="19">
        <f t="shared" si="35"/>
        <v>829536000</v>
      </c>
      <c r="F65" s="20">
        <v>829536000</v>
      </c>
      <c r="G65" s="21">
        <v>829536000</v>
      </c>
      <c r="H65" s="20">
        <v>38988000</v>
      </c>
      <c r="I65" s="21">
        <v>20500000</v>
      </c>
      <c r="J65" s="20">
        <v>166690000</v>
      </c>
      <c r="K65" s="21">
        <v>138797000</v>
      </c>
      <c r="L65" s="20">
        <v>162588000</v>
      </c>
      <c r="M65" s="21">
        <v>174256000</v>
      </c>
      <c r="N65" s="20"/>
      <c r="O65" s="21"/>
      <c r="P65" s="20">
        <f t="shared" si="36"/>
        <v>368266000</v>
      </c>
      <c r="Q65" s="21">
        <f t="shared" si="37"/>
        <v>333553000</v>
      </c>
      <c r="R65" s="22">
        <f t="shared" si="38"/>
        <v>-2.4608554802327673</v>
      </c>
      <c r="S65" s="23">
        <f t="shared" si="39"/>
        <v>25.547382148029136</v>
      </c>
      <c r="T65" s="22">
        <f t="shared" si="40"/>
        <v>44.39421556147051</v>
      </c>
      <c r="U65" s="24">
        <f t="shared" si="41"/>
        <v>40.209587046252366</v>
      </c>
      <c r="V65" s="20">
        <v>0</v>
      </c>
      <c r="W65" s="21">
        <v>0</v>
      </c>
    </row>
    <row r="66" spans="1:23" ht="13" customHeight="1" x14ac:dyDescent="0.35">
      <c r="A66" s="25" t="s">
        <v>42</v>
      </c>
      <c r="B66" s="26">
        <f>SUM(B61:B65)</f>
        <v>717366000</v>
      </c>
      <c r="C66" s="26">
        <f>SUM(C61:C65)</f>
        <v>127669000</v>
      </c>
      <c r="D66" s="26"/>
      <c r="E66" s="26">
        <f t="shared" si="35"/>
        <v>845035000</v>
      </c>
      <c r="F66" s="27">
        <f t="shared" ref="F66:O66" si="42">SUM(F61:F65)</f>
        <v>845034000</v>
      </c>
      <c r="G66" s="28">
        <f t="shared" si="42"/>
        <v>845034000</v>
      </c>
      <c r="H66" s="27">
        <f t="shared" si="42"/>
        <v>38988000</v>
      </c>
      <c r="I66" s="28">
        <f t="shared" si="42"/>
        <v>20500000</v>
      </c>
      <c r="J66" s="27">
        <f t="shared" si="42"/>
        <v>166690000</v>
      </c>
      <c r="K66" s="28">
        <f t="shared" si="42"/>
        <v>138797000</v>
      </c>
      <c r="L66" s="27">
        <f t="shared" si="42"/>
        <v>166264000</v>
      </c>
      <c r="M66" s="28">
        <f t="shared" si="42"/>
        <v>174256000</v>
      </c>
      <c r="N66" s="27">
        <f t="shared" si="42"/>
        <v>0</v>
      </c>
      <c r="O66" s="28">
        <f t="shared" si="42"/>
        <v>0</v>
      </c>
      <c r="P66" s="27">
        <f t="shared" si="36"/>
        <v>371942000</v>
      </c>
      <c r="Q66" s="28">
        <f t="shared" si="37"/>
        <v>333553000</v>
      </c>
      <c r="R66" s="29">
        <f t="shared" si="38"/>
        <v>-0.25556422100905873</v>
      </c>
      <c r="S66" s="30">
        <f t="shared" si="39"/>
        <v>25.547382148029136</v>
      </c>
      <c r="T66" s="29">
        <f>IF((+$E61+$E63+$E64++$E65) =0,0,(P66   /(+$E61+$E63+$E64+$E65) )*100)</f>
        <v>44.014981627979907</v>
      </c>
      <c r="U66" s="31">
        <f>IF((+$E61+$E63+$E65) =0,0,(Q66  /(+$E61+$E63+$E65) )*100)</f>
        <v>40.209587046252366</v>
      </c>
      <c r="V66" s="27">
        <f>SUM(V61:V65)</f>
        <v>0</v>
      </c>
      <c r="W66" s="28">
        <f>SUM(W61:W65)</f>
        <v>0</v>
      </c>
    </row>
    <row r="67" spans="1:23" ht="13" customHeight="1" x14ac:dyDescent="0.35">
      <c r="A67" s="43" t="s">
        <v>86</v>
      </c>
      <c r="B67" s="44">
        <f>SUM(B9:B15,B18:B23,B26:B29,B32,B35:B39,B42:B52,B55:B58,B61:B65)</f>
        <v>4671665000</v>
      </c>
      <c r="C67" s="44">
        <f>SUM(C9:C15,C18:C23,C26:C29,C32,C35:C39,C42:C52,C55:C58,C61:C65)</f>
        <v>443693000</v>
      </c>
      <c r="D67" s="44"/>
      <c r="E67" s="44">
        <f t="shared" si="35"/>
        <v>5115358000</v>
      </c>
      <c r="F67" s="45">
        <f t="shared" ref="F67:O67" si="43">SUM(F9:F15,F18:F23,F26:F29,F32,F35:F39,F42:F52,F55:F58,F61:F65)</f>
        <v>5115357000</v>
      </c>
      <c r="G67" s="46">
        <f t="shared" si="43"/>
        <v>4434686000</v>
      </c>
      <c r="H67" s="45">
        <f t="shared" si="43"/>
        <v>679030000</v>
      </c>
      <c r="I67" s="46">
        <f t="shared" si="43"/>
        <v>46096184</v>
      </c>
      <c r="J67" s="45">
        <f t="shared" si="43"/>
        <v>842019000</v>
      </c>
      <c r="K67" s="46">
        <f t="shared" si="43"/>
        <v>604968279</v>
      </c>
      <c r="L67" s="45">
        <f t="shared" si="43"/>
        <v>784983000</v>
      </c>
      <c r="M67" s="46">
        <f t="shared" si="43"/>
        <v>660532917</v>
      </c>
      <c r="N67" s="45">
        <f t="shared" si="43"/>
        <v>0</v>
      </c>
      <c r="O67" s="46">
        <f t="shared" si="43"/>
        <v>0</v>
      </c>
      <c r="P67" s="45">
        <f t="shared" si="36"/>
        <v>2306032000</v>
      </c>
      <c r="Q67" s="46">
        <f t="shared" si="37"/>
        <v>1311597380</v>
      </c>
      <c r="R67" s="47">
        <f t="shared" si="38"/>
        <v>-6.7737188828280601</v>
      </c>
      <c r="S67" s="48">
        <f t="shared" si="39"/>
        <v>9.1847192536850351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52.416620429605757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29.812900265011667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3" customHeight="1" x14ac:dyDescent="0.3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3" customHeight="1" x14ac:dyDescent="0.35">
      <c r="A69" s="49" t="s">
        <v>87</v>
      </c>
      <c r="B69" s="19">
        <v>3410925000</v>
      </c>
      <c r="C69" s="19">
        <v>174355000</v>
      </c>
      <c r="D69" s="19"/>
      <c r="E69" s="19">
        <f>$B69      +$C69      +$D69</f>
        <v>3585280000</v>
      </c>
      <c r="F69" s="20">
        <v>3585280000</v>
      </c>
      <c r="G69" s="21">
        <v>3585280000</v>
      </c>
      <c r="H69" s="20">
        <v>932347000</v>
      </c>
      <c r="I69" s="21">
        <v>309955130</v>
      </c>
      <c r="J69" s="20">
        <v>1030869000</v>
      </c>
      <c r="K69" s="21">
        <v>853999842</v>
      </c>
      <c r="L69" s="20">
        <v>609449000</v>
      </c>
      <c r="M69" s="21">
        <v>315378549</v>
      </c>
      <c r="N69" s="20"/>
      <c r="O69" s="21"/>
      <c r="P69" s="20">
        <f>$H69      +$J69      +$L69      +$N69</f>
        <v>2572665000</v>
      </c>
      <c r="Q69" s="21">
        <f>$I69      +$K69      +$M69      +$O69</f>
        <v>1479333521</v>
      </c>
      <c r="R69" s="22">
        <f>IF(($J69      =0),0,((($L69      -$J69      )/$J69      )*100))</f>
        <v>-40.88007302576758</v>
      </c>
      <c r="S69" s="23">
        <f>IF(($K69      =0),0,((($M69      -$K69      )/$K69      )*100))</f>
        <v>-63.070420685159803</v>
      </c>
      <c r="T69" s="22">
        <f>IF(($E69      =0),0,(($P69      /$E69      )*100))</f>
        <v>71.756320287397358</v>
      </c>
      <c r="U69" s="24">
        <f>IF(($E69      =0),0,(($Q69      /$E69      )*100))</f>
        <v>41.261310720501605</v>
      </c>
      <c r="V69" s="20">
        <v>0</v>
      </c>
      <c r="W69" s="21">
        <v>0</v>
      </c>
    </row>
    <row r="70" spans="1:23" ht="13" customHeight="1" x14ac:dyDescent="0.35">
      <c r="A70" s="36" t="s">
        <v>42</v>
      </c>
      <c r="B70" s="37">
        <f>B69</f>
        <v>3410925000</v>
      </c>
      <c r="C70" s="37">
        <f>C69</f>
        <v>174355000</v>
      </c>
      <c r="D70" s="37"/>
      <c r="E70" s="37">
        <f>$B70      +$C70      +$D70</f>
        <v>3585280000</v>
      </c>
      <c r="F70" s="38">
        <f t="shared" ref="F70:O70" si="44">F69</f>
        <v>3585280000</v>
      </c>
      <c r="G70" s="39">
        <f t="shared" si="44"/>
        <v>3585280000</v>
      </c>
      <c r="H70" s="38">
        <f t="shared" si="44"/>
        <v>932347000</v>
      </c>
      <c r="I70" s="39">
        <f t="shared" si="44"/>
        <v>309955130</v>
      </c>
      <c r="J70" s="38">
        <f t="shared" si="44"/>
        <v>1030869000</v>
      </c>
      <c r="K70" s="39">
        <f t="shared" si="44"/>
        <v>853999842</v>
      </c>
      <c r="L70" s="38">
        <f t="shared" si="44"/>
        <v>609449000</v>
      </c>
      <c r="M70" s="39">
        <f t="shared" si="44"/>
        <v>315378549</v>
      </c>
      <c r="N70" s="38">
        <f t="shared" si="44"/>
        <v>0</v>
      </c>
      <c r="O70" s="39">
        <f t="shared" si="44"/>
        <v>0</v>
      </c>
      <c r="P70" s="38">
        <f>$H70      +$J70      +$L70      +$N70</f>
        <v>2572665000</v>
      </c>
      <c r="Q70" s="39">
        <f>$I70      +$K70      +$M70      +$O70</f>
        <v>1479333521</v>
      </c>
      <c r="R70" s="40">
        <f>IF(($J70      =0),0,((($L70      -$J70      )/$J70      )*100))</f>
        <v>-40.88007302576758</v>
      </c>
      <c r="S70" s="41">
        <f>IF(($K70      =0),0,((($M70      -$K70      )/$K70      )*100))</f>
        <v>-63.070420685159803</v>
      </c>
      <c r="T70" s="40">
        <f>IF($E70   =0,0,($P70   /$E70   )*100)</f>
        <v>71.756320287397358</v>
      </c>
      <c r="U70" s="42">
        <f>IF($E70   =0,0,($Q70   /$E70 )*100)</f>
        <v>41.261310720501605</v>
      </c>
      <c r="V70" s="38">
        <f>V69</f>
        <v>0</v>
      </c>
      <c r="W70" s="39">
        <f>W69</f>
        <v>0</v>
      </c>
    </row>
    <row r="71" spans="1:23" ht="13" customHeight="1" x14ac:dyDescent="0.35">
      <c r="A71" s="43" t="s">
        <v>86</v>
      </c>
      <c r="B71" s="44">
        <f>B69</f>
        <v>3410925000</v>
      </c>
      <c r="C71" s="44">
        <f>C69</f>
        <v>174355000</v>
      </c>
      <c r="D71" s="44"/>
      <c r="E71" s="44">
        <f>$B71      +$C71      +$D71</f>
        <v>3585280000</v>
      </c>
      <c r="F71" s="45">
        <f t="shared" ref="F71:O71" si="45">F69</f>
        <v>3585280000</v>
      </c>
      <c r="G71" s="46">
        <f t="shared" si="45"/>
        <v>3585280000</v>
      </c>
      <c r="H71" s="45">
        <f t="shared" si="45"/>
        <v>932347000</v>
      </c>
      <c r="I71" s="46">
        <f t="shared" si="45"/>
        <v>309955130</v>
      </c>
      <c r="J71" s="45">
        <f t="shared" si="45"/>
        <v>1030869000</v>
      </c>
      <c r="K71" s="46">
        <f t="shared" si="45"/>
        <v>853999842</v>
      </c>
      <c r="L71" s="45">
        <f t="shared" si="45"/>
        <v>609449000</v>
      </c>
      <c r="M71" s="46">
        <f t="shared" si="45"/>
        <v>315378549</v>
      </c>
      <c r="N71" s="45">
        <f t="shared" si="45"/>
        <v>0</v>
      </c>
      <c r="O71" s="46">
        <f t="shared" si="45"/>
        <v>0</v>
      </c>
      <c r="P71" s="45">
        <f>$H71      +$J71      +$L71      +$N71</f>
        <v>2572665000</v>
      </c>
      <c r="Q71" s="46">
        <f>$I71      +$K71      +$M71      +$O71</f>
        <v>1479333521</v>
      </c>
      <c r="R71" s="47">
        <f>IF(($J71      =0),0,((($L71      -$J71      )/$J71      )*100))</f>
        <v>-40.88007302576758</v>
      </c>
      <c r="S71" s="48">
        <f>IF(($K71      =0),0,((($M71      -$K71      )/$K71      )*100))</f>
        <v>-63.070420685159803</v>
      </c>
      <c r="T71" s="47">
        <f>IF($E71   =0,0,($P71   /$E71   )*100)</f>
        <v>71.756320287397358</v>
      </c>
      <c r="U71" s="51">
        <f>IF($E71   =0,0,($Q71   /$E71   )*100)</f>
        <v>41.261310720501605</v>
      </c>
      <c r="V71" s="45">
        <f>V69</f>
        <v>0</v>
      </c>
      <c r="W71" s="46">
        <f>W69</f>
        <v>0</v>
      </c>
    </row>
    <row r="72" spans="1:23" ht="13" customHeight="1" thickBot="1" x14ac:dyDescent="0.4">
      <c r="A72" s="43" t="s">
        <v>88</v>
      </c>
      <c r="B72" s="44">
        <f>SUM(B9:B15,B18:B23,B26:B29,B32,B35:B39,B42:B52,B55:B58,B61:B65,B69)</f>
        <v>8082590000</v>
      </c>
      <c r="C72" s="44">
        <f>SUM(C9:C15,C18:C23,C26:C29,C32,C35:C39,C42:C52,C55:C58,C61:C65,C69)</f>
        <v>618048000</v>
      </c>
      <c r="D72" s="44"/>
      <c r="E72" s="44">
        <f>$B72      +$C72      +$D72</f>
        <v>8700638000</v>
      </c>
      <c r="F72" s="45">
        <f t="shared" ref="F72:O72" si="46">SUM(F9:F15,F18:F23,F26:F29,F32,F35:F39,F42:F52,F55:F58,F61:F65,F69)</f>
        <v>8700637000</v>
      </c>
      <c r="G72" s="46">
        <f t="shared" si="46"/>
        <v>8019966000</v>
      </c>
      <c r="H72" s="45">
        <f t="shared" si="46"/>
        <v>1611377000</v>
      </c>
      <c r="I72" s="46">
        <f t="shared" si="46"/>
        <v>356051314</v>
      </c>
      <c r="J72" s="45">
        <f t="shared" si="46"/>
        <v>1872888000</v>
      </c>
      <c r="K72" s="46">
        <f t="shared" si="46"/>
        <v>1458968121</v>
      </c>
      <c r="L72" s="45">
        <f t="shared" si="46"/>
        <v>1394432000</v>
      </c>
      <c r="M72" s="46">
        <f t="shared" si="46"/>
        <v>975911466</v>
      </c>
      <c r="N72" s="45">
        <f t="shared" si="46"/>
        <v>0</v>
      </c>
      <c r="O72" s="46">
        <f t="shared" si="46"/>
        <v>0</v>
      </c>
      <c r="P72" s="45">
        <f>$H72      +$J72      +$L72      +$N72</f>
        <v>4878697000</v>
      </c>
      <c r="Q72" s="46">
        <f>$I72      +$K72      +$M72      +$O72</f>
        <v>2790930901</v>
      </c>
      <c r="R72" s="47">
        <f>IF(($J72      =0),0,((($L72      -$J72      )/$J72      )*100))</f>
        <v>-25.54642883076831</v>
      </c>
      <c r="S72" s="48">
        <f>IF(($K72      =0),0,((($M72      -$K72      )/$K72      )*100))</f>
        <v>-33.109472924528696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61.100498465254027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36.061665048740018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" thickTop="1" x14ac:dyDescent="0.3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3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0" t="s">
        <v>5</v>
      </c>
      <c r="G74" s="61"/>
      <c r="H74" s="60" t="s">
        <v>6</v>
      </c>
      <c r="I74" s="62"/>
      <c r="J74" s="60" t="s">
        <v>7</v>
      </c>
      <c r="K74" s="62"/>
      <c r="L74" s="60" t="s">
        <v>8</v>
      </c>
      <c r="M74" s="60"/>
      <c r="N74" s="63" t="s">
        <v>9</v>
      </c>
      <c r="O74" s="60"/>
      <c r="P74" s="179" t="s">
        <v>10</v>
      </c>
      <c r="Q74" s="180"/>
      <c r="R74" s="181" t="s">
        <v>11</v>
      </c>
      <c r="S74" s="180"/>
      <c r="T74" s="181" t="s">
        <v>12</v>
      </c>
      <c r="U74" s="180"/>
      <c r="V74" s="179"/>
      <c r="W74" s="180"/>
    </row>
    <row r="75" spans="1:23" ht="52.5" x14ac:dyDescent="0.3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3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3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3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3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3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3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3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3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3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3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3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IF(($J86      =0),0,((($L86      -$J86      )/$J86      )*100))</f>
        <v>0</v>
      </c>
      <c r="S86" s="104">
        <f t="shared" ref="S86:S93" si="52">IF(($K86      =0),0,((($M86      -$K86      )/$K86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3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3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3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3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3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3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3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3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1" hidden="1" x14ac:dyDescent="0.3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3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3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3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3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3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3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3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3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3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3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3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3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3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3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3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3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3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3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3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35">
      <c r="A115" s="129" t="s">
        <v>118</v>
      </c>
    </row>
    <row r="116" spans="1:23" x14ac:dyDescent="0.35">
      <c r="A116" s="129" t="s">
        <v>119</v>
      </c>
    </row>
    <row r="117" spans="1:23" x14ac:dyDescent="0.3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3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3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35">
      <c r="A120" s="129" t="s">
        <v>123</v>
      </c>
    </row>
    <row r="123" spans="1:23" x14ac:dyDescent="0.35">
      <c r="A123" s="130"/>
      <c r="G123" s="130"/>
      <c r="W123" s="130"/>
    </row>
    <row r="124" spans="1:23" x14ac:dyDescent="0.35">
      <c r="A124" s="130"/>
      <c r="G124" s="130"/>
      <c r="W124" s="130"/>
    </row>
    <row r="125" spans="1:23" x14ac:dyDescent="0.3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1379E-8D7A-4BC6-818D-6CCD015C3755}">
  <dimension ref="A1:W125"/>
  <sheetViews>
    <sheetView workbookViewId="0">
      <selection activeCell="A15" sqref="A15"/>
    </sheetView>
  </sheetViews>
  <sheetFormatPr defaultRowHeight="14.5" x14ac:dyDescent="0.35"/>
  <cols>
    <col min="1" max="1" width="52.7265625" style="2" customWidth="1"/>
    <col min="2" max="13" width="13.7265625" style="2" customWidth="1"/>
    <col min="14" max="15" width="13.7265625" style="2" hidden="1" customWidth="1"/>
    <col min="16" max="23" width="13.7265625" style="2" customWidth="1"/>
    <col min="24" max="24" width="2.7265625" style="2" customWidth="1"/>
    <col min="25" max="16384" width="8.7265625" style="2"/>
  </cols>
  <sheetData>
    <row r="1" spans="1:23" x14ac:dyDescent="0.3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"/>
      <c r="W1" s="1"/>
    </row>
    <row r="2" spans="1:23" ht="18" x14ac:dyDescent="0.4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3"/>
      <c r="W2" s="3"/>
    </row>
    <row r="3" spans="1:23" ht="18" customHeight="1" x14ac:dyDescent="0.4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3"/>
      <c r="W3" s="3"/>
    </row>
    <row r="4" spans="1:23" ht="18" customHeight="1" x14ac:dyDescent="0.4">
      <c r="A4" s="183" t="s">
        <v>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3"/>
      <c r="W4" s="3"/>
    </row>
    <row r="5" spans="1:23" ht="15" customHeight="1" x14ac:dyDescent="0.35">
      <c r="A5" s="184" t="s">
        <v>128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4"/>
      <c r="W5" s="4"/>
    </row>
    <row r="6" spans="1:23" ht="12.75" customHeight="1" x14ac:dyDescent="0.35">
      <c r="A6" s="5"/>
      <c r="B6" s="5" t="s">
        <v>1</v>
      </c>
      <c r="C6" s="5" t="s">
        <v>1</v>
      </c>
      <c r="D6" s="5" t="s">
        <v>1</v>
      </c>
      <c r="E6" s="6" t="s">
        <v>1</v>
      </c>
      <c r="F6" s="177" t="s">
        <v>5</v>
      </c>
      <c r="G6" s="178"/>
      <c r="H6" s="177" t="s">
        <v>6</v>
      </c>
      <c r="I6" s="178"/>
      <c r="J6" s="177" t="s">
        <v>7</v>
      </c>
      <c r="K6" s="178"/>
      <c r="L6" s="177" t="s">
        <v>8</v>
      </c>
      <c r="M6" s="178"/>
      <c r="N6" s="177" t="s">
        <v>9</v>
      </c>
      <c r="O6" s="178"/>
      <c r="P6" s="177" t="s">
        <v>10</v>
      </c>
      <c r="Q6" s="178"/>
      <c r="R6" s="177" t="s">
        <v>11</v>
      </c>
      <c r="S6" s="178"/>
      <c r="T6" s="177" t="s">
        <v>12</v>
      </c>
      <c r="U6" s="178"/>
      <c r="V6" s="177" t="s">
        <v>13</v>
      </c>
      <c r="W6" s="178"/>
    </row>
    <row r="7" spans="1:23" ht="65" x14ac:dyDescent="0.3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3" customHeight="1" x14ac:dyDescent="0.3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3" customHeight="1" x14ac:dyDescent="0.35">
      <c r="A9" s="18" t="s">
        <v>35</v>
      </c>
      <c r="B9" s="19">
        <v>0</v>
      </c>
      <c r="C9" s="19">
        <v>0</v>
      </c>
      <c r="D9" s="19"/>
      <c r="E9" s="19">
        <f>$B9       +$C9       +$D9</f>
        <v>0</v>
      </c>
      <c r="F9" s="20">
        <v>0</v>
      </c>
      <c r="G9" s="21">
        <v>0</v>
      </c>
      <c r="H9" s="20"/>
      <c r="I9" s="21"/>
      <c r="J9" s="20"/>
      <c r="K9" s="21"/>
      <c r="L9" s="20"/>
      <c r="M9" s="21"/>
      <c r="N9" s="20"/>
      <c r="O9" s="21"/>
      <c r="P9" s="20">
        <f>$H9       +$J9       +$L9       +$N9</f>
        <v>0</v>
      </c>
      <c r="Q9" s="21">
        <f>$I9       +$K9       +$M9       +$O9</f>
        <v>0</v>
      </c>
      <c r="R9" s="22">
        <f>IF(($J9       =0),0,((($L9       -$J9       )/$J9       )*100))</f>
        <v>0</v>
      </c>
      <c r="S9" s="23">
        <f>IF(($K9       =0),0,((($M9       -$K9       )/$K9       )*100))</f>
        <v>0</v>
      </c>
      <c r="T9" s="22">
        <f>IF(($E9       =0),0,(($P9       /$E9       )*100))</f>
        <v>0</v>
      </c>
      <c r="U9" s="24">
        <f>IF(($E9       =0),0,(($Q9       /$E9       )*100))</f>
        <v>0</v>
      </c>
      <c r="V9" s="20">
        <v>0</v>
      </c>
      <c r="W9" s="21">
        <v>0</v>
      </c>
    </row>
    <row r="10" spans="1:23" ht="13" customHeight="1" x14ac:dyDescent="0.35">
      <c r="A10" s="18" t="s">
        <v>36</v>
      </c>
      <c r="B10" s="19">
        <v>59900000</v>
      </c>
      <c r="C10" s="19">
        <v>0</v>
      </c>
      <c r="D10" s="19"/>
      <c r="E10" s="19">
        <f t="shared" ref="E10:E16" si="0">$B10      +$C10      +$D10</f>
        <v>59900000</v>
      </c>
      <c r="F10" s="20">
        <v>59900000</v>
      </c>
      <c r="G10" s="21">
        <v>59900000</v>
      </c>
      <c r="H10" s="20">
        <v>9781000</v>
      </c>
      <c r="I10" s="21">
        <v>8672916</v>
      </c>
      <c r="J10" s="20">
        <v>16818000</v>
      </c>
      <c r="K10" s="21">
        <v>9922493</v>
      </c>
      <c r="L10" s="20">
        <v>11064000</v>
      </c>
      <c r="M10" s="21">
        <v>11150271</v>
      </c>
      <c r="N10" s="20"/>
      <c r="O10" s="21"/>
      <c r="P10" s="20">
        <f t="shared" ref="P10:P16" si="1">$H10      +$J10      +$L10      +$N10</f>
        <v>37663000</v>
      </c>
      <c r="Q10" s="21">
        <f t="shared" ref="Q10:Q16" si="2">$I10      +$K10      +$M10      +$O10</f>
        <v>29745680</v>
      </c>
      <c r="R10" s="22">
        <f t="shared" ref="R10:R16" si="3">IF(($J10      =0),0,((($L10      -$J10      )/$J10      )*100))</f>
        <v>-34.213342846949693</v>
      </c>
      <c r="S10" s="23">
        <f t="shared" ref="S10:S16" si="4">IF(($K10      =0),0,((($M10      -$K10      )/$K10      )*100))</f>
        <v>12.373684718144926</v>
      </c>
      <c r="T10" s="22">
        <f t="shared" ref="T10:T15" si="5">IF(($E10      =0),0,(($P10      /$E10      )*100))</f>
        <v>62.876460767946575</v>
      </c>
      <c r="U10" s="24">
        <f t="shared" ref="U10:U15" si="6">IF(($E10      =0),0,(($Q10      /$E10      )*100))</f>
        <v>49.658898163606011</v>
      </c>
      <c r="V10" s="20">
        <v>0</v>
      </c>
      <c r="W10" s="21">
        <v>0</v>
      </c>
    </row>
    <row r="11" spans="1:23" ht="13" customHeight="1" x14ac:dyDescent="0.35">
      <c r="A11" s="18" t="s">
        <v>37</v>
      </c>
      <c r="B11" s="19">
        <v>11717000</v>
      </c>
      <c r="C11" s="19">
        <v>0</v>
      </c>
      <c r="D11" s="19"/>
      <c r="E11" s="19">
        <f t="shared" si="0"/>
        <v>11717000</v>
      </c>
      <c r="F11" s="20">
        <v>11717000</v>
      </c>
      <c r="G11" s="21">
        <v>11717000</v>
      </c>
      <c r="H11" s="20">
        <v>1996000</v>
      </c>
      <c r="I11" s="21"/>
      <c r="J11" s="20">
        <v>2314000</v>
      </c>
      <c r="K11" s="21">
        <v>3369000</v>
      </c>
      <c r="L11" s="20">
        <v>2285000</v>
      </c>
      <c r="M11" s="21">
        <v>3170791</v>
      </c>
      <c r="N11" s="20"/>
      <c r="O11" s="21"/>
      <c r="P11" s="20">
        <f t="shared" si="1"/>
        <v>6595000</v>
      </c>
      <c r="Q11" s="21">
        <f t="shared" si="2"/>
        <v>6539791</v>
      </c>
      <c r="R11" s="22">
        <f t="shared" si="3"/>
        <v>-1.2532411408815902</v>
      </c>
      <c r="S11" s="23">
        <f t="shared" si="4"/>
        <v>-5.8833184921341646</v>
      </c>
      <c r="T11" s="22">
        <f t="shared" si="5"/>
        <v>56.285738670308092</v>
      </c>
      <c r="U11" s="24">
        <f t="shared" si="6"/>
        <v>55.814551506358278</v>
      </c>
      <c r="V11" s="20">
        <v>0</v>
      </c>
      <c r="W11" s="21">
        <v>0</v>
      </c>
    </row>
    <row r="12" spans="1:23" ht="13" customHeight="1" x14ac:dyDescent="0.3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3" customHeight="1" x14ac:dyDescent="0.35">
      <c r="A13" s="18" t="s">
        <v>39</v>
      </c>
      <c r="B13" s="19">
        <v>35000000</v>
      </c>
      <c r="C13" s="19">
        <v>13000000</v>
      </c>
      <c r="D13" s="19"/>
      <c r="E13" s="19">
        <f t="shared" si="0"/>
        <v>48000000</v>
      </c>
      <c r="F13" s="20">
        <v>48000000</v>
      </c>
      <c r="G13" s="21">
        <v>48000000</v>
      </c>
      <c r="H13" s="20">
        <v>6734000</v>
      </c>
      <c r="I13" s="21">
        <v>6207375</v>
      </c>
      <c r="J13" s="20">
        <v>7074000</v>
      </c>
      <c r="K13" s="21">
        <v>9865524</v>
      </c>
      <c r="L13" s="20">
        <v>3594000</v>
      </c>
      <c r="M13" s="21">
        <v>2829940</v>
      </c>
      <c r="N13" s="20"/>
      <c r="O13" s="21"/>
      <c r="P13" s="20">
        <f t="shared" si="1"/>
        <v>17402000</v>
      </c>
      <c r="Q13" s="21">
        <f t="shared" si="2"/>
        <v>18902839</v>
      </c>
      <c r="R13" s="22">
        <f t="shared" si="3"/>
        <v>-49.194232400339274</v>
      </c>
      <c r="S13" s="23">
        <f t="shared" si="4"/>
        <v>-71.314853625615825</v>
      </c>
      <c r="T13" s="22">
        <f t="shared" si="5"/>
        <v>36.254166666666663</v>
      </c>
      <c r="U13" s="24">
        <f t="shared" si="6"/>
        <v>39.380914583333329</v>
      </c>
      <c r="V13" s="20">
        <v>0</v>
      </c>
      <c r="W13" s="21">
        <v>0</v>
      </c>
    </row>
    <row r="14" spans="1:23" ht="13" customHeight="1" x14ac:dyDescent="0.35">
      <c r="A14" s="18" t="s">
        <v>40</v>
      </c>
      <c r="B14" s="19">
        <v>900000</v>
      </c>
      <c r="C14" s="19">
        <v>0</v>
      </c>
      <c r="D14" s="19"/>
      <c r="E14" s="19">
        <f t="shared" si="0"/>
        <v>900000</v>
      </c>
      <c r="F14" s="20">
        <v>900000</v>
      </c>
      <c r="G14" s="21">
        <v>599000</v>
      </c>
      <c r="H14" s="20">
        <v>415000</v>
      </c>
      <c r="I14" s="21"/>
      <c r="J14" s="20"/>
      <c r="K14" s="21"/>
      <c r="L14" s="20">
        <v>184000</v>
      </c>
      <c r="M14" s="21"/>
      <c r="N14" s="20"/>
      <c r="O14" s="21"/>
      <c r="P14" s="20">
        <f t="shared" si="1"/>
        <v>599000</v>
      </c>
      <c r="Q14" s="21">
        <f t="shared" si="2"/>
        <v>0</v>
      </c>
      <c r="R14" s="22">
        <f t="shared" si="3"/>
        <v>0</v>
      </c>
      <c r="S14" s="23">
        <f t="shared" si="4"/>
        <v>0</v>
      </c>
      <c r="T14" s="22">
        <f t="shared" si="5"/>
        <v>66.555555555555557</v>
      </c>
      <c r="U14" s="24">
        <f t="shared" si="6"/>
        <v>0</v>
      </c>
      <c r="V14" s="20">
        <v>0</v>
      </c>
      <c r="W14" s="21">
        <v>0</v>
      </c>
    </row>
    <row r="15" spans="1:23" ht="13" customHeight="1" x14ac:dyDescent="0.35">
      <c r="A15" s="18" t="s">
        <v>41</v>
      </c>
      <c r="B15" s="19">
        <v>397532000</v>
      </c>
      <c r="C15" s="19">
        <v>0</v>
      </c>
      <c r="D15" s="19"/>
      <c r="E15" s="19">
        <f t="shared" si="0"/>
        <v>397532000</v>
      </c>
      <c r="F15" s="20">
        <v>397532000</v>
      </c>
      <c r="G15" s="21">
        <v>397532000</v>
      </c>
      <c r="H15" s="20">
        <v>95011000</v>
      </c>
      <c r="I15" s="21">
        <v>91895481</v>
      </c>
      <c r="J15" s="20">
        <v>107332000</v>
      </c>
      <c r="K15" s="21">
        <v>114530384</v>
      </c>
      <c r="L15" s="20">
        <v>78476000</v>
      </c>
      <c r="M15" s="21">
        <v>84410653</v>
      </c>
      <c r="N15" s="20"/>
      <c r="O15" s="21"/>
      <c r="P15" s="20">
        <f t="shared" si="1"/>
        <v>280819000</v>
      </c>
      <c r="Q15" s="21">
        <f t="shared" si="2"/>
        <v>290836518</v>
      </c>
      <c r="R15" s="22">
        <f t="shared" si="3"/>
        <v>-26.884806022435058</v>
      </c>
      <c r="S15" s="23">
        <f t="shared" si="4"/>
        <v>-26.29846329686627</v>
      </c>
      <c r="T15" s="22">
        <f t="shared" si="5"/>
        <v>70.640602517533182</v>
      </c>
      <c r="U15" s="24">
        <f t="shared" si="6"/>
        <v>73.160529969914364</v>
      </c>
      <c r="V15" s="20">
        <v>0</v>
      </c>
      <c r="W15" s="21">
        <v>0</v>
      </c>
    </row>
    <row r="16" spans="1:23" ht="13" customHeight="1" x14ac:dyDescent="0.35">
      <c r="A16" s="25" t="s">
        <v>42</v>
      </c>
      <c r="B16" s="26">
        <f>SUM(B9:B15)</f>
        <v>505049000</v>
      </c>
      <c r="C16" s="26">
        <f>SUM(C9:C15)</f>
        <v>13000000</v>
      </c>
      <c r="D16" s="26"/>
      <c r="E16" s="26">
        <f t="shared" si="0"/>
        <v>518049000</v>
      </c>
      <c r="F16" s="27">
        <f t="shared" ref="F16:O16" si="7">SUM(F9:F15)</f>
        <v>518049000</v>
      </c>
      <c r="G16" s="28">
        <f t="shared" si="7"/>
        <v>517748000</v>
      </c>
      <c r="H16" s="27">
        <f t="shared" si="7"/>
        <v>113937000</v>
      </c>
      <c r="I16" s="28">
        <f t="shared" si="7"/>
        <v>106775772</v>
      </c>
      <c r="J16" s="27">
        <f t="shared" si="7"/>
        <v>133538000</v>
      </c>
      <c r="K16" s="28">
        <f t="shared" si="7"/>
        <v>137687401</v>
      </c>
      <c r="L16" s="27">
        <f t="shared" si="7"/>
        <v>95603000</v>
      </c>
      <c r="M16" s="28">
        <f t="shared" si="7"/>
        <v>101561655</v>
      </c>
      <c r="N16" s="27">
        <f t="shared" si="7"/>
        <v>0</v>
      </c>
      <c r="O16" s="28">
        <f t="shared" si="7"/>
        <v>0</v>
      </c>
      <c r="P16" s="27">
        <f t="shared" si="1"/>
        <v>343078000</v>
      </c>
      <c r="Q16" s="28">
        <f t="shared" si="2"/>
        <v>346024828</v>
      </c>
      <c r="R16" s="29">
        <f t="shared" si="3"/>
        <v>-28.407644266051612</v>
      </c>
      <c r="S16" s="30">
        <f t="shared" si="4"/>
        <v>-26.237510286071853</v>
      </c>
      <c r="T16" s="29">
        <f>IF((SUM($E9:$E13)+$E15)=0,0,(P16/(SUM($E9:$E13)+$E15)*100))</f>
        <v>66.340261704073683</v>
      </c>
      <c r="U16" s="31">
        <f>IF((SUM($E9:$E13)+$E15)=0,0,(Q16/(SUM($E9:$E13)+$E15)*100))</f>
        <v>66.910083554256133</v>
      </c>
      <c r="V16" s="27">
        <f>SUM(V9:V15)</f>
        <v>0</v>
      </c>
      <c r="W16" s="28">
        <f>SUM(W9:W15)</f>
        <v>0</v>
      </c>
    </row>
    <row r="17" spans="1:23" ht="13" customHeight="1" x14ac:dyDescent="0.3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3" customHeight="1" x14ac:dyDescent="0.3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IF(($J18      =0),0,((($L18      -$J18      )/$J18      )*100))</f>
        <v>0</v>
      </c>
      <c r="S18" s="23">
        <f t="shared" ref="S18:S24" si="12">IF(($K18      =0),0,((($M18      -$K18      )/$K18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3" customHeight="1" x14ac:dyDescent="0.35">
      <c r="A19" s="18" t="s">
        <v>45</v>
      </c>
      <c r="B19" s="19">
        <v>19362000</v>
      </c>
      <c r="C19" s="19">
        <v>0</v>
      </c>
      <c r="D19" s="19"/>
      <c r="E19" s="19">
        <f t="shared" si="8"/>
        <v>19362000</v>
      </c>
      <c r="F19" s="20">
        <v>19362000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3" customHeight="1" x14ac:dyDescent="0.35">
      <c r="A20" s="18" t="s">
        <v>46</v>
      </c>
      <c r="B20" s="19">
        <v>87125000</v>
      </c>
      <c r="C20" s="19">
        <v>0</v>
      </c>
      <c r="D20" s="19"/>
      <c r="E20" s="19">
        <f t="shared" si="8"/>
        <v>87125000</v>
      </c>
      <c r="F20" s="20">
        <v>87125000</v>
      </c>
      <c r="G20" s="21">
        <v>87125000</v>
      </c>
      <c r="H20" s="20"/>
      <c r="I20" s="21"/>
      <c r="J20" s="20">
        <v>14124000</v>
      </c>
      <c r="K20" s="21"/>
      <c r="L20" s="20">
        <v>46654000</v>
      </c>
      <c r="M20" s="21">
        <v>18692963</v>
      </c>
      <c r="N20" s="20"/>
      <c r="O20" s="21"/>
      <c r="P20" s="20">
        <f t="shared" si="9"/>
        <v>60778000</v>
      </c>
      <c r="Q20" s="21">
        <f t="shared" si="10"/>
        <v>18692963</v>
      </c>
      <c r="R20" s="22">
        <f t="shared" si="11"/>
        <v>230.31719059756441</v>
      </c>
      <c r="S20" s="23">
        <f t="shared" si="12"/>
        <v>0</v>
      </c>
      <c r="T20" s="22">
        <f t="shared" si="13"/>
        <v>69.759540889526534</v>
      </c>
      <c r="U20" s="24">
        <f t="shared" si="14"/>
        <v>21.455337733142038</v>
      </c>
      <c r="V20" s="20">
        <v>0</v>
      </c>
      <c r="W20" s="21" t="s">
        <v>1</v>
      </c>
    </row>
    <row r="21" spans="1:23" ht="13" customHeight="1" x14ac:dyDescent="0.3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3" customHeight="1" x14ac:dyDescent="0.3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3" customHeight="1" x14ac:dyDescent="0.3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3" customHeight="1" x14ac:dyDescent="0.35">
      <c r="A24" s="25" t="s">
        <v>42</v>
      </c>
      <c r="B24" s="26">
        <f>SUM(B18:B23)</f>
        <v>106487000</v>
      </c>
      <c r="C24" s="26">
        <f>SUM(C18:C23)</f>
        <v>0</v>
      </c>
      <c r="D24" s="26"/>
      <c r="E24" s="26">
        <f t="shared" si="8"/>
        <v>106487000</v>
      </c>
      <c r="F24" s="27">
        <f t="shared" ref="F24:O24" si="15">SUM(F18:F23)</f>
        <v>106487000</v>
      </c>
      <c r="G24" s="28">
        <f t="shared" si="15"/>
        <v>87125000</v>
      </c>
      <c r="H24" s="27">
        <f t="shared" si="15"/>
        <v>0</v>
      </c>
      <c r="I24" s="28">
        <f t="shared" si="15"/>
        <v>0</v>
      </c>
      <c r="J24" s="27">
        <f t="shared" si="15"/>
        <v>14124000</v>
      </c>
      <c r="K24" s="28">
        <f t="shared" si="15"/>
        <v>0</v>
      </c>
      <c r="L24" s="27">
        <f t="shared" si="15"/>
        <v>46654000</v>
      </c>
      <c r="M24" s="28">
        <f t="shared" si="15"/>
        <v>18692963</v>
      </c>
      <c r="N24" s="27">
        <f t="shared" si="15"/>
        <v>0</v>
      </c>
      <c r="O24" s="28">
        <f t="shared" si="15"/>
        <v>0</v>
      </c>
      <c r="P24" s="27">
        <f t="shared" si="9"/>
        <v>60778000</v>
      </c>
      <c r="Q24" s="28">
        <f t="shared" si="10"/>
        <v>18692963</v>
      </c>
      <c r="R24" s="29">
        <f t="shared" si="11"/>
        <v>230.31719059756441</v>
      </c>
      <c r="S24" s="30">
        <f t="shared" si="12"/>
        <v>0</v>
      </c>
      <c r="T24" s="29">
        <f>IF(($E24-$E19-$E23)   =0,0,($P24   /($E24-$E19-$E23)   )*100)</f>
        <v>69.759540889526534</v>
      </c>
      <c r="U24" s="31">
        <f>IF(($E24-$E19-$E23)   =0,0,($Q24   /($E24-$E19-$E23)   )*100)</f>
        <v>21.455337733142038</v>
      </c>
      <c r="V24" s="27">
        <f>SUM(V18:V23)</f>
        <v>0</v>
      </c>
      <c r="W24" s="28">
        <f>SUM(W18:W23)</f>
        <v>0</v>
      </c>
    </row>
    <row r="25" spans="1:23" ht="13" customHeight="1" x14ac:dyDescent="0.3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3" customHeight="1" x14ac:dyDescent="0.3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IF(($J26      =0),0,((($L26      -$J26      )/$J26      )*100))</f>
        <v>0</v>
      </c>
      <c r="S26" s="23">
        <f>IF(($K26      =0),0,((($M26      -$K26      )/$K26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3" customHeight="1" x14ac:dyDescent="0.3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IF(($J27      =0),0,((($L27      -$J27      )/$J27      )*100))</f>
        <v>0</v>
      </c>
      <c r="S27" s="23">
        <f>IF(($K27      =0),0,((($M27      -$K27      )/$K27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3" customHeight="1" x14ac:dyDescent="0.35">
      <c r="A28" s="18" t="s">
        <v>53</v>
      </c>
      <c r="B28" s="19">
        <v>178544000</v>
      </c>
      <c r="C28" s="19">
        <v>0</v>
      </c>
      <c r="D28" s="19"/>
      <c r="E28" s="19">
        <f>$B28      +$C28      +$D28</f>
        <v>178544000</v>
      </c>
      <c r="F28" s="20">
        <v>178544000</v>
      </c>
      <c r="G28" s="21">
        <v>178544000</v>
      </c>
      <c r="H28" s="20">
        <v>4010000</v>
      </c>
      <c r="I28" s="21">
        <v>3576455</v>
      </c>
      <c r="J28" s="20">
        <v>38596000</v>
      </c>
      <c r="K28" s="21">
        <v>42161216</v>
      </c>
      <c r="L28" s="20">
        <v>18483000</v>
      </c>
      <c r="M28" s="21">
        <v>23622365</v>
      </c>
      <c r="N28" s="20"/>
      <c r="O28" s="21"/>
      <c r="P28" s="20">
        <f>$H28      +$J28      +$L28      +$N28</f>
        <v>61089000</v>
      </c>
      <c r="Q28" s="21">
        <f>$I28      +$K28      +$M28      +$O28</f>
        <v>69360036</v>
      </c>
      <c r="R28" s="22">
        <f>IF(($J28      =0),0,((($L28      -$J28      )/$J28      )*100))</f>
        <v>-52.111617784226347</v>
      </c>
      <c r="S28" s="23">
        <f>IF(($K28      =0),0,((($M28      -$K28      )/$K28      )*100))</f>
        <v>-43.971338492703815</v>
      </c>
      <c r="T28" s="22">
        <f>IF(($E28      =0),0,(($P28      /$E28      )*100))</f>
        <v>34.215095438659375</v>
      </c>
      <c r="U28" s="24">
        <f>IF(($E28      =0),0,(($Q28      /$E28      )*100))</f>
        <v>38.84758714938615</v>
      </c>
      <c r="V28" s="20">
        <v>0</v>
      </c>
      <c r="W28" s="21">
        <v>0</v>
      </c>
    </row>
    <row r="29" spans="1:23" ht="13" customHeight="1" x14ac:dyDescent="0.35">
      <c r="A29" s="18" t="s">
        <v>54</v>
      </c>
      <c r="B29" s="19">
        <v>11549000</v>
      </c>
      <c r="C29" s="19">
        <v>0</v>
      </c>
      <c r="D29" s="19"/>
      <c r="E29" s="19">
        <f>$B29      +$C29      +$D29</f>
        <v>11549000</v>
      </c>
      <c r="F29" s="20">
        <v>11549000</v>
      </c>
      <c r="G29" s="21">
        <v>11549000</v>
      </c>
      <c r="H29" s="20">
        <v>1691000</v>
      </c>
      <c r="I29" s="21">
        <v>719672</v>
      </c>
      <c r="J29" s="20">
        <v>1942000</v>
      </c>
      <c r="K29" s="21">
        <v>1032247</v>
      </c>
      <c r="L29" s="20">
        <v>3454000</v>
      </c>
      <c r="M29" s="21">
        <v>1256925</v>
      </c>
      <c r="N29" s="20"/>
      <c r="O29" s="21"/>
      <c r="P29" s="20">
        <f>$H29      +$J29      +$L29      +$N29</f>
        <v>7087000</v>
      </c>
      <c r="Q29" s="21">
        <f>$I29      +$K29      +$M29      +$O29</f>
        <v>3008844</v>
      </c>
      <c r="R29" s="22">
        <f>IF(($J29      =0),0,((($L29      -$J29      )/$J29      )*100))</f>
        <v>77.857878475798145</v>
      </c>
      <c r="S29" s="23">
        <f>IF(($K29      =0),0,((($M29      -$K29      )/$K29      )*100))</f>
        <v>21.76591455339662</v>
      </c>
      <c r="T29" s="22">
        <f>IF(($E29      =0),0,(($P29      /$E29      )*100))</f>
        <v>61.364620313447048</v>
      </c>
      <c r="U29" s="24">
        <f>IF(($E29      =0),0,(($Q29      /$E29      )*100))</f>
        <v>26.052853060871072</v>
      </c>
      <c r="V29" s="20">
        <v>0</v>
      </c>
      <c r="W29" s="21">
        <v>0</v>
      </c>
    </row>
    <row r="30" spans="1:23" ht="13" customHeight="1" x14ac:dyDescent="0.35">
      <c r="A30" s="25" t="s">
        <v>42</v>
      </c>
      <c r="B30" s="26">
        <f>SUM(B26:B29)</f>
        <v>190093000</v>
      </c>
      <c r="C30" s="26">
        <f>SUM(C26:C29)</f>
        <v>0</v>
      </c>
      <c r="D30" s="26"/>
      <c r="E30" s="26">
        <f>$B30      +$C30      +$D30</f>
        <v>190093000</v>
      </c>
      <c r="F30" s="27">
        <f t="shared" ref="F30:O30" si="16">SUM(F26:F29)</f>
        <v>190093000</v>
      </c>
      <c r="G30" s="28">
        <f t="shared" si="16"/>
        <v>190093000</v>
      </c>
      <c r="H30" s="27">
        <f t="shared" si="16"/>
        <v>5701000</v>
      </c>
      <c r="I30" s="28">
        <f t="shared" si="16"/>
        <v>4296127</v>
      </c>
      <c r="J30" s="27">
        <f t="shared" si="16"/>
        <v>40538000</v>
      </c>
      <c r="K30" s="28">
        <f t="shared" si="16"/>
        <v>43193463</v>
      </c>
      <c r="L30" s="27">
        <f t="shared" si="16"/>
        <v>21937000</v>
      </c>
      <c r="M30" s="28">
        <f t="shared" si="16"/>
        <v>24879290</v>
      </c>
      <c r="N30" s="27">
        <f t="shared" si="16"/>
        <v>0</v>
      </c>
      <c r="O30" s="28">
        <f t="shared" si="16"/>
        <v>0</v>
      </c>
      <c r="P30" s="27">
        <f>$H30      +$J30      +$L30      +$N30</f>
        <v>68176000</v>
      </c>
      <c r="Q30" s="28">
        <f>$I30      +$K30      +$M30      +$O30</f>
        <v>72368880</v>
      </c>
      <c r="R30" s="29">
        <f>IF(($J30      =0),0,((($L30      -$J30      )/$J30      )*100))</f>
        <v>-45.885342148107952</v>
      </c>
      <c r="S30" s="30">
        <f>IF(($K30      =0),0,((($M30      -$K30      )/$K30      )*100))</f>
        <v>-42.400334976614403</v>
      </c>
      <c r="T30" s="29">
        <f>IF($E30   =0,0,($P30   /$E30   )*100)</f>
        <v>35.864550509487465</v>
      </c>
      <c r="U30" s="31">
        <f>IF($E30   =0,0,($Q30   /$E30   )*100)</f>
        <v>38.070249825085618</v>
      </c>
      <c r="V30" s="27">
        <f>SUM(V26:V29)</f>
        <v>0</v>
      </c>
      <c r="W30" s="28">
        <f>SUM(W26:W29)</f>
        <v>0</v>
      </c>
    </row>
    <row r="31" spans="1:23" ht="13" customHeight="1" x14ac:dyDescent="0.3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3" customHeight="1" x14ac:dyDescent="0.35">
      <c r="A32" s="18" t="s">
        <v>56</v>
      </c>
      <c r="B32" s="19">
        <v>79778000</v>
      </c>
      <c r="C32" s="19">
        <v>0</v>
      </c>
      <c r="D32" s="19"/>
      <c r="E32" s="19">
        <f>$B32      +$C32      +$D32</f>
        <v>79778000</v>
      </c>
      <c r="F32" s="20">
        <v>79778000</v>
      </c>
      <c r="G32" s="21">
        <v>79778000</v>
      </c>
      <c r="H32" s="20">
        <v>17487000</v>
      </c>
      <c r="I32" s="21">
        <v>5771850</v>
      </c>
      <c r="J32" s="20">
        <v>32038000</v>
      </c>
      <c r="K32" s="21">
        <v>16551763</v>
      </c>
      <c r="L32" s="20">
        <v>17061000</v>
      </c>
      <c r="M32" s="21">
        <v>17021606</v>
      </c>
      <c r="N32" s="20"/>
      <c r="O32" s="21"/>
      <c r="P32" s="20">
        <f>$H32      +$J32      +$L32      +$N32</f>
        <v>66586000</v>
      </c>
      <c r="Q32" s="21">
        <f>$I32      +$K32      +$M32      +$O32</f>
        <v>39345219</v>
      </c>
      <c r="R32" s="22">
        <f>IF(($J32      =0),0,((($L32      -$J32      )/$J32      )*100))</f>
        <v>-46.747612210500037</v>
      </c>
      <c r="S32" s="23">
        <f>IF(($K32      =0),0,((($M32      -$K32      )/$K32      )*100))</f>
        <v>2.8386281268043776</v>
      </c>
      <c r="T32" s="22">
        <f>IF(($E32      =0),0,(($P32      /$E32      )*100))</f>
        <v>83.464112913334503</v>
      </c>
      <c r="U32" s="24">
        <f>IF(($E32      =0),0,(($Q32      /$E32      )*100))</f>
        <v>49.318382260773646</v>
      </c>
      <c r="V32" s="20">
        <v>0</v>
      </c>
      <c r="W32" s="21">
        <v>0</v>
      </c>
    </row>
    <row r="33" spans="1:23" ht="13" customHeight="1" x14ac:dyDescent="0.35">
      <c r="A33" s="25" t="s">
        <v>42</v>
      </c>
      <c r="B33" s="26">
        <f>B32</f>
        <v>79778000</v>
      </c>
      <c r="C33" s="26">
        <f>C32</f>
        <v>0</v>
      </c>
      <c r="D33" s="26"/>
      <c r="E33" s="26">
        <f>$B33      +$C33      +$D33</f>
        <v>79778000</v>
      </c>
      <c r="F33" s="27">
        <f t="shared" ref="F33:O33" si="17">F32</f>
        <v>79778000</v>
      </c>
      <c r="G33" s="28">
        <f t="shared" si="17"/>
        <v>79778000</v>
      </c>
      <c r="H33" s="27">
        <f t="shared" si="17"/>
        <v>17487000</v>
      </c>
      <c r="I33" s="28">
        <f t="shared" si="17"/>
        <v>5771850</v>
      </c>
      <c r="J33" s="27">
        <f t="shared" si="17"/>
        <v>32038000</v>
      </c>
      <c r="K33" s="28">
        <f t="shared" si="17"/>
        <v>16551763</v>
      </c>
      <c r="L33" s="27">
        <f t="shared" si="17"/>
        <v>17061000</v>
      </c>
      <c r="M33" s="28">
        <f t="shared" si="17"/>
        <v>17021606</v>
      </c>
      <c r="N33" s="27">
        <f t="shared" si="17"/>
        <v>0</v>
      </c>
      <c r="O33" s="28">
        <f t="shared" si="17"/>
        <v>0</v>
      </c>
      <c r="P33" s="27">
        <f>$H33      +$J33      +$L33      +$N33</f>
        <v>66586000</v>
      </c>
      <c r="Q33" s="28">
        <f>$I33      +$K33      +$M33      +$O33</f>
        <v>39345219</v>
      </c>
      <c r="R33" s="29">
        <f>IF(($J33      =0),0,((($L33      -$J33      )/$J33      )*100))</f>
        <v>-46.747612210500037</v>
      </c>
      <c r="S33" s="30">
        <f>IF(($K33      =0),0,((($M33      -$K33      )/$K33      )*100))</f>
        <v>2.8386281268043776</v>
      </c>
      <c r="T33" s="29">
        <f>IF($E33   =0,0,($P33   /$E33   )*100)</f>
        <v>83.464112913334503</v>
      </c>
      <c r="U33" s="31">
        <f>IF($E33   =0,0,($Q33   /$E33   )*100)</f>
        <v>49.318382260773646</v>
      </c>
      <c r="V33" s="27">
        <f>V32</f>
        <v>0</v>
      </c>
      <c r="W33" s="28">
        <f>W32</f>
        <v>0</v>
      </c>
    </row>
    <row r="34" spans="1:23" ht="13" customHeight="1" x14ac:dyDescent="0.3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3" customHeight="1" x14ac:dyDescent="0.35">
      <c r="A35" s="18" t="s">
        <v>58</v>
      </c>
      <c r="B35" s="19">
        <v>298164000</v>
      </c>
      <c r="C35" s="19">
        <v>1670000</v>
      </c>
      <c r="D35" s="19"/>
      <c r="E35" s="19">
        <f t="shared" ref="E35:E40" si="18">$B35      +$C35      +$D35</f>
        <v>299834000</v>
      </c>
      <c r="F35" s="20">
        <v>299834000</v>
      </c>
      <c r="G35" s="21">
        <v>299834000</v>
      </c>
      <c r="H35" s="20">
        <v>1017000</v>
      </c>
      <c r="I35" s="21">
        <v>10008022</v>
      </c>
      <c r="J35" s="20">
        <v>33856000</v>
      </c>
      <c r="K35" s="21">
        <v>4777068</v>
      </c>
      <c r="L35" s="20">
        <v>58108000</v>
      </c>
      <c r="M35" s="21">
        <v>54427464</v>
      </c>
      <c r="N35" s="20"/>
      <c r="O35" s="21"/>
      <c r="P35" s="20">
        <f t="shared" ref="P35:P40" si="19">$H35      +$J35      +$L35      +$N35</f>
        <v>92981000</v>
      </c>
      <c r="Q35" s="21">
        <f t="shared" ref="Q35:Q40" si="20">$I35      +$K35      +$M35      +$O35</f>
        <v>69212554</v>
      </c>
      <c r="R35" s="22">
        <f t="shared" ref="R35:R40" si="21">IF(($J35      =0),0,((($L35      -$J35      )/$J35      )*100))</f>
        <v>71.632797731568999</v>
      </c>
      <c r="S35" s="23">
        <f t="shared" ref="S35:S40" si="22">IF(($K35      =0),0,((($M35      -$K35      )/$K35      )*100))</f>
        <v>1039.3487385986552</v>
      </c>
      <c r="T35" s="22">
        <f t="shared" ref="T35:T39" si="23">IF(($E35      =0),0,(($P35      /$E35      )*100))</f>
        <v>31.010825990381345</v>
      </c>
      <c r="U35" s="24">
        <f t="shared" ref="U35:U39" si="24">IF(($E35      =0),0,(($Q35      /$E35      )*100))</f>
        <v>23.083624272097229</v>
      </c>
      <c r="V35" s="20">
        <v>0</v>
      </c>
      <c r="W35" s="21">
        <v>0</v>
      </c>
    </row>
    <row r="36" spans="1:23" ht="13" customHeight="1" x14ac:dyDescent="0.35">
      <c r="A36" s="18" t="s">
        <v>59</v>
      </c>
      <c r="B36" s="19">
        <v>431289000</v>
      </c>
      <c r="C36" s="19">
        <v>0</v>
      </c>
      <c r="D36" s="19"/>
      <c r="E36" s="19">
        <f t="shared" si="18"/>
        <v>431289000</v>
      </c>
      <c r="F36" s="20">
        <v>431289000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3" customHeight="1" x14ac:dyDescent="0.3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3" customHeight="1" x14ac:dyDescent="0.35">
      <c r="A38" s="18" t="s">
        <v>61</v>
      </c>
      <c r="B38" s="19">
        <v>20015000</v>
      </c>
      <c r="C38" s="19">
        <v>0</v>
      </c>
      <c r="D38" s="19"/>
      <c r="E38" s="19">
        <f t="shared" si="18"/>
        <v>20015000</v>
      </c>
      <c r="F38" s="20">
        <v>20015000</v>
      </c>
      <c r="G38" s="21">
        <v>20015000</v>
      </c>
      <c r="H38" s="20"/>
      <c r="I38" s="21">
        <v>-869565</v>
      </c>
      <c r="J38" s="20">
        <v>3455000</v>
      </c>
      <c r="K38" s="21">
        <v>4347824</v>
      </c>
      <c r="L38" s="20">
        <v>3736000</v>
      </c>
      <c r="M38" s="21">
        <v>2852490</v>
      </c>
      <c r="N38" s="20"/>
      <c r="O38" s="21"/>
      <c r="P38" s="20">
        <f t="shared" si="19"/>
        <v>7191000</v>
      </c>
      <c r="Q38" s="21">
        <f t="shared" si="20"/>
        <v>6330749</v>
      </c>
      <c r="R38" s="22">
        <f t="shared" si="21"/>
        <v>8.1331403762662813</v>
      </c>
      <c r="S38" s="23">
        <f t="shared" si="22"/>
        <v>-34.392698508495286</v>
      </c>
      <c r="T38" s="22">
        <f t="shared" si="23"/>
        <v>35.928053959530352</v>
      </c>
      <c r="U38" s="24">
        <f t="shared" si="24"/>
        <v>31.630022483137648</v>
      </c>
      <c r="V38" s="20">
        <v>0</v>
      </c>
      <c r="W38" s="21">
        <v>0</v>
      </c>
    </row>
    <row r="39" spans="1:23" ht="13" customHeight="1" x14ac:dyDescent="0.3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3" customHeight="1" x14ac:dyDescent="0.35">
      <c r="A40" s="25" t="s">
        <v>42</v>
      </c>
      <c r="B40" s="26">
        <f>SUM(B35:B39)</f>
        <v>749468000</v>
      </c>
      <c r="C40" s="26">
        <f>SUM(C35:C39)</f>
        <v>1670000</v>
      </c>
      <c r="D40" s="26"/>
      <c r="E40" s="26">
        <f t="shared" si="18"/>
        <v>751138000</v>
      </c>
      <c r="F40" s="27">
        <f t="shared" ref="F40:O40" si="25">SUM(F35:F39)</f>
        <v>751138000</v>
      </c>
      <c r="G40" s="28">
        <f t="shared" si="25"/>
        <v>319849000</v>
      </c>
      <c r="H40" s="27">
        <f t="shared" si="25"/>
        <v>1017000</v>
      </c>
      <c r="I40" s="28">
        <f t="shared" si="25"/>
        <v>9138457</v>
      </c>
      <c r="J40" s="27">
        <f t="shared" si="25"/>
        <v>37311000</v>
      </c>
      <c r="K40" s="28">
        <f t="shared" si="25"/>
        <v>9124892</v>
      </c>
      <c r="L40" s="27">
        <f t="shared" si="25"/>
        <v>61844000</v>
      </c>
      <c r="M40" s="28">
        <f t="shared" si="25"/>
        <v>57279954</v>
      </c>
      <c r="N40" s="27">
        <f t="shared" si="25"/>
        <v>0</v>
      </c>
      <c r="O40" s="28">
        <f t="shared" si="25"/>
        <v>0</v>
      </c>
      <c r="P40" s="27">
        <f t="shared" si="19"/>
        <v>100172000</v>
      </c>
      <c r="Q40" s="28">
        <f t="shared" si="20"/>
        <v>75543303</v>
      </c>
      <c r="R40" s="29">
        <f t="shared" si="21"/>
        <v>65.752727077805474</v>
      </c>
      <c r="S40" s="30">
        <f t="shared" si="22"/>
        <v>527.73295289412738</v>
      </c>
      <c r="T40" s="29">
        <f>IF((+$E35+$E38) =0,0,(P40   /(+$E35+$E38) )*100)</f>
        <v>31.318528430603195</v>
      </c>
      <c r="U40" s="31">
        <f>IF((+$E35+$E38) =0,0,(Q40   /(+$E35+$E38) )*100)</f>
        <v>23.618427132803291</v>
      </c>
      <c r="V40" s="27">
        <f>SUM(V35:V39)</f>
        <v>0</v>
      </c>
      <c r="W40" s="28">
        <f>SUM(W35:W39)</f>
        <v>0</v>
      </c>
    </row>
    <row r="41" spans="1:23" ht="13" customHeight="1" x14ac:dyDescent="0.3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3" customHeight="1" x14ac:dyDescent="0.3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IF(($J42      =0),0,((($L42      -$J42      )/$J42      )*100))</f>
        <v>0</v>
      </c>
      <c r="S42" s="23">
        <f t="shared" ref="S42:S53" si="30">IF(($K42      =0),0,((($M42      -$K42      )/$K42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3" customHeight="1" x14ac:dyDescent="0.35">
      <c r="A43" s="18" t="s">
        <v>65</v>
      </c>
      <c r="B43" s="19">
        <v>218806000</v>
      </c>
      <c r="C43" s="19">
        <v>0</v>
      </c>
      <c r="D43" s="19"/>
      <c r="E43" s="19">
        <f t="shared" si="26"/>
        <v>218806000</v>
      </c>
      <c r="F43" s="20">
        <v>218806000</v>
      </c>
      <c r="G43" s="21">
        <v>218806000</v>
      </c>
      <c r="H43" s="20"/>
      <c r="I43" s="21">
        <v>41713697</v>
      </c>
      <c r="J43" s="20">
        <v>15532000</v>
      </c>
      <c r="K43" s="21">
        <v>63977836</v>
      </c>
      <c r="L43" s="20">
        <v>5288000</v>
      </c>
      <c r="M43" s="21">
        <v>42462708</v>
      </c>
      <c r="N43" s="20"/>
      <c r="O43" s="21"/>
      <c r="P43" s="20">
        <f t="shared" si="27"/>
        <v>20820000</v>
      </c>
      <c r="Q43" s="21">
        <f t="shared" si="28"/>
        <v>148154241</v>
      </c>
      <c r="R43" s="22">
        <f t="shared" si="29"/>
        <v>-65.954159155292302</v>
      </c>
      <c r="S43" s="23">
        <f t="shared" si="30"/>
        <v>-33.629033654717553</v>
      </c>
      <c r="T43" s="22">
        <f t="shared" si="31"/>
        <v>9.5152783744504266</v>
      </c>
      <c r="U43" s="24">
        <f t="shared" si="32"/>
        <v>67.710319186859593</v>
      </c>
      <c r="V43" s="20">
        <v>0</v>
      </c>
      <c r="W43" s="21">
        <v>0</v>
      </c>
    </row>
    <row r="44" spans="1:23" ht="13" customHeight="1" x14ac:dyDescent="0.35">
      <c r="A44" s="18" t="s">
        <v>66</v>
      </c>
      <c r="B44" s="19">
        <v>787797000</v>
      </c>
      <c r="C44" s="19">
        <v>0</v>
      </c>
      <c r="D44" s="19"/>
      <c r="E44" s="19">
        <f t="shared" si="26"/>
        <v>787797000</v>
      </c>
      <c r="F44" s="20">
        <v>787797000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3" customHeight="1" x14ac:dyDescent="0.3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3" customHeight="1" x14ac:dyDescent="0.3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3" hidden="1" customHeight="1" x14ac:dyDescent="0.3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3" customHeight="1" x14ac:dyDescent="0.3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3" customHeight="1" x14ac:dyDescent="0.3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3" customHeight="1" x14ac:dyDescent="0.3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3" customHeight="1" x14ac:dyDescent="0.35">
      <c r="A51" s="18" t="s">
        <v>73</v>
      </c>
      <c r="B51" s="19">
        <v>315449000</v>
      </c>
      <c r="C51" s="19">
        <v>-10000000</v>
      </c>
      <c r="D51" s="19"/>
      <c r="E51" s="19">
        <f t="shared" si="26"/>
        <v>305449000</v>
      </c>
      <c r="F51" s="20">
        <v>305449000</v>
      </c>
      <c r="G51" s="21">
        <v>305449000</v>
      </c>
      <c r="H51" s="20">
        <v>31375000</v>
      </c>
      <c r="I51" s="21">
        <v>70601306</v>
      </c>
      <c r="J51" s="20">
        <v>59369000</v>
      </c>
      <c r="K51" s="21">
        <v>38584946</v>
      </c>
      <c r="L51" s="20">
        <v>74440000</v>
      </c>
      <c r="M51" s="21">
        <v>52614315</v>
      </c>
      <c r="N51" s="20"/>
      <c r="O51" s="21"/>
      <c r="P51" s="20">
        <f t="shared" si="27"/>
        <v>165184000</v>
      </c>
      <c r="Q51" s="21">
        <f t="shared" si="28"/>
        <v>161800567</v>
      </c>
      <c r="R51" s="22">
        <f t="shared" si="29"/>
        <v>25.385302093685258</v>
      </c>
      <c r="S51" s="23">
        <f t="shared" si="30"/>
        <v>36.359695825413361</v>
      </c>
      <c r="T51" s="22">
        <f t="shared" si="31"/>
        <v>54.079077030862763</v>
      </c>
      <c r="U51" s="24">
        <f t="shared" si="32"/>
        <v>52.971385403127854</v>
      </c>
      <c r="V51" s="20">
        <v>0</v>
      </c>
      <c r="W51" s="21">
        <v>0</v>
      </c>
    </row>
    <row r="52" spans="1:23" ht="13" customHeight="1" x14ac:dyDescent="0.35">
      <c r="A52" s="18" t="s">
        <v>74</v>
      </c>
      <c r="B52" s="19">
        <v>288402000</v>
      </c>
      <c r="C52" s="19">
        <v>-125206000</v>
      </c>
      <c r="D52" s="19"/>
      <c r="E52" s="19">
        <f t="shared" si="26"/>
        <v>163196000</v>
      </c>
      <c r="F52" s="20">
        <v>163196000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3" customHeight="1" x14ac:dyDescent="0.35">
      <c r="A53" s="25" t="s">
        <v>42</v>
      </c>
      <c r="B53" s="26">
        <f>SUM(B42:B52)</f>
        <v>1610454000</v>
      </c>
      <c r="C53" s="26">
        <f>SUM(C42:C52)</f>
        <v>-135206000</v>
      </c>
      <c r="D53" s="26"/>
      <c r="E53" s="26">
        <f t="shared" si="26"/>
        <v>1475248000</v>
      </c>
      <c r="F53" s="27">
        <f t="shared" ref="F53:O53" si="33">SUM(F42:F52)</f>
        <v>1475248000</v>
      </c>
      <c r="G53" s="28">
        <f t="shared" si="33"/>
        <v>524255000</v>
      </c>
      <c r="H53" s="27">
        <f t="shared" si="33"/>
        <v>31375000</v>
      </c>
      <c r="I53" s="28">
        <f t="shared" si="33"/>
        <v>112315003</v>
      </c>
      <c r="J53" s="27">
        <f t="shared" si="33"/>
        <v>74901000</v>
      </c>
      <c r="K53" s="28">
        <f t="shared" si="33"/>
        <v>102562782</v>
      </c>
      <c r="L53" s="27">
        <f t="shared" si="33"/>
        <v>79728000</v>
      </c>
      <c r="M53" s="28">
        <f t="shared" si="33"/>
        <v>95077023</v>
      </c>
      <c r="N53" s="27">
        <f t="shared" si="33"/>
        <v>0</v>
      </c>
      <c r="O53" s="28">
        <f t="shared" si="33"/>
        <v>0</v>
      </c>
      <c r="P53" s="27">
        <f t="shared" si="27"/>
        <v>186004000</v>
      </c>
      <c r="Q53" s="28">
        <f t="shared" si="28"/>
        <v>309954808</v>
      </c>
      <c r="R53" s="29">
        <f t="shared" si="29"/>
        <v>6.4445067489085588</v>
      </c>
      <c r="S53" s="30">
        <f t="shared" si="30"/>
        <v>-7.2987089995277241</v>
      </c>
      <c r="T53" s="29">
        <f>IF((+$E43+$E45+$E47+$E48+$E51) =0,0,(P53   /(+$E43+$E45+$E47+$E48+$E51) )*100)</f>
        <v>35.479680689740675</v>
      </c>
      <c r="U53" s="31">
        <f>IF((+$E43+$E45+$E47+$E48+$E51) =0,0,(Q53   /(+$E43+$E45+$E47+$E48+$E51) )*100)</f>
        <v>59.122909271251586</v>
      </c>
      <c r="V53" s="27">
        <f>SUM(V42:V52)</f>
        <v>0</v>
      </c>
      <c r="W53" s="28">
        <f>SUM(W42:W52)</f>
        <v>0</v>
      </c>
    </row>
    <row r="54" spans="1:23" ht="13" customHeight="1" x14ac:dyDescent="0.3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3" customHeight="1" x14ac:dyDescent="0.3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IF(($J55      =0),0,((($L55      -$J55      )/$J55      )*100))</f>
        <v>0</v>
      </c>
      <c r="S55" s="23">
        <f>IF(($K55      =0),0,((($M55      -$K55      )/$K55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3" customHeight="1" x14ac:dyDescent="0.3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IF(($J56      =0),0,((($L56      -$J56      )/$J56      )*100))</f>
        <v>0</v>
      </c>
      <c r="S56" s="23">
        <f>IF(($K56      =0),0,((($M56      -$K56      )/$K56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3" hidden="1" customHeight="1" x14ac:dyDescent="0.3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IF(($J57      =0),0,((($L57      -$J57      )/$J57      )*100))</f>
        <v>0</v>
      </c>
      <c r="S57" s="23">
        <f>IF(($K57      =0),0,((($M57      -$K57      )/$K57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3" hidden="1" customHeight="1" x14ac:dyDescent="0.3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IF(($J58      =0),0,((($L58      -$J58      )/$J58      )*100))</f>
        <v>0</v>
      </c>
      <c r="S58" s="23">
        <f>IF(($K58      =0),0,((($M58      -$K58      )/$K58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3" customHeight="1" x14ac:dyDescent="0.3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IF(($J59      =0),0,((($L59      -$J59      )/$J59      )*100))</f>
        <v>0</v>
      </c>
      <c r="S59" s="41">
        <f>IF(($K59      =0),0,((($M59      -$K59      )/$K59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3" customHeight="1" x14ac:dyDescent="0.3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3" customHeight="1" x14ac:dyDescent="0.3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IF(($J61      =0),0,((($L61      -$J61      )/$J61      )*100))</f>
        <v>0</v>
      </c>
      <c r="S61" s="23">
        <f t="shared" ref="S61:S67" si="39">IF(($K61      =0),0,((($M61      -$K61      )/$K61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3" customHeight="1" x14ac:dyDescent="0.3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3" customHeight="1" x14ac:dyDescent="0.3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3" customHeight="1" x14ac:dyDescent="0.35">
      <c r="A64" s="18" t="s">
        <v>84</v>
      </c>
      <c r="B64" s="19">
        <v>0</v>
      </c>
      <c r="C64" s="19">
        <v>0</v>
      </c>
      <c r="D64" s="19"/>
      <c r="E64" s="19">
        <f t="shared" si="35"/>
        <v>0</v>
      </c>
      <c r="F64" s="20">
        <v>0</v>
      </c>
      <c r="G64" s="21">
        <v>0</v>
      </c>
      <c r="H64" s="20"/>
      <c r="I64" s="21"/>
      <c r="J64" s="20"/>
      <c r="K64" s="21"/>
      <c r="L64" s="20"/>
      <c r="M64" s="21"/>
      <c r="N64" s="20"/>
      <c r="O64" s="21"/>
      <c r="P64" s="20">
        <f t="shared" si="36"/>
        <v>0</v>
      </c>
      <c r="Q64" s="21">
        <f t="shared" si="37"/>
        <v>0</v>
      </c>
      <c r="R64" s="22">
        <f t="shared" si="38"/>
        <v>0</v>
      </c>
      <c r="S64" s="23">
        <f t="shared" si="39"/>
        <v>0</v>
      </c>
      <c r="T64" s="22">
        <f t="shared" si="40"/>
        <v>0</v>
      </c>
      <c r="U64" s="24">
        <f t="shared" si="41"/>
        <v>0</v>
      </c>
      <c r="V64" s="20">
        <v>0</v>
      </c>
      <c r="W64" s="21">
        <v>0</v>
      </c>
    </row>
    <row r="65" spans="1:23" ht="13" customHeight="1" x14ac:dyDescent="0.35">
      <c r="A65" s="18" t="s">
        <v>85</v>
      </c>
      <c r="B65" s="19">
        <v>0</v>
      </c>
      <c r="C65" s="19">
        <v>0</v>
      </c>
      <c r="D65" s="19"/>
      <c r="E65" s="19">
        <f t="shared" si="35"/>
        <v>0</v>
      </c>
      <c r="F65" s="20">
        <v>0</v>
      </c>
      <c r="G65" s="21">
        <v>0</v>
      </c>
      <c r="H65" s="20"/>
      <c r="I65" s="21"/>
      <c r="J65" s="20"/>
      <c r="K65" s="21"/>
      <c r="L65" s="20"/>
      <c r="M65" s="21"/>
      <c r="N65" s="20"/>
      <c r="O65" s="21"/>
      <c r="P65" s="20">
        <f t="shared" si="36"/>
        <v>0</v>
      </c>
      <c r="Q65" s="21">
        <f t="shared" si="37"/>
        <v>0</v>
      </c>
      <c r="R65" s="22">
        <f t="shared" si="38"/>
        <v>0</v>
      </c>
      <c r="S65" s="23">
        <f t="shared" si="39"/>
        <v>0</v>
      </c>
      <c r="T65" s="22">
        <f t="shared" si="40"/>
        <v>0</v>
      </c>
      <c r="U65" s="24">
        <f t="shared" si="41"/>
        <v>0</v>
      </c>
      <c r="V65" s="20">
        <v>0</v>
      </c>
      <c r="W65" s="21">
        <v>0</v>
      </c>
    </row>
    <row r="66" spans="1:23" ht="13" customHeight="1" x14ac:dyDescent="0.35">
      <c r="A66" s="25" t="s">
        <v>42</v>
      </c>
      <c r="B66" s="26">
        <f>SUM(B61:B65)</f>
        <v>0</v>
      </c>
      <c r="C66" s="26">
        <f>SUM(C61:C65)</f>
        <v>0</v>
      </c>
      <c r="D66" s="26"/>
      <c r="E66" s="26">
        <f t="shared" si="35"/>
        <v>0</v>
      </c>
      <c r="F66" s="27">
        <f t="shared" ref="F66:O66" si="42">SUM(F61:F65)</f>
        <v>0</v>
      </c>
      <c r="G66" s="28">
        <f t="shared" si="42"/>
        <v>0</v>
      </c>
      <c r="H66" s="27">
        <f t="shared" si="42"/>
        <v>0</v>
      </c>
      <c r="I66" s="28">
        <f t="shared" si="42"/>
        <v>0</v>
      </c>
      <c r="J66" s="27">
        <f t="shared" si="42"/>
        <v>0</v>
      </c>
      <c r="K66" s="28">
        <f t="shared" si="42"/>
        <v>0</v>
      </c>
      <c r="L66" s="27">
        <f t="shared" si="42"/>
        <v>0</v>
      </c>
      <c r="M66" s="28">
        <f t="shared" si="42"/>
        <v>0</v>
      </c>
      <c r="N66" s="27">
        <f t="shared" si="42"/>
        <v>0</v>
      </c>
      <c r="O66" s="28">
        <f t="shared" si="42"/>
        <v>0</v>
      </c>
      <c r="P66" s="27">
        <f t="shared" si="36"/>
        <v>0</v>
      </c>
      <c r="Q66" s="28">
        <f t="shared" si="37"/>
        <v>0</v>
      </c>
      <c r="R66" s="29">
        <f t="shared" si="38"/>
        <v>0</v>
      </c>
      <c r="S66" s="30">
        <f t="shared" si="39"/>
        <v>0</v>
      </c>
      <c r="T66" s="29">
        <f>IF((+$E61+$E63+$E64++$E65) =0,0,(P66   /(+$E61+$E63+$E64+$E65) )*100)</f>
        <v>0</v>
      </c>
      <c r="U66" s="31">
        <f>IF((+$E61+$E63+$E65) =0,0,(Q66  /(+$E61+$E63+$E65) )*100)</f>
        <v>0</v>
      </c>
      <c r="V66" s="27">
        <f>SUM(V61:V65)</f>
        <v>0</v>
      </c>
      <c r="W66" s="28">
        <f>SUM(W61:W65)</f>
        <v>0</v>
      </c>
    </row>
    <row r="67" spans="1:23" ht="13" customHeight="1" x14ac:dyDescent="0.35">
      <c r="A67" s="43" t="s">
        <v>86</v>
      </c>
      <c r="B67" s="44">
        <f>SUM(B9:B15,B18:B23,B26:B29,B32,B35:B39,B42:B52,B55:B58,B61:B65)</f>
        <v>3241329000</v>
      </c>
      <c r="C67" s="44">
        <f>SUM(C9:C15,C18:C23,C26:C29,C32,C35:C39,C42:C52,C55:C58,C61:C65)</f>
        <v>-120536000</v>
      </c>
      <c r="D67" s="44"/>
      <c r="E67" s="44">
        <f t="shared" si="35"/>
        <v>3120793000</v>
      </c>
      <c r="F67" s="45">
        <f t="shared" ref="F67:O67" si="43">SUM(F9:F15,F18:F23,F26:F29,F32,F35:F39,F42:F52,F55:F58,F61:F65)</f>
        <v>3120793000</v>
      </c>
      <c r="G67" s="46">
        <f t="shared" si="43"/>
        <v>1718848000</v>
      </c>
      <c r="H67" s="45">
        <f t="shared" si="43"/>
        <v>169517000</v>
      </c>
      <c r="I67" s="46">
        <f t="shared" si="43"/>
        <v>238297209</v>
      </c>
      <c r="J67" s="45">
        <f t="shared" si="43"/>
        <v>332450000</v>
      </c>
      <c r="K67" s="46">
        <f t="shared" si="43"/>
        <v>309120301</v>
      </c>
      <c r="L67" s="45">
        <f t="shared" si="43"/>
        <v>322827000</v>
      </c>
      <c r="M67" s="46">
        <f t="shared" si="43"/>
        <v>314512491</v>
      </c>
      <c r="N67" s="45">
        <f t="shared" si="43"/>
        <v>0</v>
      </c>
      <c r="O67" s="46">
        <f t="shared" si="43"/>
        <v>0</v>
      </c>
      <c r="P67" s="45">
        <f t="shared" si="36"/>
        <v>824794000</v>
      </c>
      <c r="Q67" s="46">
        <f t="shared" si="37"/>
        <v>861930001</v>
      </c>
      <c r="R67" s="47">
        <f t="shared" si="38"/>
        <v>-2.8945706121221235</v>
      </c>
      <c r="S67" s="48">
        <f t="shared" si="39"/>
        <v>1.7443661844778031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48.002006694023976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50.1632767427771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3" customHeight="1" x14ac:dyDescent="0.3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3" customHeight="1" x14ac:dyDescent="0.35">
      <c r="A69" s="49" t="s">
        <v>87</v>
      </c>
      <c r="B69" s="19">
        <v>3116210000</v>
      </c>
      <c r="C69" s="19">
        <v>-15388000</v>
      </c>
      <c r="D69" s="19"/>
      <c r="E69" s="19">
        <f>$B69      +$C69      +$D69</f>
        <v>3100822000</v>
      </c>
      <c r="F69" s="20">
        <v>3100822000</v>
      </c>
      <c r="G69" s="21">
        <v>3100822000</v>
      </c>
      <c r="H69" s="20">
        <v>588639000</v>
      </c>
      <c r="I69" s="21">
        <v>275989951</v>
      </c>
      <c r="J69" s="20">
        <v>703601000</v>
      </c>
      <c r="K69" s="21">
        <v>346854314</v>
      </c>
      <c r="L69" s="20">
        <v>477000000</v>
      </c>
      <c r="M69" s="21">
        <v>497300546</v>
      </c>
      <c r="N69" s="20"/>
      <c r="O69" s="21"/>
      <c r="P69" s="20">
        <f>$H69      +$J69      +$L69      +$N69</f>
        <v>1769240000</v>
      </c>
      <c r="Q69" s="21">
        <f>$I69      +$K69      +$M69      +$O69</f>
        <v>1120144811</v>
      </c>
      <c r="R69" s="22">
        <f>IF(($J69      =0),0,((($L69      -$J69      )/$J69      )*100))</f>
        <v>-32.205895102479957</v>
      </c>
      <c r="S69" s="23">
        <f>IF(($K69      =0),0,((($M69      -$K69      )/$K69      )*100))</f>
        <v>43.374473353097748</v>
      </c>
      <c r="T69" s="22">
        <f>IF(($E69      =0),0,(($P69      /$E69      )*100))</f>
        <v>57.057128722641934</v>
      </c>
      <c r="U69" s="24">
        <f>IF(($E69      =0),0,(($Q69      /$E69      )*100))</f>
        <v>36.124124861085221</v>
      </c>
      <c r="V69" s="20">
        <v>0</v>
      </c>
      <c r="W69" s="21">
        <v>0</v>
      </c>
    </row>
    <row r="70" spans="1:23" ht="13" customHeight="1" x14ac:dyDescent="0.35">
      <c r="A70" s="36" t="s">
        <v>42</v>
      </c>
      <c r="B70" s="37">
        <f>B69</f>
        <v>3116210000</v>
      </c>
      <c r="C70" s="37">
        <f>C69</f>
        <v>-15388000</v>
      </c>
      <c r="D70" s="37"/>
      <c r="E70" s="37">
        <f>$B70      +$C70      +$D70</f>
        <v>3100822000</v>
      </c>
      <c r="F70" s="38">
        <f t="shared" ref="F70:O70" si="44">F69</f>
        <v>3100822000</v>
      </c>
      <c r="G70" s="39">
        <f t="shared" si="44"/>
        <v>3100822000</v>
      </c>
      <c r="H70" s="38">
        <f t="shared" si="44"/>
        <v>588639000</v>
      </c>
      <c r="I70" s="39">
        <f t="shared" si="44"/>
        <v>275989951</v>
      </c>
      <c r="J70" s="38">
        <f t="shared" si="44"/>
        <v>703601000</v>
      </c>
      <c r="K70" s="39">
        <f t="shared" si="44"/>
        <v>346854314</v>
      </c>
      <c r="L70" s="38">
        <f t="shared" si="44"/>
        <v>477000000</v>
      </c>
      <c r="M70" s="39">
        <f t="shared" si="44"/>
        <v>497300546</v>
      </c>
      <c r="N70" s="38">
        <f t="shared" si="44"/>
        <v>0</v>
      </c>
      <c r="O70" s="39">
        <f t="shared" si="44"/>
        <v>0</v>
      </c>
      <c r="P70" s="38">
        <f>$H70      +$J70      +$L70      +$N70</f>
        <v>1769240000</v>
      </c>
      <c r="Q70" s="39">
        <f>$I70      +$K70      +$M70      +$O70</f>
        <v>1120144811</v>
      </c>
      <c r="R70" s="40">
        <f>IF(($J70      =0),0,((($L70      -$J70      )/$J70      )*100))</f>
        <v>-32.205895102479957</v>
      </c>
      <c r="S70" s="41">
        <f>IF(($K70      =0),0,((($M70      -$K70      )/$K70      )*100))</f>
        <v>43.374473353097748</v>
      </c>
      <c r="T70" s="40">
        <f>IF($E70   =0,0,($P70   /$E70   )*100)</f>
        <v>57.057128722641934</v>
      </c>
      <c r="U70" s="42">
        <f>IF($E70   =0,0,($Q70   /$E70 )*100)</f>
        <v>36.124124861085221</v>
      </c>
      <c r="V70" s="38">
        <f>V69</f>
        <v>0</v>
      </c>
      <c r="W70" s="39">
        <f>W69</f>
        <v>0</v>
      </c>
    </row>
    <row r="71" spans="1:23" ht="13" customHeight="1" x14ac:dyDescent="0.35">
      <c r="A71" s="43" t="s">
        <v>86</v>
      </c>
      <c r="B71" s="44">
        <f>B69</f>
        <v>3116210000</v>
      </c>
      <c r="C71" s="44">
        <f>C69</f>
        <v>-15388000</v>
      </c>
      <c r="D71" s="44"/>
      <c r="E71" s="44">
        <f>$B71      +$C71      +$D71</f>
        <v>3100822000</v>
      </c>
      <c r="F71" s="45">
        <f t="shared" ref="F71:O71" si="45">F69</f>
        <v>3100822000</v>
      </c>
      <c r="G71" s="46">
        <f t="shared" si="45"/>
        <v>3100822000</v>
      </c>
      <c r="H71" s="45">
        <f t="shared" si="45"/>
        <v>588639000</v>
      </c>
      <c r="I71" s="46">
        <f t="shared" si="45"/>
        <v>275989951</v>
      </c>
      <c r="J71" s="45">
        <f t="shared" si="45"/>
        <v>703601000</v>
      </c>
      <c r="K71" s="46">
        <f t="shared" si="45"/>
        <v>346854314</v>
      </c>
      <c r="L71" s="45">
        <f t="shared" si="45"/>
        <v>477000000</v>
      </c>
      <c r="M71" s="46">
        <f t="shared" si="45"/>
        <v>497300546</v>
      </c>
      <c r="N71" s="45">
        <f t="shared" si="45"/>
        <v>0</v>
      </c>
      <c r="O71" s="46">
        <f t="shared" si="45"/>
        <v>0</v>
      </c>
      <c r="P71" s="45">
        <f>$H71      +$J71      +$L71      +$N71</f>
        <v>1769240000</v>
      </c>
      <c r="Q71" s="46">
        <f>$I71      +$K71      +$M71      +$O71</f>
        <v>1120144811</v>
      </c>
      <c r="R71" s="47">
        <f>IF(($J71      =0),0,((($L71      -$J71      )/$J71      )*100))</f>
        <v>-32.205895102479957</v>
      </c>
      <c r="S71" s="48">
        <f>IF(($K71      =0),0,((($M71      -$K71      )/$K71      )*100))</f>
        <v>43.374473353097748</v>
      </c>
      <c r="T71" s="47">
        <f>IF($E71   =0,0,($P71   /$E71   )*100)</f>
        <v>57.057128722641934</v>
      </c>
      <c r="U71" s="51">
        <f>IF($E71   =0,0,($Q71   /$E71   )*100)</f>
        <v>36.124124861085221</v>
      </c>
      <c r="V71" s="45">
        <f>V69</f>
        <v>0</v>
      </c>
      <c r="W71" s="46">
        <f>W69</f>
        <v>0</v>
      </c>
    </row>
    <row r="72" spans="1:23" ht="13" customHeight="1" thickBot="1" x14ac:dyDescent="0.4">
      <c r="A72" s="43" t="s">
        <v>88</v>
      </c>
      <c r="B72" s="44">
        <f>SUM(B9:B15,B18:B23,B26:B29,B32,B35:B39,B42:B52,B55:B58,B61:B65,B69)</f>
        <v>6357539000</v>
      </c>
      <c r="C72" s="44">
        <f>SUM(C9:C15,C18:C23,C26:C29,C32,C35:C39,C42:C52,C55:C58,C61:C65,C69)</f>
        <v>-135924000</v>
      </c>
      <c r="D72" s="44"/>
      <c r="E72" s="44">
        <f>$B72      +$C72      +$D72</f>
        <v>6221615000</v>
      </c>
      <c r="F72" s="45">
        <f t="shared" ref="F72:O72" si="46">SUM(F9:F15,F18:F23,F26:F29,F32,F35:F39,F42:F52,F55:F58,F61:F65,F69)</f>
        <v>6221615000</v>
      </c>
      <c r="G72" s="46">
        <f t="shared" si="46"/>
        <v>4819670000</v>
      </c>
      <c r="H72" s="45">
        <f t="shared" si="46"/>
        <v>758156000</v>
      </c>
      <c r="I72" s="46">
        <f t="shared" si="46"/>
        <v>514287160</v>
      </c>
      <c r="J72" s="45">
        <f t="shared" si="46"/>
        <v>1036051000</v>
      </c>
      <c r="K72" s="46">
        <f t="shared" si="46"/>
        <v>655974615</v>
      </c>
      <c r="L72" s="45">
        <f t="shared" si="46"/>
        <v>799827000</v>
      </c>
      <c r="M72" s="46">
        <f t="shared" si="46"/>
        <v>811813037</v>
      </c>
      <c r="N72" s="45">
        <f t="shared" si="46"/>
        <v>0</v>
      </c>
      <c r="O72" s="46">
        <f t="shared" si="46"/>
        <v>0</v>
      </c>
      <c r="P72" s="45">
        <f>$H72      +$J72      +$L72      +$N72</f>
        <v>2594034000</v>
      </c>
      <c r="Q72" s="46">
        <f>$I72      +$K72      +$M72      +$O72</f>
        <v>1982074812</v>
      </c>
      <c r="R72" s="47">
        <f>IF(($J72      =0),0,((($L72      -$J72      )/$J72      )*100))</f>
        <v>-22.800421986948518</v>
      </c>
      <c r="S72" s="48">
        <f>IF(($K72      =0),0,((($M72      -$K72      )/$K72      )*100))</f>
        <v>23.75677631976658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53.828507610699241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44.82771297505235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" thickTop="1" x14ac:dyDescent="0.3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3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0" t="s">
        <v>5</v>
      </c>
      <c r="G74" s="61"/>
      <c r="H74" s="60" t="s">
        <v>6</v>
      </c>
      <c r="I74" s="62"/>
      <c r="J74" s="60" t="s">
        <v>7</v>
      </c>
      <c r="K74" s="62"/>
      <c r="L74" s="60" t="s">
        <v>8</v>
      </c>
      <c r="M74" s="60"/>
      <c r="N74" s="63" t="s">
        <v>9</v>
      </c>
      <c r="O74" s="60"/>
      <c r="P74" s="179" t="s">
        <v>10</v>
      </c>
      <c r="Q74" s="180"/>
      <c r="R74" s="181" t="s">
        <v>11</v>
      </c>
      <c r="S74" s="180"/>
      <c r="T74" s="181" t="s">
        <v>12</v>
      </c>
      <c r="U74" s="180"/>
      <c r="V74" s="179"/>
      <c r="W74" s="180"/>
    </row>
    <row r="75" spans="1:23" ht="52.5" x14ac:dyDescent="0.3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3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3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3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3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3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3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3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3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3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3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3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IF(($J86      =0),0,((($L86      -$J86      )/$J86      )*100))</f>
        <v>0</v>
      </c>
      <c r="S86" s="104">
        <f t="shared" ref="S86:S93" si="52">IF(($K86      =0),0,((($M86      -$K86      )/$K86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3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3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3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3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3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3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3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3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1" hidden="1" x14ac:dyDescent="0.3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3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3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3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3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3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3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3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3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3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3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3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3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3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3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3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3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3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3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3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35">
      <c r="A115" s="129" t="s">
        <v>118</v>
      </c>
    </row>
    <row r="116" spans="1:23" x14ac:dyDescent="0.35">
      <c r="A116" s="129" t="s">
        <v>119</v>
      </c>
    </row>
    <row r="117" spans="1:23" x14ac:dyDescent="0.3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3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3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35">
      <c r="A120" s="129" t="s">
        <v>123</v>
      </c>
    </row>
    <row r="123" spans="1:23" x14ac:dyDescent="0.35">
      <c r="A123" s="130"/>
      <c r="G123" s="130"/>
      <c r="W123" s="130"/>
    </row>
    <row r="124" spans="1:23" x14ac:dyDescent="0.35">
      <c r="A124" s="130"/>
      <c r="G124" s="130"/>
      <c r="W124" s="130"/>
    </row>
    <row r="125" spans="1:23" x14ac:dyDescent="0.3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6A9C-8C29-4808-B96F-1BB04C4A5039}">
  <dimension ref="A1:W125"/>
  <sheetViews>
    <sheetView workbookViewId="0">
      <selection activeCell="A5" sqref="A5:U5"/>
    </sheetView>
  </sheetViews>
  <sheetFormatPr defaultRowHeight="14.5" x14ac:dyDescent="0.35"/>
  <cols>
    <col min="1" max="1" width="52.7265625" style="2" customWidth="1"/>
    <col min="2" max="13" width="13.7265625" style="2" customWidth="1"/>
    <col min="14" max="15" width="13.7265625" style="2" hidden="1" customWidth="1"/>
    <col min="16" max="23" width="13.7265625" style="2" customWidth="1"/>
    <col min="24" max="24" width="2.7265625" style="2" customWidth="1"/>
    <col min="25" max="16384" width="8.7265625" style="2"/>
  </cols>
  <sheetData>
    <row r="1" spans="1:23" x14ac:dyDescent="0.3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"/>
      <c r="W1" s="1"/>
    </row>
    <row r="2" spans="1:23" ht="18" x14ac:dyDescent="0.4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3"/>
      <c r="W2" s="3"/>
    </row>
    <row r="3" spans="1:23" ht="18" customHeight="1" x14ac:dyDescent="0.4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3"/>
      <c r="W3" s="3"/>
    </row>
    <row r="4" spans="1:23" ht="18" customHeight="1" x14ac:dyDescent="0.4">
      <c r="A4" s="183" t="s">
        <v>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3"/>
      <c r="W4" s="3"/>
    </row>
    <row r="5" spans="1:23" ht="15" customHeight="1" x14ac:dyDescent="0.35">
      <c r="A5" s="184" t="s">
        <v>129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4"/>
      <c r="W5" s="4"/>
    </row>
    <row r="6" spans="1:23" ht="12.75" customHeight="1" x14ac:dyDescent="0.35">
      <c r="A6" s="5"/>
      <c r="B6" s="5" t="s">
        <v>1</v>
      </c>
      <c r="C6" s="5" t="s">
        <v>1</v>
      </c>
      <c r="D6" s="5" t="s">
        <v>1</v>
      </c>
      <c r="E6" s="6" t="s">
        <v>1</v>
      </c>
      <c r="F6" s="177" t="s">
        <v>5</v>
      </c>
      <c r="G6" s="178"/>
      <c r="H6" s="177" t="s">
        <v>6</v>
      </c>
      <c r="I6" s="178"/>
      <c r="J6" s="177" t="s">
        <v>7</v>
      </c>
      <c r="K6" s="178"/>
      <c r="L6" s="177" t="s">
        <v>8</v>
      </c>
      <c r="M6" s="178"/>
      <c r="N6" s="177" t="s">
        <v>9</v>
      </c>
      <c r="O6" s="178"/>
      <c r="P6" s="177" t="s">
        <v>10</v>
      </c>
      <c r="Q6" s="178"/>
      <c r="R6" s="177" t="s">
        <v>11</v>
      </c>
      <c r="S6" s="178"/>
      <c r="T6" s="177" t="s">
        <v>12</v>
      </c>
      <c r="U6" s="178"/>
      <c r="V6" s="177" t="s">
        <v>13</v>
      </c>
      <c r="W6" s="178"/>
    </row>
    <row r="7" spans="1:23" ht="65" x14ac:dyDescent="0.3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3" customHeight="1" x14ac:dyDescent="0.3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3" customHeight="1" x14ac:dyDescent="0.35">
      <c r="A9" s="18" t="s">
        <v>35</v>
      </c>
      <c r="B9" s="19">
        <v>0</v>
      </c>
      <c r="C9" s="19">
        <v>0</v>
      </c>
      <c r="D9" s="19"/>
      <c r="E9" s="19">
        <f>$B9       +$C9       +$D9</f>
        <v>0</v>
      </c>
      <c r="F9" s="20">
        <v>0</v>
      </c>
      <c r="G9" s="21">
        <v>0</v>
      </c>
      <c r="H9" s="20"/>
      <c r="I9" s="21"/>
      <c r="J9" s="20"/>
      <c r="K9" s="21"/>
      <c r="L9" s="20"/>
      <c r="M9" s="21"/>
      <c r="N9" s="20"/>
      <c r="O9" s="21"/>
      <c r="P9" s="20">
        <f>$H9       +$J9       +$L9       +$N9</f>
        <v>0</v>
      </c>
      <c r="Q9" s="21">
        <f>$I9       +$K9       +$M9       +$O9</f>
        <v>0</v>
      </c>
      <c r="R9" s="22">
        <f>IF(($J9       =0),0,((($L9       -$J9       )/$J9       )*100))</f>
        <v>0</v>
      </c>
      <c r="S9" s="23">
        <f>IF(($K9       =0),0,((($M9       -$K9       )/$K9       )*100))</f>
        <v>0</v>
      </c>
      <c r="T9" s="22">
        <f>IF(($E9       =0),0,(($P9       /$E9       )*100))</f>
        <v>0</v>
      </c>
      <c r="U9" s="24">
        <f>IF(($E9       =0),0,(($Q9       /$E9       )*100))</f>
        <v>0</v>
      </c>
      <c r="V9" s="20">
        <v>0</v>
      </c>
      <c r="W9" s="21">
        <v>0</v>
      </c>
    </row>
    <row r="10" spans="1:23" ht="13" customHeight="1" x14ac:dyDescent="0.35">
      <c r="A10" s="18" t="s">
        <v>36</v>
      </c>
      <c r="B10" s="19">
        <v>44410000</v>
      </c>
      <c r="C10" s="19">
        <v>0</v>
      </c>
      <c r="D10" s="19"/>
      <c r="E10" s="19">
        <f t="shared" ref="E10:E16" si="0">$B10      +$C10      +$D10</f>
        <v>44410000</v>
      </c>
      <c r="F10" s="20">
        <v>44410000</v>
      </c>
      <c r="G10" s="21">
        <v>44410000</v>
      </c>
      <c r="H10" s="20">
        <v>4997000</v>
      </c>
      <c r="I10" s="21">
        <v>2059218</v>
      </c>
      <c r="J10" s="20">
        <v>8303000</v>
      </c>
      <c r="K10" s="21">
        <v>1939711</v>
      </c>
      <c r="L10" s="20">
        <v>9963000</v>
      </c>
      <c r="M10" s="21">
        <v>2846218</v>
      </c>
      <c r="N10" s="20"/>
      <c r="O10" s="21"/>
      <c r="P10" s="20">
        <f t="shared" ref="P10:P16" si="1">$H10      +$J10      +$L10      +$N10</f>
        <v>23263000</v>
      </c>
      <c r="Q10" s="21">
        <f t="shared" ref="Q10:Q16" si="2">$I10      +$K10      +$M10      +$O10</f>
        <v>6845147</v>
      </c>
      <c r="R10" s="22">
        <f t="shared" ref="R10:R16" si="3">IF(($J10      =0),0,((($L10      -$J10      )/$J10      )*100))</f>
        <v>19.992773696254364</v>
      </c>
      <c r="S10" s="23">
        <f t="shared" ref="S10:S16" si="4">IF(($K10      =0),0,((($M10      -$K10      )/$K10      )*100))</f>
        <v>46.734126887974547</v>
      </c>
      <c r="T10" s="22">
        <f t="shared" ref="T10:T15" si="5">IF(($E10      =0),0,(($P10      /$E10      )*100))</f>
        <v>52.382346318396756</v>
      </c>
      <c r="U10" s="24">
        <f t="shared" ref="U10:U15" si="6">IF(($E10      =0),0,(($Q10      /$E10      )*100))</f>
        <v>15.413526232830444</v>
      </c>
      <c r="V10" s="20">
        <v>0</v>
      </c>
      <c r="W10" s="21">
        <v>0</v>
      </c>
    </row>
    <row r="11" spans="1:23" ht="13" customHeight="1" x14ac:dyDescent="0.35">
      <c r="A11" s="18" t="s">
        <v>37</v>
      </c>
      <c r="B11" s="19">
        <v>38000000</v>
      </c>
      <c r="C11" s="19">
        <v>0</v>
      </c>
      <c r="D11" s="19"/>
      <c r="E11" s="19">
        <f t="shared" si="0"/>
        <v>38000000</v>
      </c>
      <c r="F11" s="20">
        <v>38000000</v>
      </c>
      <c r="G11" s="21">
        <v>38000000</v>
      </c>
      <c r="H11" s="20">
        <v>8420000</v>
      </c>
      <c r="I11" s="21">
        <v>2434236</v>
      </c>
      <c r="J11" s="20">
        <v>9595000</v>
      </c>
      <c r="K11" s="21">
        <v>3827425</v>
      </c>
      <c r="L11" s="20">
        <v>9348000</v>
      </c>
      <c r="M11" s="21">
        <v>3246247</v>
      </c>
      <c r="N11" s="20"/>
      <c r="O11" s="21"/>
      <c r="P11" s="20">
        <f t="shared" si="1"/>
        <v>27363000</v>
      </c>
      <c r="Q11" s="21">
        <f t="shared" si="2"/>
        <v>9507908</v>
      </c>
      <c r="R11" s="22">
        <f t="shared" si="3"/>
        <v>-2.5742574257425743</v>
      </c>
      <c r="S11" s="23">
        <f t="shared" si="4"/>
        <v>-15.184569260011626</v>
      </c>
      <c r="T11" s="22">
        <f t="shared" si="5"/>
        <v>72.007894736842104</v>
      </c>
      <c r="U11" s="24">
        <f t="shared" si="6"/>
        <v>25.020810526315788</v>
      </c>
      <c r="V11" s="20">
        <v>0</v>
      </c>
      <c r="W11" s="21">
        <v>0</v>
      </c>
    </row>
    <row r="12" spans="1:23" ht="13" customHeight="1" x14ac:dyDescent="0.3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3" customHeight="1" x14ac:dyDescent="0.35">
      <c r="A13" s="18" t="s">
        <v>39</v>
      </c>
      <c r="B13" s="19">
        <v>30000000</v>
      </c>
      <c r="C13" s="19">
        <v>-18847000</v>
      </c>
      <c r="D13" s="19"/>
      <c r="E13" s="19">
        <f t="shared" si="0"/>
        <v>11153000</v>
      </c>
      <c r="F13" s="20">
        <v>11153000</v>
      </c>
      <c r="G13" s="21">
        <v>11153000</v>
      </c>
      <c r="H13" s="20">
        <v>3049000</v>
      </c>
      <c r="I13" s="21"/>
      <c r="J13" s="20">
        <v>1283000</v>
      </c>
      <c r="K13" s="21"/>
      <c r="L13" s="20">
        <v>5048000</v>
      </c>
      <c r="M13" s="21">
        <v>7661573</v>
      </c>
      <c r="N13" s="20"/>
      <c r="O13" s="21"/>
      <c r="P13" s="20">
        <f t="shared" si="1"/>
        <v>9380000</v>
      </c>
      <c r="Q13" s="21">
        <f t="shared" si="2"/>
        <v>7661573</v>
      </c>
      <c r="R13" s="22">
        <f t="shared" si="3"/>
        <v>293.45284489477785</v>
      </c>
      <c r="S13" s="23">
        <f t="shared" si="4"/>
        <v>0</v>
      </c>
      <c r="T13" s="22">
        <f t="shared" si="5"/>
        <v>84.102931946561469</v>
      </c>
      <c r="U13" s="24">
        <f t="shared" si="6"/>
        <v>68.695176185779616</v>
      </c>
      <c r="V13" s="20">
        <v>0</v>
      </c>
      <c r="W13" s="21">
        <v>0</v>
      </c>
    </row>
    <row r="14" spans="1:23" ht="13" customHeight="1" x14ac:dyDescent="0.35">
      <c r="A14" s="18" t="s">
        <v>40</v>
      </c>
      <c r="B14" s="19">
        <v>22000000</v>
      </c>
      <c r="C14" s="19">
        <v>0</v>
      </c>
      <c r="D14" s="19"/>
      <c r="E14" s="19">
        <f t="shared" si="0"/>
        <v>22000000</v>
      </c>
      <c r="F14" s="20">
        <v>22000000</v>
      </c>
      <c r="G14" s="21">
        <v>938000</v>
      </c>
      <c r="H14" s="20">
        <v>938000</v>
      </c>
      <c r="I14" s="21"/>
      <c r="J14" s="20"/>
      <c r="K14" s="21"/>
      <c r="L14" s="20"/>
      <c r="M14" s="21"/>
      <c r="N14" s="20"/>
      <c r="O14" s="21"/>
      <c r="P14" s="20">
        <f t="shared" si="1"/>
        <v>938000</v>
      </c>
      <c r="Q14" s="21">
        <f t="shared" si="2"/>
        <v>0</v>
      </c>
      <c r="R14" s="22">
        <f t="shared" si="3"/>
        <v>0</v>
      </c>
      <c r="S14" s="23">
        <f t="shared" si="4"/>
        <v>0</v>
      </c>
      <c r="T14" s="22">
        <f t="shared" si="5"/>
        <v>4.2636363636363637</v>
      </c>
      <c r="U14" s="24">
        <f t="shared" si="6"/>
        <v>0</v>
      </c>
      <c r="V14" s="20">
        <v>0</v>
      </c>
      <c r="W14" s="21">
        <v>0</v>
      </c>
    </row>
    <row r="15" spans="1:23" ht="13" customHeight="1" x14ac:dyDescent="0.35">
      <c r="A15" s="18" t="s">
        <v>41</v>
      </c>
      <c r="B15" s="19">
        <v>75218000</v>
      </c>
      <c r="C15" s="19">
        <v>0</v>
      </c>
      <c r="D15" s="19"/>
      <c r="E15" s="19">
        <f t="shared" si="0"/>
        <v>75218000</v>
      </c>
      <c r="F15" s="20">
        <v>75218000</v>
      </c>
      <c r="G15" s="21">
        <v>75218000</v>
      </c>
      <c r="H15" s="20">
        <v>23093000</v>
      </c>
      <c r="I15" s="21"/>
      <c r="J15" s="20">
        <v>16989000</v>
      </c>
      <c r="K15" s="21"/>
      <c r="L15" s="20">
        <v>13290000</v>
      </c>
      <c r="M15" s="21"/>
      <c r="N15" s="20"/>
      <c r="O15" s="21"/>
      <c r="P15" s="20">
        <f t="shared" si="1"/>
        <v>53372000</v>
      </c>
      <c r="Q15" s="21">
        <f t="shared" si="2"/>
        <v>0</v>
      </c>
      <c r="R15" s="22">
        <f t="shared" si="3"/>
        <v>-21.77291188416034</v>
      </c>
      <c r="S15" s="23">
        <f t="shared" si="4"/>
        <v>0</v>
      </c>
      <c r="T15" s="22">
        <f t="shared" si="5"/>
        <v>70.956420005849665</v>
      </c>
      <c r="U15" s="24">
        <f t="shared" si="6"/>
        <v>0</v>
      </c>
      <c r="V15" s="20">
        <v>0</v>
      </c>
      <c r="W15" s="21">
        <v>0</v>
      </c>
    </row>
    <row r="16" spans="1:23" ht="13" customHeight="1" x14ac:dyDescent="0.35">
      <c r="A16" s="25" t="s">
        <v>42</v>
      </c>
      <c r="B16" s="26">
        <f>SUM(B9:B15)</f>
        <v>209628000</v>
      </c>
      <c r="C16" s="26">
        <f>SUM(C9:C15)</f>
        <v>-18847000</v>
      </c>
      <c r="D16" s="26"/>
      <c r="E16" s="26">
        <f t="shared" si="0"/>
        <v>190781000</v>
      </c>
      <c r="F16" s="27">
        <f t="shared" ref="F16:O16" si="7">SUM(F9:F15)</f>
        <v>190781000</v>
      </c>
      <c r="G16" s="28">
        <f t="shared" si="7"/>
        <v>169719000</v>
      </c>
      <c r="H16" s="27">
        <f t="shared" si="7"/>
        <v>40497000</v>
      </c>
      <c r="I16" s="28">
        <f t="shared" si="7"/>
        <v>4493454</v>
      </c>
      <c r="J16" s="27">
        <f t="shared" si="7"/>
        <v>36170000</v>
      </c>
      <c r="K16" s="28">
        <f t="shared" si="7"/>
        <v>5767136</v>
      </c>
      <c r="L16" s="27">
        <f t="shared" si="7"/>
        <v>37649000</v>
      </c>
      <c r="M16" s="28">
        <f t="shared" si="7"/>
        <v>13754038</v>
      </c>
      <c r="N16" s="27">
        <f t="shared" si="7"/>
        <v>0</v>
      </c>
      <c r="O16" s="28">
        <f t="shared" si="7"/>
        <v>0</v>
      </c>
      <c r="P16" s="27">
        <f t="shared" si="1"/>
        <v>114316000</v>
      </c>
      <c r="Q16" s="28">
        <f t="shared" si="2"/>
        <v>24014628</v>
      </c>
      <c r="R16" s="29">
        <f t="shared" si="3"/>
        <v>4.0890240530826656</v>
      </c>
      <c r="S16" s="30">
        <f t="shared" si="4"/>
        <v>138.4899194331467</v>
      </c>
      <c r="T16" s="29">
        <f>IF((SUM($E9:$E13)+$E15)=0,0,(P16/(SUM($E9:$E13)+$E15)*100))</f>
        <v>67.730372494534336</v>
      </c>
      <c r="U16" s="31">
        <f>IF((SUM($E9:$E13)+$E15)=0,0,(Q16/(SUM($E9:$E13)+$E15)*100))</f>
        <v>14.228276879506579</v>
      </c>
      <c r="V16" s="27">
        <f>SUM(V9:V15)</f>
        <v>0</v>
      </c>
      <c r="W16" s="28">
        <f>SUM(W9:W15)</f>
        <v>0</v>
      </c>
    </row>
    <row r="17" spans="1:23" ht="13" customHeight="1" x14ac:dyDescent="0.3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3" customHeight="1" x14ac:dyDescent="0.3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IF(($J18      =0),0,((($L18      -$J18      )/$J18      )*100))</f>
        <v>0</v>
      </c>
      <c r="S18" s="23">
        <f t="shared" ref="S18:S24" si="12">IF(($K18      =0),0,((($M18      -$K18      )/$K18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3" customHeight="1" x14ac:dyDescent="0.35">
      <c r="A19" s="18" t="s">
        <v>45</v>
      </c>
      <c r="B19" s="19">
        <v>9875000</v>
      </c>
      <c r="C19" s="19">
        <v>0</v>
      </c>
      <c r="D19" s="19"/>
      <c r="E19" s="19">
        <f t="shared" si="8"/>
        <v>9875000</v>
      </c>
      <c r="F19" s="20">
        <v>9875000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3" customHeight="1" x14ac:dyDescent="0.35">
      <c r="A20" s="18" t="s">
        <v>46</v>
      </c>
      <c r="B20" s="19">
        <v>0</v>
      </c>
      <c r="C20" s="19">
        <v>0</v>
      </c>
      <c r="D20" s="19"/>
      <c r="E20" s="19">
        <f t="shared" si="8"/>
        <v>0</v>
      </c>
      <c r="F20" s="20">
        <v>0</v>
      </c>
      <c r="G20" s="21">
        <v>0</v>
      </c>
      <c r="H20" s="20"/>
      <c r="I20" s="21"/>
      <c r="J20" s="20"/>
      <c r="K20" s="21"/>
      <c r="L20" s="20"/>
      <c r="M20" s="21"/>
      <c r="N20" s="20"/>
      <c r="O20" s="21"/>
      <c r="P20" s="20">
        <f t="shared" si="9"/>
        <v>0</v>
      </c>
      <c r="Q20" s="21">
        <f t="shared" si="10"/>
        <v>0</v>
      </c>
      <c r="R20" s="22">
        <f t="shared" si="11"/>
        <v>0</v>
      </c>
      <c r="S20" s="23">
        <f t="shared" si="12"/>
        <v>0</v>
      </c>
      <c r="T20" s="22">
        <f t="shared" si="13"/>
        <v>0</v>
      </c>
      <c r="U20" s="24">
        <f t="shared" si="14"/>
        <v>0</v>
      </c>
      <c r="V20" s="20">
        <v>0</v>
      </c>
      <c r="W20" s="21" t="s">
        <v>1</v>
      </c>
    </row>
    <row r="21" spans="1:23" ht="13" customHeight="1" x14ac:dyDescent="0.3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3" customHeight="1" x14ac:dyDescent="0.3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3" customHeight="1" x14ac:dyDescent="0.3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3" customHeight="1" x14ac:dyDescent="0.35">
      <c r="A24" s="25" t="s">
        <v>42</v>
      </c>
      <c r="B24" s="26">
        <f>SUM(B18:B23)</f>
        <v>9875000</v>
      </c>
      <c r="C24" s="26">
        <f>SUM(C18:C23)</f>
        <v>0</v>
      </c>
      <c r="D24" s="26"/>
      <c r="E24" s="26">
        <f t="shared" si="8"/>
        <v>9875000</v>
      </c>
      <c r="F24" s="27">
        <f t="shared" ref="F24:O24" si="15">SUM(F18:F23)</f>
        <v>9875000</v>
      </c>
      <c r="G24" s="28">
        <f t="shared" si="15"/>
        <v>0</v>
      </c>
      <c r="H24" s="27">
        <f t="shared" si="15"/>
        <v>0</v>
      </c>
      <c r="I24" s="28">
        <f t="shared" si="15"/>
        <v>0</v>
      </c>
      <c r="J24" s="27">
        <f t="shared" si="15"/>
        <v>0</v>
      </c>
      <c r="K24" s="28">
        <f t="shared" si="15"/>
        <v>0</v>
      </c>
      <c r="L24" s="27">
        <f t="shared" si="15"/>
        <v>0</v>
      </c>
      <c r="M24" s="28">
        <f t="shared" si="15"/>
        <v>0</v>
      </c>
      <c r="N24" s="27">
        <f t="shared" si="15"/>
        <v>0</v>
      </c>
      <c r="O24" s="28">
        <f t="shared" si="15"/>
        <v>0</v>
      </c>
      <c r="P24" s="27">
        <f t="shared" si="9"/>
        <v>0</v>
      </c>
      <c r="Q24" s="28">
        <f t="shared" si="10"/>
        <v>0</v>
      </c>
      <c r="R24" s="29">
        <f t="shared" si="11"/>
        <v>0</v>
      </c>
      <c r="S24" s="30">
        <f t="shared" si="12"/>
        <v>0</v>
      </c>
      <c r="T24" s="29">
        <f>IF(($E24-$E19-$E23)   =0,0,($P24   /($E24-$E19-$E23)   )*100)</f>
        <v>0</v>
      </c>
      <c r="U24" s="31">
        <f>IF(($E24-$E19-$E23)   =0,0,($Q24   /($E24-$E19-$E23)   )*100)</f>
        <v>0</v>
      </c>
      <c r="V24" s="27">
        <f>SUM(V18:V23)</f>
        <v>0</v>
      </c>
      <c r="W24" s="28">
        <f>SUM(W18:W23)</f>
        <v>0</v>
      </c>
    </row>
    <row r="25" spans="1:23" ht="13" customHeight="1" x14ac:dyDescent="0.3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3" customHeight="1" x14ac:dyDescent="0.3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IF(($J26      =0),0,((($L26      -$J26      )/$J26      )*100))</f>
        <v>0</v>
      </c>
      <c r="S26" s="23">
        <f>IF(($K26      =0),0,((($M26      -$K26      )/$K26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3" customHeight="1" x14ac:dyDescent="0.3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IF(($J27      =0),0,((($L27      -$J27      )/$J27      )*100))</f>
        <v>0</v>
      </c>
      <c r="S27" s="23">
        <f>IF(($K27      =0),0,((($M27      -$K27      )/$K27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3" customHeight="1" x14ac:dyDescent="0.35">
      <c r="A28" s="18" t="s">
        <v>53</v>
      </c>
      <c r="B28" s="19">
        <v>0</v>
      </c>
      <c r="C28" s="19">
        <v>198256000</v>
      </c>
      <c r="D28" s="19"/>
      <c r="E28" s="19">
        <f>$B28      +$C28      +$D28</f>
        <v>198256000</v>
      </c>
      <c r="F28" s="20">
        <v>198256000</v>
      </c>
      <c r="G28" s="21">
        <v>198256000</v>
      </c>
      <c r="H28" s="20"/>
      <c r="I28" s="21"/>
      <c r="J28" s="20"/>
      <c r="K28" s="21"/>
      <c r="L28" s="20"/>
      <c r="M28" s="21"/>
      <c r="N28" s="20"/>
      <c r="O28" s="21"/>
      <c r="P28" s="20">
        <f>$H28      +$J28      +$L28      +$N28</f>
        <v>0</v>
      </c>
      <c r="Q28" s="21">
        <f>$I28      +$K28      +$M28      +$O28</f>
        <v>0</v>
      </c>
      <c r="R28" s="22">
        <f>IF(($J28      =0),0,((($L28      -$J28      )/$J28      )*100))</f>
        <v>0</v>
      </c>
      <c r="S28" s="23">
        <f>IF(($K28      =0),0,((($M28      -$K28      )/$K28      )*100))</f>
        <v>0</v>
      </c>
      <c r="T28" s="22">
        <f>IF(($E28      =0),0,(($P28      /$E28      )*100))</f>
        <v>0</v>
      </c>
      <c r="U28" s="24">
        <f>IF(($E28      =0),0,(($Q28      /$E28      )*100))</f>
        <v>0</v>
      </c>
      <c r="V28" s="20">
        <v>0</v>
      </c>
      <c r="W28" s="21">
        <v>0</v>
      </c>
    </row>
    <row r="29" spans="1:23" ht="13" customHeight="1" x14ac:dyDescent="0.35">
      <c r="A29" s="18" t="s">
        <v>54</v>
      </c>
      <c r="B29" s="19">
        <v>6996000</v>
      </c>
      <c r="C29" s="19">
        <v>0</v>
      </c>
      <c r="D29" s="19"/>
      <c r="E29" s="19">
        <f>$B29      +$C29      +$D29</f>
        <v>6996000</v>
      </c>
      <c r="F29" s="20">
        <v>6996000</v>
      </c>
      <c r="G29" s="21">
        <v>6996000</v>
      </c>
      <c r="H29" s="20">
        <v>817000</v>
      </c>
      <c r="I29" s="21">
        <v>26352</v>
      </c>
      <c r="J29" s="20">
        <v>674000</v>
      </c>
      <c r="K29" s="21">
        <v>796272</v>
      </c>
      <c r="L29" s="20">
        <v>991000</v>
      </c>
      <c r="M29" s="21">
        <v>-193157</v>
      </c>
      <c r="N29" s="20"/>
      <c r="O29" s="21"/>
      <c r="P29" s="20">
        <f>$H29      +$J29      +$L29      +$N29</f>
        <v>2482000</v>
      </c>
      <c r="Q29" s="21">
        <f>$I29      +$K29      +$M29      +$O29</f>
        <v>629467</v>
      </c>
      <c r="R29" s="22">
        <f>IF(($J29      =0),0,((($L29      -$J29      )/$J29      )*100))</f>
        <v>47.032640949554896</v>
      </c>
      <c r="S29" s="23">
        <f>IF(($K29      =0),0,((($M29      -$K29      )/$K29      )*100))</f>
        <v>-124.25766572226576</v>
      </c>
      <c r="T29" s="22">
        <f>IF(($E29      =0),0,(($P29      /$E29      )*100))</f>
        <v>35.477415666094913</v>
      </c>
      <c r="U29" s="24">
        <f>IF(($E29      =0),0,(($Q29      /$E29      )*100))</f>
        <v>8.9975271583762151</v>
      </c>
      <c r="V29" s="20">
        <v>0</v>
      </c>
      <c r="W29" s="21">
        <v>0</v>
      </c>
    </row>
    <row r="30" spans="1:23" ht="13" customHeight="1" x14ac:dyDescent="0.35">
      <c r="A30" s="25" t="s">
        <v>42</v>
      </c>
      <c r="B30" s="26">
        <f>SUM(B26:B29)</f>
        <v>6996000</v>
      </c>
      <c r="C30" s="26">
        <f>SUM(C26:C29)</f>
        <v>198256000</v>
      </c>
      <c r="D30" s="26"/>
      <c r="E30" s="26">
        <f>$B30      +$C30      +$D30</f>
        <v>205252000</v>
      </c>
      <c r="F30" s="27">
        <f t="shared" ref="F30:O30" si="16">SUM(F26:F29)</f>
        <v>205252000</v>
      </c>
      <c r="G30" s="28">
        <f t="shared" si="16"/>
        <v>205252000</v>
      </c>
      <c r="H30" s="27">
        <f t="shared" si="16"/>
        <v>817000</v>
      </c>
      <c r="I30" s="28">
        <f t="shared" si="16"/>
        <v>26352</v>
      </c>
      <c r="J30" s="27">
        <f t="shared" si="16"/>
        <v>674000</v>
      </c>
      <c r="K30" s="28">
        <f t="shared" si="16"/>
        <v>796272</v>
      </c>
      <c r="L30" s="27">
        <f t="shared" si="16"/>
        <v>991000</v>
      </c>
      <c r="M30" s="28">
        <f t="shared" si="16"/>
        <v>-193157</v>
      </c>
      <c r="N30" s="27">
        <f t="shared" si="16"/>
        <v>0</v>
      </c>
      <c r="O30" s="28">
        <f t="shared" si="16"/>
        <v>0</v>
      </c>
      <c r="P30" s="27">
        <f>$H30      +$J30      +$L30      +$N30</f>
        <v>2482000</v>
      </c>
      <c r="Q30" s="28">
        <f>$I30      +$K30      +$M30      +$O30</f>
        <v>629467</v>
      </c>
      <c r="R30" s="29">
        <f>IF(($J30      =0),0,((($L30      -$J30      )/$J30      )*100))</f>
        <v>47.032640949554896</v>
      </c>
      <c r="S30" s="30">
        <f>IF(($K30      =0),0,((($M30      -$K30      )/$K30      )*100))</f>
        <v>-124.25766572226576</v>
      </c>
      <c r="T30" s="29">
        <f>IF($E30   =0,0,($P30   /$E30   )*100)</f>
        <v>1.2092452205094226</v>
      </c>
      <c r="U30" s="31">
        <f>IF($E30   =0,0,($Q30   /$E30   )*100)</f>
        <v>0.30668008107107358</v>
      </c>
      <c r="V30" s="27">
        <f>SUM(V26:V29)</f>
        <v>0</v>
      </c>
      <c r="W30" s="28">
        <f>SUM(W26:W29)</f>
        <v>0</v>
      </c>
    </row>
    <row r="31" spans="1:23" ht="13" customHeight="1" x14ac:dyDescent="0.3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3" customHeight="1" x14ac:dyDescent="0.35">
      <c r="A32" s="18" t="s">
        <v>56</v>
      </c>
      <c r="B32" s="19">
        <v>59874000</v>
      </c>
      <c r="C32" s="19">
        <v>0</v>
      </c>
      <c r="D32" s="19"/>
      <c r="E32" s="19">
        <f>$B32      +$C32      +$D32</f>
        <v>59874000</v>
      </c>
      <c r="F32" s="20">
        <v>59874000</v>
      </c>
      <c r="G32" s="21">
        <v>59874000</v>
      </c>
      <c r="H32" s="20">
        <v>24746000</v>
      </c>
      <c r="I32" s="21">
        <v>9713751</v>
      </c>
      <c r="J32" s="20">
        <v>17917000</v>
      </c>
      <c r="K32" s="21">
        <v>8511749</v>
      </c>
      <c r="L32" s="20">
        <v>5371000</v>
      </c>
      <c r="M32" s="21">
        <v>266041</v>
      </c>
      <c r="N32" s="20"/>
      <c r="O32" s="21"/>
      <c r="P32" s="20">
        <f>$H32      +$J32      +$L32      +$N32</f>
        <v>48034000</v>
      </c>
      <c r="Q32" s="21">
        <f>$I32      +$K32      +$M32      +$O32</f>
        <v>18491541</v>
      </c>
      <c r="R32" s="22">
        <f>IF(($J32      =0),0,((($L32      -$J32      )/$J32      )*100))</f>
        <v>-70.022883295194504</v>
      </c>
      <c r="S32" s="23">
        <f>IF(($K32      =0),0,((($M32      -$K32      )/$K32      )*100))</f>
        <v>-96.874426160827824</v>
      </c>
      <c r="T32" s="22">
        <f>IF(($E32      =0),0,(($P32      /$E32      )*100))</f>
        <v>80.225139459531675</v>
      </c>
      <c r="U32" s="24">
        <f>IF(($E32      =0),0,(($Q32      /$E32      )*100))</f>
        <v>30.884091592343921</v>
      </c>
      <c r="V32" s="20">
        <v>0</v>
      </c>
      <c r="W32" s="21">
        <v>0</v>
      </c>
    </row>
    <row r="33" spans="1:23" ht="13" customHeight="1" x14ac:dyDescent="0.35">
      <c r="A33" s="25" t="s">
        <v>42</v>
      </c>
      <c r="B33" s="26">
        <f>B32</f>
        <v>59874000</v>
      </c>
      <c r="C33" s="26">
        <f>C32</f>
        <v>0</v>
      </c>
      <c r="D33" s="26"/>
      <c r="E33" s="26">
        <f>$B33      +$C33      +$D33</f>
        <v>59874000</v>
      </c>
      <c r="F33" s="27">
        <f t="shared" ref="F33:O33" si="17">F32</f>
        <v>59874000</v>
      </c>
      <c r="G33" s="28">
        <f t="shared" si="17"/>
        <v>59874000</v>
      </c>
      <c r="H33" s="27">
        <f t="shared" si="17"/>
        <v>24746000</v>
      </c>
      <c r="I33" s="28">
        <f t="shared" si="17"/>
        <v>9713751</v>
      </c>
      <c r="J33" s="27">
        <f t="shared" si="17"/>
        <v>17917000</v>
      </c>
      <c r="K33" s="28">
        <f t="shared" si="17"/>
        <v>8511749</v>
      </c>
      <c r="L33" s="27">
        <f t="shared" si="17"/>
        <v>5371000</v>
      </c>
      <c r="M33" s="28">
        <f t="shared" si="17"/>
        <v>266041</v>
      </c>
      <c r="N33" s="27">
        <f t="shared" si="17"/>
        <v>0</v>
      </c>
      <c r="O33" s="28">
        <f t="shared" si="17"/>
        <v>0</v>
      </c>
      <c r="P33" s="27">
        <f>$H33      +$J33      +$L33      +$N33</f>
        <v>48034000</v>
      </c>
      <c r="Q33" s="28">
        <f>$I33      +$K33      +$M33      +$O33</f>
        <v>18491541</v>
      </c>
      <c r="R33" s="29">
        <f>IF(($J33      =0),0,((($L33      -$J33      )/$J33      )*100))</f>
        <v>-70.022883295194504</v>
      </c>
      <c r="S33" s="30">
        <f>IF(($K33      =0),0,((($M33      -$K33      )/$K33      )*100))</f>
        <v>-96.874426160827824</v>
      </c>
      <c r="T33" s="29">
        <f>IF($E33   =0,0,($P33   /$E33   )*100)</f>
        <v>80.225139459531675</v>
      </c>
      <c r="U33" s="31">
        <f>IF($E33   =0,0,($Q33   /$E33   )*100)</f>
        <v>30.884091592343921</v>
      </c>
      <c r="V33" s="27">
        <f>V32</f>
        <v>0</v>
      </c>
      <c r="W33" s="28">
        <f>W32</f>
        <v>0</v>
      </c>
    </row>
    <row r="34" spans="1:23" ht="13" customHeight="1" x14ac:dyDescent="0.3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3" customHeight="1" x14ac:dyDescent="0.35">
      <c r="A35" s="18" t="s">
        <v>58</v>
      </c>
      <c r="B35" s="19">
        <v>275381000</v>
      </c>
      <c r="C35" s="19">
        <v>-61000</v>
      </c>
      <c r="D35" s="19"/>
      <c r="E35" s="19">
        <f t="shared" ref="E35:E40" si="18">$B35      +$C35      +$D35</f>
        <v>275320000</v>
      </c>
      <c r="F35" s="20">
        <v>275320000</v>
      </c>
      <c r="G35" s="21">
        <v>275320000</v>
      </c>
      <c r="H35" s="20">
        <v>42200000</v>
      </c>
      <c r="I35" s="21">
        <v>16552270</v>
      </c>
      <c r="J35" s="20">
        <v>70446000</v>
      </c>
      <c r="K35" s="21">
        <v>43373387</v>
      </c>
      <c r="L35" s="20">
        <v>35531000</v>
      </c>
      <c r="M35" s="21">
        <v>18225403</v>
      </c>
      <c r="N35" s="20"/>
      <c r="O35" s="21"/>
      <c r="P35" s="20">
        <f t="shared" ref="P35:P40" si="19">$H35      +$J35      +$L35      +$N35</f>
        <v>148177000</v>
      </c>
      <c r="Q35" s="21">
        <f t="shared" ref="Q35:Q40" si="20">$I35      +$K35      +$M35      +$O35</f>
        <v>78151060</v>
      </c>
      <c r="R35" s="22">
        <f t="shared" ref="R35:R40" si="21">IF(($J35      =0),0,((($L35      -$J35      )/$J35      )*100))</f>
        <v>-49.562785679811491</v>
      </c>
      <c r="S35" s="23">
        <f t="shared" ref="S35:S40" si="22">IF(($K35      =0),0,((($M35      -$K35      )/$K35      )*100))</f>
        <v>-57.980217223985761</v>
      </c>
      <c r="T35" s="22">
        <f t="shared" ref="T35:T39" si="23">IF(($E35      =0),0,(($P35      /$E35      )*100))</f>
        <v>53.819918640127852</v>
      </c>
      <c r="U35" s="24">
        <f t="shared" ref="U35:U39" si="24">IF(($E35      =0),0,(($Q35      /$E35      )*100))</f>
        <v>28.385536829870695</v>
      </c>
      <c r="V35" s="20">
        <v>0</v>
      </c>
      <c r="W35" s="21">
        <v>0</v>
      </c>
    </row>
    <row r="36" spans="1:23" ht="13" customHeight="1" x14ac:dyDescent="0.35">
      <c r="A36" s="18" t="s">
        <v>59</v>
      </c>
      <c r="B36" s="19">
        <v>285000000</v>
      </c>
      <c r="C36" s="19">
        <v>0</v>
      </c>
      <c r="D36" s="19"/>
      <c r="E36" s="19">
        <f t="shared" si="18"/>
        <v>285000000</v>
      </c>
      <c r="F36" s="20">
        <v>285000000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3" customHeight="1" x14ac:dyDescent="0.3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3" customHeight="1" x14ac:dyDescent="0.35">
      <c r="A38" s="18" t="s">
        <v>61</v>
      </c>
      <c r="B38" s="19">
        <v>25200000</v>
      </c>
      <c r="C38" s="19">
        <v>0</v>
      </c>
      <c r="D38" s="19"/>
      <c r="E38" s="19">
        <f t="shared" si="18"/>
        <v>25200000</v>
      </c>
      <c r="F38" s="20">
        <v>25200000</v>
      </c>
      <c r="G38" s="21">
        <v>25200000</v>
      </c>
      <c r="H38" s="20"/>
      <c r="I38" s="21">
        <v>4921472</v>
      </c>
      <c r="J38" s="20">
        <v>9266000</v>
      </c>
      <c r="K38" s="21">
        <v>2764716</v>
      </c>
      <c r="L38" s="20">
        <v>7813000</v>
      </c>
      <c r="M38" s="21">
        <v>262080</v>
      </c>
      <c r="N38" s="20"/>
      <c r="O38" s="21"/>
      <c r="P38" s="20">
        <f t="shared" si="19"/>
        <v>17079000</v>
      </c>
      <c r="Q38" s="21">
        <f t="shared" si="20"/>
        <v>7948268</v>
      </c>
      <c r="R38" s="22">
        <f t="shared" si="21"/>
        <v>-15.680984243470753</v>
      </c>
      <c r="S38" s="23">
        <f t="shared" si="22"/>
        <v>-90.520545329068156</v>
      </c>
      <c r="T38" s="22">
        <f t="shared" si="23"/>
        <v>67.773809523809518</v>
      </c>
      <c r="U38" s="24">
        <f t="shared" si="24"/>
        <v>31.540746031746032</v>
      </c>
      <c r="V38" s="20">
        <v>0</v>
      </c>
      <c r="W38" s="21">
        <v>0</v>
      </c>
    </row>
    <row r="39" spans="1:23" ht="13" customHeight="1" x14ac:dyDescent="0.3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3" customHeight="1" x14ac:dyDescent="0.35">
      <c r="A40" s="25" t="s">
        <v>42</v>
      </c>
      <c r="B40" s="26">
        <f>SUM(B35:B39)</f>
        <v>585581000</v>
      </c>
      <c r="C40" s="26">
        <f>SUM(C35:C39)</f>
        <v>-61000</v>
      </c>
      <c r="D40" s="26"/>
      <c r="E40" s="26">
        <f t="shared" si="18"/>
        <v>585520000</v>
      </c>
      <c r="F40" s="27">
        <f t="shared" ref="F40:O40" si="25">SUM(F35:F39)</f>
        <v>585520000</v>
      </c>
      <c r="G40" s="28">
        <f t="shared" si="25"/>
        <v>300520000</v>
      </c>
      <c r="H40" s="27">
        <f t="shared" si="25"/>
        <v>42200000</v>
      </c>
      <c r="I40" s="28">
        <f t="shared" si="25"/>
        <v>21473742</v>
      </c>
      <c r="J40" s="27">
        <f t="shared" si="25"/>
        <v>79712000</v>
      </c>
      <c r="K40" s="28">
        <f t="shared" si="25"/>
        <v>46138103</v>
      </c>
      <c r="L40" s="27">
        <f t="shared" si="25"/>
        <v>43344000</v>
      </c>
      <c r="M40" s="28">
        <f t="shared" si="25"/>
        <v>18487483</v>
      </c>
      <c r="N40" s="27">
        <f t="shared" si="25"/>
        <v>0</v>
      </c>
      <c r="O40" s="28">
        <f t="shared" si="25"/>
        <v>0</v>
      </c>
      <c r="P40" s="27">
        <f t="shared" si="19"/>
        <v>165256000</v>
      </c>
      <c r="Q40" s="28">
        <f t="shared" si="20"/>
        <v>86099328</v>
      </c>
      <c r="R40" s="29">
        <f t="shared" si="21"/>
        <v>-45.624247290244881</v>
      </c>
      <c r="S40" s="30">
        <f t="shared" si="22"/>
        <v>-59.93011893011726</v>
      </c>
      <c r="T40" s="29">
        <f>IF((+$E35+$E38) =0,0,(P40   /(+$E35+$E38) )*100)</f>
        <v>54.990017303340878</v>
      </c>
      <c r="U40" s="31">
        <f>IF((+$E35+$E38) =0,0,(Q40   /(+$E35+$E38) )*100)</f>
        <v>28.650115799281245</v>
      </c>
      <c r="V40" s="27">
        <f>SUM(V35:V39)</f>
        <v>0</v>
      </c>
      <c r="W40" s="28">
        <f>SUM(W35:W39)</f>
        <v>0</v>
      </c>
    </row>
    <row r="41" spans="1:23" ht="13" customHeight="1" x14ac:dyDescent="0.3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3" customHeight="1" x14ac:dyDescent="0.3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IF(($J42      =0),0,((($L42      -$J42      )/$J42      )*100))</f>
        <v>0</v>
      </c>
      <c r="S42" s="23">
        <f t="shared" ref="S42:S53" si="30">IF(($K42      =0),0,((($M42      -$K42      )/$K42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3" customHeight="1" x14ac:dyDescent="0.35">
      <c r="A43" s="18" t="s">
        <v>65</v>
      </c>
      <c r="B43" s="19">
        <v>411080000</v>
      </c>
      <c r="C43" s="19">
        <v>150000000</v>
      </c>
      <c r="D43" s="19"/>
      <c r="E43" s="19">
        <f t="shared" si="26"/>
        <v>561080000</v>
      </c>
      <c r="F43" s="20">
        <v>561080000</v>
      </c>
      <c r="G43" s="21">
        <v>561080000</v>
      </c>
      <c r="H43" s="20">
        <v>127158000</v>
      </c>
      <c r="I43" s="21">
        <v>6857865</v>
      </c>
      <c r="J43" s="20">
        <v>100166000</v>
      </c>
      <c r="K43" s="21">
        <v>190751986</v>
      </c>
      <c r="L43" s="20">
        <v>2101000</v>
      </c>
      <c r="M43" s="21">
        <v>34639042</v>
      </c>
      <c r="N43" s="20"/>
      <c r="O43" s="21"/>
      <c r="P43" s="20">
        <f t="shared" si="27"/>
        <v>229425000</v>
      </c>
      <c r="Q43" s="21">
        <f t="shared" si="28"/>
        <v>232248893</v>
      </c>
      <c r="R43" s="22">
        <f t="shared" si="29"/>
        <v>-97.90248188007908</v>
      </c>
      <c r="S43" s="23">
        <f t="shared" si="30"/>
        <v>-81.840796142484194</v>
      </c>
      <c r="T43" s="22">
        <f t="shared" si="31"/>
        <v>40.889890924645329</v>
      </c>
      <c r="U43" s="24">
        <f t="shared" si="32"/>
        <v>41.393186889570117</v>
      </c>
      <c r="V43" s="20">
        <v>0</v>
      </c>
      <c r="W43" s="21">
        <v>0</v>
      </c>
    </row>
    <row r="44" spans="1:23" ht="13" customHeight="1" x14ac:dyDescent="0.35">
      <c r="A44" s="18" t="s">
        <v>66</v>
      </c>
      <c r="B44" s="19">
        <v>332057000</v>
      </c>
      <c r="C44" s="19">
        <v>0</v>
      </c>
      <c r="D44" s="19"/>
      <c r="E44" s="19">
        <f t="shared" si="26"/>
        <v>332057000</v>
      </c>
      <c r="F44" s="20">
        <v>332057000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3" customHeight="1" x14ac:dyDescent="0.3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3" customHeight="1" x14ac:dyDescent="0.3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3" hidden="1" customHeight="1" x14ac:dyDescent="0.3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3" customHeight="1" x14ac:dyDescent="0.3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3" customHeight="1" x14ac:dyDescent="0.3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3" customHeight="1" x14ac:dyDescent="0.3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3" customHeight="1" x14ac:dyDescent="0.35">
      <c r="A51" s="18" t="s">
        <v>73</v>
      </c>
      <c r="B51" s="19">
        <v>571000000</v>
      </c>
      <c r="C51" s="19">
        <v>-36000000</v>
      </c>
      <c r="D51" s="19"/>
      <c r="E51" s="19">
        <f t="shared" si="26"/>
        <v>535000000</v>
      </c>
      <c r="F51" s="20">
        <v>535000000</v>
      </c>
      <c r="G51" s="21">
        <v>535000000</v>
      </c>
      <c r="H51" s="20">
        <v>62062000</v>
      </c>
      <c r="I51" s="21">
        <v>7082022</v>
      </c>
      <c r="J51" s="20">
        <v>124881000</v>
      </c>
      <c r="K51" s="21">
        <v>84927459</v>
      </c>
      <c r="L51" s="20">
        <v>102423000</v>
      </c>
      <c r="M51" s="21">
        <v>17546473</v>
      </c>
      <c r="N51" s="20"/>
      <c r="O51" s="21"/>
      <c r="P51" s="20">
        <f t="shared" si="27"/>
        <v>289366000</v>
      </c>
      <c r="Q51" s="21">
        <f t="shared" si="28"/>
        <v>109555954</v>
      </c>
      <c r="R51" s="22">
        <f t="shared" si="29"/>
        <v>-17.983520311336392</v>
      </c>
      <c r="S51" s="23">
        <f t="shared" si="30"/>
        <v>-79.339458395899968</v>
      </c>
      <c r="T51" s="22">
        <f t="shared" si="31"/>
        <v>54.087102803738318</v>
      </c>
      <c r="U51" s="24">
        <f t="shared" si="32"/>
        <v>20.477748411214954</v>
      </c>
      <c r="V51" s="20">
        <v>0</v>
      </c>
      <c r="W51" s="21">
        <v>0</v>
      </c>
    </row>
    <row r="52" spans="1:23" ht="13" customHeight="1" x14ac:dyDescent="0.35">
      <c r="A52" s="18" t="s">
        <v>74</v>
      </c>
      <c r="B52" s="19">
        <v>150000000</v>
      </c>
      <c r="C52" s="19">
        <v>-55000000</v>
      </c>
      <c r="D52" s="19"/>
      <c r="E52" s="19">
        <f t="shared" si="26"/>
        <v>95000000</v>
      </c>
      <c r="F52" s="20">
        <v>95000000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3" customHeight="1" x14ac:dyDescent="0.35">
      <c r="A53" s="25" t="s">
        <v>42</v>
      </c>
      <c r="B53" s="26">
        <f>SUM(B42:B52)</f>
        <v>1464137000</v>
      </c>
      <c r="C53" s="26">
        <f>SUM(C42:C52)</f>
        <v>59000000</v>
      </c>
      <c r="D53" s="26"/>
      <c r="E53" s="26">
        <f t="shared" si="26"/>
        <v>1523137000</v>
      </c>
      <c r="F53" s="27">
        <f t="shared" ref="F53:O53" si="33">SUM(F42:F52)</f>
        <v>1523137000</v>
      </c>
      <c r="G53" s="28">
        <f t="shared" si="33"/>
        <v>1096080000</v>
      </c>
      <c r="H53" s="27">
        <f t="shared" si="33"/>
        <v>189220000</v>
      </c>
      <c r="I53" s="28">
        <f t="shared" si="33"/>
        <v>13939887</v>
      </c>
      <c r="J53" s="27">
        <f t="shared" si="33"/>
        <v>225047000</v>
      </c>
      <c r="K53" s="28">
        <f t="shared" si="33"/>
        <v>275679445</v>
      </c>
      <c r="L53" s="27">
        <f t="shared" si="33"/>
        <v>104524000</v>
      </c>
      <c r="M53" s="28">
        <f t="shared" si="33"/>
        <v>52185515</v>
      </c>
      <c r="N53" s="27">
        <f t="shared" si="33"/>
        <v>0</v>
      </c>
      <c r="O53" s="28">
        <f t="shared" si="33"/>
        <v>0</v>
      </c>
      <c r="P53" s="27">
        <f t="shared" si="27"/>
        <v>518791000</v>
      </c>
      <c r="Q53" s="28">
        <f t="shared" si="28"/>
        <v>341804847</v>
      </c>
      <c r="R53" s="29">
        <f t="shared" si="29"/>
        <v>-53.554590818806737</v>
      </c>
      <c r="S53" s="30">
        <f t="shared" si="30"/>
        <v>-81.070219072735</v>
      </c>
      <c r="T53" s="29">
        <f>IF((+$E43+$E45+$E47+$E48+$E51) =0,0,(P53   /(+$E43+$E45+$E47+$E48+$E51) )*100)</f>
        <v>47.331490402160426</v>
      </c>
      <c r="U53" s="31">
        <f>IF((+$E43+$E45+$E47+$E48+$E51) =0,0,(Q53   /(+$E43+$E45+$E47+$E48+$E51) )*100)</f>
        <v>31.184297405298882</v>
      </c>
      <c r="V53" s="27">
        <f>SUM(V42:V52)</f>
        <v>0</v>
      </c>
      <c r="W53" s="28">
        <f>SUM(W42:W52)</f>
        <v>0</v>
      </c>
    </row>
    <row r="54" spans="1:23" ht="13" customHeight="1" x14ac:dyDescent="0.3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3" customHeight="1" x14ac:dyDescent="0.3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IF(($J55      =0),0,((($L55      -$J55      )/$J55      )*100))</f>
        <v>0</v>
      </c>
      <c r="S55" s="23">
        <f>IF(($K55      =0),0,((($M55      -$K55      )/$K55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3" customHeight="1" x14ac:dyDescent="0.3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IF(($J56      =0),0,((($L56      -$J56      )/$J56      )*100))</f>
        <v>0</v>
      </c>
      <c r="S56" s="23">
        <f>IF(($K56      =0),0,((($M56      -$K56      )/$K56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3" hidden="1" customHeight="1" x14ac:dyDescent="0.3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IF(($J57      =0),0,((($L57      -$J57      )/$J57      )*100))</f>
        <v>0</v>
      </c>
      <c r="S57" s="23">
        <f>IF(($K57      =0),0,((($M57      -$K57      )/$K57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3" hidden="1" customHeight="1" x14ac:dyDescent="0.3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IF(($J58      =0),0,((($L58      -$J58      )/$J58      )*100))</f>
        <v>0</v>
      </c>
      <c r="S58" s="23">
        <f>IF(($K58      =0),0,((($M58      -$K58      )/$K58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3" customHeight="1" x14ac:dyDescent="0.3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IF(($J59      =0),0,((($L59      -$J59      )/$J59      )*100))</f>
        <v>0</v>
      </c>
      <c r="S59" s="41">
        <f>IF(($K59      =0),0,((($M59      -$K59      )/$K59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3" customHeight="1" x14ac:dyDescent="0.3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3" customHeight="1" x14ac:dyDescent="0.3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IF(($J61      =0),0,((($L61      -$J61      )/$J61      )*100))</f>
        <v>0</v>
      </c>
      <c r="S61" s="23">
        <f t="shared" ref="S61:S67" si="39">IF(($K61      =0),0,((($M61      -$K61      )/$K61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3" customHeight="1" x14ac:dyDescent="0.3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3" customHeight="1" x14ac:dyDescent="0.3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3" customHeight="1" x14ac:dyDescent="0.35">
      <c r="A64" s="18" t="s">
        <v>84</v>
      </c>
      <c r="B64" s="19">
        <v>0</v>
      </c>
      <c r="C64" s="19">
        <v>0</v>
      </c>
      <c r="D64" s="19"/>
      <c r="E64" s="19">
        <f t="shared" si="35"/>
        <v>0</v>
      </c>
      <c r="F64" s="20">
        <v>0</v>
      </c>
      <c r="G64" s="21">
        <v>0</v>
      </c>
      <c r="H64" s="20"/>
      <c r="I64" s="21"/>
      <c r="J64" s="20"/>
      <c r="K64" s="21"/>
      <c r="L64" s="20"/>
      <c r="M64" s="21"/>
      <c r="N64" s="20"/>
      <c r="O64" s="21"/>
      <c r="P64" s="20">
        <f t="shared" si="36"/>
        <v>0</v>
      </c>
      <c r="Q64" s="21">
        <f t="shared" si="37"/>
        <v>0</v>
      </c>
      <c r="R64" s="22">
        <f t="shared" si="38"/>
        <v>0</v>
      </c>
      <c r="S64" s="23">
        <f t="shared" si="39"/>
        <v>0</v>
      </c>
      <c r="T64" s="22">
        <f t="shared" si="40"/>
        <v>0</v>
      </c>
      <c r="U64" s="24">
        <f t="shared" si="41"/>
        <v>0</v>
      </c>
      <c r="V64" s="20">
        <v>0</v>
      </c>
      <c r="W64" s="21">
        <v>0</v>
      </c>
    </row>
    <row r="65" spans="1:23" ht="13" customHeight="1" x14ac:dyDescent="0.35">
      <c r="A65" s="18" t="s">
        <v>85</v>
      </c>
      <c r="B65" s="19">
        <v>0</v>
      </c>
      <c r="C65" s="19">
        <v>0</v>
      </c>
      <c r="D65" s="19"/>
      <c r="E65" s="19">
        <f t="shared" si="35"/>
        <v>0</v>
      </c>
      <c r="F65" s="20">
        <v>0</v>
      </c>
      <c r="G65" s="21">
        <v>0</v>
      </c>
      <c r="H65" s="20"/>
      <c r="I65" s="21"/>
      <c r="J65" s="20"/>
      <c r="K65" s="21"/>
      <c r="L65" s="20"/>
      <c r="M65" s="21"/>
      <c r="N65" s="20"/>
      <c r="O65" s="21"/>
      <c r="P65" s="20">
        <f t="shared" si="36"/>
        <v>0</v>
      </c>
      <c r="Q65" s="21">
        <f t="shared" si="37"/>
        <v>0</v>
      </c>
      <c r="R65" s="22">
        <f t="shared" si="38"/>
        <v>0</v>
      </c>
      <c r="S65" s="23">
        <f t="shared" si="39"/>
        <v>0</v>
      </c>
      <c r="T65" s="22">
        <f t="shared" si="40"/>
        <v>0</v>
      </c>
      <c r="U65" s="24">
        <f t="shared" si="41"/>
        <v>0</v>
      </c>
      <c r="V65" s="20">
        <v>0</v>
      </c>
      <c r="W65" s="21">
        <v>0</v>
      </c>
    </row>
    <row r="66" spans="1:23" ht="13" customHeight="1" x14ac:dyDescent="0.35">
      <c r="A66" s="25" t="s">
        <v>42</v>
      </c>
      <c r="B66" s="26">
        <f>SUM(B61:B65)</f>
        <v>0</v>
      </c>
      <c r="C66" s="26">
        <f>SUM(C61:C65)</f>
        <v>0</v>
      </c>
      <c r="D66" s="26"/>
      <c r="E66" s="26">
        <f t="shared" si="35"/>
        <v>0</v>
      </c>
      <c r="F66" s="27">
        <f t="shared" ref="F66:O66" si="42">SUM(F61:F65)</f>
        <v>0</v>
      </c>
      <c r="G66" s="28">
        <f t="shared" si="42"/>
        <v>0</v>
      </c>
      <c r="H66" s="27">
        <f t="shared" si="42"/>
        <v>0</v>
      </c>
      <c r="I66" s="28">
        <f t="shared" si="42"/>
        <v>0</v>
      </c>
      <c r="J66" s="27">
        <f t="shared" si="42"/>
        <v>0</v>
      </c>
      <c r="K66" s="28">
        <f t="shared" si="42"/>
        <v>0</v>
      </c>
      <c r="L66" s="27">
        <f t="shared" si="42"/>
        <v>0</v>
      </c>
      <c r="M66" s="28">
        <f t="shared" si="42"/>
        <v>0</v>
      </c>
      <c r="N66" s="27">
        <f t="shared" si="42"/>
        <v>0</v>
      </c>
      <c r="O66" s="28">
        <f t="shared" si="42"/>
        <v>0</v>
      </c>
      <c r="P66" s="27">
        <f t="shared" si="36"/>
        <v>0</v>
      </c>
      <c r="Q66" s="28">
        <f t="shared" si="37"/>
        <v>0</v>
      </c>
      <c r="R66" s="29">
        <f t="shared" si="38"/>
        <v>0</v>
      </c>
      <c r="S66" s="30">
        <f t="shared" si="39"/>
        <v>0</v>
      </c>
      <c r="T66" s="29">
        <f>IF((+$E61+$E63+$E64++$E65) =0,0,(P66   /(+$E61+$E63+$E64+$E65) )*100)</f>
        <v>0</v>
      </c>
      <c r="U66" s="31">
        <f>IF((+$E61+$E63+$E65) =0,0,(Q66  /(+$E61+$E63+$E65) )*100)</f>
        <v>0</v>
      </c>
      <c r="V66" s="27">
        <f>SUM(V61:V65)</f>
        <v>0</v>
      </c>
      <c r="W66" s="28">
        <f>SUM(W61:W65)</f>
        <v>0</v>
      </c>
    </row>
    <row r="67" spans="1:23" ht="13" customHeight="1" x14ac:dyDescent="0.35">
      <c r="A67" s="43" t="s">
        <v>86</v>
      </c>
      <c r="B67" s="44">
        <f>SUM(B9:B15,B18:B23,B26:B29,B32,B35:B39,B42:B52,B55:B58,B61:B65)</f>
        <v>2336091000</v>
      </c>
      <c r="C67" s="44">
        <f>SUM(C9:C15,C18:C23,C26:C29,C32,C35:C39,C42:C52,C55:C58,C61:C65)</f>
        <v>238348000</v>
      </c>
      <c r="D67" s="44"/>
      <c r="E67" s="44">
        <f t="shared" si="35"/>
        <v>2574439000</v>
      </c>
      <c r="F67" s="45">
        <f t="shared" ref="F67:O67" si="43">SUM(F9:F15,F18:F23,F26:F29,F32,F35:F39,F42:F52,F55:F58,F61:F65)</f>
        <v>2574439000</v>
      </c>
      <c r="G67" s="46">
        <f t="shared" si="43"/>
        <v>1831445000</v>
      </c>
      <c r="H67" s="45">
        <f t="shared" si="43"/>
        <v>297480000</v>
      </c>
      <c r="I67" s="46">
        <f t="shared" si="43"/>
        <v>49647186</v>
      </c>
      <c r="J67" s="45">
        <f t="shared" si="43"/>
        <v>359520000</v>
      </c>
      <c r="K67" s="46">
        <f t="shared" si="43"/>
        <v>336892705</v>
      </c>
      <c r="L67" s="45">
        <f t="shared" si="43"/>
        <v>191879000</v>
      </c>
      <c r="M67" s="46">
        <f t="shared" si="43"/>
        <v>84499920</v>
      </c>
      <c r="N67" s="45">
        <f t="shared" si="43"/>
        <v>0</v>
      </c>
      <c r="O67" s="46">
        <f t="shared" si="43"/>
        <v>0</v>
      </c>
      <c r="P67" s="45">
        <f t="shared" si="36"/>
        <v>848879000</v>
      </c>
      <c r="Q67" s="46">
        <f t="shared" si="37"/>
        <v>471039811</v>
      </c>
      <c r="R67" s="47">
        <f t="shared" si="38"/>
        <v>-46.629116599910994</v>
      </c>
      <c r="S67" s="48">
        <f t="shared" si="39"/>
        <v>-74.917854039018152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46.373982727189791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25.732751144901382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3" customHeight="1" x14ac:dyDescent="0.3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3" customHeight="1" x14ac:dyDescent="0.35">
      <c r="A69" s="49" t="s">
        <v>87</v>
      </c>
      <c r="B69" s="19">
        <v>1843894000</v>
      </c>
      <c r="C69" s="19">
        <v>45736000</v>
      </c>
      <c r="D69" s="19"/>
      <c r="E69" s="19">
        <f>$B69      +$C69      +$D69</f>
        <v>1889630000</v>
      </c>
      <c r="F69" s="20">
        <v>1868100000</v>
      </c>
      <c r="G69" s="21">
        <v>1868100000</v>
      </c>
      <c r="H69" s="20">
        <v>447499000</v>
      </c>
      <c r="I69" s="21">
        <v>214902006</v>
      </c>
      <c r="J69" s="20">
        <v>516790000</v>
      </c>
      <c r="K69" s="21">
        <v>286303917</v>
      </c>
      <c r="L69" s="20">
        <v>291326000</v>
      </c>
      <c r="M69" s="21">
        <v>157173599</v>
      </c>
      <c r="N69" s="20"/>
      <c r="O69" s="21"/>
      <c r="P69" s="20">
        <f>$H69      +$J69      +$L69      +$N69</f>
        <v>1255615000</v>
      </c>
      <c r="Q69" s="21">
        <f>$I69      +$K69      +$M69      +$O69</f>
        <v>658379522</v>
      </c>
      <c r="R69" s="22">
        <f>IF(($J69      =0),0,((($L69      -$J69      )/$J69      )*100))</f>
        <v>-43.627779175293639</v>
      </c>
      <c r="S69" s="23">
        <f>IF(($K69      =0),0,((($M69      -$K69      )/$K69      )*100))</f>
        <v>-45.102532774638917</v>
      </c>
      <c r="T69" s="22">
        <f>IF(($E69      =0),0,(($P69      /$E69      )*100))</f>
        <v>66.447664357572648</v>
      </c>
      <c r="U69" s="24">
        <f>IF(($E69      =0),0,(($Q69      /$E69      )*100))</f>
        <v>34.841716208993297</v>
      </c>
      <c r="V69" s="20">
        <v>0</v>
      </c>
      <c r="W69" s="21">
        <v>0</v>
      </c>
    </row>
    <row r="70" spans="1:23" ht="13" customHeight="1" x14ac:dyDescent="0.35">
      <c r="A70" s="36" t="s">
        <v>42</v>
      </c>
      <c r="B70" s="37">
        <f>B69</f>
        <v>1843894000</v>
      </c>
      <c r="C70" s="37">
        <f>C69</f>
        <v>45736000</v>
      </c>
      <c r="D70" s="37"/>
      <c r="E70" s="37">
        <f>$B70      +$C70      +$D70</f>
        <v>1889630000</v>
      </c>
      <c r="F70" s="38">
        <f t="shared" ref="F70:O70" si="44">F69</f>
        <v>1868100000</v>
      </c>
      <c r="G70" s="39">
        <f t="shared" si="44"/>
        <v>1868100000</v>
      </c>
      <c r="H70" s="38">
        <f t="shared" si="44"/>
        <v>447499000</v>
      </c>
      <c r="I70" s="39">
        <f t="shared" si="44"/>
        <v>214902006</v>
      </c>
      <c r="J70" s="38">
        <f t="shared" si="44"/>
        <v>516790000</v>
      </c>
      <c r="K70" s="39">
        <f t="shared" si="44"/>
        <v>286303917</v>
      </c>
      <c r="L70" s="38">
        <f t="shared" si="44"/>
        <v>291326000</v>
      </c>
      <c r="M70" s="39">
        <f t="shared" si="44"/>
        <v>157173599</v>
      </c>
      <c r="N70" s="38">
        <f t="shared" si="44"/>
        <v>0</v>
      </c>
      <c r="O70" s="39">
        <f t="shared" si="44"/>
        <v>0</v>
      </c>
      <c r="P70" s="38">
        <f>$H70      +$J70      +$L70      +$N70</f>
        <v>1255615000</v>
      </c>
      <c r="Q70" s="39">
        <f>$I70      +$K70      +$M70      +$O70</f>
        <v>658379522</v>
      </c>
      <c r="R70" s="40">
        <f>IF(($J70      =0),0,((($L70      -$J70      )/$J70      )*100))</f>
        <v>-43.627779175293639</v>
      </c>
      <c r="S70" s="41">
        <f>IF(($K70      =0),0,((($M70      -$K70      )/$K70      )*100))</f>
        <v>-45.102532774638917</v>
      </c>
      <c r="T70" s="40">
        <f>IF($E70   =0,0,($P70   /$E70   )*100)</f>
        <v>66.447664357572648</v>
      </c>
      <c r="U70" s="42">
        <f>IF($E70   =0,0,($Q70   /$E70 )*100)</f>
        <v>34.841716208993297</v>
      </c>
      <c r="V70" s="38">
        <f>V69</f>
        <v>0</v>
      </c>
      <c r="W70" s="39">
        <f>W69</f>
        <v>0</v>
      </c>
    </row>
    <row r="71" spans="1:23" ht="13" customHeight="1" x14ac:dyDescent="0.35">
      <c r="A71" s="43" t="s">
        <v>86</v>
      </c>
      <c r="B71" s="44">
        <f>B69</f>
        <v>1843894000</v>
      </c>
      <c r="C71" s="44">
        <f>C69</f>
        <v>45736000</v>
      </c>
      <c r="D71" s="44"/>
      <c r="E71" s="44">
        <f>$B71      +$C71      +$D71</f>
        <v>1889630000</v>
      </c>
      <c r="F71" s="45">
        <f t="shared" ref="F71:O71" si="45">F69</f>
        <v>1868100000</v>
      </c>
      <c r="G71" s="46">
        <f t="shared" si="45"/>
        <v>1868100000</v>
      </c>
      <c r="H71" s="45">
        <f t="shared" si="45"/>
        <v>447499000</v>
      </c>
      <c r="I71" s="46">
        <f t="shared" si="45"/>
        <v>214902006</v>
      </c>
      <c r="J71" s="45">
        <f t="shared" si="45"/>
        <v>516790000</v>
      </c>
      <c r="K71" s="46">
        <f t="shared" si="45"/>
        <v>286303917</v>
      </c>
      <c r="L71" s="45">
        <f t="shared" si="45"/>
        <v>291326000</v>
      </c>
      <c r="M71" s="46">
        <f t="shared" si="45"/>
        <v>157173599</v>
      </c>
      <c r="N71" s="45">
        <f t="shared" si="45"/>
        <v>0</v>
      </c>
      <c r="O71" s="46">
        <f t="shared" si="45"/>
        <v>0</v>
      </c>
      <c r="P71" s="45">
        <f>$H71      +$J71      +$L71      +$N71</f>
        <v>1255615000</v>
      </c>
      <c r="Q71" s="46">
        <f>$I71      +$K71      +$M71      +$O71</f>
        <v>658379522</v>
      </c>
      <c r="R71" s="47">
        <f>IF(($J71      =0),0,((($L71      -$J71      )/$J71      )*100))</f>
        <v>-43.627779175293639</v>
      </c>
      <c r="S71" s="48">
        <f>IF(($K71      =0),0,((($M71      -$K71      )/$K71      )*100))</f>
        <v>-45.102532774638917</v>
      </c>
      <c r="T71" s="47">
        <f>IF($E71   =0,0,($P71   /$E71   )*100)</f>
        <v>66.447664357572648</v>
      </c>
      <c r="U71" s="51">
        <f>IF($E71   =0,0,($Q71   /$E71   )*100)</f>
        <v>34.841716208993297</v>
      </c>
      <c r="V71" s="45">
        <f>V69</f>
        <v>0</v>
      </c>
      <c r="W71" s="46">
        <f>W69</f>
        <v>0</v>
      </c>
    </row>
    <row r="72" spans="1:23" ht="13" customHeight="1" thickBot="1" x14ac:dyDescent="0.4">
      <c r="A72" s="43" t="s">
        <v>88</v>
      </c>
      <c r="B72" s="44">
        <f>SUM(B9:B15,B18:B23,B26:B29,B32,B35:B39,B42:B52,B55:B58,B61:B65,B69)</f>
        <v>4179985000</v>
      </c>
      <c r="C72" s="44">
        <f>SUM(C9:C15,C18:C23,C26:C29,C32,C35:C39,C42:C52,C55:C58,C61:C65,C69)</f>
        <v>284084000</v>
      </c>
      <c r="D72" s="44"/>
      <c r="E72" s="44">
        <f>$B72      +$C72      +$D72</f>
        <v>4464069000</v>
      </c>
      <c r="F72" s="45">
        <f t="shared" ref="F72:O72" si="46">SUM(F9:F15,F18:F23,F26:F29,F32,F35:F39,F42:F52,F55:F58,F61:F65,F69)</f>
        <v>4442539000</v>
      </c>
      <c r="G72" s="46">
        <f t="shared" si="46"/>
        <v>3699545000</v>
      </c>
      <c r="H72" s="45">
        <f t="shared" si="46"/>
        <v>744979000</v>
      </c>
      <c r="I72" s="46">
        <f t="shared" si="46"/>
        <v>264549192</v>
      </c>
      <c r="J72" s="45">
        <f t="shared" si="46"/>
        <v>876310000</v>
      </c>
      <c r="K72" s="46">
        <f t="shared" si="46"/>
        <v>623196622</v>
      </c>
      <c r="L72" s="45">
        <f t="shared" si="46"/>
        <v>483205000</v>
      </c>
      <c r="M72" s="46">
        <f t="shared" si="46"/>
        <v>241673519</v>
      </c>
      <c r="N72" s="45">
        <f t="shared" si="46"/>
        <v>0</v>
      </c>
      <c r="O72" s="46">
        <f t="shared" si="46"/>
        <v>0</v>
      </c>
      <c r="P72" s="45">
        <f>$H72      +$J72      +$L72      +$N72</f>
        <v>2104494000</v>
      </c>
      <c r="Q72" s="46">
        <f>$I72      +$K72      +$M72      +$O72</f>
        <v>1129419333</v>
      </c>
      <c r="R72" s="47">
        <f>IF(($J72      =0),0,((($L72      -$J72      )/$J72      )*100))</f>
        <v>-44.859125195421711</v>
      </c>
      <c r="S72" s="48">
        <f>IF(($K72      =0),0,((($M72      -$K72      )/$K72      )*100))</f>
        <v>-61.220341948515888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56.57033598493819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30.986129815230463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" thickTop="1" x14ac:dyDescent="0.3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3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0" t="s">
        <v>5</v>
      </c>
      <c r="G74" s="61"/>
      <c r="H74" s="60" t="s">
        <v>6</v>
      </c>
      <c r="I74" s="62"/>
      <c r="J74" s="60" t="s">
        <v>7</v>
      </c>
      <c r="K74" s="62"/>
      <c r="L74" s="60" t="s">
        <v>8</v>
      </c>
      <c r="M74" s="60"/>
      <c r="N74" s="63" t="s">
        <v>9</v>
      </c>
      <c r="O74" s="60"/>
      <c r="P74" s="179" t="s">
        <v>10</v>
      </c>
      <c r="Q74" s="180"/>
      <c r="R74" s="181" t="s">
        <v>11</v>
      </c>
      <c r="S74" s="180"/>
      <c r="T74" s="181" t="s">
        <v>12</v>
      </c>
      <c r="U74" s="180"/>
      <c r="V74" s="179"/>
      <c r="W74" s="180"/>
    </row>
    <row r="75" spans="1:23" ht="52.5" x14ac:dyDescent="0.3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3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3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3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3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3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3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3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3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3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3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3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IF(($J86      =0),0,((($L86      -$J86      )/$J86      )*100))</f>
        <v>0</v>
      </c>
      <c r="S86" s="104">
        <f t="shared" ref="S86:S93" si="52">IF(($K86      =0),0,((($M86      -$K86      )/$K86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3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3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3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3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3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3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3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3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1" hidden="1" x14ac:dyDescent="0.3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3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3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3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3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3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3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3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3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3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3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3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3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3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3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3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3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3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3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3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35">
      <c r="A115" s="129" t="s">
        <v>118</v>
      </c>
    </row>
    <row r="116" spans="1:23" x14ac:dyDescent="0.35">
      <c r="A116" s="129" t="s">
        <v>119</v>
      </c>
    </row>
    <row r="117" spans="1:23" x14ac:dyDescent="0.3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3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3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35">
      <c r="A120" s="129" t="s">
        <v>123</v>
      </c>
    </row>
    <row r="123" spans="1:23" x14ac:dyDescent="0.35">
      <c r="A123" s="130"/>
      <c r="G123" s="130"/>
      <c r="W123" s="130"/>
    </row>
    <row r="124" spans="1:23" x14ac:dyDescent="0.35">
      <c r="A124" s="130"/>
      <c r="G124" s="130"/>
      <c r="W124" s="130"/>
    </row>
    <row r="125" spans="1:23" x14ac:dyDescent="0.3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DD7A3-152A-491A-8BE3-CC3384266289}">
  <dimension ref="A1:W125"/>
  <sheetViews>
    <sheetView workbookViewId="0">
      <selection activeCell="C12" sqref="C12"/>
    </sheetView>
  </sheetViews>
  <sheetFormatPr defaultRowHeight="14.5" x14ac:dyDescent="0.35"/>
  <cols>
    <col min="1" max="1" width="52.7265625" style="2" customWidth="1"/>
    <col min="2" max="13" width="13.7265625" style="2" customWidth="1"/>
    <col min="14" max="15" width="13.7265625" style="2" hidden="1" customWidth="1"/>
    <col min="16" max="23" width="13.7265625" style="2" customWidth="1"/>
    <col min="24" max="24" width="2.7265625" style="2" customWidth="1"/>
    <col min="25" max="16384" width="8.7265625" style="2"/>
  </cols>
  <sheetData>
    <row r="1" spans="1:23" x14ac:dyDescent="0.3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"/>
      <c r="W1" s="1"/>
    </row>
    <row r="2" spans="1:23" ht="18" x14ac:dyDescent="0.4">
      <c r="A2" s="187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31"/>
      <c r="W2" s="131"/>
    </row>
    <row r="3" spans="1:23" ht="18" customHeight="1" x14ac:dyDescent="0.4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31"/>
      <c r="W3" s="131"/>
    </row>
    <row r="4" spans="1:23" ht="18" customHeight="1" x14ac:dyDescent="0.4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31"/>
      <c r="W4" s="131"/>
    </row>
    <row r="5" spans="1:23" ht="15" customHeight="1" x14ac:dyDescent="0.35">
      <c r="A5" s="188" t="s">
        <v>130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32"/>
      <c r="W5" s="132"/>
    </row>
    <row r="6" spans="1:23" ht="12.75" customHeight="1" x14ac:dyDescent="0.35">
      <c r="A6" s="133"/>
      <c r="B6" s="133" t="s">
        <v>1</v>
      </c>
      <c r="C6" s="133" t="s">
        <v>1</v>
      </c>
      <c r="D6" s="133" t="s">
        <v>1</v>
      </c>
      <c r="E6" s="134" t="s">
        <v>1</v>
      </c>
      <c r="F6" s="185" t="s">
        <v>5</v>
      </c>
      <c r="G6" s="186"/>
      <c r="H6" s="185" t="s">
        <v>6</v>
      </c>
      <c r="I6" s="186"/>
      <c r="J6" s="185" t="s">
        <v>7</v>
      </c>
      <c r="K6" s="186"/>
      <c r="L6" s="185" t="s">
        <v>8</v>
      </c>
      <c r="M6" s="186"/>
      <c r="N6" s="185" t="s">
        <v>9</v>
      </c>
      <c r="O6" s="186"/>
      <c r="P6" s="185" t="s">
        <v>10</v>
      </c>
      <c r="Q6" s="186"/>
      <c r="R6" s="185" t="s">
        <v>11</v>
      </c>
      <c r="S6" s="186"/>
      <c r="T6" s="185" t="s">
        <v>12</v>
      </c>
      <c r="U6" s="186"/>
      <c r="V6" s="185" t="s">
        <v>13</v>
      </c>
      <c r="W6" s="186"/>
    </row>
    <row r="7" spans="1:23" ht="65" x14ac:dyDescent="0.35">
      <c r="A7" s="135" t="s">
        <v>14</v>
      </c>
      <c r="B7" s="136" t="s">
        <v>15</v>
      </c>
      <c r="C7" s="136" t="s">
        <v>16</v>
      </c>
      <c r="D7" s="136" t="s">
        <v>17</v>
      </c>
      <c r="E7" s="136" t="s">
        <v>18</v>
      </c>
      <c r="F7" s="137" t="s">
        <v>19</v>
      </c>
      <c r="G7" s="138" t="s">
        <v>20</v>
      </c>
      <c r="H7" s="137" t="s">
        <v>21</v>
      </c>
      <c r="I7" s="138" t="s">
        <v>22</v>
      </c>
      <c r="J7" s="137" t="s">
        <v>23</v>
      </c>
      <c r="K7" s="138" t="s">
        <v>24</v>
      </c>
      <c r="L7" s="137" t="s">
        <v>25</v>
      </c>
      <c r="M7" s="138" t="s">
        <v>26</v>
      </c>
      <c r="N7" s="137" t="s">
        <v>27</v>
      </c>
      <c r="O7" s="138" t="s">
        <v>28</v>
      </c>
      <c r="P7" s="137" t="s">
        <v>29</v>
      </c>
      <c r="Q7" s="138" t="s">
        <v>30</v>
      </c>
      <c r="R7" s="137" t="s">
        <v>29</v>
      </c>
      <c r="S7" s="138" t="s">
        <v>30</v>
      </c>
      <c r="T7" s="137" t="s">
        <v>31</v>
      </c>
      <c r="U7" s="138" t="s">
        <v>32</v>
      </c>
      <c r="V7" s="137" t="s">
        <v>18</v>
      </c>
      <c r="W7" s="138" t="s">
        <v>33</v>
      </c>
    </row>
    <row r="8" spans="1:23" ht="13" customHeight="1" x14ac:dyDescent="0.35">
      <c r="A8" s="139" t="s">
        <v>34</v>
      </c>
      <c r="B8" s="140" t="s">
        <v>1</v>
      </c>
      <c r="C8" s="140"/>
      <c r="D8" s="140"/>
      <c r="E8" s="140"/>
      <c r="F8" s="141"/>
      <c r="G8" s="142"/>
      <c r="H8" s="141"/>
      <c r="I8" s="142"/>
      <c r="J8" s="141"/>
      <c r="K8" s="142"/>
      <c r="L8" s="141"/>
      <c r="M8" s="142"/>
      <c r="N8" s="141"/>
      <c r="O8" s="142"/>
      <c r="P8" s="141"/>
      <c r="Q8" s="142"/>
      <c r="R8" s="143"/>
      <c r="S8" s="144"/>
      <c r="T8" s="143"/>
      <c r="U8" s="145"/>
      <c r="V8" s="141"/>
      <c r="W8" s="142"/>
    </row>
    <row r="9" spans="1:23" ht="13" customHeight="1" x14ac:dyDescent="0.35">
      <c r="A9" s="146" t="s">
        <v>35</v>
      </c>
      <c r="B9" s="147">
        <v>0</v>
      </c>
      <c r="C9" s="147">
        <v>0</v>
      </c>
      <c r="D9" s="147"/>
      <c r="E9" s="147">
        <f>$B9       +$C9       +$D9</f>
        <v>0</v>
      </c>
      <c r="F9" s="148">
        <v>0</v>
      </c>
      <c r="G9" s="149">
        <v>0</v>
      </c>
      <c r="H9" s="148"/>
      <c r="I9" s="149"/>
      <c r="J9" s="148"/>
      <c r="K9" s="149"/>
      <c r="L9" s="148"/>
      <c r="M9" s="149"/>
      <c r="N9" s="148"/>
      <c r="O9" s="149"/>
      <c r="P9" s="148">
        <f>$H9       +$J9       +$L9       +$N9</f>
        <v>0</v>
      </c>
      <c r="Q9" s="149">
        <f>$I9       +$K9       +$M9       +$O9</f>
        <v>0</v>
      </c>
      <c r="R9" s="150">
        <f>IF(($J9       =0),0,((($L9       -$J9       )/$J9       )*100))</f>
        <v>0</v>
      </c>
      <c r="S9" s="151">
        <f>IF(($K9       =0),0,((($M9       -$K9       )/$K9       )*100))</f>
        <v>0</v>
      </c>
      <c r="T9" s="150">
        <f>IF(($E9       =0),0,(($P9       /$E9       )*100))</f>
        <v>0</v>
      </c>
      <c r="U9" s="152">
        <f>IF(($E9       =0),0,(($Q9       /$E9       )*100))</f>
        <v>0</v>
      </c>
      <c r="V9" s="148">
        <v>0</v>
      </c>
      <c r="W9" s="149">
        <v>0</v>
      </c>
    </row>
    <row r="10" spans="1:23" ht="13" customHeight="1" x14ac:dyDescent="0.35">
      <c r="A10" s="146" t="s">
        <v>36</v>
      </c>
      <c r="B10" s="147">
        <v>57100000</v>
      </c>
      <c r="C10" s="147">
        <v>0</v>
      </c>
      <c r="D10" s="147"/>
      <c r="E10" s="147">
        <f t="shared" ref="E10:E16" si="0">$B10      +$C10      +$D10</f>
        <v>57100000</v>
      </c>
      <c r="F10" s="148">
        <v>57100000</v>
      </c>
      <c r="G10" s="149">
        <v>57100000</v>
      </c>
      <c r="H10" s="148">
        <v>8607000</v>
      </c>
      <c r="I10" s="149">
        <v>3357697</v>
      </c>
      <c r="J10" s="148">
        <v>7781000</v>
      </c>
      <c r="K10" s="149">
        <v>1914898</v>
      </c>
      <c r="L10" s="148">
        <v>14512000</v>
      </c>
      <c r="M10" s="149">
        <v>11304233</v>
      </c>
      <c r="N10" s="148"/>
      <c r="O10" s="149"/>
      <c r="P10" s="148">
        <f t="shared" ref="P10:P16" si="1">$H10      +$J10      +$L10      +$N10</f>
        <v>30900000</v>
      </c>
      <c r="Q10" s="149">
        <f t="shared" ref="Q10:Q16" si="2">$I10      +$K10      +$M10      +$O10</f>
        <v>16576828</v>
      </c>
      <c r="R10" s="150">
        <f t="shared" ref="R10:R16" si="3">IF(($J10      =0),0,((($L10      -$J10      )/$J10      )*100))</f>
        <v>86.505590541061565</v>
      </c>
      <c r="S10" s="151">
        <f t="shared" ref="S10:S16" si="4">IF(($K10      =0),0,((($M10      -$K10      )/$K10      )*100))</f>
        <v>490.33081657613093</v>
      </c>
      <c r="T10" s="150">
        <f t="shared" ref="T10:T15" si="5">IF(($E10      =0),0,(($P10      /$E10      )*100))</f>
        <v>54.115586690017516</v>
      </c>
      <c r="U10" s="152">
        <f t="shared" ref="U10:U15" si="6">IF(($E10      =0),0,(($Q10      /$E10      )*100))</f>
        <v>29.031222416812607</v>
      </c>
      <c r="V10" s="148">
        <v>0</v>
      </c>
      <c r="W10" s="149">
        <v>0</v>
      </c>
    </row>
    <row r="11" spans="1:23" ht="13" customHeight="1" x14ac:dyDescent="0.35">
      <c r="A11" s="146" t="s">
        <v>37</v>
      </c>
      <c r="B11" s="147">
        <v>0</v>
      </c>
      <c r="C11" s="147">
        <v>0</v>
      </c>
      <c r="D11" s="147"/>
      <c r="E11" s="147">
        <f t="shared" si="0"/>
        <v>0</v>
      </c>
      <c r="F11" s="148">
        <v>0</v>
      </c>
      <c r="G11" s="149">
        <v>0</v>
      </c>
      <c r="H11" s="148"/>
      <c r="I11" s="149"/>
      <c r="J11" s="148"/>
      <c r="K11" s="149"/>
      <c r="L11" s="148"/>
      <c r="M11" s="149"/>
      <c r="N11" s="148"/>
      <c r="O11" s="149"/>
      <c r="P11" s="148">
        <f t="shared" si="1"/>
        <v>0</v>
      </c>
      <c r="Q11" s="149">
        <f t="shared" si="2"/>
        <v>0</v>
      </c>
      <c r="R11" s="150">
        <f t="shared" si="3"/>
        <v>0</v>
      </c>
      <c r="S11" s="151">
        <f t="shared" si="4"/>
        <v>0</v>
      </c>
      <c r="T11" s="150">
        <f t="shared" si="5"/>
        <v>0</v>
      </c>
      <c r="U11" s="152">
        <f t="shared" si="6"/>
        <v>0</v>
      </c>
      <c r="V11" s="148">
        <v>0</v>
      </c>
      <c r="W11" s="149">
        <v>0</v>
      </c>
    </row>
    <row r="12" spans="1:23" ht="13" customHeight="1" x14ac:dyDescent="0.35">
      <c r="A12" s="146" t="s">
        <v>38</v>
      </c>
      <c r="B12" s="147">
        <v>0</v>
      </c>
      <c r="C12" s="147">
        <v>0</v>
      </c>
      <c r="D12" s="147"/>
      <c r="E12" s="147">
        <f t="shared" si="0"/>
        <v>0</v>
      </c>
      <c r="F12" s="148">
        <v>0</v>
      </c>
      <c r="G12" s="149">
        <v>0</v>
      </c>
      <c r="H12" s="148"/>
      <c r="I12" s="149"/>
      <c r="J12" s="148"/>
      <c r="K12" s="149"/>
      <c r="L12" s="148"/>
      <c r="M12" s="149"/>
      <c r="N12" s="148"/>
      <c r="O12" s="149"/>
      <c r="P12" s="148">
        <f t="shared" si="1"/>
        <v>0</v>
      </c>
      <c r="Q12" s="149">
        <f t="shared" si="2"/>
        <v>0</v>
      </c>
      <c r="R12" s="150">
        <f t="shared" si="3"/>
        <v>0</v>
      </c>
      <c r="S12" s="151">
        <f t="shared" si="4"/>
        <v>0</v>
      </c>
      <c r="T12" s="150">
        <f t="shared" si="5"/>
        <v>0</v>
      </c>
      <c r="U12" s="152">
        <f t="shared" si="6"/>
        <v>0</v>
      </c>
      <c r="V12" s="148">
        <v>0</v>
      </c>
      <c r="W12" s="149">
        <v>0</v>
      </c>
    </row>
    <row r="13" spans="1:23" ht="13" customHeight="1" x14ac:dyDescent="0.35">
      <c r="A13" s="146" t="s">
        <v>39</v>
      </c>
      <c r="B13" s="147">
        <v>53000000</v>
      </c>
      <c r="C13" s="147">
        <v>14184000</v>
      </c>
      <c r="D13" s="147"/>
      <c r="E13" s="147">
        <f t="shared" si="0"/>
        <v>67184000</v>
      </c>
      <c r="F13" s="148">
        <v>67184000</v>
      </c>
      <c r="G13" s="149">
        <v>67184000</v>
      </c>
      <c r="H13" s="148">
        <v>16511000</v>
      </c>
      <c r="I13" s="149">
        <v>11035861</v>
      </c>
      <c r="J13" s="148">
        <v>10187000</v>
      </c>
      <c r="K13" s="149">
        <v>15862785</v>
      </c>
      <c r="L13" s="148">
        <v>1281000</v>
      </c>
      <c r="M13" s="149">
        <v>1023649</v>
      </c>
      <c r="N13" s="148"/>
      <c r="O13" s="149"/>
      <c r="P13" s="148">
        <f t="shared" si="1"/>
        <v>27979000</v>
      </c>
      <c r="Q13" s="149">
        <f t="shared" si="2"/>
        <v>27922295</v>
      </c>
      <c r="R13" s="150">
        <f t="shared" si="3"/>
        <v>-87.425149700598809</v>
      </c>
      <c r="S13" s="151">
        <f t="shared" si="4"/>
        <v>-93.546851955693782</v>
      </c>
      <c r="T13" s="150">
        <f t="shared" si="5"/>
        <v>41.645332221957609</v>
      </c>
      <c r="U13" s="152">
        <f t="shared" si="6"/>
        <v>41.560929685639437</v>
      </c>
      <c r="V13" s="148">
        <v>0</v>
      </c>
      <c r="W13" s="149">
        <v>0</v>
      </c>
    </row>
    <row r="14" spans="1:23" ht="13" customHeight="1" x14ac:dyDescent="0.35">
      <c r="A14" s="146" t="s">
        <v>40</v>
      </c>
      <c r="B14" s="147">
        <v>3500000</v>
      </c>
      <c r="C14" s="147">
        <v>0</v>
      </c>
      <c r="D14" s="147"/>
      <c r="E14" s="147">
        <f t="shared" si="0"/>
        <v>3500000</v>
      </c>
      <c r="F14" s="148">
        <v>3500000</v>
      </c>
      <c r="G14" s="149">
        <v>2950000</v>
      </c>
      <c r="H14" s="148">
        <v>2950000</v>
      </c>
      <c r="I14" s="149"/>
      <c r="J14" s="148"/>
      <c r="K14" s="149"/>
      <c r="L14" s="148"/>
      <c r="M14" s="149"/>
      <c r="N14" s="148"/>
      <c r="O14" s="149"/>
      <c r="P14" s="148">
        <f t="shared" si="1"/>
        <v>2950000</v>
      </c>
      <c r="Q14" s="149">
        <f t="shared" si="2"/>
        <v>0</v>
      </c>
      <c r="R14" s="150">
        <f t="shared" si="3"/>
        <v>0</v>
      </c>
      <c r="S14" s="151">
        <f t="shared" si="4"/>
        <v>0</v>
      </c>
      <c r="T14" s="150">
        <f t="shared" si="5"/>
        <v>84.285714285714292</v>
      </c>
      <c r="U14" s="152">
        <f t="shared" si="6"/>
        <v>0</v>
      </c>
      <c r="V14" s="148">
        <v>0</v>
      </c>
      <c r="W14" s="149">
        <v>0</v>
      </c>
    </row>
    <row r="15" spans="1:23" ht="13" customHeight="1" x14ac:dyDescent="0.35">
      <c r="A15" s="146" t="s">
        <v>41</v>
      </c>
      <c r="B15" s="147">
        <v>0</v>
      </c>
      <c r="C15" s="147">
        <v>0</v>
      </c>
      <c r="D15" s="147"/>
      <c r="E15" s="147">
        <f t="shared" si="0"/>
        <v>0</v>
      </c>
      <c r="F15" s="148">
        <v>0</v>
      </c>
      <c r="G15" s="149">
        <v>0</v>
      </c>
      <c r="H15" s="148"/>
      <c r="I15" s="149"/>
      <c r="J15" s="148"/>
      <c r="K15" s="149"/>
      <c r="L15" s="148"/>
      <c r="M15" s="149"/>
      <c r="N15" s="148"/>
      <c r="O15" s="149"/>
      <c r="P15" s="148">
        <f t="shared" si="1"/>
        <v>0</v>
      </c>
      <c r="Q15" s="149">
        <f t="shared" si="2"/>
        <v>0</v>
      </c>
      <c r="R15" s="150">
        <f t="shared" si="3"/>
        <v>0</v>
      </c>
      <c r="S15" s="151">
        <f t="shared" si="4"/>
        <v>0</v>
      </c>
      <c r="T15" s="150">
        <f t="shared" si="5"/>
        <v>0</v>
      </c>
      <c r="U15" s="152">
        <f t="shared" si="6"/>
        <v>0</v>
      </c>
      <c r="V15" s="148">
        <v>0</v>
      </c>
      <c r="W15" s="149">
        <v>0</v>
      </c>
    </row>
    <row r="16" spans="1:23" ht="13" customHeight="1" x14ac:dyDescent="0.35">
      <c r="A16" s="153" t="s">
        <v>42</v>
      </c>
      <c r="B16" s="154">
        <f>SUM(B9:B15)</f>
        <v>113600000</v>
      </c>
      <c r="C16" s="154">
        <f>SUM(C9:C15)</f>
        <v>14184000</v>
      </c>
      <c r="D16" s="154"/>
      <c r="E16" s="154">
        <f t="shared" si="0"/>
        <v>127784000</v>
      </c>
      <c r="F16" s="155">
        <f t="shared" ref="F16:O16" si="7">SUM(F9:F15)</f>
        <v>127784000</v>
      </c>
      <c r="G16" s="156">
        <f t="shared" si="7"/>
        <v>127234000</v>
      </c>
      <c r="H16" s="155">
        <f t="shared" si="7"/>
        <v>28068000</v>
      </c>
      <c r="I16" s="156">
        <f t="shared" si="7"/>
        <v>14393558</v>
      </c>
      <c r="J16" s="155">
        <f t="shared" si="7"/>
        <v>17968000</v>
      </c>
      <c r="K16" s="156">
        <f t="shared" si="7"/>
        <v>17777683</v>
      </c>
      <c r="L16" s="155">
        <f t="shared" si="7"/>
        <v>15793000</v>
      </c>
      <c r="M16" s="156">
        <f t="shared" si="7"/>
        <v>12327882</v>
      </c>
      <c r="N16" s="155">
        <f t="shared" si="7"/>
        <v>0</v>
      </c>
      <c r="O16" s="156">
        <f t="shared" si="7"/>
        <v>0</v>
      </c>
      <c r="P16" s="155">
        <f t="shared" si="1"/>
        <v>61829000</v>
      </c>
      <c r="Q16" s="156">
        <f t="shared" si="2"/>
        <v>44499123</v>
      </c>
      <c r="R16" s="157">
        <f t="shared" si="3"/>
        <v>-12.104853072128229</v>
      </c>
      <c r="S16" s="158">
        <f t="shared" si="4"/>
        <v>-30.655294056036436</v>
      </c>
      <c r="T16" s="157">
        <f>IF((SUM($E9:$E13)+$E15)=0,0,(P16/(SUM($E9:$E13)+$E15)*100))</f>
        <v>49.748157445849827</v>
      </c>
      <c r="U16" s="159">
        <f>IF((SUM($E9:$E13)+$E15)=0,0,(Q16/(SUM($E9:$E13)+$E15)*100))</f>
        <v>35.80438592256445</v>
      </c>
      <c r="V16" s="155">
        <f>SUM(V9:V15)</f>
        <v>0</v>
      </c>
      <c r="W16" s="156">
        <f>SUM(W9:W15)</f>
        <v>0</v>
      </c>
    </row>
    <row r="17" spans="1:23" ht="13" customHeight="1" x14ac:dyDescent="0.35">
      <c r="A17" s="139" t="s">
        <v>43</v>
      </c>
      <c r="B17" s="160" t="s">
        <v>1</v>
      </c>
      <c r="C17" s="160"/>
      <c r="D17" s="160"/>
      <c r="E17" s="160"/>
      <c r="F17" s="161"/>
      <c r="G17" s="162"/>
      <c r="H17" s="161"/>
      <c r="I17" s="162"/>
      <c r="J17" s="161"/>
      <c r="K17" s="162"/>
      <c r="L17" s="161"/>
      <c r="M17" s="162"/>
      <c r="N17" s="161"/>
      <c r="O17" s="162"/>
      <c r="P17" s="161"/>
      <c r="Q17" s="162"/>
      <c r="R17" s="143"/>
      <c r="S17" s="144"/>
      <c r="T17" s="143"/>
      <c r="U17" s="145"/>
      <c r="V17" s="161"/>
      <c r="W17" s="162"/>
    </row>
    <row r="18" spans="1:23" ht="13" customHeight="1" x14ac:dyDescent="0.35">
      <c r="A18" s="146" t="s">
        <v>44</v>
      </c>
      <c r="B18" s="147">
        <v>0</v>
      </c>
      <c r="C18" s="147">
        <v>0</v>
      </c>
      <c r="D18" s="147"/>
      <c r="E18" s="147">
        <f t="shared" ref="E18:E24" si="8">$B18      +$C18      +$D18</f>
        <v>0</v>
      </c>
      <c r="F18" s="148">
        <v>0</v>
      </c>
      <c r="G18" s="149">
        <v>0</v>
      </c>
      <c r="H18" s="148"/>
      <c r="I18" s="149"/>
      <c r="J18" s="148"/>
      <c r="K18" s="149"/>
      <c r="L18" s="148"/>
      <c r="M18" s="149"/>
      <c r="N18" s="148"/>
      <c r="O18" s="149"/>
      <c r="P18" s="148">
        <f t="shared" ref="P18:P24" si="9">$H18      +$J18      +$L18      +$N18</f>
        <v>0</v>
      </c>
      <c r="Q18" s="149">
        <f t="shared" ref="Q18:Q24" si="10">$I18      +$K18      +$M18      +$O18</f>
        <v>0</v>
      </c>
      <c r="R18" s="150">
        <f t="shared" ref="R18:R24" si="11">IF(($J18      =0),0,((($L18      -$J18      )/$J18      )*100))</f>
        <v>0</v>
      </c>
      <c r="S18" s="151">
        <f t="shared" ref="S18:S24" si="12">IF(($K18      =0),0,((($M18      -$K18      )/$K18      )*100))</f>
        <v>0</v>
      </c>
      <c r="T18" s="150">
        <f t="shared" ref="T18:T23" si="13">IF(($E18      =0),0,(($P18      /$E18      )*100))</f>
        <v>0</v>
      </c>
      <c r="U18" s="152">
        <f t="shared" ref="U18:U23" si="14">IF(($E18      =0),0,(($Q18      /$E18      )*100))</f>
        <v>0</v>
      </c>
      <c r="V18" s="148">
        <v>0</v>
      </c>
      <c r="W18" s="149">
        <v>0</v>
      </c>
    </row>
    <row r="19" spans="1:23" ht="13" customHeight="1" x14ac:dyDescent="0.35">
      <c r="A19" s="146" t="s">
        <v>45</v>
      </c>
      <c r="B19" s="147">
        <v>11551000</v>
      </c>
      <c r="C19" s="147">
        <v>0</v>
      </c>
      <c r="D19" s="147"/>
      <c r="E19" s="147">
        <f t="shared" si="8"/>
        <v>11551000</v>
      </c>
      <c r="F19" s="148">
        <v>11551000</v>
      </c>
      <c r="G19" s="149">
        <v>0</v>
      </c>
      <c r="H19" s="148"/>
      <c r="I19" s="149"/>
      <c r="J19" s="148"/>
      <c r="K19" s="149"/>
      <c r="L19" s="148"/>
      <c r="M19" s="149"/>
      <c r="N19" s="148"/>
      <c r="O19" s="149"/>
      <c r="P19" s="148">
        <f t="shared" si="9"/>
        <v>0</v>
      </c>
      <c r="Q19" s="149">
        <f t="shared" si="10"/>
        <v>0</v>
      </c>
      <c r="R19" s="150">
        <f t="shared" si="11"/>
        <v>0</v>
      </c>
      <c r="S19" s="151">
        <f t="shared" si="12"/>
        <v>0</v>
      </c>
      <c r="T19" s="150">
        <f t="shared" si="13"/>
        <v>0</v>
      </c>
      <c r="U19" s="152">
        <f t="shared" si="14"/>
        <v>0</v>
      </c>
      <c r="V19" s="148">
        <v>0</v>
      </c>
      <c r="W19" s="149">
        <v>0</v>
      </c>
    </row>
    <row r="20" spans="1:23" ht="13" customHeight="1" x14ac:dyDescent="0.35">
      <c r="A20" s="146" t="s">
        <v>46</v>
      </c>
      <c r="B20" s="147">
        <v>15326000</v>
      </c>
      <c r="C20" s="147">
        <v>0</v>
      </c>
      <c r="D20" s="147"/>
      <c r="E20" s="147">
        <f t="shared" si="8"/>
        <v>15326000</v>
      </c>
      <c r="F20" s="148">
        <v>15326000</v>
      </c>
      <c r="G20" s="149">
        <v>15326000</v>
      </c>
      <c r="H20" s="148"/>
      <c r="I20" s="149"/>
      <c r="J20" s="148">
        <v>1215000</v>
      </c>
      <c r="K20" s="149"/>
      <c r="L20" s="148">
        <v>6598000</v>
      </c>
      <c r="M20" s="149"/>
      <c r="N20" s="148"/>
      <c r="O20" s="149"/>
      <c r="P20" s="148">
        <f t="shared" si="9"/>
        <v>7813000</v>
      </c>
      <c r="Q20" s="149">
        <f t="shared" si="10"/>
        <v>0</v>
      </c>
      <c r="R20" s="150">
        <f t="shared" si="11"/>
        <v>443.04526748971193</v>
      </c>
      <c r="S20" s="151">
        <f t="shared" si="12"/>
        <v>0</v>
      </c>
      <c r="T20" s="150">
        <f t="shared" si="13"/>
        <v>50.978728957327412</v>
      </c>
      <c r="U20" s="152">
        <f t="shared" si="14"/>
        <v>0</v>
      </c>
      <c r="V20" s="148">
        <v>0</v>
      </c>
      <c r="W20" s="149" t="s">
        <v>1</v>
      </c>
    </row>
    <row r="21" spans="1:23" ht="13" customHeight="1" x14ac:dyDescent="0.35">
      <c r="A21" s="146" t="s">
        <v>47</v>
      </c>
      <c r="B21" s="147">
        <v>0</v>
      </c>
      <c r="C21" s="147">
        <v>0</v>
      </c>
      <c r="D21" s="147"/>
      <c r="E21" s="147">
        <f t="shared" si="8"/>
        <v>0</v>
      </c>
      <c r="F21" s="148">
        <v>0</v>
      </c>
      <c r="G21" s="149">
        <v>0</v>
      </c>
      <c r="H21" s="148"/>
      <c r="I21" s="149"/>
      <c r="J21" s="148"/>
      <c r="K21" s="149"/>
      <c r="L21" s="148"/>
      <c r="M21" s="149"/>
      <c r="N21" s="148"/>
      <c r="O21" s="149"/>
      <c r="P21" s="148">
        <f t="shared" si="9"/>
        <v>0</v>
      </c>
      <c r="Q21" s="149">
        <f t="shared" si="10"/>
        <v>0</v>
      </c>
      <c r="R21" s="150">
        <f t="shared" si="11"/>
        <v>0</v>
      </c>
      <c r="S21" s="151">
        <f t="shared" si="12"/>
        <v>0</v>
      </c>
      <c r="T21" s="150">
        <f t="shared" si="13"/>
        <v>0</v>
      </c>
      <c r="U21" s="152">
        <f t="shared" si="14"/>
        <v>0</v>
      </c>
      <c r="V21" s="148">
        <v>0</v>
      </c>
      <c r="W21" s="149">
        <v>0</v>
      </c>
    </row>
    <row r="22" spans="1:23" ht="13" customHeight="1" x14ac:dyDescent="0.35">
      <c r="A22" s="146" t="s">
        <v>48</v>
      </c>
      <c r="B22" s="147">
        <v>0</v>
      </c>
      <c r="C22" s="147">
        <v>0</v>
      </c>
      <c r="D22" s="147"/>
      <c r="E22" s="147">
        <f t="shared" si="8"/>
        <v>0</v>
      </c>
      <c r="F22" s="148">
        <v>0</v>
      </c>
      <c r="G22" s="149">
        <v>0</v>
      </c>
      <c r="H22" s="148"/>
      <c r="I22" s="149"/>
      <c r="J22" s="148"/>
      <c r="K22" s="149"/>
      <c r="L22" s="148"/>
      <c r="M22" s="149"/>
      <c r="N22" s="148"/>
      <c r="O22" s="149"/>
      <c r="P22" s="148">
        <f t="shared" si="9"/>
        <v>0</v>
      </c>
      <c r="Q22" s="149">
        <f t="shared" si="10"/>
        <v>0</v>
      </c>
      <c r="R22" s="150">
        <f t="shared" si="11"/>
        <v>0</v>
      </c>
      <c r="S22" s="151">
        <f t="shared" si="12"/>
        <v>0</v>
      </c>
      <c r="T22" s="150">
        <f t="shared" si="13"/>
        <v>0</v>
      </c>
      <c r="U22" s="152">
        <f t="shared" si="14"/>
        <v>0</v>
      </c>
      <c r="V22" s="148">
        <v>0</v>
      </c>
      <c r="W22" s="149" t="s">
        <v>1</v>
      </c>
    </row>
    <row r="23" spans="1:23" ht="13" customHeight="1" x14ac:dyDescent="0.35">
      <c r="A23" s="146" t="s">
        <v>49</v>
      </c>
      <c r="B23" s="147">
        <v>0</v>
      </c>
      <c r="C23" s="147">
        <v>0</v>
      </c>
      <c r="D23" s="147"/>
      <c r="E23" s="147">
        <f t="shared" si="8"/>
        <v>0</v>
      </c>
      <c r="F23" s="148">
        <v>0</v>
      </c>
      <c r="G23" s="149">
        <v>0</v>
      </c>
      <c r="H23" s="148"/>
      <c r="I23" s="149"/>
      <c r="J23" s="148"/>
      <c r="K23" s="149"/>
      <c r="L23" s="148"/>
      <c r="M23" s="149"/>
      <c r="N23" s="148"/>
      <c r="O23" s="149"/>
      <c r="P23" s="148">
        <f t="shared" si="9"/>
        <v>0</v>
      </c>
      <c r="Q23" s="149">
        <f t="shared" si="10"/>
        <v>0</v>
      </c>
      <c r="R23" s="150">
        <f t="shared" si="11"/>
        <v>0</v>
      </c>
      <c r="S23" s="151">
        <f t="shared" si="12"/>
        <v>0</v>
      </c>
      <c r="T23" s="150">
        <f t="shared" si="13"/>
        <v>0</v>
      </c>
      <c r="U23" s="152">
        <f t="shared" si="14"/>
        <v>0</v>
      </c>
      <c r="V23" s="148">
        <v>0</v>
      </c>
      <c r="W23" s="149" t="s">
        <v>1</v>
      </c>
    </row>
    <row r="24" spans="1:23" ht="13" customHeight="1" x14ac:dyDescent="0.35">
      <c r="A24" s="153" t="s">
        <v>42</v>
      </c>
      <c r="B24" s="154">
        <f>SUM(B18:B23)</f>
        <v>26877000</v>
      </c>
      <c r="C24" s="154">
        <f>SUM(C18:C23)</f>
        <v>0</v>
      </c>
      <c r="D24" s="154"/>
      <c r="E24" s="154">
        <f t="shared" si="8"/>
        <v>26877000</v>
      </c>
      <c r="F24" s="155">
        <f t="shared" ref="F24:O24" si="15">SUM(F18:F23)</f>
        <v>26877000</v>
      </c>
      <c r="G24" s="156">
        <f t="shared" si="15"/>
        <v>15326000</v>
      </c>
      <c r="H24" s="155">
        <f t="shared" si="15"/>
        <v>0</v>
      </c>
      <c r="I24" s="156">
        <f t="shared" si="15"/>
        <v>0</v>
      </c>
      <c r="J24" s="155">
        <f t="shared" si="15"/>
        <v>1215000</v>
      </c>
      <c r="K24" s="156">
        <f t="shared" si="15"/>
        <v>0</v>
      </c>
      <c r="L24" s="155">
        <f t="shared" si="15"/>
        <v>6598000</v>
      </c>
      <c r="M24" s="156">
        <f t="shared" si="15"/>
        <v>0</v>
      </c>
      <c r="N24" s="155">
        <f t="shared" si="15"/>
        <v>0</v>
      </c>
      <c r="O24" s="156">
        <f t="shared" si="15"/>
        <v>0</v>
      </c>
      <c r="P24" s="155">
        <f t="shared" si="9"/>
        <v>7813000</v>
      </c>
      <c r="Q24" s="156">
        <f t="shared" si="10"/>
        <v>0</v>
      </c>
      <c r="R24" s="157">
        <f t="shared" si="11"/>
        <v>443.04526748971193</v>
      </c>
      <c r="S24" s="158">
        <f t="shared" si="12"/>
        <v>0</v>
      </c>
      <c r="T24" s="157">
        <f>IF(($E24-$E19-$E23)   =0,0,($P24   /($E24-$E19-$E23)   )*100)</f>
        <v>50.978728957327412</v>
      </c>
      <c r="U24" s="159">
        <f>IF(($E24-$E19-$E23)   =0,0,($Q24   /($E24-$E19-$E23)   )*100)</f>
        <v>0</v>
      </c>
      <c r="V24" s="155">
        <f>SUM(V18:V23)</f>
        <v>0</v>
      </c>
      <c r="W24" s="156">
        <f>SUM(W18:W23)</f>
        <v>0</v>
      </c>
    </row>
    <row r="25" spans="1:23" ht="13" customHeight="1" x14ac:dyDescent="0.35">
      <c r="A25" s="139" t="s">
        <v>50</v>
      </c>
      <c r="B25" s="160" t="s">
        <v>1</v>
      </c>
      <c r="C25" s="160"/>
      <c r="D25" s="160"/>
      <c r="E25" s="160"/>
      <c r="F25" s="161"/>
      <c r="G25" s="162"/>
      <c r="H25" s="161"/>
      <c r="I25" s="162"/>
      <c r="J25" s="161"/>
      <c r="K25" s="162"/>
      <c r="L25" s="161"/>
      <c r="M25" s="162"/>
      <c r="N25" s="161"/>
      <c r="O25" s="162"/>
      <c r="P25" s="161"/>
      <c r="Q25" s="162"/>
      <c r="R25" s="143"/>
      <c r="S25" s="144"/>
      <c r="T25" s="143"/>
      <c r="U25" s="145"/>
      <c r="V25" s="161"/>
      <c r="W25" s="162"/>
    </row>
    <row r="26" spans="1:23" ht="13" customHeight="1" x14ac:dyDescent="0.35">
      <c r="A26" s="146" t="s">
        <v>51</v>
      </c>
      <c r="B26" s="147">
        <v>0</v>
      </c>
      <c r="C26" s="147">
        <v>0</v>
      </c>
      <c r="D26" s="147"/>
      <c r="E26" s="147">
        <f>$B26      +$C26      +$D26</f>
        <v>0</v>
      </c>
      <c r="F26" s="148">
        <v>0</v>
      </c>
      <c r="G26" s="149">
        <v>0</v>
      </c>
      <c r="H26" s="148"/>
      <c r="I26" s="149"/>
      <c r="J26" s="148"/>
      <c r="K26" s="149"/>
      <c r="L26" s="148"/>
      <c r="M26" s="149"/>
      <c r="N26" s="148"/>
      <c r="O26" s="149"/>
      <c r="P26" s="148">
        <f>$H26      +$J26      +$L26      +$N26</f>
        <v>0</v>
      </c>
      <c r="Q26" s="149">
        <f>$I26      +$K26      +$M26      +$O26</f>
        <v>0</v>
      </c>
      <c r="R26" s="150">
        <f>IF(($J26      =0),0,((($L26      -$J26      )/$J26      )*100))</f>
        <v>0</v>
      </c>
      <c r="S26" s="151">
        <f>IF(($K26      =0),0,((($M26      -$K26      )/$K26      )*100))</f>
        <v>0</v>
      </c>
      <c r="T26" s="150">
        <f>IF(($E26      =0),0,(($P26      /$E26      )*100))</f>
        <v>0</v>
      </c>
      <c r="U26" s="152">
        <f>IF(($E26      =0),0,(($Q26      /$E26      )*100))</f>
        <v>0</v>
      </c>
      <c r="V26" s="148">
        <v>0</v>
      </c>
      <c r="W26" s="149" t="s">
        <v>1</v>
      </c>
    </row>
    <row r="27" spans="1:23" ht="13" customHeight="1" x14ac:dyDescent="0.35">
      <c r="A27" s="146" t="s">
        <v>52</v>
      </c>
      <c r="B27" s="147">
        <v>0</v>
      </c>
      <c r="C27" s="147">
        <v>0</v>
      </c>
      <c r="D27" s="147"/>
      <c r="E27" s="147">
        <f>$B27      +$C27      +$D27</f>
        <v>0</v>
      </c>
      <c r="F27" s="148">
        <v>0</v>
      </c>
      <c r="G27" s="149">
        <v>0</v>
      </c>
      <c r="H27" s="148"/>
      <c r="I27" s="149"/>
      <c r="J27" s="148"/>
      <c r="K27" s="149"/>
      <c r="L27" s="148"/>
      <c r="M27" s="149"/>
      <c r="N27" s="148"/>
      <c r="O27" s="149"/>
      <c r="P27" s="148">
        <f>$H27      +$J27      +$L27      +$N27</f>
        <v>0</v>
      </c>
      <c r="Q27" s="149">
        <f>$I27      +$K27      +$M27      +$O27</f>
        <v>0</v>
      </c>
      <c r="R27" s="150">
        <f>IF(($J27      =0),0,((($L27      -$J27      )/$J27      )*100))</f>
        <v>0</v>
      </c>
      <c r="S27" s="151">
        <f>IF(($K27      =0),0,((($M27      -$K27      )/$K27      )*100))</f>
        <v>0</v>
      </c>
      <c r="T27" s="150">
        <f>IF(($E27      =0),0,(($P27      /$E27      )*100))</f>
        <v>0</v>
      </c>
      <c r="U27" s="152">
        <f>IF(($E27      =0),0,(($Q27      /$E27      )*100))</f>
        <v>0</v>
      </c>
      <c r="V27" s="148">
        <v>0</v>
      </c>
      <c r="W27" s="149" t="s">
        <v>1</v>
      </c>
    </row>
    <row r="28" spans="1:23" ht="13" customHeight="1" x14ac:dyDescent="0.35">
      <c r="A28" s="146" t="s">
        <v>53</v>
      </c>
      <c r="B28" s="147">
        <v>213649000</v>
      </c>
      <c r="C28" s="147">
        <v>0</v>
      </c>
      <c r="D28" s="147"/>
      <c r="E28" s="147">
        <f>$B28      +$C28      +$D28</f>
        <v>213649000</v>
      </c>
      <c r="F28" s="148">
        <v>213649000</v>
      </c>
      <c r="G28" s="149">
        <v>213649000</v>
      </c>
      <c r="H28" s="148">
        <v>19472000</v>
      </c>
      <c r="I28" s="149"/>
      <c r="J28" s="148">
        <v>24976000</v>
      </c>
      <c r="K28" s="149"/>
      <c r="L28" s="148">
        <v>41576000</v>
      </c>
      <c r="M28" s="149">
        <v>42965653</v>
      </c>
      <c r="N28" s="148"/>
      <c r="O28" s="149"/>
      <c r="P28" s="148">
        <f>$H28      +$J28      +$L28      +$N28</f>
        <v>86024000</v>
      </c>
      <c r="Q28" s="149">
        <f>$I28      +$K28      +$M28      +$O28</f>
        <v>42965653</v>
      </c>
      <c r="R28" s="150">
        <f>IF(($J28      =0),0,((($L28      -$J28      )/$J28      )*100))</f>
        <v>66.463805253042921</v>
      </c>
      <c r="S28" s="151">
        <f>IF(($K28      =0),0,((($M28      -$K28      )/$K28      )*100))</f>
        <v>0</v>
      </c>
      <c r="T28" s="150">
        <f>IF(($E28      =0),0,(($P28      /$E28      )*100))</f>
        <v>40.264171608572937</v>
      </c>
      <c r="U28" s="152">
        <f>IF(($E28      =0),0,(($Q28      /$E28      )*100))</f>
        <v>20.1103927469822</v>
      </c>
      <c r="V28" s="148">
        <v>0</v>
      </c>
      <c r="W28" s="149">
        <v>0</v>
      </c>
    </row>
    <row r="29" spans="1:23" ht="13" customHeight="1" x14ac:dyDescent="0.35">
      <c r="A29" s="146" t="s">
        <v>54</v>
      </c>
      <c r="B29" s="147">
        <v>10024000</v>
      </c>
      <c r="C29" s="147">
        <v>0</v>
      </c>
      <c r="D29" s="147"/>
      <c r="E29" s="147">
        <f>$B29      +$C29      +$D29</f>
        <v>10024000</v>
      </c>
      <c r="F29" s="148">
        <v>10024000</v>
      </c>
      <c r="G29" s="149">
        <v>10024000</v>
      </c>
      <c r="H29" s="148">
        <v>771000</v>
      </c>
      <c r="I29" s="149">
        <v>-1817000</v>
      </c>
      <c r="J29" s="148">
        <v>2237000</v>
      </c>
      <c r="K29" s="149">
        <v>1432963</v>
      </c>
      <c r="L29" s="148">
        <v>2595000</v>
      </c>
      <c r="M29" s="149">
        <v>-779000</v>
      </c>
      <c r="N29" s="148"/>
      <c r="O29" s="149"/>
      <c r="P29" s="148">
        <f>$H29      +$J29      +$L29      +$N29</f>
        <v>5603000</v>
      </c>
      <c r="Q29" s="149">
        <f>$I29      +$K29      +$M29      +$O29</f>
        <v>-1163037</v>
      </c>
      <c r="R29" s="150">
        <f>IF(($J29      =0),0,((($L29      -$J29      )/$J29      )*100))</f>
        <v>16.003576218149306</v>
      </c>
      <c r="S29" s="151">
        <f>IF(($K29      =0),0,((($M29      -$K29      )/$K29      )*100))</f>
        <v>-154.36288306118163</v>
      </c>
      <c r="T29" s="150">
        <f>IF(($E29      =0),0,(($P29      /$E29      )*100))</f>
        <v>55.895849960095767</v>
      </c>
      <c r="U29" s="152">
        <f>IF(($E29      =0),0,(($Q29      /$E29      )*100))</f>
        <v>-11.602523942537909</v>
      </c>
      <c r="V29" s="148">
        <v>0</v>
      </c>
      <c r="W29" s="149">
        <v>0</v>
      </c>
    </row>
    <row r="30" spans="1:23" ht="13" customHeight="1" x14ac:dyDescent="0.35">
      <c r="A30" s="153" t="s">
        <v>42</v>
      </c>
      <c r="B30" s="154">
        <f>SUM(B26:B29)</f>
        <v>223673000</v>
      </c>
      <c r="C30" s="154">
        <f>SUM(C26:C29)</f>
        <v>0</v>
      </c>
      <c r="D30" s="154"/>
      <c r="E30" s="154">
        <f>$B30      +$C30      +$D30</f>
        <v>223673000</v>
      </c>
      <c r="F30" s="155">
        <f t="shared" ref="F30:O30" si="16">SUM(F26:F29)</f>
        <v>223673000</v>
      </c>
      <c r="G30" s="156">
        <f t="shared" si="16"/>
        <v>223673000</v>
      </c>
      <c r="H30" s="155">
        <f t="shared" si="16"/>
        <v>20243000</v>
      </c>
      <c r="I30" s="156">
        <f t="shared" si="16"/>
        <v>-1817000</v>
      </c>
      <c r="J30" s="155">
        <f t="shared" si="16"/>
        <v>27213000</v>
      </c>
      <c r="K30" s="156">
        <f t="shared" si="16"/>
        <v>1432963</v>
      </c>
      <c r="L30" s="155">
        <f t="shared" si="16"/>
        <v>44171000</v>
      </c>
      <c r="M30" s="156">
        <f t="shared" si="16"/>
        <v>42186653</v>
      </c>
      <c r="N30" s="155">
        <f t="shared" si="16"/>
        <v>0</v>
      </c>
      <c r="O30" s="156">
        <f t="shared" si="16"/>
        <v>0</v>
      </c>
      <c r="P30" s="155">
        <f>$H30      +$J30      +$L30      +$N30</f>
        <v>91627000</v>
      </c>
      <c r="Q30" s="156">
        <f>$I30      +$K30      +$M30      +$O30</f>
        <v>41802616</v>
      </c>
      <c r="R30" s="157">
        <f>IF(($J30      =0),0,((($L30      -$J30      )/$J30      )*100))</f>
        <v>62.315804946165429</v>
      </c>
      <c r="S30" s="158">
        <f>IF(($K30      =0),0,((($M30      -$K30      )/$K30      )*100))</f>
        <v>2844.0155119148226</v>
      </c>
      <c r="T30" s="157">
        <f>IF($E30   =0,0,($P30   /$E30   )*100)</f>
        <v>40.964711878501205</v>
      </c>
      <c r="U30" s="159">
        <f>IF($E30   =0,0,($Q30   /$E30   )*100)</f>
        <v>18.689164986386377</v>
      </c>
      <c r="V30" s="155">
        <f>SUM(V26:V29)</f>
        <v>0</v>
      </c>
      <c r="W30" s="156">
        <f>SUM(W26:W29)</f>
        <v>0</v>
      </c>
    </row>
    <row r="31" spans="1:23" ht="13" customHeight="1" x14ac:dyDescent="0.35">
      <c r="A31" s="139" t="s">
        <v>55</v>
      </c>
      <c r="B31" s="160" t="s">
        <v>1</v>
      </c>
      <c r="C31" s="160"/>
      <c r="D31" s="160"/>
      <c r="E31" s="160"/>
      <c r="F31" s="161"/>
      <c r="G31" s="162"/>
      <c r="H31" s="161"/>
      <c r="I31" s="162"/>
      <c r="J31" s="161"/>
      <c r="K31" s="162"/>
      <c r="L31" s="161"/>
      <c r="M31" s="162"/>
      <c r="N31" s="161"/>
      <c r="O31" s="162"/>
      <c r="P31" s="161"/>
      <c r="Q31" s="162"/>
      <c r="R31" s="143"/>
      <c r="S31" s="144"/>
      <c r="T31" s="143"/>
      <c r="U31" s="145"/>
      <c r="V31" s="161"/>
      <c r="W31" s="162"/>
    </row>
    <row r="32" spans="1:23" ht="13" customHeight="1" x14ac:dyDescent="0.35">
      <c r="A32" s="146" t="s">
        <v>56</v>
      </c>
      <c r="B32" s="147">
        <v>41538000</v>
      </c>
      <c r="C32" s="147">
        <v>0</v>
      </c>
      <c r="D32" s="147"/>
      <c r="E32" s="147">
        <f>$B32      +$C32      +$D32</f>
        <v>41538000</v>
      </c>
      <c r="F32" s="148">
        <v>41538000</v>
      </c>
      <c r="G32" s="149">
        <v>41538000</v>
      </c>
      <c r="H32" s="148">
        <v>7409000</v>
      </c>
      <c r="I32" s="149">
        <v>3207778</v>
      </c>
      <c r="J32" s="148">
        <v>13700000</v>
      </c>
      <c r="K32" s="149">
        <v>3475672</v>
      </c>
      <c r="L32" s="148">
        <v>8637000</v>
      </c>
      <c r="M32" s="149">
        <v>-29942552</v>
      </c>
      <c r="N32" s="148"/>
      <c r="O32" s="149"/>
      <c r="P32" s="148">
        <f>$H32      +$J32      +$L32      +$N32</f>
        <v>29746000</v>
      </c>
      <c r="Q32" s="149">
        <f>$I32      +$K32      +$M32      +$O32</f>
        <v>-23259102</v>
      </c>
      <c r="R32" s="150">
        <f>IF(($J32      =0),0,((($L32      -$J32      )/$J32      )*100))</f>
        <v>-36.956204379562045</v>
      </c>
      <c r="S32" s="151">
        <f>IF(($K32      =0),0,((($M32      -$K32      )/$K32      )*100))</f>
        <v>-961.4895766919318</v>
      </c>
      <c r="T32" s="150">
        <f>IF(($E32      =0),0,(($P32      /$E32      )*100))</f>
        <v>71.6115364244788</v>
      </c>
      <c r="U32" s="152">
        <f>IF(($E32      =0),0,(($Q32      /$E32      )*100))</f>
        <v>-55.99475660840676</v>
      </c>
      <c r="V32" s="148">
        <v>0</v>
      </c>
      <c r="W32" s="149">
        <v>0</v>
      </c>
    </row>
    <row r="33" spans="1:23" ht="13" customHeight="1" x14ac:dyDescent="0.35">
      <c r="A33" s="153" t="s">
        <v>42</v>
      </c>
      <c r="B33" s="154">
        <f>B32</f>
        <v>41538000</v>
      </c>
      <c r="C33" s="154">
        <f>C32</f>
        <v>0</v>
      </c>
      <c r="D33" s="154"/>
      <c r="E33" s="154">
        <f>$B33      +$C33      +$D33</f>
        <v>41538000</v>
      </c>
      <c r="F33" s="155">
        <f t="shared" ref="F33:O33" si="17">F32</f>
        <v>41538000</v>
      </c>
      <c r="G33" s="156">
        <f t="shared" si="17"/>
        <v>41538000</v>
      </c>
      <c r="H33" s="155">
        <f t="shared" si="17"/>
        <v>7409000</v>
      </c>
      <c r="I33" s="156">
        <f t="shared" si="17"/>
        <v>3207778</v>
      </c>
      <c r="J33" s="155">
        <f t="shared" si="17"/>
        <v>13700000</v>
      </c>
      <c r="K33" s="156">
        <f t="shared" si="17"/>
        <v>3475672</v>
      </c>
      <c r="L33" s="155">
        <f t="shared" si="17"/>
        <v>8637000</v>
      </c>
      <c r="M33" s="156">
        <f t="shared" si="17"/>
        <v>-29942552</v>
      </c>
      <c r="N33" s="155">
        <f t="shared" si="17"/>
        <v>0</v>
      </c>
      <c r="O33" s="156">
        <f t="shared" si="17"/>
        <v>0</v>
      </c>
      <c r="P33" s="155">
        <f>$H33      +$J33      +$L33      +$N33</f>
        <v>29746000</v>
      </c>
      <c r="Q33" s="156">
        <f>$I33      +$K33      +$M33      +$O33</f>
        <v>-23259102</v>
      </c>
      <c r="R33" s="157">
        <f>IF(($J33      =0),0,((($L33      -$J33      )/$J33      )*100))</f>
        <v>-36.956204379562045</v>
      </c>
      <c r="S33" s="158">
        <f>IF(($K33      =0),0,((($M33      -$K33      )/$K33      )*100))</f>
        <v>-961.4895766919318</v>
      </c>
      <c r="T33" s="157">
        <f>IF($E33   =0,0,($P33   /$E33   )*100)</f>
        <v>71.6115364244788</v>
      </c>
      <c r="U33" s="159">
        <f>IF($E33   =0,0,($Q33   /$E33   )*100)</f>
        <v>-55.99475660840676</v>
      </c>
      <c r="V33" s="155">
        <f>V32</f>
        <v>0</v>
      </c>
      <c r="W33" s="156">
        <f>W32</f>
        <v>0</v>
      </c>
    </row>
    <row r="34" spans="1:23" ht="13" customHeight="1" x14ac:dyDescent="0.35">
      <c r="A34" s="139" t="s">
        <v>57</v>
      </c>
      <c r="B34" s="160" t="s">
        <v>1</v>
      </c>
      <c r="C34" s="160"/>
      <c r="D34" s="160"/>
      <c r="E34" s="160"/>
      <c r="F34" s="161"/>
      <c r="G34" s="162"/>
      <c r="H34" s="161"/>
      <c r="I34" s="162"/>
      <c r="J34" s="161"/>
      <c r="K34" s="162"/>
      <c r="L34" s="161"/>
      <c r="M34" s="162"/>
      <c r="N34" s="161"/>
      <c r="O34" s="162"/>
      <c r="P34" s="161"/>
      <c r="Q34" s="162"/>
      <c r="R34" s="143"/>
      <c r="S34" s="144"/>
      <c r="T34" s="143"/>
      <c r="U34" s="145"/>
      <c r="V34" s="161"/>
      <c r="W34" s="162"/>
    </row>
    <row r="35" spans="1:23" ht="13" customHeight="1" x14ac:dyDescent="0.35">
      <c r="A35" s="146" t="s">
        <v>58</v>
      </c>
      <c r="B35" s="147">
        <v>86780000</v>
      </c>
      <c r="C35" s="147">
        <v>-38707000</v>
      </c>
      <c r="D35" s="147"/>
      <c r="E35" s="147">
        <f t="shared" ref="E35:E40" si="18">$B35      +$C35      +$D35</f>
        <v>48073000</v>
      </c>
      <c r="F35" s="148">
        <v>48073000</v>
      </c>
      <c r="G35" s="149">
        <v>48073000</v>
      </c>
      <c r="H35" s="148">
        <v>2525000</v>
      </c>
      <c r="I35" s="149">
        <v>154080</v>
      </c>
      <c r="J35" s="148">
        <v>27505000</v>
      </c>
      <c r="K35" s="149">
        <v>3907702</v>
      </c>
      <c r="L35" s="148">
        <v>10181000</v>
      </c>
      <c r="M35" s="149">
        <v>-107287</v>
      </c>
      <c r="N35" s="148"/>
      <c r="O35" s="149"/>
      <c r="P35" s="148">
        <f t="shared" ref="P35:P40" si="19">$H35      +$J35      +$L35      +$N35</f>
        <v>40211000</v>
      </c>
      <c r="Q35" s="149">
        <f t="shared" ref="Q35:Q40" si="20">$I35      +$K35      +$M35      +$O35</f>
        <v>3954495</v>
      </c>
      <c r="R35" s="150">
        <f t="shared" ref="R35:R40" si="21">IF(($J35      =0),0,((($L35      -$J35      )/$J35      )*100))</f>
        <v>-62.984911834211964</v>
      </c>
      <c r="S35" s="151">
        <f t="shared" ref="S35:S40" si="22">IF(($K35      =0),0,((($M35      -$K35      )/$K35      )*100))</f>
        <v>-102.74552665479608</v>
      </c>
      <c r="T35" s="150">
        <f t="shared" ref="T35:T39" si="23">IF(($E35      =0),0,(($P35      /$E35      )*100))</f>
        <v>83.645705489567945</v>
      </c>
      <c r="U35" s="152">
        <f t="shared" ref="U35:U39" si="24">IF(($E35      =0),0,(($Q35      /$E35      )*100))</f>
        <v>8.2260208433008124</v>
      </c>
      <c r="V35" s="148">
        <v>0</v>
      </c>
      <c r="W35" s="149">
        <v>0</v>
      </c>
    </row>
    <row r="36" spans="1:23" ht="13" customHeight="1" x14ac:dyDescent="0.35">
      <c r="A36" s="146" t="s">
        <v>59</v>
      </c>
      <c r="B36" s="147">
        <v>311854000</v>
      </c>
      <c r="C36" s="147">
        <v>0</v>
      </c>
      <c r="D36" s="147"/>
      <c r="E36" s="147">
        <f t="shared" si="18"/>
        <v>311854000</v>
      </c>
      <c r="F36" s="148">
        <v>311854000</v>
      </c>
      <c r="G36" s="149">
        <v>0</v>
      </c>
      <c r="H36" s="148"/>
      <c r="I36" s="149"/>
      <c r="J36" s="148"/>
      <c r="K36" s="149"/>
      <c r="L36" s="148"/>
      <c r="M36" s="149"/>
      <c r="N36" s="148"/>
      <c r="O36" s="149"/>
      <c r="P36" s="148">
        <f t="shared" si="19"/>
        <v>0</v>
      </c>
      <c r="Q36" s="149">
        <f t="shared" si="20"/>
        <v>0</v>
      </c>
      <c r="R36" s="150">
        <f t="shared" si="21"/>
        <v>0</v>
      </c>
      <c r="S36" s="151">
        <f t="shared" si="22"/>
        <v>0</v>
      </c>
      <c r="T36" s="150">
        <f t="shared" si="23"/>
        <v>0</v>
      </c>
      <c r="U36" s="152">
        <f t="shared" si="24"/>
        <v>0</v>
      </c>
      <c r="V36" s="148">
        <v>0</v>
      </c>
      <c r="W36" s="149">
        <v>0</v>
      </c>
    </row>
    <row r="37" spans="1:23" ht="13" customHeight="1" x14ac:dyDescent="0.35">
      <c r="A37" s="146" t="s">
        <v>60</v>
      </c>
      <c r="B37" s="147">
        <v>0</v>
      </c>
      <c r="C37" s="147">
        <v>0</v>
      </c>
      <c r="D37" s="147"/>
      <c r="E37" s="147">
        <f t="shared" si="18"/>
        <v>0</v>
      </c>
      <c r="F37" s="148">
        <v>0</v>
      </c>
      <c r="G37" s="149">
        <v>0</v>
      </c>
      <c r="H37" s="148"/>
      <c r="I37" s="149"/>
      <c r="J37" s="148"/>
      <c r="K37" s="149"/>
      <c r="L37" s="148"/>
      <c r="M37" s="149"/>
      <c r="N37" s="148"/>
      <c r="O37" s="149"/>
      <c r="P37" s="148">
        <f t="shared" si="19"/>
        <v>0</v>
      </c>
      <c r="Q37" s="149">
        <f t="shared" si="20"/>
        <v>0</v>
      </c>
      <c r="R37" s="150">
        <f t="shared" si="21"/>
        <v>0</v>
      </c>
      <c r="S37" s="151">
        <f t="shared" si="22"/>
        <v>0</v>
      </c>
      <c r="T37" s="150">
        <f t="shared" si="23"/>
        <v>0</v>
      </c>
      <c r="U37" s="152">
        <f t="shared" si="24"/>
        <v>0</v>
      </c>
      <c r="V37" s="148">
        <v>0</v>
      </c>
      <c r="W37" s="149" t="s">
        <v>1</v>
      </c>
    </row>
    <row r="38" spans="1:23" ht="13" customHeight="1" x14ac:dyDescent="0.35">
      <c r="A38" s="146" t="s">
        <v>61</v>
      </c>
      <c r="B38" s="147">
        <v>16000000</v>
      </c>
      <c r="C38" s="147">
        <v>0</v>
      </c>
      <c r="D38" s="147"/>
      <c r="E38" s="147">
        <f t="shared" si="18"/>
        <v>16000000</v>
      </c>
      <c r="F38" s="148">
        <v>16000000</v>
      </c>
      <c r="G38" s="149">
        <v>16000000</v>
      </c>
      <c r="H38" s="148"/>
      <c r="I38" s="149"/>
      <c r="J38" s="148">
        <v>735000</v>
      </c>
      <c r="K38" s="149">
        <v>483000</v>
      </c>
      <c r="L38" s="148">
        <v>6653000</v>
      </c>
      <c r="M38" s="149">
        <v>1256074</v>
      </c>
      <c r="N38" s="148"/>
      <c r="O38" s="149"/>
      <c r="P38" s="148">
        <f t="shared" si="19"/>
        <v>7388000</v>
      </c>
      <c r="Q38" s="149">
        <f t="shared" si="20"/>
        <v>1739074</v>
      </c>
      <c r="R38" s="150">
        <f t="shared" si="21"/>
        <v>805.17006802721096</v>
      </c>
      <c r="S38" s="151">
        <f t="shared" si="22"/>
        <v>160.05672877846791</v>
      </c>
      <c r="T38" s="150">
        <f t="shared" si="23"/>
        <v>46.174999999999997</v>
      </c>
      <c r="U38" s="152">
        <f t="shared" si="24"/>
        <v>10.8692125</v>
      </c>
      <c r="V38" s="148">
        <v>0</v>
      </c>
      <c r="W38" s="149">
        <v>0</v>
      </c>
    </row>
    <row r="39" spans="1:23" ht="13" customHeight="1" x14ac:dyDescent="0.35">
      <c r="A39" s="146" t="s">
        <v>62</v>
      </c>
      <c r="B39" s="147">
        <v>0</v>
      </c>
      <c r="C39" s="147">
        <v>0</v>
      </c>
      <c r="D39" s="147"/>
      <c r="E39" s="147">
        <f t="shared" si="18"/>
        <v>0</v>
      </c>
      <c r="F39" s="148">
        <v>0</v>
      </c>
      <c r="G39" s="149">
        <v>0</v>
      </c>
      <c r="H39" s="148"/>
      <c r="I39" s="149"/>
      <c r="J39" s="148"/>
      <c r="K39" s="149"/>
      <c r="L39" s="148"/>
      <c r="M39" s="149"/>
      <c r="N39" s="148"/>
      <c r="O39" s="149"/>
      <c r="P39" s="148">
        <f t="shared" si="19"/>
        <v>0</v>
      </c>
      <c r="Q39" s="149">
        <f t="shared" si="20"/>
        <v>0</v>
      </c>
      <c r="R39" s="150">
        <f t="shared" si="21"/>
        <v>0</v>
      </c>
      <c r="S39" s="151">
        <f t="shared" si="22"/>
        <v>0</v>
      </c>
      <c r="T39" s="150">
        <f t="shared" si="23"/>
        <v>0</v>
      </c>
      <c r="U39" s="152">
        <f t="shared" si="24"/>
        <v>0</v>
      </c>
      <c r="V39" s="148">
        <v>0</v>
      </c>
      <c r="W39" s="149" t="s">
        <v>1</v>
      </c>
    </row>
    <row r="40" spans="1:23" ht="13" customHeight="1" x14ac:dyDescent="0.35">
      <c r="A40" s="153" t="s">
        <v>42</v>
      </c>
      <c r="B40" s="154">
        <f>SUM(B35:B39)</f>
        <v>414634000</v>
      </c>
      <c r="C40" s="154">
        <f>SUM(C35:C39)</f>
        <v>-38707000</v>
      </c>
      <c r="D40" s="154"/>
      <c r="E40" s="154">
        <f t="shared" si="18"/>
        <v>375927000</v>
      </c>
      <c r="F40" s="155">
        <f t="shared" ref="F40:O40" si="25">SUM(F35:F39)</f>
        <v>375927000</v>
      </c>
      <c r="G40" s="156">
        <f t="shared" si="25"/>
        <v>64073000</v>
      </c>
      <c r="H40" s="155">
        <f t="shared" si="25"/>
        <v>2525000</v>
      </c>
      <c r="I40" s="156">
        <f t="shared" si="25"/>
        <v>154080</v>
      </c>
      <c r="J40" s="155">
        <f t="shared" si="25"/>
        <v>28240000</v>
      </c>
      <c r="K40" s="156">
        <f t="shared" si="25"/>
        <v>4390702</v>
      </c>
      <c r="L40" s="155">
        <f t="shared" si="25"/>
        <v>16834000</v>
      </c>
      <c r="M40" s="156">
        <f t="shared" si="25"/>
        <v>1148787</v>
      </c>
      <c r="N40" s="155">
        <f t="shared" si="25"/>
        <v>0</v>
      </c>
      <c r="O40" s="156">
        <f t="shared" si="25"/>
        <v>0</v>
      </c>
      <c r="P40" s="155">
        <f t="shared" si="19"/>
        <v>47599000</v>
      </c>
      <c r="Q40" s="156">
        <f t="shared" si="20"/>
        <v>5693569</v>
      </c>
      <c r="R40" s="157">
        <f t="shared" si="21"/>
        <v>-40.389518413597735</v>
      </c>
      <c r="S40" s="158">
        <f t="shared" si="22"/>
        <v>-73.835915076905707</v>
      </c>
      <c r="T40" s="157">
        <f>IF((+$E35+$E38) =0,0,(P40   /(+$E35+$E38) )*100)</f>
        <v>74.288701949339028</v>
      </c>
      <c r="U40" s="159">
        <f>IF((+$E35+$E38) =0,0,(Q40   /(+$E35+$E38) )*100)</f>
        <v>8.8860658935901249</v>
      </c>
      <c r="V40" s="155">
        <f>SUM(V35:V39)</f>
        <v>0</v>
      </c>
      <c r="W40" s="156">
        <f>SUM(W35:W39)</f>
        <v>0</v>
      </c>
    </row>
    <row r="41" spans="1:23" ht="13" customHeight="1" x14ac:dyDescent="0.35">
      <c r="A41" s="139" t="s">
        <v>63</v>
      </c>
      <c r="B41" s="160" t="s">
        <v>1</v>
      </c>
      <c r="C41" s="160"/>
      <c r="D41" s="160"/>
      <c r="E41" s="160"/>
      <c r="F41" s="161"/>
      <c r="G41" s="162"/>
      <c r="H41" s="161"/>
      <c r="I41" s="162"/>
      <c r="J41" s="161"/>
      <c r="K41" s="162"/>
      <c r="L41" s="161"/>
      <c r="M41" s="162"/>
      <c r="N41" s="161"/>
      <c r="O41" s="162"/>
      <c r="P41" s="161"/>
      <c r="Q41" s="162"/>
      <c r="R41" s="143"/>
      <c r="S41" s="144"/>
      <c r="T41" s="143"/>
      <c r="U41" s="145"/>
      <c r="V41" s="161"/>
      <c r="W41" s="162"/>
    </row>
    <row r="42" spans="1:23" ht="13" customHeight="1" x14ac:dyDescent="0.35">
      <c r="A42" s="146" t="s">
        <v>64</v>
      </c>
      <c r="B42" s="147">
        <v>0</v>
      </c>
      <c r="C42" s="147">
        <v>0</v>
      </c>
      <c r="D42" s="147"/>
      <c r="E42" s="147">
        <f t="shared" ref="E42:E53" si="26">$B42      +$C42      +$D42</f>
        <v>0</v>
      </c>
      <c r="F42" s="148">
        <v>0</v>
      </c>
      <c r="G42" s="149">
        <v>0</v>
      </c>
      <c r="H42" s="148"/>
      <c r="I42" s="149"/>
      <c r="J42" s="148"/>
      <c r="K42" s="149"/>
      <c r="L42" s="148"/>
      <c r="M42" s="149"/>
      <c r="N42" s="148"/>
      <c r="O42" s="149"/>
      <c r="P42" s="148">
        <f t="shared" ref="P42:P53" si="27">$H42      +$J42      +$L42      +$N42</f>
        <v>0</v>
      </c>
      <c r="Q42" s="149">
        <f t="shared" ref="Q42:Q53" si="28">$I42      +$K42      +$M42      +$O42</f>
        <v>0</v>
      </c>
      <c r="R42" s="150">
        <f t="shared" ref="R42:R53" si="29">IF(($J42      =0),0,((($L42      -$J42      )/$J42      )*100))</f>
        <v>0</v>
      </c>
      <c r="S42" s="151">
        <f t="shared" ref="S42:S53" si="30">IF(($K42      =0),0,((($M42      -$K42      )/$K42      )*100))</f>
        <v>0</v>
      </c>
      <c r="T42" s="150">
        <f t="shared" ref="T42:T52" si="31">IF(($E42      =0),0,(($P42      /$E42      )*100))</f>
        <v>0</v>
      </c>
      <c r="U42" s="152">
        <f t="shared" ref="U42:U52" si="32">IF(($E42      =0),0,(($Q42      /$E42      )*100))</f>
        <v>0</v>
      </c>
      <c r="V42" s="148">
        <v>0</v>
      </c>
      <c r="W42" s="149" t="s">
        <v>1</v>
      </c>
    </row>
    <row r="43" spans="1:23" ht="13" customHeight="1" x14ac:dyDescent="0.35">
      <c r="A43" s="146" t="s">
        <v>65</v>
      </c>
      <c r="B43" s="147">
        <v>458318000</v>
      </c>
      <c r="C43" s="147">
        <v>-54183000</v>
      </c>
      <c r="D43" s="147"/>
      <c r="E43" s="147">
        <f t="shared" si="26"/>
        <v>404135000</v>
      </c>
      <c r="F43" s="148">
        <v>404135000</v>
      </c>
      <c r="G43" s="149">
        <v>404135000</v>
      </c>
      <c r="H43" s="148"/>
      <c r="I43" s="149"/>
      <c r="J43" s="148">
        <v>21643000</v>
      </c>
      <c r="K43" s="149"/>
      <c r="L43" s="148">
        <v>35175000</v>
      </c>
      <c r="M43" s="149"/>
      <c r="N43" s="148"/>
      <c r="O43" s="149"/>
      <c r="P43" s="148">
        <f t="shared" si="27"/>
        <v>56818000</v>
      </c>
      <c r="Q43" s="149">
        <f t="shared" si="28"/>
        <v>0</v>
      </c>
      <c r="R43" s="150">
        <f t="shared" si="29"/>
        <v>62.523679711685077</v>
      </c>
      <c r="S43" s="151">
        <f t="shared" si="30"/>
        <v>0</v>
      </c>
      <c r="T43" s="150">
        <f t="shared" si="31"/>
        <v>14.059163398369357</v>
      </c>
      <c r="U43" s="152">
        <f t="shared" si="32"/>
        <v>0</v>
      </c>
      <c r="V43" s="148">
        <v>0</v>
      </c>
      <c r="W43" s="149">
        <v>0</v>
      </c>
    </row>
    <row r="44" spans="1:23" ht="13" customHeight="1" x14ac:dyDescent="0.35">
      <c r="A44" s="146" t="s">
        <v>66</v>
      </c>
      <c r="B44" s="147">
        <v>342534000</v>
      </c>
      <c r="C44" s="147">
        <v>0</v>
      </c>
      <c r="D44" s="147"/>
      <c r="E44" s="147">
        <f t="shared" si="26"/>
        <v>342534000</v>
      </c>
      <c r="F44" s="148">
        <v>342534000</v>
      </c>
      <c r="G44" s="149">
        <v>0</v>
      </c>
      <c r="H44" s="148"/>
      <c r="I44" s="149"/>
      <c r="J44" s="148"/>
      <c r="K44" s="149"/>
      <c r="L44" s="148"/>
      <c r="M44" s="149"/>
      <c r="N44" s="148"/>
      <c r="O44" s="149"/>
      <c r="P44" s="148">
        <f t="shared" si="27"/>
        <v>0</v>
      </c>
      <c r="Q44" s="149">
        <f t="shared" si="28"/>
        <v>0</v>
      </c>
      <c r="R44" s="150">
        <f t="shared" si="29"/>
        <v>0</v>
      </c>
      <c r="S44" s="151">
        <f t="shared" si="30"/>
        <v>0</v>
      </c>
      <c r="T44" s="150">
        <f t="shared" si="31"/>
        <v>0</v>
      </c>
      <c r="U44" s="152">
        <f t="shared" si="32"/>
        <v>0</v>
      </c>
      <c r="V44" s="148">
        <v>0</v>
      </c>
      <c r="W44" s="149">
        <v>0</v>
      </c>
    </row>
    <row r="45" spans="1:23" ht="13" customHeight="1" x14ac:dyDescent="0.35">
      <c r="A45" s="146" t="s">
        <v>67</v>
      </c>
      <c r="B45" s="147">
        <v>0</v>
      </c>
      <c r="C45" s="147">
        <v>0</v>
      </c>
      <c r="D45" s="147"/>
      <c r="E45" s="147">
        <f t="shared" si="26"/>
        <v>0</v>
      </c>
      <c r="F45" s="148">
        <v>0</v>
      </c>
      <c r="G45" s="149">
        <v>0</v>
      </c>
      <c r="H45" s="148"/>
      <c r="I45" s="149"/>
      <c r="J45" s="148"/>
      <c r="K45" s="149"/>
      <c r="L45" s="148"/>
      <c r="M45" s="149"/>
      <c r="N45" s="148"/>
      <c r="O45" s="149"/>
      <c r="P45" s="148">
        <f t="shared" si="27"/>
        <v>0</v>
      </c>
      <c r="Q45" s="149">
        <f t="shared" si="28"/>
        <v>0</v>
      </c>
      <c r="R45" s="150">
        <f t="shared" si="29"/>
        <v>0</v>
      </c>
      <c r="S45" s="151">
        <f t="shared" si="30"/>
        <v>0</v>
      </c>
      <c r="T45" s="150">
        <f t="shared" si="31"/>
        <v>0</v>
      </c>
      <c r="U45" s="152">
        <f t="shared" si="32"/>
        <v>0</v>
      </c>
      <c r="V45" s="148">
        <v>0</v>
      </c>
      <c r="W45" s="149" t="s">
        <v>1</v>
      </c>
    </row>
    <row r="46" spans="1:23" ht="13" customHeight="1" x14ac:dyDescent="0.35">
      <c r="A46" s="146" t="s">
        <v>68</v>
      </c>
      <c r="B46" s="147">
        <v>0</v>
      </c>
      <c r="C46" s="147">
        <v>0</v>
      </c>
      <c r="D46" s="147"/>
      <c r="E46" s="147">
        <f t="shared" si="26"/>
        <v>0</v>
      </c>
      <c r="F46" s="148">
        <v>0</v>
      </c>
      <c r="G46" s="149">
        <v>0</v>
      </c>
      <c r="H46" s="148"/>
      <c r="I46" s="149"/>
      <c r="J46" s="148"/>
      <c r="K46" s="149"/>
      <c r="L46" s="148"/>
      <c r="M46" s="149"/>
      <c r="N46" s="148"/>
      <c r="O46" s="149"/>
      <c r="P46" s="148">
        <f t="shared" si="27"/>
        <v>0</v>
      </c>
      <c r="Q46" s="149">
        <f t="shared" si="28"/>
        <v>0</v>
      </c>
      <c r="R46" s="150">
        <f t="shared" si="29"/>
        <v>0</v>
      </c>
      <c r="S46" s="151">
        <f t="shared" si="30"/>
        <v>0</v>
      </c>
      <c r="T46" s="150">
        <f t="shared" si="31"/>
        <v>0</v>
      </c>
      <c r="U46" s="152">
        <f t="shared" si="32"/>
        <v>0</v>
      </c>
      <c r="V46" s="148">
        <v>0</v>
      </c>
      <c r="W46" s="149" t="s">
        <v>1</v>
      </c>
    </row>
    <row r="47" spans="1:23" ht="13" hidden="1" customHeight="1" x14ac:dyDescent="0.35">
      <c r="A47" s="146" t="s">
        <v>69</v>
      </c>
      <c r="B47" s="147">
        <v>0</v>
      </c>
      <c r="C47" s="147">
        <v>0</v>
      </c>
      <c r="D47" s="147"/>
      <c r="E47" s="147">
        <f t="shared" si="26"/>
        <v>0</v>
      </c>
      <c r="F47" s="148">
        <v>0</v>
      </c>
      <c r="G47" s="149">
        <v>0</v>
      </c>
      <c r="H47" s="148"/>
      <c r="I47" s="149"/>
      <c r="J47" s="148"/>
      <c r="K47" s="149"/>
      <c r="L47" s="148"/>
      <c r="M47" s="149"/>
      <c r="N47" s="148"/>
      <c r="O47" s="149"/>
      <c r="P47" s="148">
        <f t="shared" si="27"/>
        <v>0</v>
      </c>
      <c r="Q47" s="149">
        <f t="shared" si="28"/>
        <v>0</v>
      </c>
      <c r="R47" s="150">
        <f t="shared" si="29"/>
        <v>0</v>
      </c>
      <c r="S47" s="151">
        <f t="shared" si="30"/>
        <v>0</v>
      </c>
      <c r="T47" s="150">
        <f t="shared" si="31"/>
        <v>0</v>
      </c>
      <c r="U47" s="152">
        <f t="shared" si="32"/>
        <v>0</v>
      </c>
      <c r="V47" s="148">
        <v>0</v>
      </c>
      <c r="W47" s="149" t="s">
        <v>1</v>
      </c>
    </row>
    <row r="48" spans="1:23" ht="13" customHeight="1" x14ac:dyDescent="0.35">
      <c r="A48" s="146" t="s">
        <v>70</v>
      </c>
      <c r="B48" s="147">
        <v>0</v>
      </c>
      <c r="C48" s="147">
        <v>0</v>
      </c>
      <c r="D48" s="147"/>
      <c r="E48" s="147">
        <f t="shared" si="26"/>
        <v>0</v>
      </c>
      <c r="F48" s="148">
        <v>0</v>
      </c>
      <c r="G48" s="149">
        <v>0</v>
      </c>
      <c r="H48" s="148"/>
      <c r="I48" s="149"/>
      <c r="J48" s="148"/>
      <c r="K48" s="149"/>
      <c r="L48" s="148"/>
      <c r="M48" s="149"/>
      <c r="N48" s="148"/>
      <c r="O48" s="149"/>
      <c r="P48" s="148">
        <f t="shared" si="27"/>
        <v>0</v>
      </c>
      <c r="Q48" s="149">
        <f t="shared" si="28"/>
        <v>0</v>
      </c>
      <c r="R48" s="150">
        <f t="shared" si="29"/>
        <v>0</v>
      </c>
      <c r="S48" s="151">
        <f t="shared" si="30"/>
        <v>0</v>
      </c>
      <c r="T48" s="150">
        <f t="shared" si="31"/>
        <v>0</v>
      </c>
      <c r="U48" s="152">
        <f t="shared" si="32"/>
        <v>0</v>
      </c>
      <c r="V48" s="148">
        <v>0</v>
      </c>
      <c r="W48" s="149" t="s">
        <v>1</v>
      </c>
    </row>
    <row r="49" spans="1:23" ht="13" customHeight="1" x14ac:dyDescent="0.35">
      <c r="A49" s="146" t="s">
        <v>71</v>
      </c>
      <c r="B49" s="147">
        <v>0</v>
      </c>
      <c r="C49" s="147">
        <v>0</v>
      </c>
      <c r="D49" s="147"/>
      <c r="E49" s="147">
        <f t="shared" si="26"/>
        <v>0</v>
      </c>
      <c r="F49" s="148">
        <v>0</v>
      </c>
      <c r="G49" s="149">
        <v>0</v>
      </c>
      <c r="H49" s="148"/>
      <c r="I49" s="149"/>
      <c r="J49" s="148"/>
      <c r="K49" s="149"/>
      <c r="L49" s="148"/>
      <c r="M49" s="149"/>
      <c r="N49" s="148"/>
      <c r="O49" s="149"/>
      <c r="P49" s="148">
        <f t="shared" si="27"/>
        <v>0</v>
      </c>
      <c r="Q49" s="149">
        <f t="shared" si="28"/>
        <v>0</v>
      </c>
      <c r="R49" s="150">
        <f t="shared" si="29"/>
        <v>0</v>
      </c>
      <c r="S49" s="151">
        <f t="shared" si="30"/>
        <v>0</v>
      </c>
      <c r="T49" s="150">
        <f t="shared" si="31"/>
        <v>0</v>
      </c>
      <c r="U49" s="152">
        <f t="shared" si="32"/>
        <v>0</v>
      </c>
      <c r="V49" s="148">
        <v>0</v>
      </c>
      <c r="W49" s="149" t="s">
        <v>1</v>
      </c>
    </row>
    <row r="50" spans="1:23" ht="13" customHeight="1" x14ac:dyDescent="0.35">
      <c r="A50" s="146" t="s">
        <v>72</v>
      </c>
      <c r="B50" s="147">
        <v>0</v>
      </c>
      <c r="C50" s="147">
        <v>0</v>
      </c>
      <c r="D50" s="147"/>
      <c r="E50" s="147">
        <f t="shared" si="26"/>
        <v>0</v>
      </c>
      <c r="F50" s="148">
        <v>0</v>
      </c>
      <c r="G50" s="149">
        <v>0</v>
      </c>
      <c r="H50" s="148"/>
      <c r="I50" s="149"/>
      <c r="J50" s="148"/>
      <c r="K50" s="149"/>
      <c r="L50" s="148"/>
      <c r="M50" s="149"/>
      <c r="N50" s="148"/>
      <c r="O50" s="149"/>
      <c r="P50" s="148">
        <f t="shared" si="27"/>
        <v>0</v>
      </c>
      <c r="Q50" s="149">
        <f t="shared" si="28"/>
        <v>0</v>
      </c>
      <c r="R50" s="150">
        <f t="shared" si="29"/>
        <v>0</v>
      </c>
      <c r="S50" s="151">
        <f t="shared" si="30"/>
        <v>0</v>
      </c>
      <c r="T50" s="150">
        <f t="shared" si="31"/>
        <v>0</v>
      </c>
      <c r="U50" s="152">
        <f t="shared" si="32"/>
        <v>0</v>
      </c>
      <c r="V50" s="148">
        <v>0</v>
      </c>
      <c r="W50" s="149" t="s">
        <v>1</v>
      </c>
    </row>
    <row r="51" spans="1:23" ht="13" customHeight="1" x14ac:dyDescent="0.35">
      <c r="A51" s="146" t="s">
        <v>73</v>
      </c>
      <c r="B51" s="147">
        <v>350073000</v>
      </c>
      <c r="C51" s="147">
        <v>-79163000</v>
      </c>
      <c r="D51" s="147"/>
      <c r="E51" s="147">
        <f t="shared" si="26"/>
        <v>270910000</v>
      </c>
      <c r="F51" s="148">
        <v>270910000</v>
      </c>
      <c r="G51" s="149">
        <v>270910000</v>
      </c>
      <c r="H51" s="148">
        <v>16567000</v>
      </c>
      <c r="I51" s="149">
        <v>230582</v>
      </c>
      <c r="J51" s="148">
        <v>39297000</v>
      </c>
      <c r="K51" s="149">
        <v>858957</v>
      </c>
      <c r="L51" s="148">
        <v>68855000</v>
      </c>
      <c r="M51" s="149">
        <v>87379582</v>
      </c>
      <c r="N51" s="148"/>
      <c r="O51" s="149"/>
      <c r="P51" s="148">
        <f t="shared" si="27"/>
        <v>124719000</v>
      </c>
      <c r="Q51" s="149">
        <f t="shared" si="28"/>
        <v>88469121</v>
      </c>
      <c r="R51" s="150">
        <f t="shared" si="29"/>
        <v>75.216937679721099</v>
      </c>
      <c r="S51" s="151">
        <f t="shared" si="30"/>
        <v>10072.75393296754</v>
      </c>
      <c r="T51" s="150">
        <f t="shared" si="31"/>
        <v>46.037060278321214</v>
      </c>
      <c r="U51" s="152">
        <f t="shared" si="32"/>
        <v>32.656277361485365</v>
      </c>
      <c r="V51" s="148">
        <v>0</v>
      </c>
      <c r="W51" s="149">
        <v>0</v>
      </c>
    </row>
    <row r="52" spans="1:23" ht="13" customHeight="1" x14ac:dyDescent="0.35">
      <c r="A52" s="146" t="s">
        <v>74</v>
      </c>
      <c r="B52" s="147">
        <v>166529000</v>
      </c>
      <c r="C52" s="147">
        <v>-119278000</v>
      </c>
      <c r="D52" s="147"/>
      <c r="E52" s="147">
        <f t="shared" si="26"/>
        <v>47251000</v>
      </c>
      <c r="F52" s="148">
        <v>47251000</v>
      </c>
      <c r="G52" s="149">
        <v>0</v>
      </c>
      <c r="H52" s="148"/>
      <c r="I52" s="149"/>
      <c r="J52" s="148"/>
      <c r="K52" s="149"/>
      <c r="L52" s="148"/>
      <c r="M52" s="149"/>
      <c r="N52" s="148"/>
      <c r="O52" s="149"/>
      <c r="P52" s="148">
        <f t="shared" si="27"/>
        <v>0</v>
      </c>
      <c r="Q52" s="149">
        <f t="shared" si="28"/>
        <v>0</v>
      </c>
      <c r="R52" s="150">
        <f t="shared" si="29"/>
        <v>0</v>
      </c>
      <c r="S52" s="151">
        <f t="shared" si="30"/>
        <v>0</v>
      </c>
      <c r="T52" s="150">
        <f t="shared" si="31"/>
        <v>0</v>
      </c>
      <c r="U52" s="152">
        <f t="shared" si="32"/>
        <v>0</v>
      </c>
      <c r="V52" s="148">
        <v>0</v>
      </c>
      <c r="W52" s="149">
        <v>0</v>
      </c>
    </row>
    <row r="53" spans="1:23" ht="13" customHeight="1" x14ac:dyDescent="0.35">
      <c r="A53" s="153" t="s">
        <v>42</v>
      </c>
      <c r="B53" s="154">
        <f>SUM(B42:B52)</f>
        <v>1317454000</v>
      </c>
      <c r="C53" s="154">
        <f>SUM(C42:C52)</f>
        <v>-252624000</v>
      </c>
      <c r="D53" s="154"/>
      <c r="E53" s="154">
        <f t="shared" si="26"/>
        <v>1064830000</v>
      </c>
      <c r="F53" s="155">
        <f t="shared" ref="F53:O53" si="33">SUM(F42:F52)</f>
        <v>1064830000</v>
      </c>
      <c r="G53" s="156">
        <f t="shared" si="33"/>
        <v>675045000</v>
      </c>
      <c r="H53" s="155">
        <f t="shared" si="33"/>
        <v>16567000</v>
      </c>
      <c r="I53" s="156">
        <f t="shared" si="33"/>
        <v>230582</v>
      </c>
      <c r="J53" s="155">
        <f t="shared" si="33"/>
        <v>60940000</v>
      </c>
      <c r="K53" s="156">
        <f t="shared" si="33"/>
        <v>858957</v>
      </c>
      <c r="L53" s="155">
        <f t="shared" si="33"/>
        <v>104030000</v>
      </c>
      <c r="M53" s="156">
        <f t="shared" si="33"/>
        <v>87379582</v>
      </c>
      <c r="N53" s="155">
        <f t="shared" si="33"/>
        <v>0</v>
      </c>
      <c r="O53" s="156">
        <f t="shared" si="33"/>
        <v>0</v>
      </c>
      <c r="P53" s="155">
        <f t="shared" si="27"/>
        <v>181537000</v>
      </c>
      <c r="Q53" s="156">
        <f t="shared" si="28"/>
        <v>88469121</v>
      </c>
      <c r="R53" s="157">
        <f t="shared" si="29"/>
        <v>70.708893994092548</v>
      </c>
      <c r="S53" s="158">
        <f t="shared" si="30"/>
        <v>10072.75393296754</v>
      </c>
      <c r="T53" s="157">
        <f>IF((+$E43+$E45+$E47+$E48+$E51) =0,0,(P53   /(+$E43+$E45+$E47+$E48+$E51) )*100)</f>
        <v>26.892577531868245</v>
      </c>
      <c r="U53" s="159">
        <f>IF((+$E43+$E45+$E47+$E48+$E51) =0,0,(Q53   /(+$E43+$E45+$E47+$E48+$E51) )*100)</f>
        <v>13.105662733595539</v>
      </c>
      <c r="V53" s="155">
        <f>SUM(V42:V52)</f>
        <v>0</v>
      </c>
      <c r="W53" s="156">
        <f>SUM(W42:W52)</f>
        <v>0</v>
      </c>
    </row>
    <row r="54" spans="1:23" ht="13" customHeight="1" x14ac:dyDescent="0.35">
      <c r="A54" s="139" t="s">
        <v>75</v>
      </c>
      <c r="B54" s="160" t="s">
        <v>1</v>
      </c>
      <c r="C54" s="160"/>
      <c r="D54" s="160"/>
      <c r="E54" s="160"/>
      <c r="F54" s="161"/>
      <c r="G54" s="162"/>
      <c r="H54" s="161"/>
      <c r="I54" s="162"/>
      <c r="J54" s="161"/>
      <c r="K54" s="162"/>
      <c r="L54" s="161"/>
      <c r="M54" s="162"/>
      <c r="N54" s="161"/>
      <c r="O54" s="162"/>
      <c r="P54" s="161"/>
      <c r="Q54" s="162"/>
      <c r="R54" s="143"/>
      <c r="S54" s="144"/>
      <c r="T54" s="143"/>
      <c r="U54" s="145"/>
      <c r="V54" s="161"/>
      <c r="W54" s="162"/>
    </row>
    <row r="55" spans="1:23" ht="13" customHeight="1" x14ac:dyDescent="0.35">
      <c r="A55" s="35" t="s">
        <v>76</v>
      </c>
      <c r="B55" s="147">
        <v>0</v>
      </c>
      <c r="C55" s="147">
        <v>0</v>
      </c>
      <c r="D55" s="147"/>
      <c r="E55" s="147">
        <f>$B55      +$C55      +$D55</f>
        <v>0</v>
      </c>
      <c r="F55" s="148">
        <v>0</v>
      </c>
      <c r="G55" s="149">
        <v>0</v>
      </c>
      <c r="H55" s="148"/>
      <c r="I55" s="149"/>
      <c r="J55" s="148"/>
      <c r="K55" s="149"/>
      <c r="L55" s="148"/>
      <c r="M55" s="149"/>
      <c r="N55" s="148"/>
      <c r="O55" s="149"/>
      <c r="P55" s="148">
        <f>$H55      +$J55      +$L55      +$N55</f>
        <v>0</v>
      </c>
      <c r="Q55" s="149">
        <f>$I55      +$K55      +$M55      +$O55</f>
        <v>0</v>
      </c>
      <c r="R55" s="150">
        <f>IF(($J55      =0),0,((($L55      -$J55      )/$J55      )*100))</f>
        <v>0</v>
      </c>
      <c r="S55" s="151">
        <f>IF(($K55      =0),0,((($M55      -$K55      )/$K55      )*100))</f>
        <v>0</v>
      </c>
      <c r="T55" s="150">
        <f>IF(($E55      =0),0,(($P55      /$E55      )*100))</f>
        <v>0</v>
      </c>
      <c r="U55" s="152">
        <f>IF(($E55      =0),0,(($Q55      /$E55      )*100))</f>
        <v>0</v>
      </c>
      <c r="V55" s="148">
        <v>0</v>
      </c>
      <c r="W55" s="149" t="s">
        <v>1</v>
      </c>
    </row>
    <row r="56" spans="1:23" ht="13" customHeight="1" x14ac:dyDescent="0.35">
      <c r="A56" s="35" t="s">
        <v>77</v>
      </c>
      <c r="B56" s="147">
        <v>0</v>
      </c>
      <c r="C56" s="147">
        <v>0</v>
      </c>
      <c r="D56" s="147"/>
      <c r="E56" s="147">
        <f>$B56      +$C56      +$D56</f>
        <v>0</v>
      </c>
      <c r="F56" s="148">
        <v>0</v>
      </c>
      <c r="G56" s="149">
        <v>0</v>
      </c>
      <c r="H56" s="148"/>
      <c r="I56" s="149"/>
      <c r="J56" s="148"/>
      <c r="K56" s="149"/>
      <c r="L56" s="148"/>
      <c r="M56" s="149"/>
      <c r="N56" s="148"/>
      <c r="O56" s="149"/>
      <c r="P56" s="148">
        <f>$H56      +$J56      +$L56      +$N56</f>
        <v>0</v>
      </c>
      <c r="Q56" s="149">
        <f>$I56      +$K56      +$M56      +$O56</f>
        <v>0</v>
      </c>
      <c r="R56" s="150">
        <f>IF(($J56      =0),0,((($L56      -$J56      )/$J56      )*100))</f>
        <v>0</v>
      </c>
      <c r="S56" s="151">
        <f>IF(($K56      =0),0,((($M56      -$K56      )/$K56      )*100))</f>
        <v>0</v>
      </c>
      <c r="T56" s="150">
        <f>IF(($E56      =0),0,(($P56      /$E56      )*100))</f>
        <v>0</v>
      </c>
      <c r="U56" s="152">
        <f>IF(($E56      =0),0,(($Q56      /$E56      )*100))</f>
        <v>0</v>
      </c>
      <c r="V56" s="148">
        <v>0</v>
      </c>
      <c r="W56" s="149" t="s">
        <v>1</v>
      </c>
    </row>
    <row r="57" spans="1:23" ht="13" hidden="1" customHeight="1" x14ac:dyDescent="0.35">
      <c r="A57" s="35" t="s">
        <v>78</v>
      </c>
      <c r="B57" s="147">
        <v>0</v>
      </c>
      <c r="C57" s="147">
        <v>0</v>
      </c>
      <c r="D57" s="147"/>
      <c r="E57" s="147">
        <f>$B57      +$C57      +$D57</f>
        <v>0</v>
      </c>
      <c r="F57" s="148">
        <v>0</v>
      </c>
      <c r="G57" s="149">
        <v>0</v>
      </c>
      <c r="H57" s="148"/>
      <c r="I57" s="149"/>
      <c r="J57" s="148"/>
      <c r="K57" s="149"/>
      <c r="L57" s="148"/>
      <c r="M57" s="149"/>
      <c r="N57" s="148"/>
      <c r="O57" s="149"/>
      <c r="P57" s="148">
        <f>$H57      +$J57      +$L57      +$N57</f>
        <v>0</v>
      </c>
      <c r="Q57" s="149">
        <f>$I57      +$K57      +$M57      +$O57</f>
        <v>0</v>
      </c>
      <c r="R57" s="150">
        <f>IF(($J57      =0),0,((($L57      -$J57      )/$J57      )*100))</f>
        <v>0</v>
      </c>
      <c r="S57" s="151">
        <f>IF(($K57      =0),0,((($M57      -$K57      )/$K57      )*100))</f>
        <v>0</v>
      </c>
      <c r="T57" s="150">
        <f>IF(($E57      =0),0,(($P57      /$E57      )*100))</f>
        <v>0</v>
      </c>
      <c r="U57" s="152">
        <f>IF(($E57      =0),0,(($Q57      /$E57      )*100))</f>
        <v>0</v>
      </c>
      <c r="V57" s="148">
        <v>0</v>
      </c>
      <c r="W57" s="149" t="s">
        <v>1</v>
      </c>
    </row>
    <row r="58" spans="1:23" ht="13" hidden="1" customHeight="1" x14ac:dyDescent="0.35">
      <c r="A58" s="146" t="s">
        <v>79</v>
      </c>
      <c r="B58" s="147">
        <v>0</v>
      </c>
      <c r="C58" s="147">
        <v>0</v>
      </c>
      <c r="D58" s="147"/>
      <c r="E58" s="147">
        <f>$B58      +$C58      +$D58</f>
        <v>0</v>
      </c>
      <c r="F58" s="148">
        <v>0</v>
      </c>
      <c r="G58" s="149">
        <v>0</v>
      </c>
      <c r="H58" s="148"/>
      <c r="I58" s="149"/>
      <c r="J58" s="148"/>
      <c r="K58" s="149"/>
      <c r="L58" s="148"/>
      <c r="M58" s="149"/>
      <c r="N58" s="148"/>
      <c r="O58" s="149"/>
      <c r="P58" s="148">
        <f>$H58      +$J58      +$L58      +$N58</f>
        <v>0</v>
      </c>
      <c r="Q58" s="149">
        <f>$I58      +$K58      +$M58      +$O58</f>
        <v>0</v>
      </c>
      <c r="R58" s="150">
        <f>IF(($J58      =0),0,((($L58      -$J58      )/$J58      )*100))</f>
        <v>0</v>
      </c>
      <c r="S58" s="151">
        <f>IF(($K58      =0),0,((($M58      -$K58      )/$K58      )*100))</f>
        <v>0</v>
      </c>
      <c r="T58" s="150">
        <f>IF(($E58      =0),0,(($P58      /$E58      )*100))</f>
        <v>0</v>
      </c>
      <c r="U58" s="152">
        <f>IF(($E58      =0),0,(($Q58      /$E58      )*100))</f>
        <v>0</v>
      </c>
      <c r="V58" s="148">
        <v>0</v>
      </c>
      <c r="W58" s="149" t="s">
        <v>1</v>
      </c>
    </row>
    <row r="59" spans="1:23" ht="13" customHeight="1" x14ac:dyDescent="0.35">
      <c r="A59" s="163" t="s">
        <v>42</v>
      </c>
      <c r="B59" s="164">
        <f>SUM(B55:B58)</f>
        <v>0</v>
      </c>
      <c r="C59" s="164">
        <f>SUM(C55:C58)</f>
        <v>0</v>
      </c>
      <c r="D59" s="164"/>
      <c r="E59" s="164">
        <f>$B59      +$C59      +$D59</f>
        <v>0</v>
      </c>
      <c r="F59" s="165">
        <f t="shared" ref="F59:O59" si="34">SUM(F55:F58)</f>
        <v>0</v>
      </c>
      <c r="G59" s="166">
        <f t="shared" si="34"/>
        <v>0</v>
      </c>
      <c r="H59" s="165">
        <f t="shared" si="34"/>
        <v>0</v>
      </c>
      <c r="I59" s="166">
        <f t="shared" si="34"/>
        <v>0</v>
      </c>
      <c r="J59" s="165">
        <f t="shared" si="34"/>
        <v>0</v>
      </c>
      <c r="K59" s="166">
        <f t="shared" si="34"/>
        <v>0</v>
      </c>
      <c r="L59" s="165">
        <f t="shared" si="34"/>
        <v>0</v>
      </c>
      <c r="M59" s="166">
        <f t="shared" si="34"/>
        <v>0</v>
      </c>
      <c r="N59" s="165">
        <f t="shared" si="34"/>
        <v>0</v>
      </c>
      <c r="O59" s="166">
        <f t="shared" si="34"/>
        <v>0</v>
      </c>
      <c r="P59" s="165">
        <f>$H59      +$J59      +$L59      +$N59</f>
        <v>0</v>
      </c>
      <c r="Q59" s="166">
        <f>$I59      +$K59      +$M59      +$O59</f>
        <v>0</v>
      </c>
      <c r="R59" s="167">
        <f>IF(($J59      =0),0,((($L59      -$J59      )/$J59      )*100))</f>
        <v>0</v>
      </c>
      <c r="S59" s="168">
        <f>IF(($K59      =0),0,((($M59      -$K59      )/$K59      )*100))</f>
        <v>0</v>
      </c>
      <c r="T59" s="167">
        <f>IF($E59   =0,0,($P59   /$E59   )*100)</f>
        <v>0</v>
      </c>
      <c r="U59" s="169">
        <f>IF($E59   =0,0,($Q59   /$E59   )*100)</f>
        <v>0</v>
      </c>
      <c r="V59" s="165">
        <f>SUM(V55:V58)</f>
        <v>0</v>
      </c>
      <c r="W59" s="166" t="s">
        <v>1</v>
      </c>
    </row>
    <row r="60" spans="1:23" ht="13" customHeight="1" x14ac:dyDescent="0.35">
      <c r="A60" s="139" t="s">
        <v>80</v>
      </c>
      <c r="B60" s="160" t="s">
        <v>1</v>
      </c>
      <c r="C60" s="160"/>
      <c r="D60" s="160"/>
      <c r="E60" s="160"/>
      <c r="F60" s="161"/>
      <c r="G60" s="162"/>
      <c r="H60" s="161"/>
      <c r="I60" s="162"/>
      <c r="J60" s="161"/>
      <c r="K60" s="162"/>
      <c r="L60" s="161"/>
      <c r="M60" s="162"/>
      <c r="N60" s="161"/>
      <c r="O60" s="162"/>
      <c r="P60" s="161"/>
      <c r="Q60" s="162"/>
      <c r="R60" s="143"/>
      <c r="S60" s="144"/>
      <c r="T60" s="143"/>
      <c r="U60" s="145"/>
      <c r="V60" s="161"/>
      <c r="W60" s="162"/>
    </row>
    <row r="61" spans="1:23" ht="13" customHeight="1" x14ac:dyDescent="0.35">
      <c r="A61" s="146" t="s">
        <v>81</v>
      </c>
      <c r="B61" s="147">
        <v>0</v>
      </c>
      <c r="C61" s="147">
        <v>0</v>
      </c>
      <c r="D61" s="147"/>
      <c r="E61" s="147">
        <f t="shared" ref="E61:E67" si="35">$B61      +$C61      +$D61</f>
        <v>0</v>
      </c>
      <c r="F61" s="148">
        <v>0</v>
      </c>
      <c r="G61" s="149">
        <v>0</v>
      </c>
      <c r="H61" s="148"/>
      <c r="I61" s="149"/>
      <c r="J61" s="148"/>
      <c r="K61" s="149"/>
      <c r="L61" s="148"/>
      <c r="M61" s="149"/>
      <c r="N61" s="148"/>
      <c r="O61" s="149"/>
      <c r="P61" s="148">
        <f t="shared" ref="P61:P67" si="36">$H61      +$J61      +$L61      +$N61</f>
        <v>0</v>
      </c>
      <c r="Q61" s="149">
        <f t="shared" ref="Q61:Q67" si="37">$I61      +$K61      +$M61      +$O61</f>
        <v>0</v>
      </c>
      <c r="R61" s="150">
        <f t="shared" ref="R61:R67" si="38">IF(($J61      =0),0,((($L61      -$J61      )/$J61      )*100))</f>
        <v>0</v>
      </c>
      <c r="S61" s="151">
        <f t="shared" ref="S61:S67" si="39">IF(($K61      =0),0,((($M61      -$K61      )/$K61      )*100))</f>
        <v>0</v>
      </c>
      <c r="T61" s="150">
        <f t="shared" ref="T61:T65" si="40">IF(($E61      =0),0,(($P61      /$E61      )*100))</f>
        <v>0</v>
      </c>
      <c r="U61" s="152">
        <f t="shared" ref="U61:U65" si="41">IF(($E61      =0),0,(($Q61      /$E61      )*100))</f>
        <v>0</v>
      </c>
      <c r="V61" s="148">
        <v>0</v>
      </c>
      <c r="W61" s="149" t="s">
        <v>1</v>
      </c>
    </row>
    <row r="62" spans="1:23" ht="13" customHeight="1" x14ac:dyDescent="0.35">
      <c r="A62" s="146" t="s">
        <v>82</v>
      </c>
      <c r="B62" s="147">
        <v>0</v>
      </c>
      <c r="C62" s="147">
        <v>0</v>
      </c>
      <c r="D62" s="147"/>
      <c r="E62" s="147">
        <f t="shared" si="35"/>
        <v>0</v>
      </c>
      <c r="F62" s="148">
        <v>0</v>
      </c>
      <c r="G62" s="149">
        <v>0</v>
      </c>
      <c r="H62" s="148"/>
      <c r="I62" s="149"/>
      <c r="J62" s="148"/>
      <c r="K62" s="149"/>
      <c r="L62" s="148"/>
      <c r="M62" s="149"/>
      <c r="N62" s="148"/>
      <c r="O62" s="149"/>
      <c r="P62" s="148">
        <f t="shared" si="36"/>
        <v>0</v>
      </c>
      <c r="Q62" s="149">
        <f t="shared" si="37"/>
        <v>0</v>
      </c>
      <c r="R62" s="150">
        <f t="shared" si="38"/>
        <v>0</v>
      </c>
      <c r="S62" s="151">
        <f t="shared" si="39"/>
        <v>0</v>
      </c>
      <c r="T62" s="150">
        <f t="shared" si="40"/>
        <v>0</v>
      </c>
      <c r="U62" s="152">
        <f t="shared" si="41"/>
        <v>0</v>
      </c>
      <c r="V62" s="148">
        <v>0</v>
      </c>
      <c r="W62" s="149" t="s">
        <v>1</v>
      </c>
    </row>
    <row r="63" spans="1:23" ht="13" customHeight="1" x14ac:dyDescent="0.35">
      <c r="A63" s="146" t="s">
        <v>83</v>
      </c>
      <c r="B63" s="147">
        <v>0</v>
      </c>
      <c r="C63" s="147">
        <v>0</v>
      </c>
      <c r="D63" s="147"/>
      <c r="E63" s="147">
        <f t="shared" si="35"/>
        <v>0</v>
      </c>
      <c r="F63" s="148">
        <v>0</v>
      </c>
      <c r="G63" s="149">
        <v>0</v>
      </c>
      <c r="H63" s="148"/>
      <c r="I63" s="149"/>
      <c r="J63" s="148"/>
      <c r="K63" s="149"/>
      <c r="L63" s="148"/>
      <c r="M63" s="149"/>
      <c r="N63" s="148"/>
      <c r="O63" s="149"/>
      <c r="P63" s="148">
        <f t="shared" si="36"/>
        <v>0</v>
      </c>
      <c r="Q63" s="149">
        <f t="shared" si="37"/>
        <v>0</v>
      </c>
      <c r="R63" s="150">
        <f t="shared" si="38"/>
        <v>0</v>
      </c>
      <c r="S63" s="151">
        <f t="shared" si="39"/>
        <v>0</v>
      </c>
      <c r="T63" s="150">
        <f t="shared" si="40"/>
        <v>0</v>
      </c>
      <c r="U63" s="152">
        <f t="shared" si="41"/>
        <v>0</v>
      </c>
      <c r="V63" s="148">
        <v>0</v>
      </c>
      <c r="W63" s="149" t="s">
        <v>1</v>
      </c>
    </row>
    <row r="64" spans="1:23" ht="13" customHeight="1" x14ac:dyDescent="0.35">
      <c r="A64" s="146" t="s">
        <v>84</v>
      </c>
      <c r="B64" s="147">
        <v>0</v>
      </c>
      <c r="C64" s="147">
        <v>0</v>
      </c>
      <c r="D64" s="147"/>
      <c r="E64" s="147">
        <f t="shared" si="35"/>
        <v>0</v>
      </c>
      <c r="F64" s="148">
        <v>0</v>
      </c>
      <c r="G64" s="149">
        <v>0</v>
      </c>
      <c r="H64" s="148"/>
      <c r="I64" s="149"/>
      <c r="J64" s="148"/>
      <c r="K64" s="149"/>
      <c r="L64" s="148"/>
      <c r="M64" s="149"/>
      <c r="N64" s="148"/>
      <c r="O64" s="149"/>
      <c r="P64" s="148">
        <f t="shared" si="36"/>
        <v>0</v>
      </c>
      <c r="Q64" s="149">
        <f t="shared" si="37"/>
        <v>0</v>
      </c>
      <c r="R64" s="150">
        <f t="shared" si="38"/>
        <v>0</v>
      </c>
      <c r="S64" s="151">
        <f t="shared" si="39"/>
        <v>0</v>
      </c>
      <c r="T64" s="150">
        <f t="shared" si="40"/>
        <v>0</v>
      </c>
      <c r="U64" s="152">
        <f t="shared" si="41"/>
        <v>0</v>
      </c>
      <c r="V64" s="148">
        <v>0</v>
      </c>
      <c r="W64" s="149">
        <v>0</v>
      </c>
    </row>
    <row r="65" spans="1:23" ht="13" customHeight="1" x14ac:dyDescent="0.35">
      <c r="A65" s="146" t="s">
        <v>85</v>
      </c>
      <c r="B65" s="147">
        <v>0</v>
      </c>
      <c r="C65" s="147">
        <v>0</v>
      </c>
      <c r="D65" s="147"/>
      <c r="E65" s="147">
        <f t="shared" si="35"/>
        <v>0</v>
      </c>
      <c r="F65" s="148">
        <v>0</v>
      </c>
      <c r="G65" s="149">
        <v>0</v>
      </c>
      <c r="H65" s="148"/>
      <c r="I65" s="149"/>
      <c r="J65" s="148"/>
      <c r="K65" s="149"/>
      <c r="L65" s="148"/>
      <c r="M65" s="149"/>
      <c r="N65" s="148"/>
      <c r="O65" s="149"/>
      <c r="P65" s="148">
        <f t="shared" si="36"/>
        <v>0</v>
      </c>
      <c r="Q65" s="149">
        <f t="shared" si="37"/>
        <v>0</v>
      </c>
      <c r="R65" s="150">
        <f t="shared" si="38"/>
        <v>0</v>
      </c>
      <c r="S65" s="151">
        <f t="shared" si="39"/>
        <v>0</v>
      </c>
      <c r="T65" s="150">
        <f t="shared" si="40"/>
        <v>0</v>
      </c>
      <c r="U65" s="152">
        <f t="shared" si="41"/>
        <v>0</v>
      </c>
      <c r="V65" s="148">
        <v>0</v>
      </c>
      <c r="W65" s="149">
        <v>0</v>
      </c>
    </row>
    <row r="66" spans="1:23" ht="13" customHeight="1" x14ac:dyDescent="0.35">
      <c r="A66" s="153" t="s">
        <v>42</v>
      </c>
      <c r="B66" s="154">
        <f>SUM(B61:B65)</f>
        <v>0</v>
      </c>
      <c r="C66" s="154">
        <f>SUM(C61:C65)</f>
        <v>0</v>
      </c>
      <c r="D66" s="154"/>
      <c r="E66" s="154">
        <f t="shared" si="35"/>
        <v>0</v>
      </c>
      <c r="F66" s="155">
        <f t="shared" ref="F66:O66" si="42">SUM(F61:F65)</f>
        <v>0</v>
      </c>
      <c r="G66" s="156">
        <f t="shared" si="42"/>
        <v>0</v>
      </c>
      <c r="H66" s="155">
        <f t="shared" si="42"/>
        <v>0</v>
      </c>
      <c r="I66" s="156">
        <f t="shared" si="42"/>
        <v>0</v>
      </c>
      <c r="J66" s="155">
        <f t="shared" si="42"/>
        <v>0</v>
      </c>
      <c r="K66" s="156">
        <f t="shared" si="42"/>
        <v>0</v>
      </c>
      <c r="L66" s="155">
        <f t="shared" si="42"/>
        <v>0</v>
      </c>
      <c r="M66" s="156">
        <f t="shared" si="42"/>
        <v>0</v>
      </c>
      <c r="N66" s="155">
        <f t="shared" si="42"/>
        <v>0</v>
      </c>
      <c r="O66" s="156">
        <f t="shared" si="42"/>
        <v>0</v>
      </c>
      <c r="P66" s="155">
        <f t="shared" si="36"/>
        <v>0</v>
      </c>
      <c r="Q66" s="156">
        <f t="shared" si="37"/>
        <v>0</v>
      </c>
      <c r="R66" s="157">
        <f t="shared" si="38"/>
        <v>0</v>
      </c>
      <c r="S66" s="158">
        <f t="shared" si="39"/>
        <v>0</v>
      </c>
      <c r="T66" s="157">
        <f>IF((+$E61+$E63+$E64++$E65) =0,0,(P66   /(+$E61+$E63+$E64+$E65) )*100)</f>
        <v>0</v>
      </c>
      <c r="U66" s="159">
        <f>IF((+$E61+$E63+$E65) =0,0,(Q66  /(+$E61+$E63+$E65) )*100)</f>
        <v>0</v>
      </c>
      <c r="V66" s="155">
        <f>SUM(V61:V65)</f>
        <v>0</v>
      </c>
      <c r="W66" s="156">
        <f>SUM(W61:W65)</f>
        <v>0</v>
      </c>
    </row>
    <row r="67" spans="1:23" ht="13" customHeight="1" x14ac:dyDescent="0.35">
      <c r="A67" s="170" t="s">
        <v>86</v>
      </c>
      <c r="B67" s="171">
        <f>SUM(B9:B15,B18:B23,B26:B29,B32,B35:B39,B42:B52,B55:B58,B61:B65)</f>
        <v>2137776000</v>
      </c>
      <c r="C67" s="171">
        <f>SUM(C9:C15,C18:C23,C26:C29,C32,C35:C39,C42:C52,C55:C58,C61:C65)</f>
        <v>-277147000</v>
      </c>
      <c r="D67" s="171"/>
      <c r="E67" s="171">
        <f t="shared" si="35"/>
        <v>1860629000</v>
      </c>
      <c r="F67" s="172">
        <f t="shared" ref="F67:O67" si="43">SUM(F9:F15,F18:F23,F26:F29,F32,F35:F39,F42:F52,F55:F58,F61:F65)</f>
        <v>1860629000</v>
      </c>
      <c r="G67" s="173">
        <f t="shared" si="43"/>
        <v>1146889000</v>
      </c>
      <c r="H67" s="172">
        <f t="shared" si="43"/>
        <v>74812000</v>
      </c>
      <c r="I67" s="173">
        <f t="shared" si="43"/>
        <v>16168998</v>
      </c>
      <c r="J67" s="172">
        <f t="shared" si="43"/>
        <v>149276000</v>
      </c>
      <c r="K67" s="173">
        <f t="shared" si="43"/>
        <v>27935977</v>
      </c>
      <c r="L67" s="172">
        <f t="shared" si="43"/>
        <v>196063000</v>
      </c>
      <c r="M67" s="173">
        <f t="shared" si="43"/>
        <v>113100352</v>
      </c>
      <c r="N67" s="172">
        <f t="shared" si="43"/>
        <v>0</v>
      </c>
      <c r="O67" s="173">
        <f t="shared" si="43"/>
        <v>0</v>
      </c>
      <c r="P67" s="172">
        <f t="shared" si="36"/>
        <v>420151000</v>
      </c>
      <c r="Q67" s="173">
        <f t="shared" si="37"/>
        <v>157205327</v>
      </c>
      <c r="R67" s="174">
        <f t="shared" si="38"/>
        <v>31.342613682038639</v>
      </c>
      <c r="S67" s="175">
        <f t="shared" si="39"/>
        <v>304.85554523473439</v>
      </c>
      <c r="T67" s="174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36.7284444362855</v>
      </c>
      <c r="U67" s="174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13.742457158991868</v>
      </c>
      <c r="V67" s="172">
        <f>SUM(V9:V15,V18:V23,V26:V29,V32,V35:V39,V42:V52,V55:V58,V61:V65)</f>
        <v>0</v>
      </c>
      <c r="W67" s="173">
        <f>SUM(W9:W15,W18:W23,W26:W29,W32,W35:W39,W42:W52,W55:W58,W61:W65)</f>
        <v>0</v>
      </c>
    </row>
    <row r="68" spans="1:23" ht="13" customHeight="1" x14ac:dyDescent="0.35">
      <c r="A68" s="139" t="s">
        <v>43</v>
      </c>
      <c r="B68" s="160" t="s">
        <v>1</v>
      </c>
      <c r="C68" s="160"/>
      <c r="D68" s="160"/>
      <c r="E68" s="160"/>
      <c r="F68" s="161"/>
      <c r="G68" s="162"/>
      <c r="H68" s="161"/>
      <c r="I68" s="162"/>
      <c r="J68" s="161"/>
      <c r="K68" s="162"/>
      <c r="L68" s="161"/>
      <c r="M68" s="162"/>
      <c r="N68" s="161"/>
      <c r="O68" s="162"/>
      <c r="P68" s="161"/>
      <c r="Q68" s="162"/>
      <c r="R68" s="143"/>
      <c r="S68" s="144"/>
      <c r="T68" s="143"/>
      <c r="U68" s="145"/>
      <c r="V68" s="161"/>
      <c r="W68" s="162"/>
    </row>
    <row r="69" spans="1:23" s="50" customFormat="1" ht="13" customHeight="1" x14ac:dyDescent="0.35">
      <c r="A69" s="49" t="s">
        <v>87</v>
      </c>
      <c r="B69" s="147">
        <v>1886261000</v>
      </c>
      <c r="C69" s="147">
        <v>-7492000</v>
      </c>
      <c r="D69" s="147"/>
      <c r="E69" s="147">
        <f>$B69      +$C69      +$D69</f>
        <v>1878769000</v>
      </c>
      <c r="F69" s="148">
        <v>1878769000</v>
      </c>
      <c r="G69" s="149">
        <v>1878769000</v>
      </c>
      <c r="H69" s="148">
        <v>344769000</v>
      </c>
      <c r="I69" s="149">
        <v>-82338510</v>
      </c>
      <c r="J69" s="148">
        <v>728642000</v>
      </c>
      <c r="K69" s="149">
        <v>122063957</v>
      </c>
      <c r="L69" s="148">
        <v>267431000</v>
      </c>
      <c r="M69" s="149">
        <v>154873951</v>
      </c>
      <c r="N69" s="148"/>
      <c r="O69" s="149"/>
      <c r="P69" s="148">
        <f>$H69      +$J69      +$L69      +$N69</f>
        <v>1340842000</v>
      </c>
      <c r="Q69" s="149">
        <f>$I69      +$K69      +$M69      +$O69</f>
        <v>194599398</v>
      </c>
      <c r="R69" s="150">
        <f>IF(($J69      =0),0,((($L69      -$J69      )/$J69      )*100))</f>
        <v>-63.297339434180302</v>
      </c>
      <c r="S69" s="151">
        <f>IF(($K69      =0),0,((($M69      -$K69      )/$K69      )*100))</f>
        <v>26.879346537979266</v>
      </c>
      <c r="T69" s="150">
        <f>IF(($E69      =0),0,(($P69      /$E69      )*100))</f>
        <v>71.368113908628473</v>
      </c>
      <c r="U69" s="152">
        <f>IF(($E69      =0),0,(($Q69      /$E69      )*100))</f>
        <v>10.357813972872663</v>
      </c>
      <c r="V69" s="148">
        <v>0</v>
      </c>
      <c r="W69" s="149">
        <v>0</v>
      </c>
    </row>
    <row r="70" spans="1:23" ht="13" customHeight="1" x14ac:dyDescent="0.35">
      <c r="A70" s="163" t="s">
        <v>42</v>
      </c>
      <c r="B70" s="164">
        <f>B69</f>
        <v>1886261000</v>
      </c>
      <c r="C70" s="164">
        <f>C69</f>
        <v>-7492000</v>
      </c>
      <c r="D70" s="164"/>
      <c r="E70" s="164">
        <f>$B70      +$C70      +$D70</f>
        <v>1878769000</v>
      </c>
      <c r="F70" s="165">
        <f t="shared" ref="F70:O70" si="44">F69</f>
        <v>1878769000</v>
      </c>
      <c r="G70" s="166">
        <f t="shared" si="44"/>
        <v>1878769000</v>
      </c>
      <c r="H70" s="165">
        <f t="shared" si="44"/>
        <v>344769000</v>
      </c>
      <c r="I70" s="166">
        <f t="shared" si="44"/>
        <v>-82338510</v>
      </c>
      <c r="J70" s="165">
        <f t="shared" si="44"/>
        <v>728642000</v>
      </c>
      <c r="K70" s="166">
        <f t="shared" si="44"/>
        <v>122063957</v>
      </c>
      <c r="L70" s="165">
        <f t="shared" si="44"/>
        <v>267431000</v>
      </c>
      <c r="M70" s="166">
        <f t="shared" si="44"/>
        <v>154873951</v>
      </c>
      <c r="N70" s="165">
        <f t="shared" si="44"/>
        <v>0</v>
      </c>
      <c r="O70" s="166">
        <f t="shared" si="44"/>
        <v>0</v>
      </c>
      <c r="P70" s="165">
        <f>$H70      +$J70      +$L70      +$N70</f>
        <v>1340842000</v>
      </c>
      <c r="Q70" s="166">
        <f>$I70      +$K70      +$M70      +$O70</f>
        <v>194599398</v>
      </c>
      <c r="R70" s="167">
        <f>IF(($J70      =0),0,((($L70      -$J70      )/$J70      )*100))</f>
        <v>-63.297339434180302</v>
      </c>
      <c r="S70" s="168">
        <f>IF(($K70      =0),0,((($M70      -$K70      )/$K70      )*100))</f>
        <v>26.879346537979266</v>
      </c>
      <c r="T70" s="167">
        <f>IF($E70   =0,0,($P70   /$E70   )*100)</f>
        <v>71.368113908628473</v>
      </c>
      <c r="U70" s="169">
        <f>IF($E70   =0,0,($Q70   /$E70 )*100)</f>
        <v>10.357813972872663</v>
      </c>
      <c r="V70" s="165">
        <f>V69</f>
        <v>0</v>
      </c>
      <c r="W70" s="166">
        <f>W69</f>
        <v>0</v>
      </c>
    </row>
    <row r="71" spans="1:23" ht="13" customHeight="1" x14ac:dyDescent="0.35">
      <c r="A71" s="170" t="s">
        <v>86</v>
      </c>
      <c r="B71" s="171">
        <f>B69</f>
        <v>1886261000</v>
      </c>
      <c r="C71" s="171">
        <f>C69</f>
        <v>-7492000</v>
      </c>
      <c r="D71" s="171"/>
      <c r="E71" s="171">
        <f>$B71      +$C71      +$D71</f>
        <v>1878769000</v>
      </c>
      <c r="F71" s="172">
        <f t="shared" ref="F71:O71" si="45">F69</f>
        <v>1878769000</v>
      </c>
      <c r="G71" s="173">
        <f t="shared" si="45"/>
        <v>1878769000</v>
      </c>
      <c r="H71" s="172">
        <f t="shared" si="45"/>
        <v>344769000</v>
      </c>
      <c r="I71" s="173">
        <f t="shared" si="45"/>
        <v>-82338510</v>
      </c>
      <c r="J71" s="172">
        <f t="shared" si="45"/>
        <v>728642000</v>
      </c>
      <c r="K71" s="173">
        <f t="shared" si="45"/>
        <v>122063957</v>
      </c>
      <c r="L71" s="172">
        <f t="shared" si="45"/>
        <v>267431000</v>
      </c>
      <c r="M71" s="173">
        <f t="shared" si="45"/>
        <v>154873951</v>
      </c>
      <c r="N71" s="172">
        <f t="shared" si="45"/>
        <v>0</v>
      </c>
      <c r="O71" s="173">
        <f t="shared" si="45"/>
        <v>0</v>
      </c>
      <c r="P71" s="172">
        <f>$H71      +$J71      +$L71      +$N71</f>
        <v>1340842000</v>
      </c>
      <c r="Q71" s="173">
        <f>$I71      +$K71      +$M71      +$O71</f>
        <v>194599398</v>
      </c>
      <c r="R71" s="174">
        <f>IF(($J71      =0),0,((($L71      -$J71      )/$J71      )*100))</f>
        <v>-63.297339434180302</v>
      </c>
      <c r="S71" s="175">
        <f>IF(($K71      =0),0,((($M71      -$K71      )/$K71      )*100))</f>
        <v>26.879346537979266</v>
      </c>
      <c r="T71" s="174">
        <f>IF($E71   =0,0,($P71   /$E71   )*100)</f>
        <v>71.368113908628473</v>
      </c>
      <c r="U71" s="176">
        <f>IF($E71   =0,0,($Q71   /$E71   )*100)</f>
        <v>10.357813972872663</v>
      </c>
      <c r="V71" s="172">
        <f>V69</f>
        <v>0</v>
      </c>
      <c r="W71" s="173">
        <f>W69</f>
        <v>0</v>
      </c>
    </row>
    <row r="72" spans="1:23" ht="13" customHeight="1" thickBot="1" x14ac:dyDescent="0.4">
      <c r="A72" s="170" t="s">
        <v>88</v>
      </c>
      <c r="B72" s="171">
        <f>SUM(B9:B15,B18:B23,B26:B29,B32,B35:B39,B42:B52,B55:B58,B61:B65,B69)</f>
        <v>4024037000</v>
      </c>
      <c r="C72" s="171">
        <f>SUM(C9:C15,C18:C23,C26:C29,C32,C35:C39,C42:C52,C55:C58,C61:C65,C69)</f>
        <v>-284639000</v>
      </c>
      <c r="D72" s="171"/>
      <c r="E72" s="171">
        <f>$B72      +$C72      +$D72</f>
        <v>3739398000</v>
      </c>
      <c r="F72" s="172">
        <f t="shared" ref="F72:O72" si="46">SUM(F9:F15,F18:F23,F26:F29,F32,F35:F39,F42:F52,F55:F58,F61:F65,F69)</f>
        <v>3739398000</v>
      </c>
      <c r="G72" s="173">
        <f t="shared" si="46"/>
        <v>3025658000</v>
      </c>
      <c r="H72" s="172">
        <f t="shared" si="46"/>
        <v>419581000</v>
      </c>
      <c r="I72" s="173">
        <f t="shared" si="46"/>
        <v>-66169512</v>
      </c>
      <c r="J72" s="172">
        <f t="shared" si="46"/>
        <v>877918000</v>
      </c>
      <c r="K72" s="173">
        <f t="shared" si="46"/>
        <v>149999934</v>
      </c>
      <c r="L72" s="172">
        <f t="shared" si="46"/>
        <v>463494000</v>
      </c>
      <c r="M72" s="173">
        <f t="shared" si="46"/>
        <v>267974303</v>
      </c>
      <c r="N72" s="172">
        <f t="shared" si="46"/>
        <v>0</v>
      </c>
      <c r="O72" s="173">
        <f t="shared" si="46"/>
        <v>0</v>
      </c>
      <c r="P72" s="172">
        <f>$H72      +$J72      +$L72      +$N72</f>
        <v>1760993000</v>
      </c>
      <c r="Q72" s="173">
        <f>$I72      +$K72      +$M72      +$O72</f>
        <v>351804725</v>
      </c>
      <c r="R72" s="174">
        <f>IF(($J72      =0),0,((($L72      -$J72      )/$J72      )*100))</f>
        <v>-47.205319859030112</v>
      </c>
      <c r="S72" s="175">
        <f>IF(($K72      =0),0,((($M72      -$K72      )/$K72      )*100))</f>
        <v>78.649613939163459</v>
      </c>
      <c r="T72" s="174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58.258786492112371</v>
      </c>
      <c r="U72" s="176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11.638726764212752</v>
      </c>
      <c r="V72" s="172">
        <f>SUM(V9:V15,V18:V23,V26:V29,V32,V35:V39,V42:V52,V55:V58,V61:V65,V69)</f>
        <v>0</v>
      </c>
      <c r="W72" s="173">
        <f>SUM(W9:W15,W18:W23,W26:W29,W32,W35:W39,W42:W52,W55:W58,W61:W65,W69)</f>
        <v>0</v>
      </c>
    </row>
    <row r="73" spans="1:23" ht="15" thickTop="1" x14ac:dyDescent="0.3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3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0" t="s">
        <v>5</v>
      </c>
      <c r="G74" s="61"/>
      <c r="H74" s="60" t="s">
        <v>6</v>
      </c>
      <c r="I74" s="62"/>
      <c r="J74" s="60" t="s">
        <v>7</v>
      </c>
      <c r="K74" s="62"/>
      <c r="L74" s="60" t="s">
        <v>8</v>
      </c>
      <c r="M74" s="60"/>
      <c r="N74" s="63" t="s">
        <v>9</v>
      </c>
      <c r="O74" s="60"/>
      <c r="P74" s="179" t="s">
        <v>10</v>
      </c>
      <c r="Q74" s="180"/>
      <c r="R74" s="181" t="s">
        <v>11</v>
      </c>
      <c r="S74" s="180"/>
      <c r="T74" s="181" t="s">
        <v>12</v>
      </c>
      <c r="U74" s="180"/>
      <c r="V74" s="179"/>
      <c r="W74" s="180"/>
    </row>
    <row r="75" spans="1:23" ht="52.5" x14ac:dyDescent="0.3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3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3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3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3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3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3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3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3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3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3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3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IF(($J86      =0),0,((($L86      -$J86      )/$J86      )*100))</f>
        <v>0</v>
      </c>
      <c r="S86" s="104">
        <f t="shared" ref="S86:S93" si="52">IF(($K86      =0),0,((($M86      -$K86      )/$K86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3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3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3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3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3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3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3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3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1" hidden="1" x14ac:dyDescent="0.3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3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3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3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3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3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3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3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3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3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3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3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3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3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3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3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3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3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3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3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35">
      <c r="A115" s="129" t="s">
        <v>118</v>
      </c>
    </row>
    <row r="116" spans="1:23" x14ac:dyDescent="0.35">
      <c r="A116" s="129" t="s">
        <v>119</v>
      </c>
    </row>
    <row r="117" spans="1:23" x14ac:dyDescent="0.3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3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3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35">
      <c r="A120" s="129" t="s">
        <v>123</v>
      </c>
    </row>
    <row r="123" spans="1:23" x14ac:dyDescent="0.35">
      <c r="A123" s="130"/>
      <c r="G123" s="130"/>
      <c r="W123" s="130"/>
    </row>
    <row r="124" spans="1:23" x14ac:dyDescent="0.35">
      <c r="A124" s="130"/>
      <c r="G124" s="130"/>
      <c r="W124" s="130"/>
    </row>
    <row r="125" spans="1:23" x14ac:dyDescent="0.3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C4A6C-91D5-4685-8D8D-0B1BB996BE91}">
  <dimension ref="A1:W125"/>
  <sheetViews>
    <sheetView tabSelected="1" workbookViewId="0">
      <selection activeCell="A5" sqref="A5:U5"/>
    </sheetView>
  </sheetViews>
  <sheetFormatPr defaultRowHeight="14.5" x14ac:dyDescent="0.35"/>
  <cols>
    <col min="1" max="1" width="52.7265625" style="2" customWidth="1"/>
    <col min="2" max="13" width="13.7265625" style="2" customWidth="1"/>
    <col min="14" max="15" width="13.7265625" style="2" hidden="1" customWidth="1"/>
    <col min="16" max="23" width="13.7265625" style="2" customWidth="1"/>
    <col min="24" max="24" width="2.7265625" style="2" customWidth="1"/>
    <col min="25" max="16384" width="8.7265625" style="2"/>
  </cols>
  <sheetData>
    <row r="1" spans="1:23" x14ac:dyDescent="0.3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"/>
      <c r="W1" s="1"/>
    </row>
    <row r="2" spans="1:23" ht="18" x14ac:dyDescent="0.4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3"/>
      <c r="W2" s="3"/>
    </row>
    <row r="3" spans="1:23" ht="18" customHeight="1" x14ac:dyDescent="0.4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3"/>
      <c r="W3" s="3"/>
    </row>
    <row r="4" spans="1:23" ht="18" customHeight="1" x14ac:dyDescent="0.4">
      <c r="A4" s="183" t="s">
        <v>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3"/>
      <c r="W4" s="3"/>
    </row>
    <row r="5" spans="1:23" ht="15" customHeight="1" x14ac:dyDescent="0.35">
      <c r="A5" s="184" t="s">
        <v>131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4"/>
      <c r="W5" s="4"/>
    </row>
    <row r="6" spans="1:23" ht="12.75" customHeight="1" x14ac:dyDescent="0.35">
      <c r="A6" s="5"/>
      <c r="B6" s="5" t="s">
        <v>1</v>
      </c>
      <c r="C6" s="5" t="s">
        <v>1</v>
      </c>
      <c r="D6" s="5" t="s">
        <v>1</v>
      </c>
      <c r="E6" s="6" t="s">
        <v>1</v>
      </c>
      <c r="F6" s="177" t="s">
        <v>5</v>
      </c>
      <c r="G6" s="178"/>
      <c r="H6" s="177" t="s">
        <v>6</v>
      </c>
      <c r="I6" s="178"/>
      <c r="J6" s="177" t="s">
        <v>7</v>
      </c>
      <c r="K6" s="178"/>
      <c r="L6" s="177" t="s">
        <v>8</v>
      </c>
      <c r="M6" s="178"/>
      <c r="N6" s="177" t="s">
        <v>9</v>
      </c>
      <c r="O6" s="178"/>
      <c r="P6" s="177" t="s">
        <v>10</v>
      </c>
      <c r="Q6" s="178"/>
      <c r="R6" s="177" t="s">
        <v>11</v>
      </c>
      <c r="S6" s="178"/>
      <c r="T6" s="177" t="s">
        <v>12</v>
      </c>
      <c r="U6" s="178"/>
      <c r="V6" s="177" t="s">
        <v>13</v>
      </c>
      <c r="W6" s="178"/>
    </row>
    <row r="7" spans="1:23" ht="65" x14ac:dyDescent="0.35">
      <c r="A7" s="7" t="s">
        <v>14</v>
      </c>
      <c r="B7" s="8" t="s">
        <v>15</v>
      </c>
      <c r="C7" s="8" t="s">
        <v>16</v>
      </c>
      <c r="D7" s="8" t="s">
        <v>17</v>
      </c>
      <c r="E7" s="8" t="s">
        <v>18</v>
      </c>
      <c r="F7" s="9" t="s">
        <v>19</v>
      </c>
      <c r="G7" s="10" t="s">
        <v>20</v>
      </c>
      <c r="H7" s="9" t="s">
        <v>21</v>
      </c>
      <c r="I7" s="10" t="s">
        <v>22</v>
      </c>
      <c r="J7" s="9" t="s">
        <v>23</v>
      </c>
      <c r="K7" s="10" t="s">
        <v>24</v>
      </c>
      <c r="L7" s="9" t="s">
        <v>25</v>
      </c>
      <c r="M7" s="10" t="s">
        <v>26</v>
      </c>
      <c r="N7" s="9" t="s">
        <v>27</v>
      </c>
      <c r="O7" s="10" t="s">
        <v>28</v>
      </c>
      <c r="P7" s="9" t="s">
        <v>29</v>
      </c>
      <c r="Q7" s="10" t="s">
        <v>30</v>
      </c>
      <c r="R7" s="9" t="s">
        <v>29</v>
      </c>
      <c r="S7" s="10" t="s">
        <v>30</v>
      </c>
      <c r="T7" s="9" t="s">
        <v>31</v>
      </c>
      <c r="U7" s="10" t="s">
        <v>32</v>
      </c>
      <c r="V7" s="9" t="s">
        <v>18</v>
      </c>
      <c r="W7" s="10" t="s">
        <v>33</v>
      </c>
    </row>
    <row r="8" spans="1:23" ht="13" customHeight="1" x14ac:dyDescent="0.35">
      <c r="A8" s="11" t="s">
        <v>34</v>
      </c>
      <c r="B8" s="12" t="s">
        <v>1</v>
      </c>
      <c r="C8" s="12"/>
      <c r="D8" s="12"/>
      <c r="E8" s="12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5"/>
      <c r="S8" s="16"/>
      <c r="T8" s="15"/>
      <c r="U8" s="17"/>
      <c r="V8" s="13"/>
      <c r="W8" s="14"/>
    </row>
    <row r="9" spans="1:23" ht="13" customHeight="1" x14ac:dyDescent="0.35">
      <c r="A9" s="18" t="s">
        <v>35</v>
      </c>
      <c r="B9" s="19">
        <v>0</v>
      </c>
      <c r="C9" s="19">
        <v>0</v>
      </c>
      <c r="D9" s="19"/>
      <c r="E9" s="19">
        <f>$B9       +$C9       +$D9</f>
        <v>0</v>
      </c>
      <c r="F9" s="20">
        <v>0</v>
      </c>
      <c r="G9" s="21">
        <v>0</v>
      </c>
      <c r="H9" s="20"/>
      <c r="I9" s="21"/>
      <c r="J9" s="20"/>
      <c r="K9" s="21"/>
      <c r="L9" s="20"/>
      <c r="M9" s="21"/>
      <c r="N9" s="20"/>
      <c r="O9" s="21"/>
      <c r="P9" s="20">
        <f>$H9       +$J9       +$L9       +$N9</f>
        <v>0</v>
      </c>
      <c r="Q9" s="21">
        <f>$I9       +$K9       +$M9       +$O9</f>
        <v>0</v>
      </c>
      <c r="R9" s="22">
        <f>IF(($J9       =0),0,((($L9       -$J9       )/$J9       )*100))</f>
        <v>0</v>
      </c>
      <c r="S9" s="23">
        <f>IF(($K9       =0),0,((($M9       -$K9       )/$K9       )*100))</f>
        <v>0</v>
      </c>
      <c r="T9" s="22">
        <f>IF(($E9       =0),0,(($P9       /$E9       )*100))</f>
        <v>0</v>
      </c>
      <c r="U9" s="24">
        <f>IF(($E9       =0),0,(($Q9       /$E9       )*100))</f>
        <v>0</v>
      </c>
      <c r="V9" s="20">
        <v>0</v>
      </c>
      <c r="W9" s="21">
        <v>0</v>
      </c>
    </row>
    <row r="10" spans="1:23" ht="13" customHeight="1" x14ac:dyDescent="0.35">
      <c r="A10" s="18" t="s">
        <v>36</v>
      </c>
      <c r="B10" s="19">
        <v>77590000</v>
      </c>
      <c r="C10" s="19">
        <v>0</v>
      </c>
      <c r="D10" s="19"/>
      <c r="E10" s="19">
        <f t="shared" ref="E10:E16" si="0">$B10      +$C10      +$D10</f>
        <v>77590000</v>
      </c>
      <c r="F10" s="20">
        <v>77590000</v>
      </c>
      <c r="G10" s="21">
        <v>77590000</v>
      </c>
      <c r="H10" s="20">
        <v>11459000</v>
      </c>
      <c r="I10" s="21">
        <v>10473056</v>
      </c>
      <c r="J10" s="20">
        <v>19239000</v>
      </c>
      <c r="K10" s="21">
        <v>11196315</v>
      </c>
      <c r="L10" s="20">
        <v>23676000</v>
      </c>
      <c r="M10" s="21">
        <v>6564858</v>
      </c>
      <c r="N10" s="20"/>
      <c r="O10" s="21"/>
      <c r="P10" s="20">
        <f t="shared" ref="P10:P16" si="1">$H10      +$J10      +$L10      +$N10</f>
        <v>54374000</v>
      </c>
      <c r="Q10" s="21">
        <f t="shared" ref="Q10:Q16" si="2">$I10      +$K10      +$M10      +$O10</f>
        <v>28234229</v>
      </c>
      <c r="R10" s="22">
        <f t="shared" ref="R10:R16" si="3">IF(($J10      =0),0,((($L10      -$J10      )/$J10      )*100))</f>
        <v>23.062529237486356</v>
      </c>
      <c r="S10" s="23">
        <f t="shared" ref="S10:S16" si="4">IF(($K10      =0),0,((($M10      -$K10      )/$K10      )*100))</f>
        <v>-41.365904764201431</v>
      </c>
      <c r="T10" s="22">
        <f t="shared" ref="T10:T15" si="5">IF(($E10      =0),0,(($P10      /$E10      )*100))</f>
        <v>70.07861837865704</v>
      </c>
      <c r="U10" s="24">
        <f t="shared" ref="U10:U15" si="6">IF(($E10      =0),0,(($Q10      /$E10      )*100))</f>
        <v>36.389005026420932</v>
      </c>
      <c r="V10" s="20">
        <v>0</v>
      </c>
      <c r="W10" s="21">
        <v>0</v>
      </c>
    </row>
    <row r="11" spans="1:23" ht="13" customHeight="1" x14ac:dyDescent="0.35">
      <c r="A11" s="18" t="s">
        <v>37</v>
      </c>
      <c r="B11" s="19">
        <v>11000000</v>
      </c>
      <c r="C11" s="19">
        <v>0</v>
      </c>
      <c r="D11" s="19"/>
      <c r="E11" s="19">
        <f t="shared" si="0"/>
        <v>11000000</v>
      </c>
      <c r="F11" s="20">
        <v>11000000</v>
      </c>
      <c r="G11" s="21">
        <v>11000000</v>
      </c>
      <c r="H11" s="20">
        <v>1684000</v>
      </c>
      <c r="I11" s="21">
        <v>625366</v>
      </c>
      <c r="J11" s="20">
        <v>2335000</v>
      </c>
      <c r="K11" s="21">
        <v>811965</v>
      </c>
      <c r="L11" s="20">
        <v>2665000</v>
      </c>
      <c r="M11" s="21">
        <v>1409282</v>
      </c>
      <c r="N11" s="20"/>
      <c r="O11" s="21"/>
      <c r="P11" s="20">
        <f t="shared" si="1"/>
        <v>6684000</v>
      </c>
      <c r="Q11" s="21">
        <f t="shared" si="2"/>
        <v>2846613</v>
      </c>
      <c r="R11" s="22">
        <f t="shared" si="3"/>
        <v>14.132762312633835</v>
      </c>
      <c r="S11" s="23">
        <f t="shared" si="4"/>
        <v>73.564377774904088</v>
      </c>
      <c r="T11" s="22">
        <f t="shared" si="5"/>
        <v>60.763636363636365</v>
      </c>
      <c r="U11" s="24">
        <f t="shared" si="6"/>
        <v>25.878299999999999</v>
      </c>
      <c r="V11" s="20">
        <v>0</v>
      </c>
      <c r="W11" s="21">
        <v>0</v>
      </c>
    </row>
    <row r="12" spans="1:23" ht="13" customHeight="1" x14ac:dyDescent="0.35">
      <c r="A12" s="18" t="s">
        <v>38</v>
      </c>
      <c r="B12" s="19">
        <v>0</v>
      </c>
      <c r="C12" s="19">
        <v>0</v>
      </c>
      <c r="D12" s="19"/>
      <c r="E12" s="19">
        <f t="shared" si="0"/>
        <v>0</v>
      </c>
      <c r="F12" s="20">
        <v>0</v>
      </c>
      <c r="G12" s="21">
        <v>0</v>
      </c>
      <c r="H12" s="20"/>
      <c r="I12" s="21"/>
      <c r="J12" s="20"/>
      <c r="K12" s="21"/>
      <c r="L12" s="20"/>
      <c r="M12" s="21"/>
      <c r="N12" s="20"/>
      <c r="O12" s="21"/>
      <c r="P12" s="20">
        <f t="shared" si="1"/>
        <v>0</v>
      </c>
      <c r="Q12" s="21">
        <f t="shared" si="2"/>
        <v>0</v>
      </c>
      <c r="R12" s="22">
        <f t="shared" si="3"/>
        <v>0</v>
      </c>
      <c r="S12" s="23">
        <f t="shared" si="4"/>
        <v>0</v>
      </c>
      <c r="T12" s="22">
        <f t="shared" si="5"/>
        <v>0</v>
      </c>
      <c r="U12" s="24">
        <f t="shared" si="6"/>
        <v>0</v>
      </c>
      <c r="V12" s="20">
        <v>0</v>
      </c>
      <c r="W12" s="21">
        <v>0</v>
      </c>
    </row>
    <row r="13" spans="1:23" ht="13" customHeight="1" x14ac:dyDescent="0.35">
      <c r="A13" s="18" t="s">
        <v>39</v>
      </c>
      <c r="B13" s="19">
        <v>19598000</v>
      </c>
      <c r="C13" s="19">
        <v>27748000</v>
      </c>
      <c r="D13" s="19"/>
      <c r="E13" s="19">
        <f t="shared" si="0"/>
        <v>47346000</v>
      </c>
      <c r="F13" s="20">
        <v>47346000</v>
      </c>
      <c r="G13" s="21">
        <v>47346000</v>
      </c>
      <c r="H13" s="20">
        <v>5166000</v>
      </c>
      <c r="I13" s="21"/>
      <c r="J13" s="20">
        <v>4432000</v>
      </c>
      <c r="K13" s="21">
        <v>3841866</v>
      </c>
      <c r="L13" s="20">
        <v>3970000</v>
      </c>
      <c r="M13" s="21">
        <v>1879203</v>
      </c>
      <c r="N13" s="20"/>
      <c r="O13" s="21"/>
      <c r="P13" s="20">
        <f t="shared" si="1"/>
        <v>13568000</v>
      </c>
      <c r="Q13" s="21">
        <f t="shared" si="2"/>
        <v>5721069</v>
      </c>
      <c r="R13" s="22">
        <f t="shared" si="3"/>
        <v>-10.424187725631768</v>
      </c>
      <c r="S13" s="23">
        <f t="shared" si="4"/>
        <v>-51.086190929095388</v>
      </c>
      <c r="T13" s="22">
        <f t="shared" si="5"/>
        <v>28.657119925653696</v>
      </c>
      <c r="U13" s="24">
        <f t="shared" si="6"/>
        <v>12.08353187175263</v>
      </c>
      <c r="V13" s="20">
        <v>0</v>
      </c>
      <c r="W13" s="21">
        <v>0</v>
      </c>
    </row>
    <row r="14" spans="1:23" ht="13" customHeight="1" x14ac:dyDescent="0.35">
      <c r="A14" s="18" t="s">
        <v>40</v>
      </c>
      <c r="B14" s="19">
        <v>465000</v>
      </c>
      <c r="C14" s="19">
        <v>0</v>
      </c>
      <c r="D14" s="19"/>
      <c r="E14" s="19">
        <f t="shared" si="0"/>
        <v>465000</v>
      </c>
      <c r="F14" s="20">
        <v>465000</v>
      </c>
      <c r="G14" s="21">
        <v>258000</v>
      </c>
      <c r="H14" s="20">
        <v>258000</v>
      </c>
      <c r="I14" s="21"/>
      <c r="J14" s="20"/>
      <c r="K14" s="21"/>
      <c r="L14" s="20"/>
      <c r="M14" s="21"/>
      <c r="N14" s="20"/>
      <c r="O14" s="21"/>
      <c r="P14" s="20">
        <f t="shared" si="1"/>
        <v>258000</v>
      </c>
      <c r="Q14" s="21">
        <f t="shared" si="2"/>
        <v>0</v>
      </c>
      <c r="R14" s="22">
        <f t="shared" si="3"/>
        <v>0</v>
      </c>
      <c r="S14" s="23">
        <f t="shared" si="4"/>
        <v>0</v>
      </c>
      <c r="T14" s="22">
        <f t="shared" si="5"/>
        <v>55.483870967741936</v>
      </c>
      <c r="U14" s="24">
        <f t="shared" si="6"/>
        <v>0</v>
      </c>
      <c r="V14" s="20">
        <v>0</v>
      </c>
      <c r="W14" s="21">
        <v>0</v>
      </c>
    </row>
    <row r="15" spans="1:23" ht="13" customHeight="1" x14ac:dyDescent="0.35">
      <c r="A15" s="18" t="s">
        <v>41</v>
      </c>
      <c r="B15" s="19">
        <v>66266000</v>
      </c>
      <c r="C15" s="19">
        <v>-12000000</v>
      </c>
      <c r="D15" s="19"/>
      <c r="E15" s="19">
        <f t="shared" si="0"/>
        <v>54266000</v>
      </c>
      <c r="F15" s="20">
        <v>54266000</v>
      </c>
      <c r="G15" s="21">
        <v>54266000</v>
      </c>
      <c r="H15" s="20">
        <v>6392000</v>
      </c>
      <c r="I15" s="21"/>
      <c r="J15" s="20">
        <v>11669000</v>
      </c>
      <c r="K15" s="21"/>
      <c r="L15" s="20">
        <v>3169000</v>
      </c>
      <c r="M15" s="21"/>
      <c r="N15" s="20"/>
      <c r="O15" s="21"/>
      <c r="P15" s="20">
        <f t="shared" si="1"/>
        <v>21230000</v>
      </c>
      <c r="Q15" s="21">
        <f t="shared" si="2"/>
        <v>0</v>
      </c>
      <c r="R15" s="22">
        <f t="shared" si="3"/>
        <v>-72.842574342274403</v>
      </c>
      <c r="S15" s="23">
        <f t="shared" si="4"/>
        <v>0</v>
      </c>
      <c r="T15" s="22">
        <f t="shared" si="5"/>
        <v>39.122102237128217</v>
      </c>
      <c r="U15" s="24">
        <f t="shared" si="6"/>
        <v>0</v>
      </c>
      <c r="V15" s="20">
        <v>0</v>
      </c>
      <c r="W15" s="21">
        <v>0</v>
      </c>
    </row>
    <row r="16" spans="1:23" ht="13" customHeight="1" x14ac:dyDescent="0.35">
      <c r="A16" s="25" t="s">
        <v>42</v>
      </c>
      <c r="B16" s="26">
        <f>SUM(B9:B15)</f>
        <v>174919000</v>
      </c>
      <c r="C16" s="26">
        <f>SUM(C9:C15)</f>
        <v>15748000</v>
      </c>
      <c r="D16" s="26"/>
      <c r="E16" s="26">
        <f t="shared" si="0"/>
        <v>190667000</v>
      </c>
      <c r="F16" s="27">
        <f t="shared" ref="F16:O16" si="7">SUM(F9:F15)</f>
        <v>190667000</v>
      </c>
      <c r="G16" s="28">
        <f t="shared" si="7"/>
        <v>190460000</v>
      </c>
      <c r="H16" s="27">
        <f t="shared" si="7"/>
        <v>24959000</v>
      </c>
      <c r="I16" s="28">
        <f t="shared" si="7"/>
        <v>11098422</v>
      </c>
      <c r="J16" s="27">
        <f t="shared" si="7"/>
        <v>37675000</v>
      </c>
      <c r="K16" s="28">
        <f t="shared" si="7"/>
        <v>15850146</v>
      </c>
      <c r="L16" s="27">
        <f t="shared" si="7"/>
        <v>33480000</v>
      </c>
      <c r="M16" s="28">
        <f t="shared" si="7"/>
        <v>9853343</v>
      </c>
      <c r="N16" s="27">
        <f t="shared" si="7"/>
        <v>0</v>
      </c>
      <c r="O16" s="28">
        <f t="shared" si="7"/>
        <v>0</v>
      </c>
      <c r="P16" s="27">
        <f t="shared" si="1"/>
        <v>96114000</v>
      </c>
      <c r="Q16" s="28">
        <f t="shared" si="2"/>
        <v>36801911</v>
      </c>
      <c r="R16" s="29">
        <f t="shared" si="3"/>
        <v>-11.134704711347048</v>
      </c>
      <c r="S16" s="30">
        <f t="shared" si="4"/>
        <v>-37.834370737026653</v>
      </c>
      <c r="T16" s="29">
        <f>IF((SUM($E9:$E13)+$E15)=0,0,(P16/(SUM($E9:$E13)+$E15)*100))</f>
        <v>50.532591665702775</v>
      </c>
      <c r="U16" s="31">
        <f>IF((SUM($E9:$E13)+$E15)=0,0,(Q16/(SUM($E9:$E13)+$E15)*100))</f>
        <v>19.34885595314455</v>
      </c>
      <c r="V16" s="27">
        <f>SUM(V9:V15)</f>
        <v>0</v>
      </c>
      <c r="W16" s="28">
        <f>SUM(W9:W15)</f>
        <v>0</v>
      </c>
    </row>
    <row r="17" spans="1:23" ht="13" customHeight="1" x14ac:dyDescent="0.35">
      <c r="A17" s="11" t="s">
        <v>43</v>
      </c>
      <c r="B17" s="32" t="s">
        <v>1</v>
      </c>
      <c r="C17" s="32"/>
      <c r="D17" s="32"/>
      <c r="E17" s="32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15"/>
      <c r="S17" s="16"/>
      <c r="T17" s="15"/>
      <c r="U17" s="17"/>
      <c r="V17" s="33"/>
      <c r="W17" s="34"/>
    </row>
    <row r="18" spans="1:23" ht="13" customHeight="1" x14ac:dyDescent="0.35">
      <c r="A18" s="18" t="s">
        <v>44</v>
      </c>
      <c r="B18" s="19">
        <v>0</v>
      </c>
      <c r="C18" s="19">
        <v>0</v>
      </c>
      <c r="D18" s="19"/>
      <c r="E18" s="19">
        <f t="shared" ref="E18:E24" si="8">$B18      +$C18      +$D18</f>
        <v>0</v>
      </c>
      <c r="F18" s="20">
        <v>0</v>
      </c>
      <c r="G18" s="21">
        <v>0</v>
      </c>
      <c r="H18" s="20"/>
      <c r="I18" s="21"/>
      <c r="J18" s="20"/>
      <c r="K18" s="21"/>
      <c r="L18" s="20"/>
      <c r="M18" s="21"/>
      <c r="N18" s="20"/>
      <c r="O18" s="21"/>
      <c r="P18" s="20">
        <f t="shared" ref="P18:P24" si="9">$H18      +$J18      +$L18      +$N18</f>
        <v>0</v>
      </c>
      <c r="Q18" s="21">
        <f t="shared" ref="Q18:Q24" si="10">$I18      +$K18      +$M18      +$O18</f>
        <v>0</v>
      </c>
      <c r="R18" s="22">
        <f t="shared" ref="R18:R24" si="11">IF(($J18      =0),0,((($L18      -$J18      )/$J18      )*100))</f>
        <v>0</v>
      </c>
      <c r="S18" s="23">
        <f t="shared" ref="S18:S24" si="12">IF(($K18      =0),0,((($M18      -$K18      )/$K18      )*100))</f>
        <v>0</v>
      </c>
      <c r="T18" s="22">
        <f t="shared" ref="T18:T23" si="13">IF(($E18      =0),0,(($P18      /$E18      )*100))</f>
        <v>0</v>
      </c>
      <c r="U18" s="24">
        <f t="shared" ref="U18:U23" si="14">IF(($E18      =0),0,(($Q18      /$E18      )*100))</f>
        <v>0</v>
      </c>
      <c r="V18" s="20">
        <v>0</v>
      </c>
      <c r="W18" s="21">
        <v>0</v>
      </c>
    </row>
    <row r="19" spans="1:23" ht="13" customHeight="1" x14ac:dyDescent="0.35">
      <c r="A19" s="18" t="s">
        <v>45</v>
      </c>
      <c r="B19" s="19">
        <v>11500000</v>
      </c>
      <c r="C19" s="19">
        <v>0</v>
      </c>
      <c r="D19" s="19"/>
      <c r="E19" s="19">
        <f t="shared" si="8"/>
        <v>11500000</v>
      </c>
      <c r="F19" s="20">
        <v>11500000</v>
      </c>
      <c r="G19" s="21">
        <v>0</v>
      </c>
      <c r="H19" s="20"/>
      <c r="I19" s="21"/>
      <c r="J19" s="20"/>
      <c r="K19" s="21"/>
      <c r="L19" s="20"/>
      <c r="M19" s="21"/>
      <c r="N19" s="20"/>
      <c r="O19" s="21"/>
      <c r="P19" s="20">
        <f t="shared" si="9"/>
        <v>0</v>
      </c>
      <c r="Q19" s="21">
        <f t="shared" si="10"/>
        <v>0</v>
      </c>
      <c r="R19" s="22">
        <f t="shared" si="11"/>
        <v>0</v>
      </c>
      <c r="S19" s="23">
        <f t="shared" si="12"/>
        <v>0</v>
      </c>
      <c r="T19" s="22">
        <f t="shared" si="13"/>
        <v>0</v>
      </c>
      <c r="U19" s="24">
        <f t="shared" si="14"/>
        <v>0</v>
      </c>
      <c r="V19" s="20">
        <v>0</v>
      </c>
      <c r="W19" s="21">
        <v>0</v>
      </c>
    </row>
    <row r="20" spans="1:23" ht="13" customHeight="1" x14ac:dyDescent="0.35">
      <c r="A20" s="18" t="s">
        <v>46</v>
      </c>
      <c r="B20" s="19">
        <v>22751000</v>
      </c>
      <c r="C20" s="19">
        <v>0</v>
      </c>
      <c r="D20" s="19"/>
      <c r="E20" s="19">
        <f t="shared" si="8"/>
        <v>22751000</v>
      </c>
      <c r="F20" s="20">
        <v>22751000</v>
      </c>
      <c r="G20" s="21">
        <v>22751000</v>
      </c>
      <c r="H20" s="20"/>
      <c r="I20" s="21"/>
      <c r="J20" s="20"/>
      <c r="K20" s="21"/>
      <c r="L20" s="20"/>
      <c r="M20" s="21"/>
      <c r="N20" s="20"/>
      <c r="O20" s="21"/>
      <c r="P20" s="20">
        <f t="shared" si="9"/>
        <v>0</v>
      </c>
      <c r="Q20" s="21">
        <f t="shared" si="10"/>
        <v>0</v>
      </c>
      <c r="R20" s="22">
        <f t="shared" si="11"/>
        <v>0</v>
      </c>
      <c r="S20" s="23">
        <f t="shared" si="12"/>
        <v>0</v>
      </c>
      <c r="T20" s="22">
        <f t="shared" si="13"/>
        <v>0</v>
      </c>
      <c r="U20" s="24">
        <f t="shared" si="14"/>
        <v>0</v>
      </c>
      <c r="V20" s="20">
        <v>0</v>
      </c>
      <c r="W20" s="21" t="s">
        <v>1</v>
      </c>
    </row>
    <row r="21" spans="1:23" ht="13" customHeight="1" x14ac:dyDescent="0.35">
      <c r="A21" s="18" t="s">
        <v>47</v>
      </c>
      <c r="B21" s="19">
        <v>0</v>
      </c>
      <c r="C21" s="19">
        <v>0</v>
      </c>
      <c r="D21" s="19"/>
      <c r="E21" s="19">
        <f t="shared" si="8"/>
        <v>0</v>
      </c>
      <c r="F21" s="20">
        <v>0</v>
      </c>
      <c r="G21" s="21">
        <v>0</v>
      </c>
      <c r="H21" s="20"/>
      <c r="I21" s="21"/>
      <c r="J21" s="20"/>
      <c r="K21" s="21"/>
      <c r="L21" s="20"/>
      <c r="M21" s="21"/>
      <c r="N21" s="20"/>
      <c r="O21" s="21"/>
      <c r="P21" s="20">
        <f t="shared" si="9"/>
        <v>0</v>
      </c>
      <c r="Q21" s="21">
        <f t="shared" si="10"/>
        <v>0</v>
      </c>
      <c r="R21" s="22">
        <f t="shared" si="11"/>
        <v>0</v>
      </c>
      <c r="S21" s="23">
        <f t="shared" si="12"/>
        <v>0</v>
      </c>
      <c r="T21" s="22">
        <f t="shared" si="13"/>
        <v>0</v>
      </c>
      <c r="U21" s="24">
        <f t="shared" si="14"/>
        <v>0</v>
      </c>
      <c r="V21" s="20">
        <v>0</v>
      </c>
      <c r="W21" s="21">
        <v>0</v>
      </c>
    </row>
    <row r="22" spans="1:23" ht="13" customHeight="1" x14ac:dyDescent="0.35">
      <c r="A22" s="18" t="s">
        <v>48</v>
      </c>
      <c r="B22" s="19">
        <v>0</v>
      </c>
      <c r="C22" s="19">
        <v>0</v>
      </c>
      <c r="D22" s="19"/>
      <c r="E22" s="19">
        <f t="shared" si="8"/>
        <v>0</v>
      </c>
      <c r="F22" s="20">
        <v>0</v>
      </c>
      <c r="G22" s="21">
        <v>0</v>
      </c>
      <c r="H22" s="20"/>
      <c r="I22" s="21"/>
      <c r="J22" s="20"/>
      <c r="K22" s="21"/>
      <c r="L22" s="20"/>
      <c r="M22" s="21"/>
      <c r="N22" s="20"/>
      <c r="O22" s="21"/>
      <c r="P22" s="20">
        <f t="shared" si="9"/>
        <v>0</v>
      </c>
      <c r="Q22" s="21">
        <f t="shared" si="10"/>
        <v>0</v>
      </c>
      <c r="R22" s="22">
        <f t="shared" si="11"/>
        <v>0</v>
      </c>
      <c r="S22" s="23">
        <f t="shared" si="12"/>
        <v>0</v>
      </c>
      <c r="T22" s="22">
        <f t="shared" si="13"/>
        <v>0</v>
      </c>
      <c r="U22" s="24">
        <f t="shared" si="14"/>
        <v>0</v>
      </c>
      <c r="V22" s="20">
        <v>0</v>
      </c>
      <c r="W22" s="21" t="s">
        <v>1</v>
      </c>
    </row>
    <row r="23" spans="1:23" ht="13" customHeight="1" x14ac:dyDescent="0.35">
      <c r="A23" s="18" t="s">
        <v>49</v>
      </c>
      <c r="B23" s="19">
        <v>0</v>
      </c>
      <c r="C23" s="19">
        <v>0</v>
      </c>
      <c r="D23" s="19"/>
      <c r="E23" s="19">
        <f t="shared" si="8"/>
        <v>0</v>
      </c>
      <c r="F23" s="20">
        <v>0</v>
      </c>
      <c r="G23" s="21">
        <v>0</v>
      </c>
      <c r="H23" s="20"/>
      <c r="I23" s="21"/>
      <c r="J23" s="20"/>
      <c r="K23" s="21"/>
      <c r="L23" s="20"/>
      <c r="M23" s="21"/>
      <c r="N23" s="20"/>
      <c r="O23" s="21"/>
      <c r="P23" s="20">
        <f t="shared" si="9"/>
        <v>0</v>
      </c>
      <c r="Q23" s="21">
        <f t="shared" si="10"/>
        <v>0</v>
      </c>
      <c r="R23" s="22">
        <f t="shared" si="11"/>
        <v>0</v>
      </c>
      <c r="S23" s="23">
        <f t="shared" si="12"/>
        <v>0</v>
      </c>
      <c r="T23" s="22">
        <f t="shared" si="13"/>
        <v>0</v>
      </c>
      <c r="U23" s="24">
        <f t="shared" si="14"/>
        <v>0</v>
      </c>
      <c r="V23" s="20">
        <v>0</v>
      </c>
      <c r="W23" s="21" t="s">
        <v>1</v>
      </c>
    </row>
    <row r="24" spans="1:23" ht="13" customHeight="1" x14ac:dyDescent="0.35">
      <c r="A24" s="25" t="s">
        <v>42</v>
      </c>
      <c r="B24" s="26">
        <f>SUM(B18:B23)</f>
        <v>34251000</v>
      </c>
      <c r="C24" s="26">
        <f>SUM(C18:C23)</f>
        <v>0</v>
      </c>
      <c r="D24" s="26"/>
      <c r="E24" s="26">
        <f t="shared" si="8"/>
        <v>34251000</v>
      </c>
      <c r="F24" s="27">
        <f t="shared" ref="F24:O24" si="15">SUM(F18:F23)</f>
        <v>34251000</v>
      </c>
      <c r="G24" s="28">
        <f t="shared" si="15"/>
        <v>22751000</v>
      </c>
      <c r="H24" s="27">
        <f t="shared" si="15"/>
        <v>0</v>
      </c>
      <c r="I24" s="28">
        <f t="shared" si="15"/>
        <v>0</v>
      </c>
      <c r="J24" s="27">
        <f t="shared" si="15"/>
        <v>0</v>
      </c>
      <c r="K24" s="28">
        <f t="shared" si="15"/>
        <v>0</v>
      </c>
      <c r="L24" s="27">
        <f t="shared" si="15"/>
        <v>0</v>
      </c>
      <c r="M24" s="28">
        <f t="shared" si="15"/>
        <v>0</v>
      </c>
      <c r="N24" s="27">
        <f t="shared" si="15"/>
        <v>0</v>
      </c>
      <c r="O24" s="28">
        <f t="shared" si="15"/>
        <v>0</v>
      </c>
      <c r="P24" s="27">
        <f t="shared" si="9"/>
        <v>0</v>
      </c>
      <c r="Q24" s="28">
        <f t="shared" si="10"/>
        <v>0</v>
      </c>
      <c r="R24" s="29">
        <f t="shared" si="11"/>
        <v>0</v>
      </c>
      <c r="S24" s="30">
        <f t="shared" si="12"/>
        <v>0</v>
      </c>
      <c r="T24" s="29">
        <f>IF(($E24-$E19-$E23)   =0,0,($P24   /($E24-$E19-$E23)   )*100)</f>
        <v>0</v>
      </c>
      <c r="U24" s="31">
        <f>IF(($E24-$E19-$E23)   =0,0,($Q24   /($E24-$E19-$E23)   )*100)</f>
        <v>0</v>
      </c>
      <c r="V24" s="27">
        <f>SUM(V18:V23)</f>
        <v>0</v>
      </c>
      <c r="W24" s="28">
        <f>SUM(W18:W23)</f>
        <v>0</v>
      </c>
    </row>
    <row r="25" spans="1:23" ht="13" customHeight="1" x14ac:dyDescent="0.35">
      <c r="A25" s="11" t="s">
        <v>50</v>
      </c>
      <c r="B25" s="32" t="s">
        <v>1</v>
      </c>
      <c r="C25" s="32"/>
      <c r="D25" s="32"/>
      <c r="E25" s="32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15"/>
      <c r="S25" s="16"/>
      <c r="T25" s="15"/>
      <c r="U25" s="17"/>
      <c r="V25" s="33"/>
      <c r="W25" s="34"/>
    </row>
    <row r="26" spans="1:23" ht="13" customHeight="1" x14ac:dyDescent="0.35">
      <c r="A26" s="18" t="s">
        <v>51</v>
      </c>
      <c r="B26" s="19">
        <v>0</v>
      </c>
      <c r="C26" s="19">
        <v>0</v>
      </c>
      <c r="D26" s="19"/>
      <c r="E26" s="19">
        <f>$B26      +$C26      +$D26</f>
        <v>0</v>
      </c>
      <c r="F26" s="20">
        <v>0</v>
      </c>
      <c r="G26" s="21">
        <v>0</v>
      </c>
      <c r="H26" s="20"/>
      <c r="I26" s="21"/>
      <c r="J26" s="20"/>
      <c r="K26" s="21"/>
      <c r="L26" s="20"/>
      <c r="M26" s="21"/>
      <c r="N26" s="20"/>
      <c r="O26" s="21"/>
      <c r="P26" s="20">
        <f>$H26      +$J26      +$L26      +$N26</f>
        <v>0</v>
      </c>
      <c r="Q26" s="21">
        <f>$I26      +$K26      +$M26      +$O26</f>
        <v>0</v>
      </c>
      <c r="R26" s="22">
        <f>IF(($J26      =0),0,((($L26      -$J26      )/$J26      )*100))</f>
        <v>0</v>
      </c>
      <c r="S26" s="23">
        <f>IF(($K26      =0),0,((($M26      -$K26      )/$K26      )*100))</f>
        <v>0</v>
      </c>
      <c r="T26" s="22">
        <f>IF(($E26      =0),0,(($P26      /$E26      )*100))</f>
        <v>0</v>
      </c>
      <c r="U26" s="24">
        <f>IF(($E26      =0),0,(($Q26      /$E26      )*100))</f>
        <v>0</v>
      </c>
      <c r="V26" s="20">
        <v>0</v>
      </c>
      <c r="W26" s="21" t="s">
        <v>1</v>
      </c>
    </row>
    <row r="27" spans="1:23" ht="13" customHeight="1" x14ac:dyDescent="0.35">
      <c r="A27" s="18" t="s">
        <v>52</v>
      </c>
      <c r="B27" s="19">
        <v>0</v>
      </c>
      <c r="C27" s="19">
        <v>0</v>
      </c>
      <c r="D27" s="19"/>
      <c r="E27" s="19">
        <f>$B27      +$C27      +$D27</f>
        <v>0</v>
      </c>
      <c r="F27" s="20">
        <v>0</v>
      </c>
      <c r="G27" s="21">
        <v>0</v>
      </c>
      <c r="H27" s="20"/>
      <c r="I27" s="21"/>
      <c r="J27" s="20"/>
      <c r="K27" s="21"/>
      <c r="L27" s="20"/>
      <c r="M27" s="21"/>
      <c r="N27" s="20"/>
      <c r="O27" s="21"/>
      <c r="P27" s="20">
        <f>$H27      +$J27      +$L27      +$N27</f>
        <v>0</v>
      </c>
      <c r="Q27" s="21">
        <f>$I27      +$K27      +$M27      +$O27</f>
        <v>0</v>
      </c>
      <c r="R27" s="22">
        <f>IF(($J27      =0),0,((($L27      -$J27      )/$J27      )*100))</f>
        <v>0</v>
      </c>
      <c r="S27" s="23">
        <f>IF(($K27      =0),0,((($M27      -$K27      )/$K27      )*100))</f>
        <v>0</v>
      </c>
      <c r="T27" s="22">
        <f>IF(($E27      =0),0,(($P27      /$E27      )*100))</f>
        <v>0</v>
      </c>
      <c r="U27" s="24">
        <f>IF(($E27      =0),0,(($Q27      /$E27      )*100))</f>
        <v>0</v>
      </c>
      <c r="V27" s="20">
        <v>0</v>
      </c>
      <c r="W27" s="21" t="s">
        <v>1</v>
      </c>
    </row>
    <row r="28" spans="1:23" ht="13" customHeight="1" x14ac:dyDescent="0.35">
      <c r="A28" s="18" t="s">
        <v>53</v>
      </c>
      <c r="B28" s="19">
        <v>0</v>
      </c>
      <c r="C28" s="19">
        <v>0</v>
      </c>
      <c r="D28" s="19"/>
      <c r="E28" s="19">
        <f>$B28      +$C28      +$D28</f>
        <v>0</v>
      </c>
      <c r="F28" s="20">
        <v>0</v>
      </c>
      <c r="G28" s="21">
        <v>0</v>
      </c>
      <c r="H28" s="20"/>
      <c r="I28" s="21"/>
      <c r="J28" s="20"/>
      <c r="K28" s="21"/>
      <c r="L28" s="20"/>
      <c r="M28" s="21"/>
      <c r="N28" s="20"/>
      <c r="O28" s="21"/>
      <c r="P28" s="20">
        <f>$H28      +$J28      +$L28      +$N28</f>
        <v>0</v>
      </c>
      <c r="Q28" s="21">
        <f>$I28      +$K28      +$M28      +$O28</f>
        <v>0</v>
      </c>
      <c r="R28" s="22">
        <f>IF(($J28      =0),0,((($L28      -$J28      )/$J28      )*100))</f>
        <v>0</v>
      </c>
      <c r="S28" s="23">
        <f>IF(($K28      =0),0,((($M28      -$K28      )/$K28      )*100))</f>
        <v>0</v>
      </c>
      <c r="T28" s="22">
        <f>IF(($E28      =0),0,(($P28      /$E28      )*100))</f>
        <v>0</v>
      </c>
      <c r="U28" s="24">
        <f>IF(($E28      =0),0,(($Q28      /$E28      )*100))</f>
        <v>0</v>
      </c>
      <c r="V28" s="20">
        <v>0</v>
      </c>
      <c r="W28" s="21">
        <v>0</v>
      </c>
    </row>
    <row r="29" spans="1:23" ht="13" customHeight="1" x14ac:dyDescent="0.35">
      <c r="A29" s="18" t="s">
        <v>54</v>
      </c>
      <c r="B29" s="19">
        <v>13576000</v>
      </c>
      <c r="C29" s="19">
        <v>0</v>
      </c>
      <c r="D29" s="19"/>
      <c r="E29" s="19">
        <f>$B29      +$C29      +$D29</f>
        <v>13576000</v>
      </c>
      <c r="F29" s="20">
        <v>13576000</v>
      </c>
      <c r="G29" s="21">
        <v>13576000</v>
      </c>
      <c r="H29" s="20">
        <v>1242000</v>
      </c>
      <c r="I29" s="21">
        <v>212321</v>
      </c>
      <c r="J29" s="20">
        <v>1333000</v>
      </c>
      <c r="K29" s="21">
        <v>388803</v>
      </c>
      <c r="L29" s="20">
        <v>3028000</v>
      </c>
      <c r="M29" s="21">
        <v>2373428</v>
      </c>
      <c r="N29" s="20"/>
      <c r="O29" s="21"/>
      <c r="P29" s="20">
        <f>$H29      +$J29      +$L29      +$N29</f>
        <v>5603000</v>
      </c>
      <c r="Q29" s="21">
        <f>$I29      +$K29      +$M29      +$O29</f>
        <v>2974552</v>
      </c>
      <c r="R29" s="22">
        <f>IF(($J29      =0),0,((($L29      -$J29      )/$J29      )*100))</f>
        <v>127.15678919729933</v>
      </c>
      <c r="S29" s="23">
        <f>IF(($K29      =0),0,((($M29      -$K29      )/$K29      )*100))</f>
        <v>510.44487825454024</v>
      </c>
      <c r="T29" s="22">
        <f>IF(($E29      =0),0,(($P29      /$E29      )*100))</f>
        <v>41.271361225692402</v>
      </c>
      <c r="U29" s="24">
        <f>IF(($E29      =0),0,(($Q29      /$E29      )*100))</f>
        <v>21.910371243370655</v>
      </c>
      <c r="V29" s="20">
        <v>0</v>
      </c>
      <c r="W29" s="21">
        <v>0</v>
      </c>
    </row>
    <row r="30" spans="1:23" ht="13" customHeight="1" x14ac:dyDescent="0.35">
      <c r="A30" s="25" t="s">
        <v>42</v>
      </c>
      <c r="B30" s="26">
        <f>SUM(B26:B29)</f>
        <v>13576000</v>
      </c>
      <c r="C30" s="26">
        <f>SUM(C26:C29)</f>
        <v>0</v>
      </c>
      <c r="D30" s="26"/>
      <c r="E30" s="26">
        <f>$B30      +$C30      +$D30</f>
        <v>13576000</v>
      </c>
      <c r="F30" s="27">
        <f t="shared" ref="F30:O30" si="16">SUM(F26:F29)</f>
        <v>13576000</v>
      </c>
      <c r="G30" s="28">
        <f t="shared" si="16"/>
        <v>13576000</v>
      </c>
      <c r="H30" s="27">
        <f t="shared" si="16"/>
        <v>1242000</v>
      </c>
      <c r="I30" s="28">
        <f t="shared" si="16"/>
        <v>212321</v>
      </c>
      <c r="J30" s="27">
        <f t="shared" si="16"/>
        <v>1333000</v>
      </c>
      <c r="K30" s="28">
        <f t="shared" si="16"/>
        <v>388803</v>
      </c>
      <c r="L30" s="27">
        <f t="shared" si="16"/>
        <v>3028000</v>
      </c>
      <c r="M30" s="28">
        <f t="shared" si="16"/>
        <v>2373428</v>
      </c>
      <c r="N30" s="27">
        <f t="shared" si="16"/>
        <v>0</v>
      </c>
      <c r="O30" s="28">
        <f t="shared" si="16"/>
        <v>0</v>
      </c>
      <c r="P30" s="27">
        <f>$H30      +$J30      +$L30      +$N30</f>
        <v>5603000</v>
      </c>
      <c r="Q30" s="28">
        <f>$I30      +$K30      +$M30      +$O30</f>
        <v>2974552</v>
      </c>
      <c r="R30" s="29">
        <f>IF(($J30      =0),0,((($L30      -$J30      )/$J30      )*100))</f>
        <v>127.15678919729933</v>
      </c>
      <c r="S30" s="30">
        <f>IF(($K30      =0),0,((($M30      -$K30      )/$K30      )*100))</f>
        <v>510.44487825454024</v>
      </c>
      <c r="T30" s="29">
        <f>IF($E30   =0,0,($P30   /$E30   )*100)</f>
        <v>41.271361225692402</v>
      </c>
      <c r="U30" s="31">
        <f>IF($E30   =0,0,($Q30   /$E30   )*100)</f>
        <v>21.910371243370655</v>
      </c>
      <c r="V30" s="27">
        <f>SUM(V26:V29)</f>
        <v>0</v>
      </c>
      <c r="W30" s="28">
        <f>SUM(W26:W29)</f>
        <v>0</v>
      </c>
    </row>
    <row r="31" spans="1:23" ht="13" customHeight="1" x14ac:dyDescent="0.35">
      <c r="A31" s="11" t="s">
        <v>55</v>
      </c>
      <c r="B31" s="32" t="s">
        <v>1</v>
      </c>
      <c r="C31" s="32"/>
      <c r="D31" s="32"/>
      <c r="E31" s="32"/>
      <c r="F31" s="33"/>
      <c r="G31" s="34"/>
      <c r="H31" s="33"/>
      <c r="I31" s="34"/>
      <c r="J31" s="33"/>
      <c r="K31" s="34"/>
      <c r="L31" s="33"/>
      <c r="M31" s="34"/>
      <c r="N31" s="33"/>
      <c r="O31" s="34"/>
      <c r="P31" s="33"/>
      <c r="Q31" s="34"/>
      <c r="R31" s="15"/>
      <c r="S31" s="16"/>
      <c r="T31" s="15"/>
      <c r="U31" s="17"/>
      <c r="V31" s="33"/>
      <c r="W31" s="34"/>
    </row>
    <row r="32" spans="1:23" ht="13" customHeight="1" x14ac:dyDescent="0.35">
      <c r="A32" s="18" t="s">
        <v>56</v>
      </c>
      <c r="B32" s="19">
        <v>27013000</v>
      </c>
      <c r="C32" s="19">
        <v>0</v>
      </c>
      <c r="D32" s="19"/>
      <c r="E32" s="19">
        <f>$B32      +$C32      +$D32</f>
        <v>27013000</v>
      </c>
      <c r="F32" s="20">
        <v>27013000</v>
      </c>
      <c r="G32" s="21">
        <v>28798000</v>
      </c>
      <c r="H32" s="20">
        <v>6301000</v>
      </c>
      <c r="I32" s="21">
        <v>677881</v>
      </c>
      <c r="J32" s="20">
        <v>8513000</v>
      </c>
      <c r="K32" s="21">
        <v>917306</v>
      </c>
      <c r="L32" s="20">
        <v>6158000</v>
      </c>
      <c r="M32" s="21">
        <v>3023003</v>
      </c>
      <c r="N32" s="20"/>
      <c r="O32" s="21"/>
      <c r="P32" s="20">
        <f>$H32      +$J32      +$L32      +$N32</f>
        <v>20972000</v>
      </c>
      <c r="Q32" s="21">
        <f>$I32      +$K32      +$M32      +$O32</f>
        <v>4618190</v>
      </c>
      <c r="R32" s="22">
        <f>IF(($J32      =0),0,((($L32      -$J32      )/$J32      )*100))</f>
        <v>-27.663573358393045</v>
      </c>
      <c r="S32" s="23">
        <f>IF(($K32      =0),0,((($M32      -$K32      )/$K32      )*100))</f>
        <v>229.55229770654503</v>
      </c>
      <c r="T32" s="22">
        <f>IF(($E32      =0),0,(($P32      /$E32      )*100))</f>
        <v>77.636693443897386</v>
      </c>
      <c r="U32" s="24">
        <f>IF(($E32      =0),0,(($Q32      /$E32      )*100))</f>
        <v>17.096175915300041</v>
      </c>
      <c r="V32" s="20">
        <v>0</v>
      </c>
      <c r="W32" s="21">
        <v>0</v>
      </c>
    </row>
    <row r="33" spans="1:23" ht="13" customHeight="1" x14ac:dyDescent="0.35">
      <c r="A33" s="25" t="s">
        <v>42</v>
      </c>
      <c r="B33" s="26">
        <f>B32</f>
        <v>27013000</v>
      </c>
      <c r="C33" s="26">
        <f>C32</f>
        <v>0</v>
      </c>
      <c r="D33" s="26"/>
      <c r="E33" s="26">
        <f>$B33      +$C33      +$D33</f>
        <v>27013000</v>
      </c>
      <c r="F33" s="27">
        <f t="shared" ref="F33:O33" si="17">F32</f>
        <v>27013000</v>
      </c>
      <c r="G33" s="28">
        <f t="shared" si="17"/>
        <v>28798000</v>
      </c>
      <c r="H33" s="27">
        <f t="shared" si="17"/>
        <v>6301000</v>
      </c>
      <c r="I33" s="28">
        <f t="shared" si="17"/>
        <v>677881</v>
      </c>
      <c r="J33" s="27">
        <f t="shared" si="17"/>
        <v>8513000</v>
      </c>
      <c r="K33" s="28">
        <f t="shared" si="17"/>
        <v>917306</v>
      </c>
      <c r="L33" s="27">
        <f t="shared" si="17"/>
        <v>6158000</v>
      </c>
      <c r="M33" s="28">
        <f t="shared" si="17"/>
        <v>3023003</v>
      </c>
      <c r="N33" s="27">
        <f t="shared" si="17"/>
        <v>0</v>
      </c>
      <c r="O33" s="28">
        <f t="shared" si="17"/>
        <v>0</v>
      </c>
      <c r="P33" s="27">
        <f>$H33      +$J33      +$L33      +$N33</f>
        <v>20972000</v>
      </c>
      <c r="Q33" s="28">
        <f>$I33      +$K33      +$M33      +$O33</f>
        <v>4618190</v>
      </c>
      <c r="R33" s="29">
        <f>IF(($J33      =0),0,((($L33      -$J33      )/$J33      )*100))</f>
        <v>-27.663573358393045</v>
      </c>
      <c r="S33" s="30">
        <f>IF(($K33      =0),0,((($M33      -$K33      )/$K33      )*100))</f>
        <v>229.55229770654503</v>
      </c>
      <c r="T33" s="29">
        <f>IF($E33   =0,0,($P33   /$E33   )*100)</f>
        <v>77.636693443897386</v>
      </c>
      <c r="U33" s="31">
        <f>IF($E33   =0,0,($Q33   /$E33   )*100)</f>
        <v>17.096175915300041</v>
      </c>
      <c r="V33" s="27">
        <f>V32</f>
        <v>0</v>
      </c>
      <c r="W33" s="28">
        <f>W32</f>
        <v>0</v>
      </c>
    </row>
    <row r="34" spans="1:23" ht="13" customHeight="1" x14ac:dyDescent="0.35">
      <c r="A34" s="11" t="s">
        <v>57</v>
      </c>
      <c r="B34" s="32" t="s">
        <v>1</v>
      </c>
      <c r="C34" s="32"/>
      <c r="D34" s="32"/>
      <c r="E34" s="32"/>
      <c r="F34" s="33"/>
      <c r="G34" s="34"/>
      <c r="H34" s="33"/>
      <c r="I34" s="34"/>
      <c r="J34" s="33"/>
      <c r="K34" s="34"/>
      <c r="L34" s="33"/>
      <c r="M34" s="34"/>
      <c r="N34" s="33"/>
      <c r="O34" s="34"/>
      <c r="P34" s="33"/>
      <c r="Q34" s="34"/>
      <c r="R34" s="15"/>
      <c r="S34" s="16"/>
      <c r="T34" s="15"/>
      <c r="U34" s="17"/>
      <c r="V34" s="33"/>
      <c r="W34" s="34"/>
    </row>
    <row r="35" spans="1:23" ht="13" customHeight="1" x14ac:dyDescent="0.35">
      <c r="A35" s="18" t="s">
        <v>58</v>
      </c>
      <c r="B35" s="19">
        <v>170366000</v>
      </c>
      <c r="C35" s="19">
        <v>-3900000</v>
      </c>
      <c r="D35" s="19"/>
      <c r="E35" s="19">
        <f t="shared" ref="E35:E40" si="18">$B35      +$C35      +$D35</f>
        <v>166466000</v>
      </c>
      <c r="F35" s="20">
        <v>166466000</v>
      </c>
      <c r="G35" s="21">
        <v>165466000</v>
      </c>
      <c r="H35" s="20">
        <v>2001000</v>
      </c>
      <c r="I35" s="21">
        <v>8069715</v>
      </c>
      <c r="J35" s="20">
        <v>18164000</v>
      </c>
      <c r="K35" s="21">
        <v>22318033</v>
      </c>
      <c r="L35" s="20">
        <v>31675000</v>
      </c>
      <c r="M35" s="21">
        <v>9764243</v>
      </c>
      <c r="N35" s="20"/>
      <c r="O35" s="21"/>
      <c r="P35" s="20">
        <f t="shared" ref="P35:P40" si="19">$H35      +$J35      +$L35      +$N35</f>
        <v>51840000</v>
      </c>
      <c r="Q35" s="21">
        <f t="shared" ref="Q35:Q40" si="20">$I35      +$K35      +$M35      +$O35</f>
        <v>40151991</v>
      </c>
      <c r="R35" s="22">
        <f t="shared" ref="R35:R40" si="21">IF(($J35      =0),0,((($L35      -$J35      )/$J35      )*100))</f>
        <v>74.383395727813266</v>
      </c>
      <c r="S35" s="23">
        <f t="shared" ref="S35:S40" si="22">IF(($K35      =0),0,((($M35      -$K35      )/$K35      )*100))</f>
        <v>-56.249535969410921</v>
      </c>
      <c r="T35" s="22">
        <f t="shared" ref="T35:T39" si="23">IF(($E35      =0),0,(($P35      /$E35      )*100))</f>
        <v>31.141494359208487</v>
      </c>
      <c r="U35" s="24">
        <f t="shared" ref="U35:U39" si="24">IF(($E35      =0),0,(($Q35      /$E35      )*100))</f>
        <v>24.120235363377507</v>
      </c>
      <c r="V35" s="20">
        <v>0</v>
      </c>
      <c r="W35" s="21">
        <v>0</v>
      </c>
    </row>
    <row r="36" spans="1:23" ht="13" customHeight="1" x14ac:dyDescent="0.35">
      <c r="A36" s="18" t="s">
        <v>59</v>
      </c>
      <c r="B36" s="19">
        <v>165830000</v>
      </c>
      <c r="C36" s="19">
        <v>0</v>
      </c>
      <c r="D36" s="19"/>
      <c r="E36" s="19">
        <f t="shared" si="18"/>
        <v>165830000</v>
      </c>
      <c r="F36" s="20">
        <v>165830000</v>
      </c>
      <c r="G36" s="21">
        <v>0</v>
      </c>
      <c r="H36" s="20"/>
      <c r="I36" s="21"/>
      <c r="J36" s="20"/>
      <c r="K36" s="21"/>
      <c r="L36" s="20"/>
      <c r="M36" s="21"/>
      <c r="N36" s="20"/>
      <c r="O36" s="21"/>
      <c r="P36" s="20">
        <f t="shared" si="19"/>
        <v>0</v>
      </c>
      <c r="Q36" s="21">
        <f t="shared" si="20"/>
        <v>0</v>
      </c>
      <c r="R36" s="22">
        <f t="shared" si="21"/>
        <v>0</v>
      </c>
      <c r="S36" s="23">
        <f t="shared" si="22"/>
        <v>0</v>
      </c>
      <c r="T36" s="22">
        <f t="shared" si="23"/>
        <v>0</v>
      </c>
      <c r="U36" s="24">
        <f t="shared" si="24"/>
        <v>0</v>
      </c>
      <c r="V36" s="20">
        <v>0</v>
      </c>
      <c r="W36" s="21">
        <v>0</v>
      </c>
    </row>
    <row r="37" spans="1:23" ht="13" customHeight="1" x14ac:dyDescent="0.35">
      <c r="A37" s="18" t="s">
        <v>60</v>
      </c>
      <c r="B37" s="19">
        <v>0</v>
      </c>
      <c r="C37" s="19">
        <v>0</v>
      </c>
      <c r="D37" s="19"/>
      <c r="E37" s="19">
        <f t="shared" si="18"/>
        <v>0</v>
      </c>
      <c r="F37" s="20">
        <v>0</v>
      </c>
      <c r="G37" s="21">
        <v>0</v>
      </c>
      <c r="H37" s="20"/>
      <c r="I37" s="21"/>
      <c r="J37" s="20"/>
      <c r="K37" s="21"/>
      <c r="L37" s="20"/>
      <c r="M37" s="21"/>
      <c r="N37" s="20"/>
      <c r="O37" s="21"/>
      <c r="P37" s="20">
        <f t="shared" si="19"/>
        <v>0</v>
      </c>
      <c r="Q37" s="21">
        <f t="shared" si="20"/>
        <v>0</v>
      </c>
      <c r="R37" s="22">
        <f t="shared" si="21"/>
        <v>0</v>
      </c>
      <c r="S37" s="23">
        <f t="shared" si="22"/>
        <v>0</v>
      </c>
      <c r="T37" s="22">
        <f t="shared" si="23"/>
        <v>0</v>
      </c>
      <c r="U37" s="24">
        <f t="shared" si="24"/>
        <v>0</v>
      </c>
      <c r="V37" s="20">
        <v>0</v>
      </c>
      <c r="W37" s="21" t="s">
        <v>1</v>
      </c>
    </row>
    <row r="38" spans="1:23" ht="13" customHeight="1" x14ac:dyDescent="0.35">
      <c r="A38" s="18" t="s">
        <v>61</v>
      </c>
      <c r="B38" s="19">
        <v>15000000</v>
      </c>
      <c r="C38" s="19">
        <v>-500000</v>
      </c>
      <c r="D38" s="19"/>
      <c r="E38" s="19">
        <f t="shared" si="18"/>
        <v>14500000</v>
      </c>
      <c r="F38" s="20">
        <v>14500000</v>
      </c>
      <c r="G38" s="21">
        <v>14500000</v>
      </c>
      <c r="H38" s="20">
        <v>2944000</v>
      </c>
      <c r="I38" s="21"/>
      <c r="J38" s="20">
        <v>2407000</v>
      </c>
      <c r="K38" s="21">
        <v>1680800</v>
      </c>
      <c r="L38" s="20">
        <v>3796000</v>
      </c>
      <c r="M38" s="21"/>
      <c r="N38" s="20"/>
      <c r="O38" s="21"/>
      <c r="P38" s="20">
        <f t="shared" si="19"/>
        <v>9147000</v>
      </c>
      <c r="Q38" s="21">
        <f t="shared" si="20"/>
        <v>1680800</v>
      </c>
      <c r="R38" s="22">
        <f t="shared" si="21"/>
        <v>57.706688824262564</v>
      </c>
      <c r="S38" s="23">
        <f t="shared" si="22"/>
        <v>-100</v>
      </c>
      <c r="T38" s="22">
        <f t="shared" si="23"/>
        <v>63.08275862068966</v>
      </c>
      <c r="U38" s="24">
        <f t="shared" si="24"/>
        <v>11.591724137931035</v>
      </c>
      <c r="V38" s="20">
        <v>0</v>
      </c>
      <c r="W38" s="21">
        <v>0</v>
      </c>
    </row>
    <row r="39" spans="1:23" ht="13" customHeight="1" x14ac:dyDescent="0.35">
      <c r="A39" s="18" t="s">
        <v>62</v>
      </c>
      <c r="B39" s="19">
        <v>0</v>
      </c>
      <c r="C39" s="19">
        <v>0</v>
      </c>
      <c r="D39" s="19"/>
      <c r="E39" s="19">
        <f t="shared" si="18"/>
        <v>0</v>
      </c>
      <c r="F39" s="20">
        <v>0</v>
      </c>
      <c r="G39" s="21">
        <v>0</v>
      </c>
      <c r="H39" s="20"/>
      <c r="I39" s="21"/>
      <c r="J39" s="20"/>
      <c r="K39" s="21"/>
      <c r="L39" s="20"/>
      <c r="M39" s="21"/>
      <c r="N39" s="20"/>
      <c r="O39" s="21"/>
      <c r="P39" s="20">
        <f t="shared" si="19"/>
        <v>0</v>
      </c>
      <c r="Q39" s="21">
        <f t="shared" si="20"/>
        <v>0</v>
      </c>
      <c r="R39" s="22">
        <f t="shared" si="21"/>
        <v>0</v>
      </c>
      <c r="S39" s="23">
        <f t="shared" si="22"/>
        <v>0</v>
      </c>
      <c r="T39" s="22">
        <f t="shared" si="23"/>
        <v>0</v>
      </c>
      <c r="U39" s="24">
        <f t="shared" si="24"/>
        <v>0</v>
      </c>
      <c r="V39" s="20">
        <v>0</v>
      </c>
      <c r="W39" s="21" t="s">
        <v>1</v>
      </c>
    </row>
    <row r="40" spans="1:23" ht="13" customHeight="1" x14ac:dyDescent="0.35">
      <c r="A40" s="25" t="s">
        <v>42</v>
      </c>
      <c r="B40" s="26">
        <f>SUM(B35:B39)</f>
        <v>351196000</v>
      </c>
      <c r="C40" s="26">
        <f>SUM(C35:C39)</f>
        <v>-4400000</v>
      </c>
      <c r="D40" s="26"/>
      <c r="E40" s="26">
        <f t="shared" si="18"/>
        <v>346796000</v>
      </c>
      <c r="F40" s="27">
        <f t="shared" ref="F40:O40" si="25">SUM(F35:F39)</f>
        <v>346796000</v>
      </c>
      <c r="G40" s="28">
        <f t="shared" si="25"/>
        <v>179966000</v>
      </c>
      <c r="H40" s="27">
        <f t="shared" si="25"/>
        <v>4945000</v>
      </c>
      <c r="I40" s="28">
        <f t="shared" si="25"/>
        <v>8069715</v>
      </c>
      <c r="J40" s="27">
        <f t="shared" si="25"/>
        <v>20571000</v>
      </c>
      <c r="K40" s="28">
        <f t="shared" si="25"/>
        <v>23998833</v>
      </c>
      <c r="L40" s="27">
        <f t="shared" si="25"/>
        <v>35471000</v>
      </c>
      <c r="M40" s="28">
        <f t="shared" si="25"/>
        <v>9764243</v>
      </c>
      <c r="N40" s="27">
        <f t="shared" si="25"/>
        <v>0</v>
      </c>
      <c r="O40" s="28">
        <f t="shared" si="25"/>
        <v>0</v>
      </c>
      <c r="P40" s="27">
        <f t="shared" si="19"/>
        <v>60987000</v>
      </c>
      <c r="Q40" s="28">
        <f t="shared" si="20"/>
        <v>41832791</v>
      </c>
      <c r="R40" s="29">
        <f t="shared" si="21"/>
        <v>72.432064556900485</v>
      </c>
      <c r="S40" s="30">
        <f t="shared" si="22"/>
        <v>-59.313675794152154</v>
      </c>
      <c r="T40" s="29">
        <f>IF((+$E35+$E38) =0,0,(P40   /(+$E35+$E38) )*100)</f>
        <v>33.700805676204368</v>
      </c>
      <c r="U40" s="31">
        <f>IF((+$E35+$E38) =0,0,(Q40   /(+$E35+$E38) )*100)</f>
        <v>23.1163815302322</v>
      </c>
      <c r="V40" s="27">
        <f>SUM(V35:V39)</f>
        <v>0</v>
      </c>
      <c r="W40" s="28">
        <f>SUM(W35:W39)</f>
        <v>0</v>
      </c>
    </row>
    <row r="41" spans="1:23" ht="13" customHeight="1" x14ac:dyDescent="0.35">
      <c r="A41" s="11" t="s">
        <v>63</v>
      </c>
      <c r="B41" s="32" t="s">
        <v>1</v>
      </c>
      <c r="C41" s="32"/>
      <c r="D41" s="32"/>
      <c r="E41" s="32"/>
      <c r="F41" s="33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15"/>
      <c r="S41" s="16"/>
      <c r="T41" s="15"/>
      <c r="U41" s="17"/>
      <c r="V41" s="33"/>
      <c r="W41" s="34"/>
    </row>
    <row r="42" spans="1:23" ht="13" customHeight="1" x14ac:dyDescent="0.35">
      <c r="A42" s="18" t="s">
        <v>64</v>
      </c>
      <c r="B42" s="19">
        <v>0</v>
      </c>
      <c r="C42" s="19">
        <v>0</v>
      </c>
      <c r="D42" s="19"/>
      <c r="E42" s="19">
        <f t="shared" ref="E42:E53" si="26">$B42      +$C42      +$D42</f>
        <v>0</v>
      </c>
      <c r="F42" s="20">
        <v>0</v>
      </c>
      <c r="G42" s="21">
        <v>0</v>
      </c>
      <c r="H42" s="20"/>
      <c r="I42" s="21"/>
      <c r="J42" s="20"/>
      <c r="K42" s="21"/>
      <c r="L42" s="20"/>
      <c r="M42" s="21"/>
      <c r="N42" s="20"/>
      <c r="O42" s="21"/>
      <c r="P42" s="20">
        <f t="shared" ref="P42:P53" si="27">$H42      +$J42      +$L42      +$N42</f>
        <v>0</v>
      </c>
      <c r="Q42" s="21">
        <f t="shared" ref="Q42:Q53" si="28">$I42      +$K42      +$M42      +$O42</f>
        <v>0</v>
      </c>
      <c r="R42" s="22">
        <f t="shared" ref="R42:R53" si="29">IF(($J42      =0),0,((($L42      -$J42      )/$J42      )*100))</f>
        <v>0</v>
      </c>
      <c r="S42" s="23">
        <f t="shared" ref="S42:S53" si="30">IF(($K42      =0),0,((($M42      -$K42      )/$K42      )*100))</f>
        <v>0</v>
      </c>
      <c r="T42" s="22">
        <f t="shared" ref="T42:T52" si="31">IF(($E42      =0),0,(($P42      /$E42      )*100))</f>
        <v>0</v>
      </c>
      <c r="U42" s="24">
        <f t="shared" ref="U42:U52" si="32">IF(($E42      =0),0,(($Q42      /$E42      )*100))</f>
        <v>0</v>
      </c>
      <c r="V42" s="20">
        <v>0</v>
      </c>
      <c r="W42" s="21" t="s">
        <v>1</v>
      </c>
    </row>
    <row r="43" spans="1:23" ht="13" customHeight="1" x14ac:dyDescent="0.35">
      <c r="A43" s="18" t="s">
        <v>65</v>
      </c>
      <c r="B43" s="19">
        <v>106289000</v>
      </c>
      <c r="C43" s="19">
        <v>40000000</v>
      </c>
      <c r="D43" s="19"/>
      <c r="E43" s="19">
        <f t="shared" si="26"/>
        <v>146289000</v>
      </c>
      <c r="F43" s="20">
        <v>146289000</v>
      </c>
      <c r="G43" s="21">
        <v>146289000</v>
      </c>
      <c r="H43" s="20"/>
      <c r="I43" s="21">
        <v>29768469</v>
      </c>
      <c r="J43" s="20"/>
      <c r="K43" s="21">
        <v>8706773</v>
      </c>
      <c r="L43" s="20"/>
      <c r="M43" s="21">
        <v>515337</v>
      </c>
      <c r="N43" s="20"/>
      <c r="O43" s="21"/>
      <c r="P43" s="20">
        <f t="shared" si="27"/>
        <v>0</v>
      </c>
      <c r="Q43" s="21">
        <f t="shared" si="28"/>
        <v>38990579</v>
      </c>
      <c r="R43" s="22">
        <f t="shared" si="29"/>
        <v>0</v>
      </c>
      <c r="S43" s="23">
        <f t="shared" si="30"/>
        <v>-94.08119403135926</v>
      </c>
      <c r="T43" s="22">
        <f t="shared" si="31"/>
        <v>0</v>
      </c>
      <c r="U43" s="24">
        <f t="shared" si="32"/>
        <v>26.653117459275816</v>
      </c>
      <c r="V43" s="20">
        <v>0</v>
      </c>
      <c r="W43" s="21">
        <v>0</v>
      </c>
    </row>
    <row r="44" spans="1:23" ht="13" customHeight="1" x14ac:dyDescent="0.35">
      <c r="A44" s="18" t="s">
        <v>66</v>
      </c>
      <c r="B44" s="19">
        <v>49631000</v>
      </c>
      <c r="C44" s="19">
        <v>0</v>
      </c>
      <c r="D44" s="19"/>
      <c r="E44" s="19">
        <f t="shared" si="26"/>
        <v>49631000</v>
      </c>
      <c r="F44" s="20">
        <v>49631000</v>
      </c>
      <c r="G44" s="21">
        <v>0</v>
      </c>
      <c r="H44" s="20"/>
      <c r="I44" s="21"/>
      <c r="J44" s="20"/>
      <c r="K44" s="21"/>
      <c r="L44" s="20"/>
      <c r="M44" s="21"/>
      <c r="N44" s="20"/>
      <c r="O44" s="21"/>
      <c r="P44" s="20">
        <f t="shared" si="27"/>
        <v>0</v>
      </c>
      <c r="Q44" s="21">
        <f t="shared" si="28"/>
        <v>0</v>
      </c>
      <c r="R44" s="22">
        <f t="shared" si="29"/>
        <v>0</v>
      </c>
      <c r="S44" s="23">
        <f t="shared" si="30"/>
        <v>0</v>
      </c>
      <c r="T44" s="22">
        <f t="shared" si="31"/>
        <v>0</v>
      </c>
      <c r="U44" s="24">
        <f t="shared" si="32"/>
        <v>0</v>
      </c>
      <c r="V44" s="20">
        <v>0</v>
      </c>
      <c r="W44" s="21">
        <v>0</v>
      </c>
    </row>
    <row r="45" spans="1:23" ht="13" customHeight="1" x14ac:dyDescent="0.35">
      <c r="A45" s="18" t="s">
        <v>67</v>
      </c>
      <c r="B45" s="19">
        <v>0</v>
      </c>
      <c r="C45" s="19">
        <v>0</v>
      </c>
      <c r="D45" s="19"/>
      <c r="E45" s="19">
        <f t="shared" si="26"/>
        <v>0</v>
      </c>
      <c r="F45" s="20">
        <v>0</v>
      </c>
      <c r="G45" s="21">
        <v>0</v>
      </c>
      <c r="H45" s="20"/>
      <c r="I45" s="21"/>
      <c r="J45" s="20"/>
      <c r="K45" s="21"/>
      <c r="L45" s="20"/>
      <c r="M45" s="21"/>
      <c r="N45" s="20"/>
      <c r="O45" s="21"/>
      <c r="P45" s="20">
        <f t="shared" si="27"/>
        <v>0</v>
      </c>
      <c r="Q45" s="21">
        <f t="shared" si="28"/>
        <v>0</v>
      </c>
      <c r="R45" s="22">
        <f t="shared" si="29"/>
        <v>0</v>
      </c>
      <c r="S45" s="23">
        <f t="shared" si="30"/>
        <v>0</v>
      </c>
      <c r="T45" s="22">
        <f t="shared" si="31"/>
        <v>0</v>
      </c>
      <c r="U45" s="24">
        <f t="shared" si="32"/>
        <v>0</v>
      </c>
      <c r="V45" s="20">
        <v>0</v>
      </c>
      <c r="W45" s="21" t="s">
        <v>1</v>
      </c>
    </row>
    <row r="46" spans="1:23" ht="13" customHeight="1" x14ac:dyDescent="0.35">
      <c r="A46" s="18" t="s">
        <v>68</v>
      </c>
      <c r="B46" s="19">
        <v>0</v>
      </c>
      <c r="C46" s="19">
        <v>0</v>
      </c>
      <c r="D46" s="19"/>
      <c r="E46" s="19">
        <f t="shared" si="26"/>
        <v>0</v>
      </c>
      <c r="F46" s="20">
        <v>0</v>
      </c>
      <c r="G46" s="21">
        <v>0</v>
      </c>
      <c r="H46" s="20"/>
      <c r="I46" s="21"/>
      <c r="J46" s="20"/>
      <c r="K46" s="21"/>
      <c r="L46" s="20"/>
      <c r="M46" s="21"/>
      <c r="N46" s="20"/>
      <c r="O46" s="21"/>
      <c r="P46" s="20">
        <f t="shared" si="27"/>
        <v>0</v>
      </c>
      <c r="Q46" s="21">
        <f t="shared" si="28"/>
        <v>0</v>
      </c>
      <c r="R46" s="22">
        <f t="shared" si="29"/>
        <v>0</v>
      </c>
      <c r="S46" s="23">
        <f t="shared" si="30"/>
        <v>0</v>
      </c>
      <c r="T46" s="22">
        <f t="shared" si="31"/>
        <v>0</v>
      </c>
      <c r="U46" s="24">
        <f t="shared" si="32"/>
        <v>0</v>
      </c>
      <c r="V46" s="20">
        <v>0</v>
      </c>
      <c r="W46" s="21" t="s">
        <v>1</v>
      </c>
    </row>
    <row r="47" spans="1:23" ht="13" hidden="1" customHeight="1" x14ac:dyDescent="0.35">
      <c r="A47" s="18" t="s">
        <v>69</v>
      </c>
      <c r="B47" s="19">
        <v>0</v>
      </c>
      <c r="C47" s="19">
        <v>0</v>
      </c>
      <c r="D47" s="19"/>
      <c r="E47" s="19">
        <f t="shared" si="26"/>
        <v>0</v>
      </c>
      <c r="F47" s="20">
        <v>0</v>
      </c>
      <c r="G47" s="21">
        <v>0</v>
      </c>
      <c r="H47" s="20"/>
      <c r="I47" s="21"/>
      <c r="J47" s="20"/>
      <c r="K47" s="21"/>
      <c r="L47" s="20"/>
      <c r="M47" s="21"/>
      <c r="N47" s="20"/>
      <c r="O47" s="21"/>
      <c r="P47" s="20">
        <f t="shared" si="27"/>
        <v>0</v>
      </c>
      <c r="Q47" s="21">
        <f t="shared" si="28"/>
        <v>0</v>
      </c>
      <c r="R47" s="22">
        <f t="shared" si="29"/>
        <v>0</v>
      </c>
      <c r="S47" s="23">
        <f t="shared" si="30"/>
        <v>0</v>
      </c>
      <c r="T47" s="22">
        <f t="shared" si="31"/>
        <v>0</v>
      </c>
      <c r="U47" s="24">
        <f t="shared" si="32"/>
        <v>0</v>
      </c>
      <c r="V47" s="20">
        <v>0</v>
      </c>
      <c r="W47" s="21" t="s">
        <v>1</v>
      </c>
    </row>
    <row r="48" spans="1:23" ht="13" customHeight="1" x14ac:dyDescent="0.35">
      <c r="A48" s="18" t="s">
        <v>70</v>
      </c>
      <c r="B48" s="19">
        <v>0</v>
      </c>
      <c r="C48" s="19">
        <v>0</v>
      </c>
      <c r="D48" s="19"/>
      <c r="E48" s="19">
        <f t="shared" si="26"/>
        <v>0</v>
      </c>
      <c r="F48" s="20">
        <v>0</v>
      </c>
      <c r="G48" s="21">
        <v>0</v>
      </c>
      <c r="H48" s="20"/>
      <c r="I48" s="21"/>
      <c r="J48" s="20"/>
      <c r="K48" s="21"/>
      <c r="L48" s="20"/>
      <c r="M48" s="21"/>
      <c r="N48" s="20"/>
      <c r="O48" s="21"/>
      <c r="P48" s="20">
        <f t="shared" si="27"/>
        <v>0</v>
      </c>
      <c r="Q48" s="21">
        <f t="shared" si="28"/>
        <v>0</v>
      </c>
      <c r="R48" s="22">
        <f t="shared" si="29"/>
        <v>0</v>
      </c>
      <c r="S48" s="23">
        <f t="shared" si="30"/>
        <v>0</v>
      </c>
      <c r="T48" s="22">
        <f t="shared" si="31"/>
        <v>0</v>
      </c>
      <c r="U48" s="24">
        <f t="shared" si="32"/>
        <v>0</v>
      </c>
      <c r="V48" s="20">
        <v>0</v>
      </c>
      <c r="W48" s="21" t="s">
        <v>1</v>
      </c>
    </row>
    <row r="49" spans="1:23" ht="13" customHeight="1" x14ac:dyDescent="0.35">
      <c r="A49" s="18" t="s">
        <v>71</v>
      </c>
      <c r="B49" s="19">
        <v>0</v>
      </c>
      <c r="C49" s="19">
        <v>0</v>
      </c>
      <c r="D49" s="19"/>
      <c r="E49" s="19">
        <f t="shared" si="26"/>
        <v>0</v>
      </c>
      <c r="F49" s="20">
        <v>0</v>
      </c>
      <c r="G49" s="21">
        <v>0</v>
      </c>
      <c r="H49" s="20"/>
      <c r="I49" s="21"/>
      <c r="J49" s="20"/>
      <c r="K49" s="21"/>
      <c r="L49" s="20"/>
      <c r="M49" s="21"/>
      <c r="N49" s="20"/>
      <c r="O49" s="21"/>
      <c r="P49" s="20">
        <f t="shared" si="27"/>
        <v>0</v>
      </c>
      <c r="Q49" s="21">
        <f t="shared" si="28"/>
        <v>0</v>
      </c>
      <c r="R49" s="22">
        <f t="shared" si="29"/>
        <v>0</v>
      </c>
      <c r="S49" s="23">
        <f t="shared" si="30"/>
        <v>0</v>
      </c>
      <c r="T49" s="22">
        <f t="shared" si="31"/>
        <v>0</v>
      </c>
      <c r="U49" s="24">
        <f t="shared" si="32"/>
        <v>0</v>
      </c>
      <c r="V49" s="20">
        <v>0</v>
      </c>
      <c r="W49" s="21" t="s">
        <v>1</v>
      </c>
    </row>
    <row r="50" spans="1:23" ht="13" customHeight="1" x14ac:dyDescent="0.35">
      <c r="A50" s="18" t="s">
        <v>72</v>
      </c>
      <c r="B50" s="19">
        <v>0</v>
      </c>
      <c r="C50" s="19">
        <v>0</v>
      </c>
      <c r="D50" s="19"/>
      <c r="E50" s="19">
        <f t="shared" si="26"/>
        <v>0</v>
      </c>
      <c r="F50" s="20">
        <v>0</v>
      </c>
      <c r="G50" s="21">
        <v>0</v>
      </c>
      <c r="H50" s="20"/>
      <c r="I50" s="21"/>
      <c r="J50" s="20"/>
      <c r="K50" s="21"/>
      <c r="L50" s="20"/>
      <c r="M50" s="21"/>
      <c r="N50" s="20"/>
      <c r="O50" s="21"/>
      <c r="P50" s="20">
        <f t="shared" si="27"/>
        <v>0</v>
      </c>
      <c r="Q50" s="21">
        <f t="shared" si="28"/>
        <v>0</v>
      </c>
      <c r="R50" s="22">
        <f t="shared" si="29"/>
        <v>0</v>
      </c>
      <c r="S50" s="23">
        <f t="shared" si="30"/>
        <v>0</v>
      </c>
      <c r="T50" s="22">
        <f t="shared" si="31"/>
        <v>0</v>
      </c>
      <c r="U50" s="24">
        <f t="shared" si="32"/>
        <v>0</v>
      </c>
      <c r="V50" s="20">
        <v>0</v>
      </c>
      <c r="W50" s="21" t="s">
        <v>1</v>
      </c>
    </row>
    <row r="51" spans="1:23" ht="13" customHeight="1" x14ac:dyDescent="0.35">
      <c r="A51" s="18" t="s">
        <v>73</v>
      </c>
      <c r="B51" s="19">
        <v>284138000</v>
      </c>
      <c r="C51" s="19">
        <v>9413000</v>
      </c>
      <c r="D51" s="19"/>
      <c r="E51" s="19">
        <f t="shared" si="26"/>
        <v>293551000</v>
      </c>
      <c r="F51" s="20">
        <v>293551000</v>
      </c>
      <c r="G51" s="21">
        <v>293551000</v>
      </c>
      <c r="H51" s="20">
        <v>24690000</v>
      </c>
      <c r="I51" s="21">
        <v>18301002</v>
      </c>
      <c r="J51" s="20">
        <v>46975000</v>
      </c>
      <c r="K51" s="21">
        <v>22761585</v>
      </c>
      <c r="L51" s="20">
        <v>40074000</v>
      </c>
      <c r="M51" s="21">
        <v>42479464</v>
      </c>
      <c r="N51" s="20"/>
      <c r="O51" s="21"/>
      <c r="P51" s="20">
        <f t="shared" si="27"/>
        <v>111739000</v>
      </c>
      <c r="Q51" s="21">
        <f t="shared" si="28"/>
        <v>83542051</v>
      </c>
      <c r="R51" s="22">
        <f t="shared" si="29"/>
        <v>-14.690792974986694</v>
      </c>
      <c r="S51" s="23">
        <f t="shared" si="30"/>
        <v>86.627882021397014</v>
      </c>
      <c r="T51" s="22">
        <f t="shared" si="31"/>
        <v>38.064595249207123</v>
      </c>
      <c r="U51" s="24">
        <f t="shared" si="32"/>
        <v>28.459126693487676</v>
      </c>
      <c r="V51" s="20">
        <v>0</v>
      </c>
      <c r="W51" s="21">
        <v>0</v>
      </c>
    </row>
    <row r="52" spans="1:23" ht="13" customHeight="1" x14ac:dyDescent="0.35">
      <c r="A52" s="18" t="s">
        <v>74</v>
      </c>
      <c r="B52" s="19">
        <v>0</v>
      </c>
      <c r="C52" s="19">
        <v>126226000</v>
      </c>
      <c r="D52" s="19"/>
      <c r="E52" s="19">
        <f t="shared" si="26"/>
        <v>126226000</v>
      </c>
      <c r="F52" s="20">
        <v>126226000</v>
      </c>
      <c r="G52" s="21">
        <v>0</v>
      </c>
      <c r="H52" s="20"/>
      <c r="I52" s="21"/>
      <c r="J52" s="20"/>
      <c r="K52" s="21"/>
      <c r="L52" s="20"/>
      <c r="M52" s="21"/>
      <c r="N52" s="20"/>
      <c r="O52" s="21"/>
      <c r="P52" s="20">
        <f t="shared" si="27"/>
        <v>0</v>
      </c>
      <c r="Q52" s="21">
        <f t="shared" si="28"/>
        <v>0</v>
      </c>
      <c r="R52" s="22">
        <f t="shared" si="29"/>
        <v>0</v>
      </c>
      <c r="S52" s="23">
        <f t="shared" si="30"/>
        <v>0</v>
      </c>
      <c r="T52" s="22">
        <f t="shared" si="31"/>
        <v>0</v>
      </c>
      <c r="U52" s="24">
        <f t="shared" si="32"/>
        <v>0</v>
      </c>
      <c r="V52" s="20">
        <v>0</v>
      </c>
      <c r="W52" s="21">
        <v>0</v>
      </c>
    </row>
    <row r="53" spans="1:23" ht="13" customHeight="1" x14ac:dyDescent="0.35">
      <c r="A53" s="25" t="s">
        <v>42</v>
      </c>
      <c r="B53" s="26">
        <f>SUM(B42:B52)</f>
        <v>440058000</v>
      </c>
      <c r="C53" s="26">
        <f>SUM(C42:C52)</f>
        <v>175639000</v>
      </c>
      <c r="D53" s="26"/>
      <c r="E53" s="26">
        <f t="shared" si="26"/>
        <v>615697000</v>
      </c>
      <c r="F53" s="27">
        <f t="shared" ref="F53:O53" si="33">SUM(F42:F52)</f>
        <v>615697000</v>
      </c>
      <c r="G53" s="28">
        <f t="shared" si="33"/>
        <v>439840000</v>
      </c>
      <c r="H53" s="27">
        <f t="shared" si="33"/>
        <v>24690000</v>
      </c>
      <c r="I53" s="28">
        <f t="shared" si="33"/>
        <v>48069471</v>
      </c>
      <c r="J53" s="27">
        <f t="shared" si="33"/>
        <v>46975000</v>
      </c>
      <c r="K53" s="28">
        <f t="shared" si="33"/>
        <v>31468358</v>
      </c>
      <c r="L53" s="27">
        <f t="shared" si="33"/>
        <v>40074000</v>
      </c>
      <c r="M53" s="28">
        <f t="shared" si="33"/>
        <v>42994801</v>
      </c>
      <c r="N53" s="27">
        <f t="shared" si="33"/>
        <v>0</v>
      </c>
      <c r="O53" s="28">
        <f t="shared" si="33"/>
        <v>0</v>
      </c>
      <c r="P53" s="27">
        <f t="shared" si="27"/>
        <v>111739000</v>
      </c>
      <c r="Q53" s="28">
        <f t="shared" si="28"/>
        <v>122532630</v>
      </c>
      <c r="R53" s="29">
        <f t="shared" si="29"/>
        <v>-14.690792974986694</v>
      </c>
      <c r="S53" s="30">
        <f t="shared" si="30"/>
        <v>36.628676335765597</v>
      </c>
      <c r="T53" s="29">
        <f>IF((+$E43+$E45+$E47+$E48+$E51) =0,0,(P53   /(+$E43+$E45+$E47+$E48+$E51) )*100)</f>
        <v>25.404465260094579</v>
      </c>
      <c r="U53" s="31">
        <f>IF((+$E43+$E45+$E47+$E48+$E51) =0,0,(Q53   /(+$E43+$E45+$E47+$E48+$E51) )*100)</f>
        <v>27.858455347399051</v>
      </c>
      <c r="V53" s="27">
        <f>SUM(V42:V52)</f>
        <v>0</v>
      </c>
      <c r="W53" s="28">
        <f>SUM(W42:W52)</f>
        <v>0</v>
      </c>
    </row>
    <row r="54" spans="1:23" ht="13" customHeight="1" x14ac:dyDescent="0.35">
      <c r="A54" s="11" t="s">
        <v>75</v>
      </c>
      <c r="B54" s="32" t="s">
        <v>1</v>
      </c>
      <c r="C54" s="32"/>
      <c r="D54" s="32"/>
      <c r="E54" s="32"/>
      <c r="F54" s="33"/>
      <c r="G54" s="34"/>
      <c r="H54" s="33"/>
      <c r="I54" s="34"/>
      <c r="J54" s="33"/>
      <c r="K54" s="34"/>
      <c r="L54" s="33"/>
      <c r="M54" s="34"/>
      <c r="N54" s="33"/>
      <c r="O54" s="34"/>
      <c r="P54" s="33"/>
      <c r="Q54" s="34"/>
      <c r="R54" s="15"/>
      <c r="S54" s="16"/>
      <c r="T54" s="15"/>
      <c r="U54" s="17"/>
      <c r="V54" s="33"/>
      <c r="W54" s="34"/>
    </row>
    <row r="55" spans="1:23" ht="13" customHeight="1" x14ac:dyDescent="0.35">
      <c r="A55" s="35" t="s">
        <v>76</v>
      </c>
      <c r="B55" s="19">
        <v>0</v>
      </c>
      <c r="C55" s="19">
        <v>0</v>
      </c>
      <c r="D55" s="19"/>
      <c r="E55" s="19">
        <f>$B55      +$C55      +$D55</f>
        <v>0</v>
      </c>
      <c r="F55" s="20">
        <v>0</v>
      </c>
      <c r="G55" s="21">
        <v>0</v>
      </c>
      <c r="H55" s="20"/>
      <c r="I55" s="21"/>
      <c r="J55" s="20"/>
      <c r="K55" s="21"/>
      <c r="L55" s="20"/>
      <c r="M55" s="21"/>
      <c r="N55" s="20"/>
      <c r="O55" s="21"/>
      <c r="P55" s="20">
        <f>$H55      +$J55      +$L55      +$N55</f>
        <v>0</v>
      </c>
      <c r="Q55" s="21">
        <f>$I55      +$K55      +$M55      +$O55</f>
        <v>0</v>
      </c>
      <c r="R55" s="22">
        <f>IF(($J55      =0),0,((($L55      -$J55      )/$J55      )*100))</f>
        <v>0</v>
      </c>
      <c r="S55" s="23">
        <f>IF(($K55      =0),0,((($M55      -$K55      )/$K55      )*100))</f>
        <v>0</v>
      </c>
      <c r="T55" s="22">
        <f>IF(($E55      =0),0,(($P55      /$E55      )*100))</f>
        <v>0</v>
      </c>
      <c r="U55" s="24">
        <f>IF(($E55      =0),0,(($Q55      /$E55      )*100))</f>
        <v>0</v>
      </c>
      <c r="V55" s="20">
        <v>0</v>
      </c>
      <c r="W55" s="21" t="s">
        <v>1</v>
      </c>
    </row>
    <row r="56" spans="1:23" ht="13" customHeight="1" x14ac:dyDescent="0.35">
      <c r="A56" s="35" t="s">
        <v>77</v>
      </c>
      <c r="B56" s="19">
        <v>0</v>
      </c>
      <c r="C56" s="19">
        <v>0</v>
      </c>
      <c r="D56" s="19"/>
      <c r="E56" s="19">
        <f>$B56      +$C56      +$D56</f>
        <v>0</v>
      </c>
      <c r="F56" s="20">
        <v>0</v>
      </c>
      <c r="G56" s="21">
        <v>0</v>
      </c>
      <c r="H56" s="20"/>
      <c r="I56" s="21"/>
      <c r="J56" s="20"/>
      <c r="K56" s="21"/>
      <c r="L56" s="20"/>
      <c r="M56" s="21"/>
      <c r="N56" s="20"/>
      <c r="O56" s="21"/>
      <c r="P56" s="20">
        <f>$H56      +$J56      +$L56      +$N56</f>
        <v>0</v>
      </c>
      <c r="Q56" s="21">
        <f>$I56      +$K56      +$M56      +$O56</f>
        <v>0</v>
      </c>
      <c r="R56" s="22">
        <f>IF(($J56      =0),0,((($L56      -$J56      )/$J56      )*100))</f>
        <v>0</v>
      </c>
      <c r="S56" s="23">
        <f>IF(($K56      =0),0,((($M56      -$K56      )/$K56      )*100))</f>
        <v>0</v>
      </c>
      <c r="T56" s="22">
        <f>IF(($E56      =0),0,(($P56      /$E56      )*100))</f>
        <v>0</v>
      </c>
      <c r="U56" s="24">
        <f>IF(($E56      =0),0,(($Q56      /$E56      )*100))</f>
        <v>0</v>
      </c>
      <c r="V56" s="20">
        <v>0</v>
      </c>
      <c r="W56" s="21" t="s">
        <v>1</v>
      </c>
    </row>
    <row r="57" spans="1:23" ht="13" hidden="1" customHeight="1" x14ac:dyDescent="0.35">
      <c r="A57" s="35" t="s">
        <v>78</v>
      </c>
      <c r="B57" s="19">
        <v>0</v>
      </c>
      <c r="C57" s="19">
        <v>0</v>
      </c>
      <c r="D57" s="19"/>
      <c r="E57" s="19">
        <f>$B57      +$C57      +$D57</f>
        <v>0</v>
      </c>
      <c r="F57" s="20">
        <v>0</v>
      </c>
      <c r="G57" s="21">
        <v>0</v>
      </c>
      <c r="H57" s="20"/>
      <c r="I57" s="21"/>
      <c r="J57" s="20"/>
      <c r="K57" s="21"/>
      <c r="L57" s="20"/>
      <c r="M57" s="21"/>
      <c r="N57" s="20"/>
      <c r="O57" s="21"/>
      <c r="P57" s="20">
        <f>$H57      +$J57      +$L57      +$N57</f>
        <v>0</v>
      </c>
      <c r="Q57" s="21">
        <f>$I57      +$K57      +$M57      +$O57</f>
        <v>0</v>
      </c>
      <c r="R57" s="22">
        <f>IF(($J57      =0),0,((($L57      -$J57      )/$J57      )*100))</f>
        <v>0</v>
      </c>
      <c r="S57" s="23">
        <f>IF(($K57      =0),0,((($M57      -$K57      )/$K57      )*100))</f>
        <v>0</v>
      </c>
      <c r="T57" s="22">
        <f>IF(($E57      =0),0,(($P57      /$E57      )*100))</f>
        <v>0</v>
      </c>
      <c r="U57" s="24">
        <f>IF(($E57      =0),0,(($Q57      /$E57      )*100))</f>
        <v>0</v>
      </c>
      <c r="V57" s="20">
        <v>0</v>
      </c>
      <c r="W57" s="21" t="s">
        <v>1</v>
      </c>
    </row>
    <row r="58" spans="1:23" ht="13" hidden="1" customHeight="1" x14ac:dyDescent="0.35">
      <c r="A58" s="18" t="s">
        <v>79</v>
      </c>
      <c r="B58" s="19">
        <v>0</v>
      </c>
      <c r="C58" s="19">
        <v>0</v>
      </c>
      <c r="D58" s="19"/>
      <c r="E58" s="19">
        <f>$B58      +$C58      +$D58</f>
        <v>0</v>
      </c>
      <c r="F58" s="20">
        <v>0</v>
      </c>
      <c r="G58" s="21">
        <v>0</v>
      </c>
      <c r="H58" s="20"/>
      <c r="I58" s="21"/>
      <c r="J58" s="20"/>
      <c r="K58" s="21"/>
      <c r="L58" s="20"/>
      <c r="M58" s="21"/>
      <c r="N58" s="20"/>
      <c r="O58" s="21"/>
      <c r="P58" s="20">
        <f>$H58      +$J58      +$L58      +$N58</f>
        <v>0</v>
      </c>
      <c r="Q58" s="21">
        <f>$I58      +$K58      +$M58      +$O58</f>
        <v>0</v>
      </c>
      <c r="R58" s="22">
        <f>IF(($J58      =0),0,((($L58      -$J58      )/$J58      )*100))</f>
        <v>0</v>
      </c>
      <c r="S58" s="23">
        <f>IF(($K58      =0),0,((($M58      -$K58      )/$K58      )*100))</f>
        <v>0</v>
      </c>
      <c r="T58" s="22">
        <f>IF(($E58      =0),0,(($P58      /$E58      )*100))</f>
        <v>0</v>
      </c>
      <c r="U58" s="24">
        <f>IF(($E58      =0),0,(($Q58      /$E58      )*100))</f>
        <v>0</v>
      </c>
      <c r="V58" s="20">
        <v>0</v>
      </c>
      <c r="W58" s="21" t="s">
        <v>1</v>
      </c>
    </row>
    <row r="59" spans="1:23" ht="13" customHeight="1" x14ac:dyDescent="0.35">
      <c r="A59" s="36" t="s">
        <v>42</v>
      </c>
      <c r="B59" s="37">
        <f>SUM(B55:B58)</f>
        <v>0</v>
      </c>
      <c r="C59" s="37">
        <f>SUM(C55:C58)</f>
        <v>0</v>
      </c>
      <c r="D59" s="37"/>
      <c r="E59" s="37">
        <f>$B59      +$C59      +$D59</f>
        <v>0</v>
      </c>
      <c r="F59" s="38">
        <f t="shared" ref="F59:O59" si="34">SUM(F55:F58)</f>
        <v>0</v>
      </c>
      <c r="G59" s="39">
        <f t="shared" si="34"/>
        <v>0</v>
      </c>
      <c r="H59" s="38">
        <f t="shared" si="34"/>
        <v>0</v>
      </c>
      <c r="I59" s="39">
        <f t="shared" si="34"/>
        <v>0</v>
      </c>
      <c r="J59" s="38">
        <f t="shared" si="34"/>
        <v>0</v>
      </c>
      <c r="K59" s="39">
        <f t="shared" si="34"/>
        <v>0</v>
      </c>
      <c r="L59" s="38">
        <f t="shared" si="34"/>
        <v>0</v>
      </c>
      <c r="M59" s="39">
        <f t="shared" si="34"/>
        <v>0</v>
      </c>
      <c r="N59" s="38">
        <f t="shared" si="34"/>
        <v>0</v>
      </c>
      <c r="O59" s="39">
        <f t="shared" si="34"/>
        <v>0</v>
      </c>
      <c r="P59" s="38">
        <f>$H59      +$J59      +$L59      +$N59</f>
        <v>0</v>
      </c>
      <c r="Q59" s="39">
        <f>$I59      +$K59      +$M59      +$O59</f>
        <v>0</v>
      </c>
      <c r="R59" s="40">
        <f>IF(($J59      =0),0,((($L59      -$J59      )/$J59      )*100))</f>
        <v>0</v>
      </c>
      <c r="S59" s="41">
        <f>IF(($K59      =0),0,((($M59      -$K59      )/$K59      )*100))</f>
        <v>0</v>
      </c>
      <c r="T59" s="40">
        <f>IF($E59   =0,0,($P59   /$E59   )*100)</f>
        <v>0</v>
      </c>
      <c r="U59" s="42">
        <f>IF($E59   =0,0,($Q59   /$E59   )*100)</f>
        <v>0</v>
      </c>
      <c r="V59" s="38">
        <f>SUM(V55:V58)</f>
        <v>0</v>
      </c>
      <c r="W59" s="39" t="s">
        <v>1</v>
      </c>
    </row>
    <row r="60" spans="1:23" ht="13" customHeight="1" x14ac:dyDescent="0.35">
      <c r="A60" s="11" t="s">
        <v>80</v>
      </c>
      <c r="B60" s="32" t="s">
        <v>1</v>
      </c>
      <c r="C60" s="32"/>
      <c r="D60" s="32"/>
      <c r="E60" s="32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15"/>
      <c r="S60" s="16"/>
      <c r="T60" s="15"/>
      <c r="U60" s="17"/>
      <c r="V60" s="33"/>
      <c r="W60" s="34"/>
    </row>
    <row r="61" spans="1:23" ht="13" customHeight="1" x14ac:dyDescent="0.35">
      <c r="A61" s="18" t="s">
        <v>81</v>
      </c>
      <c r="B61" s="19">
        <v>0</v>
      </c>
      <c r="C61" s="19">
        <v>0</v>
      </c>
      <c r="D61" s="19"/>
      <c r="E61" s="19">
        <f t="shared" ref="E61:E67" si="35">$B61      +$C61      +$D61</f>
        <v>0</v>
      </c>
      <c r="F61" s="20">
        <v>0</v>
      </c>
      <c r="G61" s="21">
        <v>0</v>
      </c>
      <c r="H61" s="20"/>
      <c r="I61" s="21"/>
      <c r="J61" s="20"/>
      <c r="K61" s="21"/>
      <c r="L61" s="20"/>
      <c r="M61" s="21"/>
      <c r="N61" s="20"/>
      <c r="O61" s="21"/>
      <c r="P61" s="20">
        <f t="shared" ref="P61:P67" si="36">$H61      +$J61      +$L61      +$N61</f>
        <v>0</v>
      </c>
      <c r="Q61" s="21">
        <f t="shared" ref="Q61:Q67" si="37">$I61      +$K61      +$M61      +$O61</f>
        <v>0</v>
      </c>
      <c r="R61" s="22">
        <f t="shared" ref="R61:R67" si="38">IF(($J61      =0),0,((($L61      -$J61      )/$J61      )*100))</f>
        <v>0</v>
      </c>
      <c r="S61" s="23">
        <f t="shared" ref="S61:S67" si="39">IF(($K61      =0),0,((($M61      -$K61      )/$K61      )*100))</f>
        <v>0</v>
      </c>
      <c r="T61" s="22">
        <f t="shared" ref="T61:T65" si="40">IF(($E61      =0),0,(($P61      /$E61      )*100))</f>
        <v>0</v>
      </c>
      <c r="U61" s="24">
        <f t="shared" ref="U61:U65" si="41">IF(($E61      =0),0,(($Q61      /$E61      )*100))</f>
        <v>0</v>
      </c>
      <c r="V61" s="20">
        <v>0</v>
      </c>
      <c r="W61" s="21" t="s">
        <v>1</v>
      </c>
    </row>
    <row r="62" spans="1:23" ht="13" customHeight="1" x14ac:dyDescent="0.35">
      <c r="A62" s="18" t="s">
        <v>82</v>
      </c>
      <c r="B62" s="19">
        <v>0</v>
      </c>
      <c r="C62" s="19">
        <v>0</v>
      </c>
      <c r="D62" s="19"/>
      <c r="E62" s="19">
        <f t="shared" si="35"/>
        <v>0</v>
      </c>
      <c r="F62" s="20">
        <v>0</v>
      </c>
      <c r="G62" s="21">
        <v>0</v>
      </c>
      <c r="H62" s="20"/>
      <c r="I62" s="21"/>
      <c r="J62" s="20"/>
      <c r="K62" s="21"/>
      <c r="L62" s="20"/>
      <c r="M62" s="21"/>
      <c r="N62" s="20"/>
      <c r="O62" s="21"/>
      <c r="P62" s="20">
        <f t="shared" si="36"/>
        <v>0</v>
      </c>
      <c r="Q62" s="21">
        <f t="shared" si="37"/>
        <v>0</v>
      </c>
      <c r="R62" s="22">
        <f t="shared" si="38"/>
        <v>0</v>
      </c>
      <c r="S62" s="23">
        <f t="shared" si="39"/>
        <v>0</v>
      </c>
      <c r="T62" s="22">
        <f t="shared" si="40"/>
        <v>0</v>
      </c>
      <c r="U62" s="24">
        <f t="shared" si="41"/>
        <v>0</v>
      </c>
      <c r="V62" s="20">
        <v>0</v>
      </c>
      <c r="W62" s="21" t="s">
        <v>1</v>
      </c>
    </row>
    <row r="63" spans="1:23" ht="13" customHeight="1" x14ac:dyDescent="0.35">
      <c r="A63" s="18" t="s">
        <v>83</v>
      </c>
      <c r="B63" s="19">
        <v>0</v>
      </c>
      <c r="C63" s="19">
        <v>0</v>
      </c>
      <c r="D63" s="19"/>
      <c r="E63" s="19">
        <f t="shared" si="35"/>
        <v>0</v>
      </c>
      <c r="F63" s="20">
        <v>0</v>
      </c>
      <c r="G63" s="21">
        <v>0</v>
      </c>
      <c r="H63" s="20"/>
      <c r="I63" s="21"/>
      <c r="J63" s="20"/>
      <c r="K63" s="21"/>
      <c r="L63" s="20"/>
      <c r="M63" s="21"/>
      <c r="N63" s="20"/>
      <c r="O63" s="21"/>
      <c r="P63" s="20">
        <f t="shared" si="36"/>
        <v>0</v>
      </c>
      <c r="Q63" s="21">
        <f t="shared" si="37"/>
        <v>0</v>
      </c>
      <c r="R63" s="22">
        <f t="shared" si="38"/>
        <v>0</v>
      </c>
      <c r="S63" s="23">
        <f t="shared" si="39"/>
        <v>0</v>
      </c>
      <c r="T63" s="22">
        <f t="shared" si="40"/>
        <v>0</v>
      </c>
      <c r="U63" s="24">
        <f t="shared" si="41"/>
        <v>0</v>
      </c>
      <c r="V63" s="20">
        <v>0</v>
      </c>
      <c r="W63" s="21" t="s">
        <v>1</v>
      </c>
    </row>
    <row r="64" spans="1:23" ht="13" customHeight="1" x14ac:dyDescent="0.35">
      <c r="A64" s="18" t="s">
        <v>84</v>
      </c>
      <c r="B64" s="19">
        <v>0</v>
      </c>
      <c r="C64" s="19">
        <v>50973000</v>
      </c>
      <c r="D64" s="19"/>
      <c r="E64" s="19">
        <f t="shared" si="35"/>
        <v>50973000</v>
      </c>
      <c r="F64" s="20">
        <v>50973000</v>
      </c>
      <c r="G64" s="21">
        <v>50973000</v>
      </c>
      <c r="H64" s="20"/>
      <c r="I64" s="21"/>
      <c r="J64" s="20"/>
      <c r="K64" s="21"/>
      <c r="L64" s="20"/>
      <c r="M64" s="21"/>
      <c r="N64" s="20"/>
      <c r="O64" s="21"/>
      <c r="P64" s="20">
        <f t="shared" si="36"/>
        <v>0</v>
      </c>
      <c r="Q64" s="21">
        <f t="shared" si="37"/>
        <v>0</v>
      </c>
      <c r="R64" s="22">
        <f t="shared" si="38"/>
        <v>0</v>
      </c>
      <c r="S64" s="23">
        <f t="shared" si="39"/>
        <v>0</v>
      </c>
      <c r="T64" s="22">
        <f t="shared" si="40"/>
        <v>0</v>
      </c>
      <c r="U64" s="24">
        <f t="shared" si="41"/>
        <v>0</v>
      </c>
      <c r="V64" s="20">
        <v>0</v>
      </c>
      <c r="W64" s="21">
        <v>0</v>
      </c>
    </row>
    <row r="65" spans="1:23" ht="13" customHeight="1" x14ac:dyDescent="0.35">
      <c r="A65" s="18" t="s">
        <v>85</v>
      </c>
      <c r="B65" s="19">
        <v>0</v>
      </c>
      <c r="C65" s="19">
        <v>0</v>
      </c>
      <c r="D65" s="19"/>
      <c r="E65" s="19">
        <f t="shared" si="35"/>
        <v>0</v>
      </c>
      <c r="F65" s="20">
        <v>0</v>
      </c>
      <c r="G65" s="21">
        <v>0</v>
      </c>
      <c r="H65" s="20"/>
      <c r="I65" s="21"/>
      <c r="J65" s="20"/>
      <c r="K65" s="21"/>
      <c r="L65" s="20"/>
      <c r="M65" s="21"/>
      <c r="N65" s="20"/>
      <c r="O65" s="21"/>
      <c r="P65" s="20">
        <f t="shared" si="36"/>
        <v>0</v>
      </c>
      <c r="Q65" s="21">
        <f t="shared" si="37"/>
        <v>0</v>
      </c>
      <c r="R65" s="22">
        <f t="shared" si="38"/>
        <v>0</v>
      </c>
      <c r="S65" s="23">
        <f t="shared" si="39"/>
        <v>0</v>
      </c>
      <c r="T65" s="22">
        <f t="shared" si="40"/>
        <v>0</v>
      </c>
      <c r="U65" s="24">
        <f t="shared" si="41"/>
        <v>0</v>
      </c>
      <c r="V65" s="20">
        <v>0</v>
      </c>
      <c r="W65" s="21">
        <v>0</v>
      </c>
    </row>
    <row r="66" spans="1:23" ht="13" customHeight="1" x14ac:dyDescent="0.35">
      <c r="A66" s="25" t="s">
        <v>42</v>
      </c>
      <c r="B66" s="26">
        <f>SUM(B61:B65)</f>
        <v>0</v>
      </c>
      <c r="C66" s="26">
        <f>SUM(C61:C65)</f>
        <v>50973000</v>
      </c>
      <c r="D66" s="26"/>
      <c r="E66" s="26">
        <f t="shared" si="35"/>
        <v>50973000</v>
      </c>
      <c r="F66" s="27">
        <f t="shared" ref="F66:O66" si="42">SUM(F61:F65)</f>
        <v>50973000</v>
      </c>
      <c r="G66" s="28">
        <f t="shared" si="42"/>
        <v>50973000</v>
      </c>
      <c r="H66" s="27">
        <f t="shared" si="42"/>
        <v>0</v>
      </c>
      <c r="I66" s="28">
        <f t="shared" si="42"/>
        <v>0</v>
      </c>
      <c r="J66" s="27">
        <f t="shared" si="42"/>
        <v>0</v>
      </c>
      <c r="K66" s="28">
        <f t="shared" si="42"/>
        <v>0</v>
      </c>
      <c r="L66" s="27">
        <f t="shared" si="42"/>
        <v>0</v>
      </c>
      <c r="M66" s="28">
        <f t="shared" si="42"/>
        <v>0</v>
      </c>
      <c r="N66" s="27">
        <f t="shared" si="42"/>
        <v>0</v>
      </c>
      <c r="O66" s="28">
        <f t="shared" si="42"/>
        <v>0</v>
      </c>
      <c r="P66" s="27">
        <f t="shared" si="36"/>
        <v>0</v>
      </c>
      <c r="Q66" s="28">
        <f t="shared" si="37"/>
        <v>0</v>
      </c>
      <c r="R66" s="29">
        <f t="shared" si="38"/>
        <v>0</v>
      </c>
      <c r="S66" s="30">
        <f t="shared" si="39"/>
        <v>0</v>
      </c>
      <c r="T66" s="29">
        <f>IF((+$E61+$E63+$E64++$E65) =0,0,(P66   /(+$E61+$E63+$E64+$E65) )*100)</f>
        <v>0</v>
      </c>
      <c r="U66" s="31">
        <f>IF((+$E61+$E63+$E65) =0,0,(Q66  /(+$E61+$E63+$E65) )*100)</f>
        <v>0</v>
      </c>
      <c r="V66" s="27">
        <f>SUM(V61:V65)</f>
        <v>0</v>
      </c>
      <c r="W66" s="28">
        <f>SUM(W61:W65)</f>
        <v>0</v>
      </c>
    </row>
    <row r="67" spans="1:23" ht="13" customHeight="1" x14ac:dyDescent="0.35">
      <c r="A67" s="43" t="s">
        <v>86</v>
      </c>
      <c r="B67" s="44">
        <f>SUM(B9:B15,B18:B23,B26:B29,B32,B35:B39,B42:B52,B55:B58,B61:B65)</f>
        <v>1041013000</v>
      </c>
      <c r="C67" s="44">
        <f>SUM(C9:C15,C18:C23,C26:C29,C32,C35:C39,C42:C52,C55:C58,C61:C65)</f>
        <v>237960000</v>
      </c>
      <c r="D67" s="44"/>
      <c r="E67" s="44">
        <f t="shared" si="35"/>
        <v>1278973000</v>
      </c>
      <c r="F67" s="45">
        <f t="shared" ref="F67:O67" si="43">SUM(F9:F15,F18:F23,F26:F29,F32,F35:F39,F42:F52,F55:F58,F61:F65)</f>
        <v>1278973000</v>
      </c>
      <c r="G67" s="46">
        <f t="shared" si="43"/>
        <v>926364000</v>
      </c>
      <c r="H67" s="45">
        <f t="shared" si="43"/>
        <v>62137000</v>
      </c>
      <c r="I67" s="46">
        <f t="shared" si="43"/>
        <v>68127810</v>
      </c>
      <c r="J67" s="45">
        <f t="shared" si="43"/>
        <v>115067000</v>
      </c>
      <c r="K67" s="46">
        <f t="shared" si="43"/>
        <v>72623446</v>
      </c>
      <c r="L67" s="45">
        <f t="shared" si="43"/>
        <v>118211000</v>
      </c>
      <c r="M67" s="46">
        <f t="shared" si="43"/>
        <v>68008818</v>
      </c>
      <c r="N67" s="45">
        <f t="shared" si="43"/>
        <v>0</v>
      </c>
      <c r="O67" s="46">
        <f t="shared" si="43"/>
        <v>0</v>
      </c>
      <c r="P67" s="45">
        <f t="shared" si="36"/>
        <v>295415000</v>
      </c>
      <c r="Q67" s="46">
        <f t="shared" si="37"/>
        <v>208760074</v>
      </c>
      <c r="R67" s="47">
        <f t="shared" si="38"/>
        <v>2.7323211694056506</v>
      </c>
      <c r="S67" s="48">
        <f t="shared" si="39"/>
        <v>-6.3541848454836476</v>
      </c>
      <c r="T67" s="47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31.92567768374434</v>
      </c>
      <c r="U67" s="47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22.560827431777732</v>
      </c>
      <c r="V67" s="45">
        <f>SUM(V9:V15,V18:V23,V26:V29,V32,V35:V39,V42:V52,V55:V58,V61:V65)</f>
        <v>0</v>
      </c>
      <c r="W67" s="46">
        <f>SUM(W9:W15,W18:W23,W26:W29,W32,W35:W39,W42:W52,W55:W58,W61:W65)</f>
        <v>0</v>
      </c>
    </row>
    <row r="68" spans="1:23" ht="13" customHeight="1" x14ac:dyDescent="0.35">
      <c r="A68" s="11" t="s">
        <v>43</v>
      </c>
      <c r="B68" s="32" t="s">
        <v>1</v>
      </c>
      <c r="C68" s="32"/>
      <c r="D68" s="32"/>
      <c r="E68" s="32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15"/>
      <c r="S68" s="16"/>
      <c r="T68" s="15"/>
      <c r="U68" s="17"/>
      <c r="V68" s="33"/>
      <c r="W68" s="34"/>
    </row>
    <row r="69" spans="1:23" s="50" customFormat="1" ht="13" customHeight="1" x14ac:dyDescent="0.35">
      <c r="A69" s="49" t="s">
        <v>87</v>
      </c>
      <c r="B69" s="19">
        <v>467148000</v>
      </c>
      <c r="C69" s="19">
        <v>5000000</v>
      </c>
      <c r="D69" s="19"/>
      <c r="E69" s="19">
        <f>$B69      +$C69      +$D69</f>
        <v>472148000</v>
      </c>
      <c r="F69" s="20">
        <v>472148000</v>
      </c>
      <c r="G69" s="21">
        <v>472148000</v>
      </c>
      <c r="H69" s="20">
        <v>56761000</v>
      </c>
      <c r="I69" s="21">
        <v>70499651</v>
      </c>
      <c r="J69" s="20">
        <v>105805000</v>
      </c>
      <c r="K69" s="21">
        <v>57266651</v>
      </c>
      <c r="L69" s="20">
        <v>44243000</v>
      </c>
      <c r="M69" s="21">
        <v>47451509</v>
      </c>
      <c r="N69" s="20"/>
      <c r="O69" s="21"/>
      <c r="P69" s="20">
        <f>$H69      +$J69      +$L69      +$N69</f>
        <v>206809000</v>
      </c>
      <c r="Q69" s="21">
        <f>$I69      +$K69      +$M69      +$O69</f>
        <v>175217811</v>
      </c>
      <c r="R69" s="22">
        <f>IF(($J69      =0),0,((($L69      -$J69      )/$J69      )*100))</f>
        <v>-58.184395822503667</v>
      </c>
      <c r="S69" s="23">
        <f>IF(($K69      =0),0,((($M69      -$K69      )/$K69      )*100))</f>
        <v>-17.139367901922533</v>
      </c>
      <c r="T69" s="22">
        <f>IF(($E69      =0),0,(($P69      /$E69      )*100))</f>
        <v>43.801731660411562</v>
      </c>
      <c r="U69" s="24">
        <f>IF(($E69      =0),0,(($Q69      /$E69      )*100))</f>
        <v>37.110781153367171</v>
      </c>
      <c r="V69" s="20">
        <v>0</v>
      </c>
      <c r="W69" s="21">
        <v>0</v>
      </c>
    </row>
    <row r="70" spans="1:23" ht="13" customHeight="1" x14ac:dyDescent="0.35">
      <c r="A70" s="36" t="s">
        <v>42</v>
      </c>
      <c r="B70" s="37">
        <f>B69</f>
        <v>467148000</v>
      </c>
      <c r="C70" s="37">
        <f>C69</f>
        <v>5000000</v>
      </c>
      <c r="D70" s="37"/>
      <c r="E70" s="37">
        <f>$B70      +$C70      +$D70</f>
        <v>472148000</v>
      </c>
      <c r="F70" s="38">
        <f t="shared" ref="F70:O70" si="44">F69</f>
        <v>472148000</v>
      </c>
      <c r="G70" s="39">
        <f t="shared" si="44"/>
        <v>472148000</v>
      </c>
      <c r="H70" s="38">
        <f t="shared" si="44"/>
        <v>56761000</v>
      </c>
      <c r="I70" s="39">
        <f t="shared" si="44"/>
        <v>70499651</v>
      </c>
      <c r="J70" s="38">
        <f t="shared" si="44"/>
        <v>105805000</v>
      </c>
      <c r="K70" s="39">
        <f t="shared" si="44"/>
        <v>57266651</v>
      </c>
      <c r="L70" s="38">
        <f t="shared" si="44"/>
        <v>44243000</v>
      </c>
      <c r="M70" s="39">
        <f t="shared" si="44"/>
        <v>47451509</v>
      </c>
      <c r="N70" s="38">
        <f t="shared" si="44"/>
        <v>0</v>
      </c>
      <c r="O70" s="39">
        <f t="shared" si="44"/>
        <v>0</v>
      </c>
      <c r="P70" s="38">
        <f>$H70      +$J70      +$L70      +$N70</f>
        <v>206809000</v>
      </c>
      <c r="Q70" s="39">
        <f>$I70      +$K70      +$M70      +$O70</f>
        <v>175217811</v>
      </c>
      <c r="R70" s="40">
        <f>IF(($J70      =0),0,((($L70      -$J70      )/$J70      )*100))</f>
        <v>-58.184395822503667</v>
      </c>
      <c r="S70" s="41">
        <f>IF(($K70      =0),0,((($M70      -$K70      )/$K70      )*100))</f>
        <v>-17.139367901922533</v>
      </c>
      <c r="T70" s="40">
        <f>IF($E70   =0,0,($P70   /$E70   )*100)</f>
        <v>43.801731660411562</v>
      </c>
      <c r="U70" s="42">
        <f>IF($E70   =0,0,($Q70   /$E70 )*100)</f>
        <v>37.110781153367171</v>
      </c>
      <c r="V70" s="38">
        <f>V69</f>
        <v>0</v>
      </c>
      <c r="W70" s="39">
        <f>W69</f>
        <v>0</v>
      </c>
    </row>
    <row r="71" spans="1:23" ht="13" customHeight="1" x14ac:dyDescent="0.35">
      <c r="A71" s="43" t="s">
        <v>86</v>
      </c>
      <c r="B71" s="44">
        <f>B69</f>
        <v>467148000</v>
      </c>
      <c r="C71" s="44">
        <f>C69</f>
        <v>5000000</v>
      </c>
      <c r="D71" s="44"/>
      <c r="E71" s="44">
        <f>$B71      +$C71      +$D71</f>
        <v>472148000</v>
      </c>
      <c r="F71" s="45">
        <f t="shared" ref="F71:O71" si="45">F69</f>
        <v>472148000</v>
      </c>
      <c r="G71" s="46">
        <f t="shared" si="45"/>
        <v>472148000</v>
      </c>
      <c r="H71" s="45">
        <f t="shared" si="45"/>
        <v>56761000</v>
      </c>
      <c r="I71" s="46">
        <f t="shared" si="45"/>
        <v>70499651</v>
      </c>
      <c r="J71" s="45">
        <f t="shared" si="45"/>
        <v>105805000</v>
      </c>
      <c r="K71" s="46">
        <f t="shared" si="45"/>
        <v>57266651</v>
      </c>
      <c r="L71" s="45">
        <f t="shared" si="45"/>
        <v>44243000</v>
      </c>
      <c r="M71" s="46">
        <f t="shared" si="45"/>
        <v>47451509</v>
      </c>
      <c r="N71" s="45">
        <f t="shared" si="45"/>
        <v>0</v>
      </c>
      <c r="O71" s="46">
        <f t="shared" si="45"/>
        <v>0</v>
      </c>
      <c r="P71" s="45">
        <f>$H71      +$J71      +$L71      +$N71</f>
        <v>206809000</v>
      </c>
      <c r="Q71" s="46">
        <f>$I71      +$K71      +$M71      +$O71</f>
        <v>175217811</v>
      </c>
      <c r="R71" s="47">
        <f>IF(($J71      =0),0,((($L71      -$J71      )/$J71      )*100))</f>
        <v>-58.184395822503667</v>
      </c>
      <c r="S71" s="48">
        <f>IF(($K71      =0),0,((($M71      -$K71      )/$K71      )*100))</f>
        <v>-17.139367901922533</v>
      </c>
      <c r="T71" s="47">
        <f>IF($E71   =0,0,($P71   /$E71   )*100)</f>
        <v>43.801731660411562</v>
      </c>
      <c r="U71" s="51">
        <f>IF($E71   =0,0,($Q71   /$E71   )*100)</f>
        <v>37.110781153367171</v>
      </c>
      <c r="V71" s="45">
        <f>V69</f>
        <v>0</v>
      </c>
      <c r="W71" s="46">
        <f>W69</f>
        <v>0</v>
      </c>
    </row>
    <row r="72" spans="1:23" ht="13" customHeight="1" thickBot="1" x14ac:dyDescent="0.4">
      <c r="A72" s="43" t="s">
        <v>88</v>
      </c>
      <c r="B72" s="44">
        <f>SUM(B9:B15,B18:B23,B26:B29,B32,B35:B39,B42:B52,B55:B58,B61:B65,B69)</f>
        <v>1508161000</v>
      </c>
      <c r="C72" s="44">
        <f>SUM(C9:C15,C18:C23,C26:C29,C32,C35:C39,C42:C52,C55:C58,C61:C65,C69)</f>
        <v>242960000</v>
      </c>
      <c r="D72" s="44"/>
      <c r="E72" s="44">
        <f>$B72      +$C72      +$D72</f>
        <v>1751121000</v>
      </c>
      <c r="F72" s="45">
        <f t="shared" ref="F72:O72" si="46">SUM(F9:F15,F18:F23,F26:F29,F32,F35:F39,F42:F52,F55:F58,F61:F65,F69)</f>
        <v>1751121000</v>
      </c>
      <c r="G72" s="46">
        <f t="shared" si="46"/>
        <v>1398512000</v>
      </c>
      <c r="H72" s="45">
        <f t="shared" si="46"/>
        <v>118898000</v>
      </c>
      <c r="I72" s="46">
        <f t="shared" si="46"/>
        <v>138627461</v>
      </c>
      <c r="J72" s="45">
        <f t="shared" si="46"/>
        <v>220872000</v>
      </c>
      <c r="K72" s="46">
        <f t="shared" si="46"/>
        <v>129890097</v>
      </c>
      <c r="L72" s="45">
        <f t="shared" si="46"/>
        <v>162454000</v>
      </c>
      <c r="M72" s="46">
        <f t="shared" si="46"/>
        <v>115460327</v>
      </c>
      <c r="N72" s="45">
        <f t="shared" si="46"/>
        <v>0</v>
      </c>
      <c r="O72" s="46">
        <f t="shared" si="46"/>
        <v>0</v>
      </c>
      <c r="P72" s="45">
        <f>$H72      +$J72      +$L72      +$N72</f>
        <v>502224000</v>
      </c>
      <c r="Q72" s="46">
        <f>$I72      +$K72      +$M72      +$O72</f>
        <v>383977885</v>
      </c>
      <c r="R72" s="47">
        <f>IF(($J72      =0),0,((($L72      -$J72      )/$J72      )*100))</f>
        <v>-26.448802926581909</v>
      </c>
      <c r="S72" s="48">
        <f>IF(($K72      =0),0,((($M72      -$K72      )/$K72      )*100))</f>
        <v>-11.10921489264882</v>
      </c>
      <c r="T72" s="47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35.938113832936544</v>
      </c>
      <c r="U72" s="51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29.714360833597738</v>
      </c>
      <c r="V72" s="45">
        <f>SUM(V9:V15,V18:V23,V26:V29,V32,V35:V39,V42:V52,V55:V58,V61:V65,V69)</f>
        <v>0</v>
      </c>
      <c r="W72" s="46">
        <f>SUM(W9:W15,W18:W23,W26:W29,W32,W35:W39,W42:W52,W55:W58,W61:W65,W69)</f>
        <v>0</v>
      </c>
    </row>
    <row r="73" spans="1:23" ht="15" thickTop="1" x14ac:dyDescent="0.35">
      <c r="A73" s="52" t="s">
        <v>89</v>
      </c>
      <c r="B73" s="53"/>
      <c r="C73" s="54"/>
      <c r="D73" s="54"/>
      <c r="E73" s="55"/>
      <c r="F73" s="53"/>
      <c r="G73" s="54"/>
      <c r="H73" s="54"/>
      <c r="I73" s="55"/>
      <c r="J73" s="54"/>
      <c r="K73" s="55"/>
      <c r="L73" s="54"/>
      <c r="M73" s="54"/>
      <c r="N73" s="54"/>
      <c r="O73" s="54"/>
      <c r="P73" s="54"/>
      <c r="Q73" s="54"/>
      <c r="R73" s="54"/>
      <c r="S73" s="54"/>
      <c r="T73" s="54"/>
      <c r="U73" s="55"/>
      <c r="V73" s="53"/>
      <c r="W73" s="55"/>
    </row>
    <row r="74" spans="1:23" x14ac:dyDescent="0.35">
      <c r="A74" s="56" t="s">
        <v>1</v>
      </c>
      <c r="B74" s="57" t="s">
        <v>1</v>
      </c>
      <c r="C74" s="58" t="s">
        <v>1</v>
      </c>
      <c r="D74" s="58" t="s">
        <v>1</v>
      </c>
      <c r="E74" s="59" t="s">
        <v>1</v>
      </c>
      <c r="F74" s="60" t="s">
        <v>5</v>
      </c>
      <c r="G74" s="61"/>
      <c r="H74" s="60" t="s">
        <v>6</v>
      </c>
      <c r="I74" s="62"/>
      <c r="J74" s="60" t="s">
        <v>7</v>
      </c>
      <c r="K74" s="62"/>
      <c r="L74" s="60" t="s">
        <v>8</v>
      </c>
      <c r="M74" s="60"/>
      <c r="N74" s="63" t="s">
        <v>9</v>
      </c>
      <c r="O74" s="60"/>
      <c r="P74" s="179" t="s">
        <v>10</v>
      </c>
      <c r="Q74" s="180"/>
      <c r="R74" s="181" t="s">
        <v>11</v>
      </c>
      <c r="S74" s="180"/>
      <c r="T74" s="181" t="s">
        <v>12</v>
      </c>
      <c r="U74" s="180"/>
      <c r="V74" s="179"/>
      <c r="W74" s="180"/>
    </row>
    <row r="75" spans="1:23" ht="52.5" x14ac:dyDescent="0.35">
      <c r="A75" s="65" t="s">
        <v>90</v>
      </c>
      <c r="B75" s="66" t="s">
        <v>91</v>
      </c>
      <c r="C75" s="66" t="s">
        <v>92</v>
      </c>
      <c r="D75" s="67" t="s">
        <v>17</v>
      </c>
      <c r="E75" s="66" t="s">
        <v>18</v>
      </c>
      <c r="F75" s="66" t="s">
        <v>19</v>
      </c>
      <c r="G75" s="66" t="s">
        <v>93</v>
      </c>
      <c r="H75" s="66" t="s">
        <v>94</v>
      </c>
      <c r="I75" s="68" t="s">
        <v>22</v>
      </c>
      <c r="J75" s="66" t="s">
        <v>95</v>
      </c>
      <c r="K75" s="68" t="s">
        <v>24</v>
      </c>
      <c r="L75" s="66" t="s">
        <v>96</v>
      </c>
      <c r="M75" s="68" t="s">
        <v>26</v>
      </c>
      <c r="N75" s="66" t="s">
        <v>97</v>
      </c>
      <c r="O75" s="68" t="s">
        <v>28</v>
      </c>
      <c r="P75" s="68" t="s">
        <v>98</v>
      </c>
      <c r="Q75" s="69" t="s">
        <v>30</v>
      </c>
      <c r="R75" s="70" t="s">
        <v>98</v>
      </c>
      <c r="S75" s="71" t="s">
        <v>30</v>
      </c>
      <c r="T75" s="70" t="s">
        <v>99</v>
      </c>
      <c r="U75" s="67" t="s">
        <v>32</v>
      </c>
      <c r="V75" s="66"/>
      <c r="W75" s="68"/>
    </row>
    <row r="76" spans="1:23" x14ac:dyDescent="0.35">
      <c r="A76" s="72" t="str">
        <f>+A7</f>
        <v>R thousands</v>
      </c>
      <c r="B76" s="73"/>
      <c r="C76" s="73">
        <v>100</v>
      </c>
      <c r="D76" s="73"/>
      <c r="E76" s="73"/>
      <c r="F76" s="73"/>
      <c r="G76" s="73"/>
      <c r="H76" s="73"/>
      <c r="I76" s="73"/>
      <c r="J76" s="73"/>
      <c r="K76" s="73"/>
      <c r="L76" s="73"/>
      <c r="M76" s="74"/>
      <c r="N76" s="73"/>
      <c r="O76" s="74"/>
      <c r="P76" s="73"/>
      <c r="Q76" s="74"/>
      <c r="R76" s="73"/>
      <c r="S76" s="74"/>
      <c r="T76" s="73"/>
      <c r="U76" s="73"/>
      <c r="V76" s="73"/>
      <c r="W76" s="73"/>
    </row>
    <row r="77" spans="1:23" hidden="1" x14ac:dyDescent="0.35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7"/>
      <c r="N77" s="76"/>
      <c r="O77" s="77"/>
      <c r="P77" s="76"/>
      <c r="Q77" s="77"/>
      <c r="R77" s="78"/>
      <c r="S77" s="79"/>
      <c r="T77" s="78"/>
      <c r="U77" s="78"/>
      <c r="V77" s="76"/>
      <c r="W77" s="76"/>
    </row>
    <row r="78" spans="1:23" hidden="1" x14ac:dyDescent="0.35">
      <c r="A78" s="80" t="s">
        <v>100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2"/>
      <c r="N78" s="81"/>
      <c r="O78" s="82"/>
      <c r="P78" s="81"/>
      <c r="Q78" s="82"/>
      <c r="R78" s="83"/>
      <c r="S78" s="84"/>
      <c r="T78" s="83"/>
      <c r="U78" s="83"/>
      <c r="V78" s="81"/>
      <c r="W78" s="81"/>
    </row>
    <row r="79" spans="1:23" hidden="1" x14ac:dyDescent="0.35">
      <c r="A79" s="85" t="s">
        <v>101</v>
      </c>
      <c r="B79" s="86">
        <f>SUM(B80:B83)</f>
        <v>0</v>
      </c>
      <c r="C79" s="86">
        <f t="shared" ref="C79:I79" si="47">SUM(C80:C83)</f>
        <v>0</v>
      </c>
      <c r="D79" s="86">
        <f t="shared" si="47"/>
        <v>0</v>
      </c>
      <c r="E79" s="86">
        <f t="shared" si="47"/>
        <v>0</v>
      </c>
      <c r="F79" s="86">
        <f t="shared" si="47"/>
        <v>0</v>
      </c>
      <c r="G79" s="86">
        <f t="shared" si="47"/>
        <v>0</v>
      </c>
      <c r="H79" s="86">
        <f t="shared" si="47"/>
        <v>0</v>
      </c>
      <c r="I79" s="86">
        <f t="shared" si="47"/>
        <v>0</v>
      </c>
      <c r="J79" s="86">
        <f>SUM(J80:J83)</f>
        <v>0</v>
      </c>
      <c r="K79" s="86">
        <f>SUM(K80:K83)</f>
        <v>0</v>
      </c>
      <c r="L79" s="86">
        <f>SUM(L80:L83)</f>
        <v>0</v>
      </c>
      <c r="M79" s="87">
        <f>SUM(M80:M83)</f>
        <v>0</v>
      </c>
      <c r="N79" s="86"/>
      <c r="O79" s="87"/>
      <c r="P79" s="86"/>
      <c r="Q79" s="87"/>
      <c r="R79" s="88"/>
      <c r="S79" s="89"/>
      <c r="T79" s="88"/>
      <c r="U79" s="88"/>
      <c r="V79" s="86">
        <f>SUM(V80:V83)</f>
        <v>0</v>
      </c>
      <c r="W79" s="86">
        <f>SUM(W80:W83)</f>
        <v>0</v>
      </c>
    </row>
    <row r="80" spans="1:23" hidden="1" x14ac:dyDescent="0.35">
      <c r="A80" s="56" t="s">
        <v>102</v>
      </c>
      <c r="B80" s="90"/>
      <c r="C80" s="90"/>
      <c r="D80" s="90"/>
      <c r="E80" s="90">
        <f>SUM(B80:D80)</f>
        <v>0</v>
      </c>
      <c r="F80" s="90"/>
      <c r="G80" s="90"/>
      <c r="H80" s="90"/>
      <c r="I80" s="91"/>
      <c r="J80" s="90"/>
      <c r="K80" s="91"/>
      <c r="L80" s="90"/>
      <c r="M80" s="92"/>
      <c r="N80" s="90"/>
      <c r="O80" s="92"/>
      <c r="P80" s="90"/>
      <c r="Q80" s="92"/>
      <c r="R80" s="93"/>
      <c r="S80" s="94"/>
      <c r="T80" s="93"/>
      <c r="U80" s="93"/>
      <c r="V80" s="90"/>
      <c r="W80" s="90"/>
    </row>
    <row r="81" spans="1:23" hidden="1" x14ac:dyDescent="0.35">
      <c r="A81" s="56" t="s">
        <v>103</v>
      </c>
      <c r="B81" s="90"/>
      <c r="C81" s="90"/>
      <c r="D81" s="90"/>
      <c r="E81" s="90">
        <f>SUM(B81:D81)</f>
        <v>0</v>
      </c>
      <c r="F81" s="90"/>
      <c r="G81" s="90"/>
      <c r="H81" s="90"/>
      <c r="I81" s="91"/>
      <c r="J81" s="90"/>
      <c r="K81" s="91"/>
      <c r="L81" s="90"/>
      <c r="M81" s="92"/>
      <c r="N81" s="90"/>
      <c r="O81" s="92"/>
      <c r="P81" s="90"/>
      <c r="Q81" s="92"/>
      <c r="R81" s="93"/>
      <c r="S81" s="94"/>
      <c r="T81" s="93"/>
      <c r="U81" s="93"/>
      <c r="V81" s="90"/>
      <c r="W81" s="90"/>
    </row>
    <row r="82" spans="1:23" hidden="1" x14ac:dyDescent="0.35">
      <c r="A82" s="56" t="s">
        <v>104</v>
      </c>
      <c r="B82" s="90"/>
      <c r="C82" s="90"/>
      <c r="D82" s="90"/>
      <c r="E82" s="90">
        <f>SUM(B82:D82)</f>
        <v>0</v>
      </c>
      <c r="F82" s="90"/>
      <c r="G82" s="90"/>
      <c r="H82" s="90"/>
      <c r="I82" s="91"/>
      <c r="J82" s="90"/>
      <c r="K82" s="91"/>
      <c r="L82" s="90"/>
      <c r="M82" s="92"/>
      <c r="N82" s="90"/>
      <c r="O82" s="92"/>
      <c r="P82" s="90"/>
      <c r="Q82" s="92"/>
      <c r="R82" s="93"/>
      <c r="S82" s="94"/>
      <c r="T82" s="93"/>
      <c r="U82" s="93"/>
      <c r="V82" s="90"/>
      <c r="W82" s="90"/>
    </row>
    <row r="83" spans="1:23" hidden="1" x14ac:dyDescent="0.35">
      <c r="A83" s="56" t="s">
        <v>105</v>
      </c>
      <c r="B83" s="90"/>
      <c r="C83" s="90"/>
      <c r="D83" s="90"/>
      <c r="E83" s="90">
        <f>SUM(B83:D83)</f>
        <v>0</v>
      </c>
      <c r="F83" s="90"/>
      <c r="G83" s="90"/>
      <c r="H83" s="90"/>
      <c r="I83" s="91"/>
      <c r="J83" s="90"/>
      <c r="K83" s="91"/>
      <c r="L83" s="90"/>
      <c r="M83" s="92"/>
      <c r="N83" s="90"/>
      <c r="O83" s="92"/>
      <c r="P83" s="90"/>
      <c r="Q83" s="92"/>
      <c r="R83" s="93"/>
      <c r="S83" s="94"/>
      <c r="T83" s="93"/>
      <c r="U83" s="93"/>
      <c r="V83" s="90"/>
      <c r="W83" s="90"/>
    </row>
    <row r="84" spans="1:23" hidden="1" x14ac:dyDescent="0.35">
      <c r="A84" s="56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2"/>
      <c r="N84" s="90"/>
      <c r="O84" s="92"/>
      <c r="P84" s="90"/>
      <c r="Q84" s="92"/>
      <c r="R84" s="93"/>
      <c r="S84" s="94"/>
      <c r="T84" s="93"/>
      <c r="U84" s="93"/>
      <c r="V84" s="90"/>
      <c r="W84" s="90"/>
    </row>
    <row r="85" spans="1:23" x14ac:dyDescent="0.35">
      <c r="A85" s="95" t="s">
        <v>106</v>
      </c>
      <c r="B85" s="96" t="s">
        <v>1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7"/>
      <c r="R85" s="98"/>
      <c r="S85" s="98"/>
      <c r="T85" s="99"/>
      <c r="U85" s="100"/>
      <c r="V85" s="96"/>
      <c r="W85" s="96"/>
    </row>
    <row r="86" spans="1:23" x14ac:dyDescent="0.35">
      <c r="A86" s="101" t="s">
        <v>107</v>
      </c>
      <c r="B86" s="102">
        <v>0</v>
      </c>
      <c r="C86" s="102">
        <v>0</v>
      </c>
      <c r="D86" s="102"/>
      <c r="E86" s="102">
        <f t="shared" ref="E86:E93" si="48">$B86      +$C86      +$D86</f>
        <v>0</v>
      </c>
      <c r="F86" s="102">
        <v>0</v>
      </c>
      <c r="G86" s="102">
        <v>0</v>
      </c>
      <c r="H86" s="102"/>
      <c r="I86" s="102"/>
      <c r="J86" s="102"/>
      <c r="K86" s="102"/>
      <c r="L86" s="102"/>
      <c r="M86" s="102"/>
      <c r="N86" s="102"/>
      <c r="O86" s="102"/>
      <c r="P86" s="102">
        <f t="shared" ref="P86:P93" si="49">$H86      +$J86      +$L86      +$N86</f>
        <v>0</v>
      </c>
      <c r="Q86" s="90">
        <f t="shared" ref="Q86:Q93" si="50">$I86      +$K86      +$M86      +$O86</f>
        <v>0</v>
      </c>
      <c r="R86" s="103">
        <f t="shared" ref="R86:R93" si="51">IF(($J86      =0),0,((($L86      -$J86      )/$J86      )*100))</f>
        <v>0</v>
      </c>
      <c r="S86" s="104">
        <f t="shared" ref="S86:S93" si="52">IF(($K86      =0),0,((($M86      -$K86      )/$K86      )*100))</f>
        <v>0</v>
      </c>
      <c r="T86" s="103">
        <f t="shared" ref="T86:T93" si="53">IF(($E86      =0),0,(($P86      /$E86      )*100))</f>
        <v>0</v>
      </c>
      <c r="U86" s="104">
        <f t="shared" ref="U86:U93" si="54">IF(($E86      =0),0,(($Q86      /$E86      )*100))</f>
        <v>0</v>
      </c>
      <c r="V86" s="102"/>
      <c r="W86" s="102"/>
    </row>
    <row r="87" spans="1:23" x14ac:dyDescent="0.35">
      <c r="A87" s="105" t="s">
        <v>108</v>
      </c>
      <c r="B87" s="90">
        <v>0</v>
      </c>
      <c r="C87" s="90">
        <v>0</v>
      </c>
      <c r="D87" s="90"/>
      <c r="E87" s="90">
        <f t="shared" si="48"/>
        <v>0</v>
      </c>
      <c r="F87" s="90">
        <v>0</v>
      </c>
      <c r="G87" s="90">
        <v>0</v>
      </c>
      <c r="H87" s="90"/>
      <c r="I87" s="90"/>
      <c r="J87" s="90"/>
      <c r="K87" s="90"/>
      <c r="L87" s="90"/>
      <c r="M87" s="90"/>
      <c r="N87" s="90"/>
      <c r="O87" s="90"/>
      <c r="P87" s="92">
        <f t="shared" si="49"/>
        <v>0</v>
      </c>
      <c r="Q87" s="92">
        <f t="shared" si="50"/>
        <v>0</v>
      </c>
      <c r="R87" s="103">
        <f t="shared" si="51"/>
        <v>0</v>
      </c>
      <c r="S87" s="104">
        <f t="shared" si="52"/>
        <v>0</v>
      </c>
      <c r="T87" s="103">
        <f t="shared" si="53"/>
        <v>0</v>
      </c>
      <c r="U87" s="104">
        <f t="shared" si="54"/>
        <v>0</v>
      </c>
      <c r="V87" s="90"/>
      <c r="W87" s="90"/>
    </row>
    <row r="88" spans="1:23" x14ac:dyDescent="0.35">
      <c r="A88" s="105" t="s">
        <v>109</v>
      </c>
      <c r="B88" s="90">
        <v>0</v>
      </c>
      <c r="C88" s="90">
        <v>0</v>
      </c>
      <c r="D88" s="90"/>
      <c r="E88" s="90">
        <f t="shared" si="48"/>
        <v>0</v>
      </c>
      <c r="F88" s="90">
        <v>0</v>
      </c>
      <c r="G88" s="90">
        <v>0</v>
      </c>
      <c r="H88" s="90"/>
      <c r="I88" s="90"/>
      <c r="J88" s="90"/>
      <c r="K88" s="90"/>
      <c r="L88" s="90"/>
      <c r="M88" s="90"/>
      <c r="N88" s="90"/>
      <c r="O88" s="90"/>
      <c r="P88" s="92">
        <f t="shared" si="49"/>
        <v>0</v>
      </c>
      <c r="Q88" s="92">
        <f t="shared" si="50"/>
        <v>0</v>
      </c>
      <c r="R88" s="103">
        <f t="shared" si="51"/>
        <v>0</v>
      </c>
      <c r="S88" s="104">
        <f t="shared" si="52"/>
        <v>0</v>
      </c>
      <c r="T88" s="103">
        <f t="shared" si="53"/>
        <v>0</v>
      </c>
      <c r="U88" s="104">
        <f t="shared" si="54"/>
        <v>0</v>
      </c>
      <c r="V88" s="90"/>
      <c r="W88" s="90"/>
    </row>
    <row r="89" spans="1:23" x14ac:dyDescent="0.35">
      <c r="A89" s="105" t="s">
        <v>110</v>
      </c>
      <c r="B89" s="90">
        <v>0</v>
      </c>
      <c r="C89" s="90">
        <v>0</v>
      </c>
      <c r="D89" s="90"/>
      <c r="E89" s="90">
        <f t="shared" si="48"/>
        <v>0</v>
      </c>
      <c r="F89" s="90">
        <v>0</v>
      </c>
      <c r="G89" s="90">
        <v>0</v>
      </c>
      <c r="H89" s="90"/>
      <c r="I89" s="90"/>
      <c r="J89" s="90"/>
      <c r="K89" s="90"/>
      <c r="L89" s="90"/>
      <c r="M89" s="90"/>
      <c r="N89" s="90"/>
      <c r="O89" s="90"/>
      <c r="P89" s="92">
        <f t="shared" si="49"/>
        <v>0</v>
      </c>
      <c r="Q89" s="92">
        <f t="shared" si="50"/>
        <v>0</v>
      </c>
      <c r="R89" s="103">
        <f t="shared" si="51"/>
        <v>0</v>
      </c>
      <c r="S89" s="104">
        <f t="shared" si="52"/>
        <v>0</v>
      </c>
      <c r="T89" s="103">
        <f t="shared" si="53"/>
        <v>0</v>
      </c>
      <c r="U89" s="104">
        <f t="shared" si="54"/>
        <v>0</v>
      </c>
      <c r="V89" s="90"/>
      <c r="W89" s="90"/>
    </row>
    <row r="90" spans="1:23" x14ac:dyDescent="0.35">
      <c r="A90" s="105" t="s">
        <v>111</v>
      </c>
      <c r="B90" s="90">
        <v>0</v>
      </c>
      <c r="C90" s="90">
        <v>0</v>
      </c>
      <c r="D90" s="90"/>
      <c r="E90" s="90">
        <f t="shared" si="48"/>
        <v>0</v>
      </c>
      <c r="F90" s="90">
        <v>0</v>
      </c>
      <c r="G90" s="90">
        <v>0</v>
      </c>
      <c r="H90" s="90"/>
      <c r="I90" s="90"/>
      <c r="J90" s="90"/>
      <c r="K90" s="90"/>
      <c r="L90" s="90"/>
      <c r="M90" s="90"/>
      <c r="N90" s="90"/>
      <c r="O90" s="90"/>
      <c r="P90" s="92">
        <f t="shared" si="49"/>
        <v>0</v>
      </c>
      <c r="Q90" s="92">
        <f t="shared" si="50"/>
        <v>0</v>
      </c>
      <c r="R90" s="103">
        <f t="shared" si="51"/>
        <v>0</v>
      </c>
      <c r="S90" s="104">
        <f t="shared" si="52"/>
        <v>0</v>
      </c>
      <c r="T90" s="103">
        <f t="shared" si="53"/>
        <v>0</v>
      </c>
      <c r="U90" s="104">
        <f t="shared" si="54"/>
        <v>0</v>
      </c>
      <c r="V90" s="90"/>
      <c r="W90" s="90"/>
    </row>
    <row r="91" spans="1:23" x14ac:dyDescent="0.35">
      <c r="A91" s="105" t="s">
        <v>112</v>
      </c>
      <c r="B91" s="90">
        <v>0</v>
      </c>
      <c r="C91" s="90">
        <v>0</v>
      </c>
      <c r="D91" s="90"/>
      <c r="E91" s="90">
        <f t="shared" si="48"/>
        <v>0</v>
      </c>
      <c r="F91" s="90">
        <v>0</v>
      </c>
      <c r="G91" s="90">
        <v>0</v>
      </c>
      <c r="H91" s="90"/>
      <c r="I91" s="90"/>
      <c r="J91" s="90"/>
      <c r="K91" s="90"/>
      <c r="L91" s="90"/>
      <c r="M91" s="90"/>
      <c r="N91" s="90"/>
      <c r="O91" s="90"/>
      <c r="P91" s="92">
        <f t="shared" si="49"/>
        <v>0</v>
      </c>
      <c r="Q91" s="92">
        <f t="shared" si="50"/>
        <v>0</v>
      </c>
      <c r="R91" s="103">
        <f t="shared" si="51"/>
        <v>0</v>
      </c>
      <c r="S91" s="104">
        <f t="shared" si="52"/>
        <v>0</v>
      </c>
      <c r="T91" s="103">
        <f t="shared" si="53"/>
        <v>0</v>
      </c>
      <c r="U91" s="104">
        <f t="shared" si="54"/>
        <v>0</v>
      </c>
      <c r="V91" s="90"/>
      <c r="W91" s="90"/>
    </row>
    <row r="92" spans="1:23" x14ac:dyDescent="0.35">
      <c r="A92" s="105" t="s">
        <v>113</v>
      </c>
      <c r="B92" s="90">
        <v>0</v>
      </c>
      <c r="C92" s="90">
        <v>0</v>
      </c>
      <c r="D92" s="90"/>
      <c r="E92" s="90">
        <f t="shared" si="48"/>
        <v>0</v>
      </c>
      <c r="F92" s="90">
        <v>0</v>
      </c>
      <c r="G92" s="90">
        <v>0</v>
      </c>
      <c r="H92" s="90"/>
      <c r="I92" s="90"/>
      <c r="J92" s="90"/>
      <c r="K92" s="90"/>
      <c r="L92" s="90"/>
      <c r="M92" s="90"/>
      <c r="N92" s="90"/>
      <c r="O92" s="90"/>
      <c r="P92" s="92">
        <f t="shared" si="49"/>
        <v>0</v>
      </c>
      <c r="Q92" s="92">
        <f t="shared" si="50"/>
        <v>0</v>
      </c>
      <c r="R92" s="103">
        <f t="shared" si="51"/>
        <v>0</v>
      </c>
      <c r="S92" s="104">
        <f t="shared" si="52"/>
        <v>0</v>
      </c>
      <c r="T92" s="103">
        <f t="shared" si="53"/>
        <v>0</v>
      </c>
      <c r="U92" s="104">
        <f t="shared" si="54"/>
        <v>0</v>
      </c>
      <c r="V92" s="90"/>
      <c r="W92" s="90"/>
    </row>
    <row r="93" spans="1:23" x14ac:dyDescent="0.35">
      <c r="A93" s="105" t="s">
        <v>114</v>
      </c>
      <c r="B93" s="90">
        <v>0</v>
      </c>
      <c r="C93" s="90">
        <v>0</v>
      </c>
      <c r="D93" s="90"/>
      <c r="E93" s="90">
        <f t="shared" si="48"/>
        <v>0</v>
      </c>
      <c r="F93" s="90">
        <v>0</v>
      </c>
      <c r="G93" s="90">
        <v>0</v>
      </c>
      <c r="H93" s="90"/>
      <c r="I93" s="90"/>
      <c r="J93" s="90"/>
      <c r="K93" s="90"/>
      <c r="L93" s="90"/>
      <c r="M93" s="90"/>
      <c r="N93" s="90"/>
      <c r="O93" s="90"/>
      <c r="P93" s="92">
        <f t="shared" si="49"/>
        <v>0</v>
      </c>
      <c r="Q93" s="92">
        <f t="shared" si="50"/>
        <v>0</v>
      </c>
      <c r="R93" s="103">
        <f t="shared" si="51"/>
        <v>0</v>
      </c>
      <c r="S93" s="104">
        <f t="shared" si="52"/>
        <v>0</v>
      </c>
      <c r="T93" s="103">
        <f t="shared" si="53"/>
        <v>0</v>
      </c>
      <c r="U93" s="104">
        <f t="shared" si="54"/>
        <v>0</v>
      </c>
      <c r="V93" s="90"/>
      <c r="W93" s="90"/>
    </row>
    <row r="94" spans="1:23" x14ac:dyDescent="0.35">
      <c r="A94" s="106" t="s">
        <v>115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8"/>
      <c r="Q94" s="108"/>
      <c r="R94" s="109"/>
      <c r="S94" s="110"/>
      <c r="T94" s="109"/>
      <c r="U94" s="110"/>
      <c r="V94" s="107"/>
      <c r="W94" s="107"/>
    </row>
    <row r="95" spans="1:23" ht="21" hidden="1" x14ac:dyDescent="0.35">
      <c r="A95" s="111" t="s">
        <v>116</v>
      </c>
      <c r="B95" s="112">
        <f t="shared" ref="B95:I95" si="55">SUM(B96:B110)</f>
        <v>0</v>
      </c>
      <c r="C95" s="112">
        <f t="shared" si="55"/>
        <v>0</v>
      </c>
      <c r="D95" s="112">
        <f t="shared" si="55"/>
        <v>0</v>
      </c>
      <c r="E95" s="112">
        <f t="shared" si="55"/>
        <v>0</v>
      </c>
      <c r="F95" s="112">
        <f t="shared" si="55"/>
        <v>0</v>
      </c>
      <c r="G95" s="112">
        <f t="shared" si="55"/>
        <v>0</v>
      </c>
      <c r="H95" s="112">
        <f t="shared" si="55"/>
        <v>0</v>
      </c>
      <c r="I95" s="112">
        <f t="shared" si="55"/>
        <v>0</v>
      </c>
      <c r="J95" s="112">
        <f>SUM(J96:J110)</f>
        <v>0</v>
      </c>
      <c r="K95" s="112">
        <f>SUM(K96:K110)</f>
        <v>0</v>
      </c>
      <c r="L95" s="112">
        <f>SUM(L96:L110)</f>
        <v>0</v>
      </c>
      <c r="M95" s="113">
        <f>SUM(M96:M110)</f>
        <v>0</v>
      </c>
      <c r="N95" s="112"/>
      <c r="O95" s="113"/>
      <c r="P95" s="112"/>
      <c r="Q95" s="113"/>
      <c r="R95" s="114" t="str">
        <f t="shared" ref="R95:S110" si="56">IF(L95=0," ",(N95-L95)/L95)</f>
        <v xml:space="preserve"> </v>
      </c>
      <c r="S95" s="114" t="str">
        <f t="shared" si="56"/>
        <v xml:space="preserve"> </v>
      </c>
      <c r="T95" s="114" t="str">
        <f t="shared" ref="T95:T113" si="57">IF(E95=0," ",(P95/E95))</f>
        <v xml:space="preserve"> </v>
      </c>
      <c r="U95" s="115" t="str">
        <f t="shared" ref="U95:U113" si="58">IF(E95=0," ",(Q95/E95))</f>
        <v xml:space="preserve"> </v>
      </c>
      <c r="V95" s="112">
        <f>SUM(V96:V110)</f>
        <v>0</v>
      </c>
      <c r="W95" s="112">
        <f>SUM(W96:W110)</f>
        <v>0</v>
      </c>
    </row>
    <row r="96" spans="1:23" hidden="1" x14ac:dyDescent="0.35">
      <c r="A96" s="116"/>
      <c r="B96" s="91"/>
      <c r="C96" s="91"/>
      <c r="D96" s="91"/>
      <c r="E96" s="117">
        <f>SUM(B96:D96)</f>
        <v>0</v>
      </c>
      <c r="F96" s="91"/>
      <c r="G96" s="91"/>
      <c r="H96" s="91"/>
      <c r="I96" s="91"/>
      <c r="J96" s="91"/>
      <c r="K96" s="91"/>
      <c r="L96" s="91"/>
      <c r="M96" s="118"/>
      <c r="N96" s="91"/>
      <c r="O96" s="118"/>
      <c r="P96" s="91"/>
      <c r="Q96" s="118"/>
      <c r="R96" s="119" t="str">
        <f t="shared" si="56"/>
        <v xml:space="preserve"> </v>
      </c>
      <c r="S96" s="119" t="str">
        <f t="shared" si="56"/>
        <v xml:space="preserve"> </v>
      </c>
      <c r="T96" s="119" t="str">
        <f t="shared" si="57"/>
        <v xml:space="preserve"> </v>
      </c>
      <c r="U96" s="120" t="str">
        <f t="shared" si="58"/>
        <v xml:space="preserve"> </v>
      </c>
      <c r="V96" s="91"/>
      <c r="W96" s="91"/>
    </row>
    <row r="97" spans="1:23" hidden="1" x14ac:dyDescent="0.35">
      <c r="A97" s="116"/>
      <c r="B97" s="91"/>
      <c r="C97" s="91"/>
      <c r="D97" s="91"/>
      <c r="E97" s="117">
        <f t="shared" ref="E97:E110" si="59">SUM(B97:D97)</f>
        <v>0</v>
      </c>
      <c r="F97" s="91"/>
      <c r="G97" s="91"/>
      <c r="H97" s="91"/>
      <c r="I97" s="91"/>
      <c r="J97" s="91"/>
      <c r="K97" s="91"/>
      <c r="L97" s="91"/>
      <c r="M97" s="118"/>
      <c r="N97" s="91"/>
      <c r="O97" s="118"/>
      <c r="P97" s="91"/>
      <c r="Q97" s="118"/>
      <c r="R97" s="119" t="str">
        <f t="shared" si="56"/>
        <v xml:space="preserve"> </v>
      </c>
      <c r="S97" s="119" t="str">
        <f t="shared" si="56"/>
        <v xml:space="preserve"> </v>
      </c>
      <c r="T97" s="119" t="str">
        <f t="shared" si="57"/>
        <v xml:space="preserve"> </v>
      </c>
      <c r="U97" s="120" t="str">
        <f t="shared" si="58"/>
        <v xml:space="preserve"> </v>
      </c>
      <c r="V97" s="91"/>
      <c r="W97" s="91"/>
    </row>
    <row r="98" spans="1:23" hidden="1" x14ac:dyDescent="0.35">
      <c r="A98" s="116"/>
      <c r="B98" s="91"/>
      <c r="C98" s="91"/>
      <c r="D98" s="91"/>
      <c r="E98" s="117">
        <f t="shared" si="59"/>
        <v>0</v>
      </c>
      <c r="F98" s="91"/>
      <c r="G98" s="91"/>
      <c r="H98" s="91"/>
      <c r="I98" s="91"/>
      <c r="J98" s="91"/>
      <c r="K98" s="91"/>
      <c r="L98" s="91"/>
      <c r="M98" s="118"/>
      <c r="N98" s="91"/>
      <c r="O98" s="118"/>
      <c r="P98" s="91"/>
      <c r="Q98" s="118"/>
      <c r="R98" s="119" t="str">
        <f t="shared" si="56"/>
        <v xml:space="preserve"> </v>
      </c>
      <c r="S98" s="119" t="str">
        <f t="shared" si="56"/>
        <v xml:space="preserve"> </v>
      </c>
      <c r="T98" s="119" t="str">
        <f t="shared" si="57"/>
        <v xml:space="preserve"> </v>
      </c>
      <c r="U98" s="120" t="str">
        <f t="shared" si="58"/>
        <v xml:space="preserve"> </v>
      </c>
      <c r="V98" s="91"/>
      <c r="W98" s="91"/>
    </row>
    <row r="99" spans="1:23" hidden="1" x14ac:dyDescent="0.35">
      <c r="A99" s="116"/>
      <c r="B99" s="91"/>
      <c r="C99" s="91"/>
      <c r="D99" s="91"/>
      <c r="E99" s="117">
        <f t="shared" si="59"/>
        <v>0</v>
      </c>
      <c r="F99" s="91"/>
      <c r="G99" s="91"/>
      <c r="H99" s="91"/>
      <c r="I99" s="91"/>
      <c r="J99" s="91"/>
      <c r="K99" s="91"/>
      <c r="L99" s="91"/>
      <c r="M99" s="118"/>
      <c r="N99" s="91"/>
      <c r="O99" s="118"/>
      <c r="P99" s="91"/>
      <c r="Q99" s="118"/>
      <c r="R99" s="119" t="str">
        <f t="shared" si="56"/>
        <v xml:space="preserve"> </v>
      </c>
      <c r="S99" s="119" t="str">
        <f t="shared" si="56"/>
        <v xml:space="preserve"> </v>
      </c>
      <c r="T99" s="119" t="str">
        <f t="shared" si="57"/>
        <v xml:space="preserve"> </v>
      </c>
      <c r="U99" s="120" t="str">
        <f t="shared" si="58"/>
        <v xml:space="preserve"> </v>
      </c>
      <c r="V99" s="91"/>
      <c r="W99" s="91"/>
    </row>
    <row r="100" spans="1:23" hidden="1" x14ac:dyDescent="0.35">
      <c r="A100" s="116"/>
      <c r="B100" s="91"/>
      <c r="C100" s="91"/>
      <c r="D100" s="91"/>
      <c r="E100" s="117">
        <f t="shared" si="59"/>
        <v>0</v>
      </c>
      <c r="F100" s="91"/>
      <c r="G100" s="91"/>
      <c r="H100" s="91"/>
      <c r="I100" s="91"/>
      <c r="J100" s="91"/>
      <c r="K100" s="91"/>
      <c r="L100" s="91"/>
      <c r="M100" s="118"/>
      <c r="N100" s="91"/>
      <c r="O100" s="118"/>
      <c r="P100" s="91"/>
      <c r="Q100" s="118"/>
      <c r="R100" s="119" t="str">
        <f t="shared" si="56"/>
        <v xml:space="preserve"> </v>
      </c>
      <c r="S100" s="119" t="str">
        <f t="shared" si="56"/>
        <v xml:space="preserve"> </v>
      </c>
      <c r="T100" s="119" t="str">
        <f t="shared" si="57"/>
        <v xml:space="preserve"> </v>
      </c>
      <c r="U100" s="120" t="str">
        <f t="shared" si="58"/>
        <v xml:space="preserve"> </v>
      </c>
      <c r="V100" s="91"/>
      <c r="W100" s="91"/>
    </row>
    <row r="101" spans="1:23" hidden="1" x14ac:dyDescent="0.35">
      <c r="A101" s="116"/>
      <c r="B101" s="91"/>
      <c r="C101" s="91"/>
      <c r="D101" s="91"/>
      <c r="E101" s="117">
        <f t="shared" si="59"/>
        <v>0</v>
      </c>
      <c r="F101" s="91"/>
      <c r="G101" s="91"/>
      <c r="H101" s="91"/>
      <c r="I101" s="91"/>
      <c r="J101" s="91"/>
      <c r="K101" s="91"/>
      <c r="L101" s="91"/>
      <c r="M101" s="118"/>
      <c r="N101" s="91"/>
      <c r="O101" s="118"/>
      <c r="P101" s="91"/>
      <c r="Q101" s="118"/>
      <c r="R101" s="119" t="str">
        <f t="shared" si="56"/>
        <v xml:space="preserve"> </v>
      </c>
      <c r="S101" s="119" t="str">
        <f t="shared" si="56"/>
        <v xml:space="preserve"> </v>
      </c>
      <c r="T101" s="119" t="str">
        <f t="shared" si="57"/>
        <v xml:space="preserve"> </v>
      </c>
      <c r="U101" s="120" t="str">
        <f t="shared" si="58"/>
        <v xml:space="preserve"> </v>
      </c>
      <c r="V101" s="91"/>
      <c r="W101" s="91"/>
    </row>
    <row r="102" spans="1:23" hidden="1" x14ac:dyDescent="0.35">
      <c r="A102" s="116"/>
      <c r="B102" s="91"/>
      <c r="C102" s="91"/>
      <c r="D102" s="91"/>
      <c r="E102" s="117">
        <f t="shared" si="59"/>
        <v>0</v>
      </c>
      <c r="F102" s="91"/>
      <c r="G102" s="91"/>
      <c r="H102" s="91"/>
      <c r="I102" s="91"/>
      <c r="J102" s="91"/>
      <c r="K102" s="91"/>
      <c r="L102" s="91"/>
      <c r="M102" s="118"/>
      <c r="N102" s="91"/>
      <c r="O102" s="118"/>
      <c r="P102" s="91"/>
      <c r="Q102" s="118"/>
      <c r="R102" s="119" t="str">
        <f t="shared" si="56"/>
        <v xml:space="preserve"> </v>
      </c>
      <c r="S102" s="119" t="str">
        <f t="shared" si="56"/>
        <v xml:space="preserve"> </v>
      </c>
      <c r="T102" s="119" t="str">
        <f t="shared" si="57"/>
        <v xml:space="preserve"> </v>
      </c>
      <c r="U102" s="120" t="str">
        <f t="shared" si="58"/>
        <v xml:space="preserve"> </v>
      </c>
      <c r="V102" s="91"/>
      <c r="W102" s="91"/>
    </row>
    <row r="103" spans="1:23" hidden="1" x14ac:dyDescent="0.35">
      <c r="A103" s="116"/>
      <c r="B103" s="91"/>
      <c r="C103" s="91"/>
      <c r="D103" s="91"/>
      <c r="E103" s="117">
        <f t="shared" si="59"/>
        <v>0</v>
      </c>
      <c r="F103" s="91"/>
      <c r="G103" s="91"/>
      <c r="H103" s="91"/>
      <c r="I103" s="91"/>
      <c r="J103" s="91"/>
      <c r="K103" s="91"/>
      <c r="L103" s="91"/>
      <c r="M103" s="118"/>
      <c r="N103" s="91"/>
      <c r="O103" s="118"/>
      <c r="P103" s="91"/>
      <c r="Q103" s="118"/>
      <c r="R103" s="119" t="str">
        <f t="shared" si="56"/>
        <v xml:space="preserve"> </v>
      </c>
      <c r="S103" s="119" t="str">
        <f t="shared" si="56"/>
        <v xml:space="preserve"> </v>
      </c>
      <c r="T103" s="119" t="str">
        <f t="shared" si="57"/>
        <v xml:space="preserve"> </v>
      </c>
      <c r="U103" s="120" t="str">
        <f t="shared" si="58"/>
        <v xml:space="preserve"> </v>
      </c>
      <c r="V103" s="91"/>
      <c r="W103" s="91"/>
    </row>
    <row r="104" spans="1:23" hidden="1" x14ac:dyDescent="0.35">
      <c r="A104" s="116"/>
      <c r="B104" s="91"/>
      <c r="C104" s="91"/>
      <c r="D104" s="91"/>
      <c r="E104" s="117">
        <f t="shared" si="59"/>
        <v>0</v>
      </c>
      <c r="F104" s="91"/>
      <c r="G104" s="91"/>
      <c r="H104" s="91"/>
      <c r="I104" s="91"/>
      <c r="J104" s="91"/>
      <c r="K104" s="91"/>
      <c r="L104" s="91"/>
      <c r="M104" s="118"/>
      <c r="N104" s="91"/>
      <c r="O104" s="118"/>
      <c r="P104" s="91"/>
      <c r="Q104" s="118"/>
      <c r="R104" s="119" t="str">
        <f t="shared" si="56"/>
        <v xml:space="preserve"> </v>
      </c>
      <c r="S104" s="119" t="str">
        <f t="shared" si="56"/>
        <v xml:space="preserve"> </v>
      </c>
      <c r="T104" s="119" t="str">
        <f t="shared" si="57"/>
        <v xml:space="preserve"> </v>
      </c>
      <c r="U104" s="120" t="str">
        <f t="shared" si="58"/>
        <v xml:space="preserve"> </v>
      </c>
      <c r="V104" s="91"/>
      <c r="W104" s="91"/>
    </row>
    <row r="105" spans="1:23" hidden="1" x14ac:dyDescent="0.35">
      <c r="A105" s="116"/>
      <c r="B105" s="91"/>
      <c r="C105" s="91"/>
      <c r="D105" s="91"/>
      <c r="E105" s="117">
        <f t="shared" si="59"/>
        <v>0</v>
      </c>
      <c r="F105" s="91"/>
      <c r="G105" s="91"/>
      <c r="H105" s="91"/>
      <c r="I105" s="91"/>
      <c r="J105" s="91"/>
      <c r="K105" s="91"/>
      <c r="L105" s="91"/>
      <c r="M105" s="118"/>
      <c r="N105" s="91"/>
      <c r="O105" s="118"/>
      <c r="P105" s="91"/>
      <c r="Q105" s="118"/>
      <c r="R105" s="119" t="str">
        <f t="shared" si="56"/>
        <v xml:space="preserve"> </v>
      </c>
      <c r="S105" s="119" t="str">
        <f t="shared" si="56"/>
        <v xml:space="preserve"> </v>
      </c>
      <c r="T105" s="119" t="str">
        <f t="shared" si="57"/>
        <v xml:space="preserve"> </v>
      </c>
      <c r="U105" s="120" t="str">
        <f t="shared" si="58"/>
        <v xml:space="preserve"> </v>
      </c>
      <c r="V105" s="91"/>
      <c r="W105" s="91"/>
    </row>
    <row r="106" spans="1:23" hidden="1" x14ac:dyDescent="0.35">
      <c r="A106" s="116"/>
      <c r="B106" s="91"/>
      <c r="C106" s="91"/>
      <c r="D106" s="91"/>
      <c r="E106" s="117">
        <f t="shared" si="59"/>
        <v>0</v>
      </c>
      <c r="F106" s="91"/>
      <c r="G106" s="91"/>
      <c r="H106" s="91"/>
      <c r="I106" s="91"/>
      <c r="J106" s="91"/>
      <c r="K106" s="91"/>
      <c r="L106" s="91"/>
      <c r="M106" s="118"/>
      <c r="N106" s="91"/>
      <c r="O106" s="118"/>
      <c r="P106" s="91"/>
      <c r="Q106" s="118"/>
      <c r="R106" s="119" t="str">
        <f t="shared" si="56"/>
        <v xml:space="preserve"> </v>
      </c>
      <c r="S106" s="119" t="str">
        <f t="shared" si="56"/>
        <v xml:space="preserve"> </v>
      </c>
      <c r="T106" s="119" t="str">
        <f t="shared" si="57"/>
        <v xml:space="preserve"> </v>
      </c>
      <c r="U106" s="120" t="str">
        <f t="shared" si="58"/>
        <v xml:space="preserve"> </v>
      </c>
      <c r="V106" s="91"/>
      <c r="W106" s="91"/>
    </row>
    <row r="107" spans="1:23" hidden="1" x14ac:dyDescent="0.35">
      <c r="A107" s="116"/>
      <c r="B107" s="91"/>
      <c r="C107" s="91"/>
      <c r="D107" s="91"/>
      <c r="E107" s="117">
        <f t="shared" si="59"/>
        <v>0</v>
      </c>
      <c r="F107" s="91"/>
      <c r="G107" s="91"/>
      <c r="H107" s="91"/>
      <c r="I107" s="91"/>
      <c r="J107" s="91"/>
      <c r="K107" s="91"/>
      <c r="L107" s="91"/>
      <c r="M107" s="118"/>
      <c r="N107" s="91"/>
      <c r="O107" s="118"/>
      <c r="P107" s="91"/>
      <c r="Q107" s="118"/>
      <c r="R107" s="119" t="str">
        <f t="shared" si="56"/>
        <v xml:space="preserve"> </v>
      </c>
      <c r="S107" s="119" t="str">
        <f t="shared" si="56"/>
        <v xml:space="preserve"> </v>
      </c>
      <c r="T107" s="119" t="str">
        <f t="shared" si="57"/>
        <v xml:space="preserve"> </v>
      </c>
      <c r="U107" s="120" t="str">
        <f t="shared" si="58"/>
        <v xml:space="preserve"> </v>
      </c>
      <c r="V107" s="91"/>
      <c r="W107" s="91"/>
    </row>
    <row r="108" spans="1:23" hidden="1" x14ac:dyDescent="0.35">
      <c r="A108" s="116"/>
      <c r="B108" s="91"/>
      <c r="C108" s="91"/>
      <c r="D108" s="91"/>
      <c r="E108" s="117">
        <f t="shared" si="59"/>
        <v>0</v>
      </c>
      <c r="F108" s="91"/>
      <c r="G108" s="91"/>
      <c r="H108" s="118"/>
      <c r="I108" s="91"/>
      <c r="J108" s="118"/>
      <c r="K108" s="91"/>
      <c r="L108" s="118"/>
      <c r="M108" s="118"/>
      <c r="N108" s="118"/>
      <c r="O108" s="118"/>
      <c r="P108" s="118"/>
      <c r="Q108" s="118"/>
      <c r="R108" s="119" t="str">
        <f t="shared" si="56"/>
        <v xml:space="preserve"> </v>
      </c>
      <c r="S108" s="119" t="str">
        <f t="shared" si="56"/>
        <v xml:space="preserve"> </v>
      </c>
      <c r="T108" s="119" t="str">
        <f t="shared" si="57"/>
        <v xml:space="preserve"> </v>
      </c>
      <c r="U108" s="120" t="str">
        <f t="shared" si="58"/>
        <v xml:space="preserve"> </v>
      </c>
      <c r="V108" s="91"/>
      <c r="W108" s="91"/>
    </row>
    <row r="109" spans="1:23" hidden="1" x14ac:dyDescent="0.35">
      <c r="A109" s="116"/>
      <c r="B109" s="91"/>
      <c r="C109" s="91"/>
      <c r="D109" s="91"/>
      <c r="E109" s="117">
        <f t="shared" si="59"/>
        <v>0</v>
      </c>
      <c r="F109" s="91"/>
      <c r="G109" s="91"/>
      <c r="H109" s="118"/>
      <c r="I109" s="91"/>
      <c r="J109" s="118"/>
      <c r="K109" s="91"/>
      <c r="L109" s="118"/>
      <c r="M109" s="118"/>
      <c r="N109" s="118"/>
      <c r="O109" s="118"/>
      <c r="P109" s="118"/>
      <c r="Q109" s="118"/>
      <c r="R109" s="119" t="str">
        <f t="shared" si="56"/>
        <v xml:space="preserve"> </v>
      </c>
      <c r="S109" s="119" t="str">
        <f t="shared" si="56"/>
        <v xml:space="preserve"> </v>
      </c>
      <c r="T109" s="119" t="str">
        <f t="shared" si="57"/>
        <v xml:space="preserve"> </v>
      </c>
      <c r="U109" s="120" t="str">
        <f t="shared" si="58"/>
        <v xml:space="preserve"> </v>
      </c>
      <c r="V109" s="91"/>
      <c r="W109" s="91"/>
    </row>
    <row r="110" spans="1:23" hidden="1" x14ac:dyDescent="0.35">
      <c r="A110" s="116"/>
      <c r="B110" s="91"/>
      <c r="C110" s="91"/>
      <c r="D110" s="91"/>
      <c r="E110" s="117">
        <f t="shared" si="59"/>
        <v>0</v>
      </c>
      <c r="F110" s="91"/>
      <c r="G110" s="91"/>
      <c r="H110" s="118"/>
      <c r="I110" s="91"/>
      <c r="J110" s="118"/>
      <c r="K110" s="91"/>
      <c r="L110" s="118"/>
      <c r="M110" s="118"/>
      <c r="N110" s="118"/>
      <c r="O110" s="118"/>
      <c r="P110" s="118"/>
      <c r="Q110" s="118"/>
      <c r="R110" s="119" t="str">
        <f t="shared" si="56"/>
        <v xml:space="preserve"> </v>
      </c>
      <c r="S110" s="119" t="str">
        <f t="shared" si="56"/>
        <v xml:space="preserve"> </v>
      </c>
      <c r="T110" s="119" t="str">
        <f t="shared" si="57"/>
        <v xml:space="preserve"> </v>
      </c>
      <c r="U110" s="120" t="str">
        <f t="shared" si="58"/>
        <v xml:space="preserve"> </v>
      </c>
      <c r="V110" s="91"/>
      <c r="W110" s="91"/>
    </row>
    <row r="111" spans="1:23" hidden="1" x14ac:dyDescent="0.35">
      <c r="A111" s="121"/>
      <c r="B111" s="122"/>
      <c r="C111" s="123"/>
      <c r="D111" s="123"/>
      <c r="E111" s="123"/>
      <c r="F111" s="122"/>
      <c r="G111" s="123"/>
      <c r="H111" s="122"/>
      <c r="I111" s="123"/>
      <c r="J111" s="122"/>
      <c r="K111" s="123"/>
      <c r="L111" s="122"/>
      <c r="M111" s="122"/>
      <c r="N111" s="122"/>
      <c r="O111" s="122"/>
      <c r="P111" s="122"/>
      <c r="Q111" s="122"/>
      <c r="R111" s="114" t="str">
        <f t="shared" ref="R111:S113" si="60">IF(L111=0," ",(N111-L111)/L111)</f>
        <v xml:space="preserve"> </v>
      </c>
      <c r="S111" s="115" t="str">
        <f t="shared" si="60"/>
        <v xml:space="preserve"> </v>
      </c>
      <c r="T111" s="114" t="str">
        <f t="shared" si="57"/>
        <v xml:space="preserve"> </v>
      </c>
      <c r="U111" s="115" t="str">
        <f t="shared" si="58"/>
        <v xml:space="preserve"> </v>
      </c>
      <c r="V111" s="122"/>
      <c r="W111" s="123"/>
    </row>
    <row r="112" spans="1:23" hidden="1" x14ac:dyDescent="0.35">
      <c r="A112" s="121" t="s">
        <v>86</v>
      </c>
      <c r="B112" s="122" t="e">
        <f t="shared" ref="B112:Q112" si="61">B95+B85</f>
        <v>#VALUE!</v>
      </c>
      <c r="C112" s="122">
        <f t="shared" si="61"/>
        <v>0</v>
      </c>
      <c r="D112" s="122">
        <f t="shared" si="61"/>
        <v>0</v>
      </c>
      <c r="E112" s="122">
        <f t="shared" si="61"/>
        <v>0</v>
      </c>
      <c r="F112" s="122">
        <f t="shared" si="61"/>
        <v>0</v>
      </c>
      <c r="G112" s="122">
        <f t="shared" si="61"/>
        <v>0</v>
      </c>
      <c r="H112" s="122">
        <f t="shared" si="61"/>
        <v>0</v>
      </c>
      <c r="I112" s="122">
        <f t="shared" si="61"/>
        <v>0</v>
      </c>
      <c r="J112" s="122">
        <f t="shared" si="61"/>
        <v>0</v>
      </c>
      <c r="K112" s="122">
        <f t="shared" si="61"/>
        <v>0</v>
      </c>
      <c r="L112" s="122">
        <f t="shared" si="61"/>
        <v>0</v>
      </c>
      <c r="M112" s="122">
        <f t="shared" si="61"/>
        <v>0</v>
      </c>
      <c r="N112" s="122">
        <f t="shared" si="61"/>
        <v>0</v>
      </c>
      <c r="O112" s="122">
        <f t="shared" si="61"/>
        <v>0</v>
      </c>
      <c r="P112" s="122">
        <f t="shared" si="61"/>
        <v>0</v>
      </c>
      <c r="Q112" s="122">
        <f t="shared" si="61"/>
        <v>0</v>
      </c>
      <c r="R112" s="114" t="str">
        <f t="shared" si="60"/>
        <v xml:space="preserve"> </v>
      </c>
      <c r="S112" s="115" t="str">
        <f t="shared" si="60"/>
        <v xml:space="preserve"> </v>
      </c>
      <c r="T112" s="114" t="str">
        <f t="shared" si="57"/>
        <v xml:space="preserve"> </v>
      </c>
      <c r="U112" s="115" t="str">
        <f t="shared" si="58"/>
        <v xml:space="preserve"> </v>
      </c>
      <c r="V112" s="122">
        <f>V95+V85</f>
        <v>0</v>
      </c>
      <c r="W112" s="122">
        <f>W95+W85</f>
        <v>0</v>
      </c>
    </row>
    <row r="113" spans="1:23" hidden="1" x14ac:dyDescent="0.35">
      <c r="A113" s="124" t="s">
        <v>117</v>
      </c>
      <c r="B113" s="125" t="str">
        <f>B85</f>
        <v/>
      </c>
      <c r="C113" s="125">
        <f t="shared" ref="C113:Q113" si="62">C85</f>
        <v>0</v>
      </c>
      <c r="D113" s="125">
        <f t="shared" si="62"/>
        <v>0</v>
      </c>
      <c r="E113" s="125">
        <f t="shared" si="62"/>
        <v>0</v>
      </c>
      <c r="F113" s="125">
        <f t="shared" si="62"/>
        <v>0</v>
      </c>
      <c r="G113" s="125">
        <f t="shared" si="62"/>
        <v>0</v>
      </c>
      <c r="H113" s="125">
        <f t="shared" si="62"/>
        <v>0</v>
      </c>
      <c r="I113" s="125">
        <f t="shared" si="62"/>
        <v>0</v>
      </c>
      <c r="J113" s="125">
        <f t="shared" si="62"/>
        <v>0</v>
      </c>
      <c r="K113" s="125">
        <f t="shared" si="62"/>
        <v>0</v>
      </c>
      <c r="L113" s="125">
        <f t="shared" si="62"/>
        <v>0</v>
      </c>
      <c r="M113" s="125">
        <f t="shared" si="62"/>
        <v>0</v>
      </c>
      <c r="N113" s="125">
        <f t="shared" si="62"/>
        <v>0</v>
      </c>
      <c r="O113" s="125">
        <f t="shared" si="62"/>
        <v>0</v>
      </c>
      <c r="P113" s="125">
        <f t="shared" si="62"/>
        <v>0</v>
      </c>
      <c r="Q113" s="125">
        <f t="shared" si="62"/>
        <v>0</v>
      </c>
      <c r="R113" s="114" t="str">
        <f t="shared" si="60"/>
        <v xml:space="preserve"> </v>
      </c>
      <c r="S113" s="115" t="str">
        <f t="shared" si="60"/>
        <v xml:space="preserve"> </v>
      </c>
      <c r="T113" s="114" t="str">
        <f t="shared" si="57"/>
        <v xml:space="preserve"> </v>
      </c>
      <c r="U113" s="115" t="str">
        <f t="shared" si="58"/>
        <v xml:space="preserve"> </v>
      </c>
      <c r="V113" s="125">
        <f>V85</f>
        <v>0</v>
      </c>
      <c r="W113" s="125">
        <f>W85</f>
        <v>0</v>
      </c>
    </row>
    <row r="114" spans="1:23" x14ac:dyDescent="0.35">
      <c r="A114" s="126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8"/>
      <c r="S114" s="128"/>
      <c r="T114" s="128"/>
      <c r="U114" s="128"/>
      <c r="V114" s="127"/>
      <c r="W114" s="127"/>
    </row>
    <row r="115" spans="1:23" x14ac:dyDescent="0.35">
      <c r="A115" s="129" t="s">
        <v>118</v>
      </c>
    </row>
    <row r="116" spans="1:23" x14ac:dyDescent="0.35">
      <c r="A116" s="129" t="s">
        <v>119</v>
      </c>
    </row>
    <row r="117" spans="1:23" x14ac:dyDescent="0.35">
      <c r="A117" s="129" t="s">
        <v>120</v>
      </c>
      <c r="B117" s="130"/>
      <c r="C117" s="130"/>
      <c r="D117" s="130"/>
      <c r="E117" s="130"/>
      <c r="F117" s="130"/>
      <c r="H117" s="130"/>
      <c r="I117" s="130"/>
      <c r="J117" s="130"/>
      <c r="K117" s="130"/>
      <c r="V117" s="130"/>
    </row>
    <row r="118" spans="1:23" x14ac:dyDescent="0.35">
      <c r="A118" s="129" t="s">
        <v>121</v>
      </c>
      <c r="B118" s="130"/>
      <c r="C118" s="130"/>
      <c r="D118" s="130"/>
      <c r="E118" s="130"/>
      <c r="F118" s="130"/>
      <c r="H118" s="130"/>
      <c r="I118" s="130"/>
      <c r="J118" s="130"/>
      <c r="K118" s="130"/>
      <c r="V118" s="130"/>
    </row>
    <row r="119" spans="1:23" x14ac:dyDescent="0.35">
      <c r="A119" s="129" t="s">
        <v>122</v>
      </c>
      <c r="B119" s="130"/>
      <c r="C119" s="130"/>
      <c r="D119" s="130"/>
      <c r="E119" s="130"/>
      <c r="F119" s="130"/>
      <c r="H119" s="130"/>
      <c r="I119" s="130"/>
      <c r="J119" s="130"/>
      <c r="K119" s="130"/>
      <c r="V119" s="130"/>
    </row>
    <row r="120" spans="1:23" x14ac:dyDescent="0.35">
      <c r="A120" s="129" t="s">
        <v>123</v>
      </c>
    </row>
    <row r="123" spans="1:23" x14ac:dyDescent="0.35">
      <c r="A123" s="130"/>
      <c r="G123" s="130"/>
      <c r="W123" s="130"/>
    </row>
    <row r="124" spans="1:23" x14ac:dyDescent="0.35">
      <c r="A124" s="130"/>
      <c r="G124" s="130"/>
      <c r="W124" s="130"/>
    </row>
    <row r="125" spans="1:23" x14ac:dyDescent="0.35">
      <c r="A125" s="130"/>
      <c r="G125" s="130"/>
      <c r="W125" s="130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5A21EC-43C6-40FA-A3D3-3C10D527E2D9}"/>
</file>

<file path=customXml/itemProps2.xml><?xml version="1.0" encoding="utf-8"?>
<ds:datastoreItem xmlns:ds="http://schemas.openxmlformats.org/officeDocument/2006/customXml" ds:itemID="{1E336593-FCD5-48D2-95B8-9B08E00E246D}"/>
</file>

<file path=customXml/itemProps3.xml><?xml version="1.0" encoding="utf-8"?>
<ds:datastoreItem xmlns:ds="http://schemas.openxmlformats.org/officeDocument/2006/customXml" ds:itemID="{7AF7368A-1EE6-45EE-8803-FC08F44764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EC</vt:lpstr>
      <vt:lpstr>FS</vt:lpstr>
      <vt:lpstr>GT</vt:lpstr>
      <vt:lpstr>KZN</vt:lpstr>
      <vt:lpstr>LIM</vt:lpstr>
      <vt:lpstr>MP</vt:lpstr>
      <vt:lpstr>NW</vt:lpstr>
      <vt:lpstr>NC</vt:lpstr>
      <vt:lpstr>WC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2022-05-06T18:57:37Z</dcterms:created>
  <dcterms:modified xsi:type="dcterms:W3CDTF">2022-05-12T08:20:08Z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4247e-447d-4732-af29-2e529a4288f1_Enabled">
    <vt:lpwstr>true</vt:lpwstr>
  </property>
  <property fmtid="{D5CDD505-2E9C-101B-9397-08002B2CF9AE}" pid="3" name="MSIP_Label_93c4247e-447d-4732-af29-2e529a4288f1_SetDate">
    <vt:lpwstr>2022-05-06T18:57:37Z</vt:lpwstr>
  </property>
  <property fmtid="{D5CDD505-2E9C-101B-9397-08002B2CF9AE}" pid="4" name="MSIP_Label_93c4247e-447d-4732-af29-2e529a4288f1_Method">
    <vt:lpwstr>Standard</vt:lpwstr>
  </property>
  <property fmtid="{D5CDD505-2E9C-101B-9397-08002B2CF9AE}" pid="5" name="MSIP_Label_93c4247e-447d-4732-af29-2e529a4288f1_Name">
    <vt:lpwstr>93c4247e-447d-4732-af29-2e529a4288f1</vt:lpwstr>
  </property>
  <property fmtid="{D5CDD505-2E9C-101B-9397-08002B2CF9AE}" pid="6" name="MSIP_Label_93c4247e-447d-4732-af29-2e529a4288f1_SiteId">
    <vt:lpwstr>1a45348f-02b4-4f9a-a7a8-7786f6dd3245</vt:lpwstr>
  </property>
  <property fmtid="{D5CDD505-2E9C-101B-9397-08002B2CF9AE}" pid="7" name="MSIP_Label_93c4247e-447d-4732-af29-2e529a4288f1_ActionId">
    <vt:lpwstr>961eff7a-b393-4b87-babb-093f0449f209</vt:lpwstr>
  </property>
  <property fmtid="{D5CDD505-2E9C-101B-9397-08002B2CF9AE}" pid="8" name="MSIP_Label_93c4247e-447d-4732-af29-2e529a4288f1_ContentBits">
    <vt:lpwstr>0</vt:lpwstr>
  </property>
  <property fmtid="{D5CDD505-2E9C-101B-9397-08002B2CF9AE}" pid="9" name="ContentTypeId">
    <vt:lpwstr>0x01010045315D5594D0C8428CC165A793450781</vt:lpwstr>
  </property>
</Properties>
</file>