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4. Q4\04. Final\"/>
    </mc:Choice>
  </mc:AlternateContent>
  <xr:revisionPtr revIDLastSave="0" documentId="13_ncr:1_{5830E603-3B15-419F-BEEA-A131D4669D01}" xr6:coauthVersionLast="47" xr6:coauthVersionMax="47" xr10:uidLastSave="{00000000-0000-0000-0000-000000000000}"/>
  <bookViews>
    <workbookView xWindow="-120" yWindow="-120" windowWidth="29040" windowHeight="15990" activeTab="9" xr2:uid="{00000000-000D-0000-FFFF-FFFF00000000}"/>
  </bookViews>
  <sheets>
    <sheet name="Summary" sheetId="1" r:id="rId1"/>
    <sheet name="EC" sheetId="2" r:id="rId2"/>
    <sheet name="FS" sheetId="3" r:id="rId3"/>
    <sheet name="GP" sheetId="4" r:id="rId4"/>
    <sheet name="KZN" sheetId="5" r:id="rId5"/>
    <sheet name="LIM" sheetId="6" r:id="rId6"/>
    <sheet name="MP" sheetId="7" r:id="rId7"/>
    <sheet name="NC" sheetId="8" r:id="rId8"/>
    <sheet name="NW" sheetId="9" r:id="rId9"/>
    <sheet name="WC" sheetId="10" r:id="rId10"/>
  </sheets>
  <definedNames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10" l="1"/>
  <c r="V113" i="10"/>
  <c r="S113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U113" i="10" s="1"/>
  <c r="D113" i="10"/>
  <c r="C113" i="10"/>
  <c r="B113" i="10"/>
  <c r="V112" i="10"/>
  <c r="Q112" i="10"/>
  <c r="P112" i="10"/>
  <c r="O112" i="10"/>
  <c r="N112" i="10"/>
  <c r="H112" i="10"/>
  <c r="F112" i="10"/>
  <c r="U111" i="10"/>
  <c r="T111" i="10"/>
  <c r="S111" i="10"/>
  <c r="R111" i="10"/>
  <c r="S110" i="10"/>
  <c r="R110" i="10"/>
  <c r="E110" i="10"/>
  <c r="U110" i="10" s="1"/>
  <c r="U109" i="10"/>
  <c r="T109" i="10"/>
  <c r="S109" i="10"/>
  <c r="R109" i="10"/>
  <c r="E109" i="10"/>
  <c r="S108" i="10"/>
  <c r="R108" i="10"/>
  <c r="E108" i="10"/>
  <c r="U108" i="10" s="1"/>
  <c r="U107" i="10"/>
  <c r="S107" i="10"/>
  <c r="R107" i="10"/>
  <c r="E107" i="10"/>
  <c r="T107" i="10" s="1"/>
  <c r="U106" i="10"/>
  <c r="T106" i="10"/>
  <c r="S106" i="10"/>
  <c r="R106" i="10"/>
  <c r="E106" i="10"/>
  <c r="S105" i="10"/>
  <c r="R105" i="10"/>
  <c r="E105" i="10"/>
  <c r="U105" i="10" s="1"/>
  <c r="U104" i="10"/>
  <c r="T104" i="10"/>
  <c r="S104" i="10"/>
  <c r="R104" i="10"/>
  <c r="E104" i="10"/>
  <c r="S103" i="10"/>
  <c r="R103" i="10"/>
  <c r="E103" i="10"/>
  <c r="U103" i="10" s="1"/>
  <c r="S102" i="10"/>
  <c r="R102" i="10"/>
  <c r="E102" i="10"/>
  <c r="U102" i="10" s="1"/>
  <c r="U101" i="10"/>
  <c r="S101" i="10"/>
  <c r="R101" i="10"/>
  <c r="E101" i="10"/>
  <c r="T101" i="10" s="1"/>
  <c r="S100" i="10"/>
  <c r="R100" i="10"/>
  <c r="E100" i="10"/>
  <c r="U100" i="10" s="1"/>
  <c r="U99" i="10"/>
  <c r="S99" i="10"/>
  <c r="R99" i="10"/>
  <c r="E99" i="10"/>
  <c r="T99" i="10" s="1"/>
  <c r="U98" i="10"/>
  <c r="T98" i="10"/>
  <c r="S98" i="10"/>
  <c r="R98" i="10"/>
  <c r="E98" i="10"/>
  <c r="S97" i="10"/>
  <c r="R97" i="10"/>
  <c r="E97" i="10"/>
  <c r="U97" i="10" s="1"/>
  <c r="U96" i="10"/>
  <c r="T96" i="10"/>
  <c r="S96" i="10"/>
  <c r="R96" i="10"/>
  <c r="E96" i="10"/>
  <c r="W95" i="10"/>
  <c r="W112" i="10" s="1"/>
  <c r="V95" i="10"/>
  <c r="S95" i="10"/>
  <c r="M95" i="10"/>
  <c r="M112" i="10" s="1"/>
  <c r="S112" i="10" s="1"/>
  <c r="L95" i="10"/>
  <c r="R95" i="10" s="1"/>
  <c r="K95" i="10"/>
  <c r="K112" i="10" s="1"/>
  <c r="J95" i="10"/>
  <c r="J112" i="10" s="1"/>
  <c r="I95" i="10"/>
  <c r="I112" i="10" s="1"/>
  <c r="H95" i="10"/>
  <c r="G95" i="10"/>
  <c r="G112" i="10" s="1"/>
  <c r="F95" i="10"/>
  <c r="D95" i="10"/>
  <c r="D112" i="10" s="1"/>
  <c r="C95" i="10"/>
  <c r="C112" i="10" s="1"/>
  <c r="B95" i="10"/>
  <c r="B112" i="10" s="1"/>
  <c r="U93" i="10"/>
  <c r="S93" i="10"/>
  <c r="R93" i="10"/>
  <c r="Q93" i="10"/>
  <c r="P93" i="10"/>
  <c r="E93" i="10"/>
  <c r="T93" i="10" s="1"/>
  <c r="U92" i="10"/>
  <c r="T92" i="10"/>
  <c r="S92" i="10"/>
  <c r="R92" i="10"/>
  <c r="Q92" i="10"/>
  <c r="P92" i="10"/>
  <c r="E92" i="10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S89" i="10"/>
  <c r="R89" i="10"/>
  <c r="Q89" i="10"/>
  <c r="P89" i="10"/>
  <c r="E89" i="10"/>
  <c r="U89" i="10" s="1"/>
  <c r="T88" i="10"/>
  <c r="S88" i="10"/>
  <c r="R88" i="10"/>
  <c r="Q88" i="10"/>
  <c r="P88" i="10"/>
  <c r="E88" i="10"/>
  <c r="U88" i="10" s="1"/>
  <c r="U87" i="10"/>
  <c r="S87" i="10"/>
  <c r="R87" i="10"/>
  <c r="Q87" i="10"/>
  <c r="P87" i="10"/>
  <c r="E87" i="10"/>
  <c r="T87" i="10" s="1"/>
  <c r="T86" i="10"/>
  <c r="S86" i="10"/>
  <c r="R86" i="10"/>
  <c r="Q86" i="10"/>
  <c r="P86" i="10"/>
  <c r="E86" i="10"/>
  <c r="U86" i="10" s="1"/>
  <c r="E83" i="10"/>
  <c r="E82" i="10"/>
  <c r="E81" i="10"/>
  <c r="E79" i="10" s="1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W72" i="10"/>
  <c r="V72" i="10"/>
  <c r="R72" i="10"/>
  <c r="O72" i="10"/>
  <c r="N72" i="10"/>
  <c r="M72" i="10"/>
  <c r="S72" i="10" s="1"/>
  <c r="L72" i="10"/>
  <c r="K72" i="10"/>
  <c r="J72" i="10"/>
  <c r="I72" i="10"/>
  <c r="Q72" i="10" s="1"/>
  <c r="H72" i="10"/>
  <c r="P72" i="10" s="1"/>
  <c r="G72" i="10"/>
  <c r="F72" i="10"/>
  <c r="C72" i="10"/>
  <c r="B72" i="10"/>
  <c r="E72" i="10" s="1"/>
  <c r="W71" i="10"/>
  <c r="V71" i="10"/>
  <c r="O71" i="10"/>
  <c r="N71" i="10"/>
  <c r="M71" i="10"/>
  <c r="S71" i="10" s="1"/>
  <c r="L71" i="10"/>
  <c r="R71" i="10" s="1"/>
  <c r="K71" i="10"/>
  <c r="J71" i="10"/>
  <c r="I71" i="10"/>
  <c r="Q71" i="10" s="1"/>
  <c r="H71" i="10"/>
  <c r="P71" i="10" s="1"/>
  <c r="G71" i="10"/>
  <c r="F71" i="10"/>
  <c r="E71" i="10"/>
  <c r="T71" i="10" s="1"/>
  <c r="C71" i="10"/>
  <c r="B71" i="10"/>
  <c r="W70" i="10"/>
  <c r="V70" i="10"/>
  <c r="R70" i="10"/>
  <c r="O70" i="10"/>
  <c r="N70" i="10"/>
  <c r="M70" i="10"/>
  <c r="S70" i="10" s="1"/>
  <c r="L70" i="10"/>
  <c r="K70" i="10"/>
  <c r="J70" i="10"/>
  <c r="I70" i="10"/>
  <c r="Q70" i="10" s="1"/>
  <c r="H70" i="10"/>
  <c r="P70" i="10" s="1"/>
  <c r="G70" i="10"/>
  <c r="F70" i="10"/>
  <c r="C70" i="10"/>
  <c r="E70" i="10" s="1"/>
  <c r="B70" i="10"/>
  <c r="U69" i="10"/>
  <c r="S69" i="10"/>
  <c r="R69" i="10"/>
  <c r="Q69" i="10"/>
  <c r="P69" i="10"/>
  <c r="E69" i="10"/>
  <c r="T69" i="10" s="1"/>
  <c r="W67" i="10"/>
  <c r="V67" i="10"/>
  <c r="O67" i="10"/>
  <c r="N67" i="10"/>
  <c r="M67" i="10"/>
  <c r="S67" i="10" s="1"/>
  <c r="L67" i="10"/>
  <c r="R67" i="10" s="1"/>
  <c r="K67" i="10"/>
  <c r="J67" i="10"/>
  <c r="I67" i="10"/>
  <c r="Q67" i="10" s="1"/>
  <c r="H67" i="10"/>
  <c r="P67" i="10" s="1"/>
  <c r="G67" i="10"/>
  <c r="F67" i="10"/>
  <c r="C67" i="10"/>
  <c r="E67" i="10" s="1"/>
  <c r="B67" i="10"/>
  <c r="W66" i="10"/>
  <c r="V66" i="10"/>
  <c r="S66" i="10"/>
  <c r="O66" i="10"/>
  <c r="N66" i="10"/>
  <c r="M66" i="10"/>
  <c r="L66" i="10"/>
  <c r="R66" i="10" s="1"/>
  <c r="K66" i="10"/>
  <c r="J66" i="10"/>
  <c r="I66" i="10"/>
  <c r="Q66" i="10" s="1"/>
  <c r="U66" i="10" s="1"/>
  <c r="H66" i="10"/>
  <c r="P66" i="10" s="1"/>
  <c r="G66" i="10"/>
  <c r="F66" i="10"/>
  <c r="C66" i="10"/>
  <c r="B66" i="10"/>
  <c r="E66" i="10" s="1"/>
  <c r="S65" i="10"/>
  <c r="R65" i="10"/>
  <c r="Q65" i="10"/>
  <c r="P65" i="10"/>
  <c r="T65" i="10" s="1"/>
  <c r="E65" i="10"/>
  <c r="U65" i="10" s="1"/>
  <c r="U64" i="10"/>
  <c r="S64" i="10"/>
  <c r="R64" i="10"/>
  <c r="Q64" i="10"/>
  <c r="P64" i="10"/>
  <c r="E64" i="10"/>
  <c r="T64" i="10" s="1"/>
  <c r="T63" i="10"/>
  <c r="S63" i="10"/>
  <c r="R63" i="10"/>
  <c r="Q63" i="10"/>
  <c r="P63" i="10"/>
  <c r="E63" i="10"/>
  <c r="U63" i="10" s="1"/>
  <c r="U62" i="10"/>
  <c r="S62" i="10"/>
  <c r="R62" i="10"/>
  <c r="Q62" i="10"/>
  <c r="P62" i="10"/>
  <c r="E62" i="10"/>
  <c r="T62" i="10" s="1"/>
  <c r="T61" i="10"/>
  <c r="S61" i="10"/>
  <c r="R61" i="10"/>
  <c r="Q61" i="10"/>
  <c r="P61" i="10"/>
  <c r="E61" i="10"/>
  <c r="U61" i="10" s="1"/>
  <c r="V59" i="10"/>
  <c r="R59" i="10"/>
  <c r="O59" i="10"/>
  <c r="N59" i="10"/>
  <c r="M59" i="10"/>
  <c r="S59" i="10" s="1"/>
  <c r="L59" i="10"/>
  <c r="K59" i="10"/>
  <c r="J59" i="10"/>
  <c r="I59" i="10"/>
  <c r="Q59" i="10" s="1"/>
  <c r="H59" i="10"/>
  <c r="P59" i="10" s="1"/>
  <c r="G59" i="10"/>
  <c r="F59" i="10"/>
  <c r="C59" i="10"/>
  <c r="B59" i="10"/>
  <c r="E59" i="10" s="1"/>
  <c r="U58" i="10"/>
  <c r="S58" i="10"/>
  <c r="R58" i="10"/>
  <c r="Q58" i="10"/>
  <c r="P58" i="10"/>
  <c r="E58" i="10"/>
  <c r="T58" i="10" s="1"/>
  <c r="T57" i="10"/>
  <c r="S57" i="10"/>
  <c r="R57" i="10"/>
  <c r="Q57" i="10"/>
  <c r="P57" i="10"/>
  <c r="E57" i="10"/>
  <c r="U57" i="10" s="1"/>
  <c r="U56" i="10"/>
  <c r="S56" i="10"/>
  <c r="R56" i="10"/>
  <c r="Q56" i="10"/>
  <c r="P56" i="10"/>
  <c r="E56" i="10"/>
  <c r="T56" i="10" s="1"/>
  <c r="T55" i="10"/>
  <c r="S55" i="10"/>
  <c r="R55" i="10"/>
  <c r="Q55" i="10"/>
  <c r="P55" i="10"/>
  <c r="E55" i="10"/>
  <c r="U55" i="10" s="1"/>
  <c r="W53" i="10"/>
  <c r="V53" i="10"/>
  <c r="S53" i="10"/>
  <c r="O53" i="10"/>
  <c r="N53" i="10"/>
  <c r="M53" i="10"/>
  <c r="L53" i="10"/>
  <c r="R53" i="10" s="1"/>
  <c r="K53" i="10"/>
  <c r="J53" i="10"/>
  <c r="I53" i="10"/>
  <c r="Q53" i="10" s="1"/>
  <c r="H53" i="10"/>
  <c r="P53" i="10" s="1"/>
  <c r="G53" i="10"/>
  <c r="F53" i="10"/>
  <c r="C53" i="10"/>
  <c r="B53" i="10"/>
  <c r="E53" i="10" s="1"/>
  <c r="T52" i="10"/>
  <c r="S52" i="10"/>
  <c r="R52" i="10"/>
  <c r="Q52" i="10"/>
  <c r="P52" i="10"/>
  <c r="E52" i="10"/>
  <c r="U52" i="10" s="1"/>
  <c r="U51" i="10"/>
  <c r="S51" i="10"/>
  <c r="R51" i="10"/>
  <c r="Q51" i="10"/>
  <c r="P51" i="10"/>
  <c r="E51" i="10"/>
  <c r="T51" i="10" s="1"/>
  <c r="T50" i="10"/>
  <c r="S50" i="10"/>
  <c r="R50" i="10"/>
  <c r="Q50" i="10"/>
  <c r="P50" i="10"/>
  <c r="E50" i="10"/>
  <c r="U50" i="10" s="1"/>
  <c r="U49" i="10"/>
  <c r="S49" i="10"/>
  <c r="R49" i="10"/>
  <c r="Q49" i="10"/>
  <c r="P49" i="10"/>
  <c r="E49" i="10"/>
  <c r="T49" i="10" s="1"/>
  <c r="T48" i="10"/>
  <c r="S48" i="10"/>
  <c r="R48" i="10"/>
  <c r="Q48" i="10"/>
  <c r="P48" i="10"/>
  <c r="E48" i="10"/>
  <c r="U48" i="10" s="1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S44" i="10"/>
  <c r="R44" i="10"/>
  <c r="Q44" i="10"/>
  <c r="P44" i="10"/>
  <c r="T44" i="10" s="1"/>
  <c r="E44" i="10"/>
  <c r="U44" i="10" s="1"/>
  <c r="U43" i="10"/>
  <c r="S43" i="10"/>
  <c r="R43" i="10"/>
  <c r="Q43" i="10"/>
  <c r="P43" i="10"/>
  <c r="E43" i="10"/>
  <c r="T43" i="10" s="1"/>
  <c r="T42" i="10"/>
  <c r="S42" i="10"/>
  <c r="R42" i="10"/>
  <c r="Q42" i="10"/>
  <c r="P42" i="10"/>
  <c r="E42" i="10"/>
  <c r="U42" i="10" s="1"/>
  <c r="W40" i="10"/>
  <c r="V40" i="10"/>
  <c r="R40" i="10"/>
  <c r="O40" i="10"/>
  <c r="N40" i="10"/>
  <c r="M40" i="10"/>
  <c r="S40" i="10" s="1"/>
  <c r="L40" i="10"/>
  <c r="K40" i="10"/>
  <c r="J40" i="10"/>
  <c r="I40" i="10"/>
  <c r="Q40" i="10" s="1"/>
  <c r="H40" i="10"/>
  <c r="P40" i="10" s="1"/>
  <c r="G40" i="10"/>
  <c r="F40" i="10"/>
  <c r="E40" i="10"/>
  <c r="C40" i="10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T37" i="10"/>
  <c r="S37" i="10"/>
  <c r="R37" i="10"/>
  <c r="Q37" i="10"/>
  <c r="P37" i="10"/>
  <c r="E37" i="10"/>
  <c r="U37" i="10" s="1"/>
  <c r="U36" i="10"/>
  <c r="S36" i="10"/>
  <c r="R36" i="10"/>
  <c r="Q36" i="10"/>
  <c r="P36" i="10"/>
  <c r="E36" i="10"/>
  <c r="T36" i="10" s="1"/>
  <c r="T35" i="10"/>
  <c r="S35" i="10"/>
  <c r="R35" i="10"/>
  <c r="Q35" i="10"/>
  <c r="P35" i="10"/>
  <c r="E35" i="10"/>
  <c r="T40" i="10" s="1"/>
  <c r="W33" i="10"/>
  <c r="V33" i="10"/>
  <c r="O33" i="10"/>
  <c r="N33" i="10"/>
  <c r="M33" i="10"/>
  <c r="S33" i="10" s="1"/>
  <c r="L33" i="10"/>
  <c r="R33" i="10" s="1"/>
  <c r="K33" i="10"/>
  <c r="J33" i="10"/>
  <c r="I33" i="10"/>
  <c r="Q33" i="10" s="1"/>
  <c r="H33" i="10"/>
  <c r="P33" i="10" s="1"/>
  <c r="G33" i="10"/>
  <c r="F33" i="10"/>
  <c r="E33" i="10"/>
  <c r="C33" i="10"/>
  <c r="B33" i="10"/>
  <c r="S32" i="10"/>
  <c r="R32" i="10"/>
  <c r="Q32" i="10"/>
  <c r="P32" i="10"/>
  <c r="E32" i="10"/>
  <c r="U32" i="10" s="1"/>
  <c r="W30" i="10"/>
  <c r="V30" i="10"/>
  <c r="S30" i="10"/>
  <c r="O30" i="10"/>
  <c r="N30" i="10"/>
  <c r="M30" i="10"/>
  <c r="L30" i="10"/>
  <c r="R30" i="10" s="1"/>
  <c r="K30" i="10"/>
  <c r="J30" i="10"/>
  <c r="I30" i="10"/>
  <c r="Q30" i="10" s="1"/>
  <c r="H30" i="10"/>
  <c r="P30" i="10" s="1"/>
  <c r="G30" i="10"/>
  <c r="F30" i="10"/>
  <c r="C30" i="10"/>
  <c r="B30" i="10"/>
  <c r="E30" i="10" s="1"/>
  <c r="T29" i="10"/>
  <c r="S29" i="10"/>
  <c r="R29" i="10"/>
  <c r="Q29" i="10"/>
  <c r="P29" i="10"/>
  <c r="E29" i="10"/>
  <c r="U29" i="10" s="1"/>
  <c r="U28" i="10"/>
  <c r="S28" i="10"/>
  <c r="R28" i="10"/>
  <c r="Q28" i="10"/>
  <c r="P28" i="10"/>
  <c r="E28" i="10"/>
  <c r="T28" i="10" s="1"/>
  <c r="U27" i="10"/>
  <c r="T27" i="10"/>
  <c r="S27" i="10"/>
  <c r="R27" i="10"/>
  <c r="Q27" i="10"/>
  <c r="P27" i="10"/>
  <c r="E27" i="10"/>
  <c r="S26" i="10"/>
  <c r="R26" i="10"/>
  <c r="Q26" i="10"/>
  <c r="P26" i="10"/>
  <c r="E26" i="10"/>
  <c r="U26" i="10" s="1"/>
  <c r="W24" i="10"/>
  <c r="V24" i="10"/>
  <c r="R24" i="10"/>
  <c r="O24" i="10"/>
  <c r="N24" i="10"/>
  <c r="M24" i="10"/>
  <c r="S24" i="10" s="1"/>
  <c r="L24" i="10"/>
  <c r="K24" i="10"/>
  <c r="J24" i="10"/>
  <c r="I24" i="10"/>
  <c r="Q24" i="10" s="1"/>
  <c r="H24" i="10"/>
  <c r="P24" i="10" s="1"/>
  <c r="G24" i="10"/>
  <c r="F24" i="10"/>
  <c r="C24" i="10"/>
  <c r="E24" i="10" s="1"/>
  <c r="B24" i="10"/>
  <c r="U23" i="10"/>
  <c r="S23" i="10"/>
  <c r="R23" i="10"/>
  <c r="Q23" i="10"/>
  <c r="P23" i="10"/>
  <c r="E23" i="10"/>
  <c r="T23" i="10" s="1"/>
  <c r="T22" i="10"/>
  <c r="S22" i="10"/>
  <c r="R22" i="10"/>
  <c r="Q22" i="10"/>
  <c r="P22" i="10"/>
  <c r="E22" i="10"/>
  <c r="U22" i="10" s="1"/>
  <c r="U21" i="10"/>
  <c r="S21" i="10"/>
  <c r="R21" i="10"/>
  <c r="Q21" i="10"/>
  <c r="P21" i="10"/>
  <c r="E21" i="10"/>
  <c r="T21" i="10" s="1"/>
  <c r="U20" i="10"/>
  <c r="T20" i="10"/>
  <c r="S20" i="10"/>
  <c r="R20" i="10"/>
  <c r="Q20" i="10"/>
  <c r="P20" i="10"/>
  <c r="E20" i="10"/>
  <c r="S19" i="10"/>
  <c r="R19" i="10"/>
  <c r="Q19" i="10"/>
  <c r="P19" i="10"/>
  <c r="E19" i="10"/>
  <c r="U19" i="10" s="1"/>
  <c r="S18" i="10"/>
  <c r="R18" i="10"/>
  <c r="Q18" i="10"/>
  <c r="P18" i="10"/>
  <c r="E18" i="10"/>
  <c r="U18" i="10" s="1"/>
  <c r="S17" i="10"/>
  <c r="R17" i="10"/>
  <c r="Q17" i="10"/>
  <c r="P17" i="10"/>
  <c r="E17" i="10"/>
  <c r="U17" i="10" s="1"/>
  <c r="W15" i="10"/>
  <c r="V15" i="10"/>
  <c r="S15" i="10"/>
  <c r="R15" i="10"/>
  <c r="O15" i="10"/>
  <c r="N15" i="10"/>
  <c r="M15" i="10"/>
  <c r="L15" i="10"/>
  <c r="K15" i="10"/>
  <c r="J15" i="10"/>
  <c r="I15" i="10"/>
  <c r="Q15" i="10" s="1"/>
  <c r="H15" i="10"/>
  <c r="P15" i="10" s="1"/>
  <c r="G15" i="10"/>
  <c r="F15" i="10"/>
  <c r="C15" i="10"/>
  <c r="B15" i="10"/>
  <c r="E15" i="10" s="1"/>
  <c r="U14" i="10"/>
  <c r="S14" i="10"/>
  <c r="R14" i="10"/>
  <c r="Q14" i="10"/>
  <c r="P14" i="10"/>
  <c r="E14" i="10"/>
  <c r="T14" i="10" s="1"/>
  <c r="U13" i="10"/>
  <c r="T13" i="10"/>
  <c r="S13" i="10"/>
  <c r="R13" i="10"/>
  <c r="Q13" i="10"/>
  <c r="P13" i="10"/>
  <c r="E13" i="10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E10" i="10"/>
  <c r="U10" i="10" s="1"/>
  <c r="S9" i="10"/>
  <c r="R9" i="10"/>
  <c r="Q9" i="10"/>
  <c r="U9" i="10" s="1"/>
  <c r="P9" i="10"/>
  <c r="T9" i="10" s="1"/>
  <c r="E9" i="10"/>
  <c r="U67" i="10" s="1"/>
  <c r="U30" i="10" l="1"/>
  <c r="T30" i="10"/>
  <c r="T24" i="10"/>
  <c r="U24" i="10"/>
  <c r="T70" i="10"/>
  <c r="U70" i="10"/>
  <c r="T59" i="10"/>
  <c r="U59" i="10"/>
  <c r="T33" i="10"/>
  <c r="U33" i="10"/>
  <c r="U40" i="10"/>
  <c r="U71" i="10"/>
  <c r="U35" i="10"/>
  <c r="T53" i="10"/>
  <c r="T66" i="10"/>
  <c r="T12" i="10"/>
  <c r="T19" i="10"/>
  <c r="T26" i="10"/>
  <c r="T47" i="10"/>
  <c r="T103" i="10"/>
  <c r="T11" i="10"/>
  <c r="T15" i="10"/>
  <c r="T18" i="10"/>
  <c r="T32" i="10"/>
  <c r="T39" i="10"/>
  <c r="T46" i="10"/>
  <c r="T72" i="10"/>
  <c r="T90" i="10"/>
  <c r="T100" i="10"/>
  <c r="T108" i="10"/>
  <c r="T113" i="10"/>
  <c r="T10" i="10"/>
  <c r="U15" i="10"/>
  <c r="T17" i="10"/>
  <c r="T38" i="10"/>
  <c r="T45" i="10"/>
  <c r="U72" i="10"/>
  <c r="T89" i="10"/>
  <c r="T97" i="10"/>
  <c r="T105" i="10"/>
  <c r="U53" i="10"/>
  <c r="T67" i="10"/>
  <c r="E95" i="10"/>
  <c r="T102" i="10"/>
  <c r="T110" i="10"/>
  <c r="L112" i="10"/>
  <c r="R112" i="10" s="1"/>
  <c r="E112" i="10" l="1"/>
  <c r="U95" i="10"/>
  <c r="T95" i="10"/>
  <c r="U112" i="10" l="1"/>
  <c r="T112" i="10"/>
  <c r="W113" i="8"/>
  <c r="V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H112" i="8"/>
  <c r="F112" i="8"/>
  <c r="U111" i="8"/>
  <c r="T111" i="8"/>
  <c r="S111" i="8"/>
  <c r="R111" i="8"/>
  <c r="S110" i="8"/>
  <c r="R110" i="8"/>
  <c r="E110" i="8"/>
  <c r="U110" i="8" s="1"/>
  <c r="U109" i="8"/>
  <c r="T109" i="8"/>
  <c r="S109" i="8"/>
  <c r="R109" i="8"/>
  <c r="E109" i="8"/>
  <c r="S108" i="8"/>
  <c r="R108" i="8"/>
  <c r="E108" i="8"/>
  <c r="U108" i="8" s="1"/>
  <c r="U107" i="8"/>
  <c r="S107" i="8"/>
  <c r="R107" i="8"/>
  <c r="E107" i="8"/>
  <c r="T107" i="8" s="1"/>
  <c r="U106" i="8"/>
  <c r="T106" i="8"/>
  <c r="S106" i="8"/>
  <c r="R106" i="8"/>
  <c r="E106" i="8"/>
  <c r="S105" i="8"/>
  <c r="R105" i="8"/>
  <c r="E105" i="8"/>
  <c r="U105" i="8" s="1"/>
  <c r="T104" i="8"/>
  <c r="S104" i="8"/>
  <c r="R104" i="8"/>
  <c r="E104" i="8"/>
  <c r="U104" i="8" s="1"/>
  <c r="T103" i="8"/>
  <c r="S103" i="8"/>
  <c r="R103" i="8"/>
  <c r="E103" i="8"/>
  <c r="U103" i="8" s="1"/>
  <c r="S102" i="8"/>
  <c r="R102" i="8"/>
  <c r="E102" i="8"/>
  <c r="U102" i="8" s="1"/>
  <c r="U101" i="8"/>
  <c r="T101" i="8"/>
  <c r="S101" i="8"/>
  <c r="R101" i="8"/>
  <c r="E101" i="8"/>
  <c r="S100" i="8"/>
  <c r="R100" i="8"/>
  <c r="E100" i="8"/>
  <c r="U100" i="8" s="1"/>
  <c r="U99" i="8"/>
  <c r="S99" i="8"/>
  <c r="R99" i="8"/>
  <c r="E99" i="8"/>
  <c r="T99" i="8" s="1"/>
  <c r="U98" i="8"/>
  <c r="T98" i="8"/>
  <c r="S98" i="8"/>
  <c r="R98" i="8"/>
  <c r="E98" i="8"/>
  <c r="S97" i="8"/>
  <c r="R97" i="8"/>
  <c r="E97" i="8"/>
  <c r="U97" i="8" s="1"/>
  <c r="U96" i="8"/>
  <c r="T96" i="8"/>
  <c r="S96" i="8"/>
  <c r="R96" i="8"/>
  <c r="E96" i="8"/>
  <c r="W95" i="8"/>
  <c r="W112" i="8" s="1"/>
  <c r="V95" i="8"/>
  <c r="V112" i="8" s="1"/>
  <c r="S95" i="8"/>
  <c r="M95" i="8"/>
  <c r="M112" i="8" s="1"/>
  <c r="S112" i="8" s="1"/>
  <c r="L95" i="8"/>
  <c r="R95" i="8" s="1"/>
  <c r="K95" i="8"/>
  <c r="K112" i="8" s="1"/>
  <c r="J95" i="8"/>
  <c r="J112" i="8" s="1"/>
  <c r="I95" i="8"/>
  <c r="I112" i="8" s="1"/>
  <c r="H95" i="8"/>
  <c r="G95" i="8"/>
  <c r="G112" i="8" s="1"/>
  <c r="F95" i="8"/>
  <c r="D95" i="8"/>
  <c r="D112" i="8" s="1"/>
  <c r="C95" i="8"/>
  <c r="C112" i="8" s="1"/>
  <c r="B95" i="8"/>
  <c r="B112" i="8" s="1"/>
  <c r="U93" i="8"/>
  <c r="S93" i="8"/>
  <c r="R93" i="8"/>
  <c r="Q93" i="8"/>
  <c r="P93" i="8"/>
  <c r="E93" i="8"/>
  <c r="T93" i="8" s="1"/>
  <c r="U92" i="8"/>
  <c r="T92" i="8"/>
  <c r="S92" i="8"/>
  <c r="R92" i="8"/>
  <c r="Q92" i="8"/>
  <c r="P92" i="8"/>
  <c r="E92" i="8"/>
  <c r="T91" i="8"/>
  <c r="S91" i="8"/>
  <c r="R91" i="8"/>
  <c r="Q91" i="8"/>
  <c r="P91" i="8"/>
  <c r="E91" i="8"/>
  <c r="U91" i="8" s="1"/>
  <c r="S90" i="8"/>
  <c r="R90" i="8"/>
  <c r="Q90" i="8"/>
  <c r="P90" i="8"/>
  <c r="E90" i="8"/>
  <c r="U90" i="8" s="1"/>
  <c r="S89" i="8"/>
  <c r="R89" i="8"/>
  <c r="Q89" i="8"/>
  <c r="P89" i="8"/>
  <c r="E89" i="8"/>
  <c r="U89" i="8" s="1"/>
  <c r="S88" i="8"/>
  <c r="R88" i="8"/>
  <c r="Q88" i="8"/>
  <c r="P88" i="8"/>
  <c r="E88" i="8"/>
  <c r="U88" i="8" s="1"/>
  <c r="S87" i="8"/>
  <c r="R87" i="8"/>
  <c r="Q87" i="8"/>
  <c r="P87" i="8"/>
  <c r="E87" i="8"/>
  <c r="T87" i="8" s="1"/>
  <c r="S86" i="8"/>
  <c r="R86" i="8"/>
  <c r="Q86" i="8"/>
  <c r="P86" i="8"/>
  <c r="E86" i="8"/>
  <c r="U86" i="8" s="1"/>
  <c r="E83" i="8"/>
  <c r="E82" i="8"/>
  <c r="E81" i="8"/>
  <c r="E79" i="8" s="1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W72" i="8"/>
  <c r="V72" i="8"/>
  <c r="S72" i="8"/>
  <c r="R72" i="8"/>
  <c r="O72" i="8"/>
  <c r="N72" i="8"/>
  <c r="M72" i="8"/>
  <c r="L72" i="8"/>
  <c r="K72" i="8"/>
  <c r="J72" i="8"/>
  <c r="I72" i="8"/>
  <c r="Q72" i="8" s="1"/>
  <c r="H72" i="8"/>
  <c r="P72" i="8" s="1"/>
  <c r="G72" i="8"/>
  <c r="F72" i="8"/>
  <c r="C72" i="8"/>
  <c r="B72" i="8"/>
  <c r="E72" i="8" s="1"/>
  <c r="W71" i="8"/>
  <c r="V71" i="8"/>
  <c r="O71" i="8"/>
  <c r="N71" i="8"/>
  <c r="M71" i="8"/>
  <c r="S71" i="8" s="1"/>
  <c r="L71" i="8"/>
  <c r="R71" i="8" s="1"/>
  <c r="K71" i="8"/>
  <c r="J71" i="8"/>
  <c r="I71" i="8"/>
  <c r="Q71" i="8" s="1"/>
  <c r="H71" i="8"/>
  <c r="P71" i="8" s="1"/>
  <c r="G71" i="8"/>
  <c r="F71" i="8"/>
  <c r="E71" i="8"/>
  <c r="C71" i="8"/>
  <c r="B71" i="8"/>
  <c r="W70" i="8"/>
  <c r="V70" i="8"/>
  <c r="O70" i="8"/>
  <c r="N70" i="8"/>
  <c r="M70" i="8"/>
  <c r="S70" i="8" s="1"/>
  <c r="L70" i="8"/>
  <c r="R70" i="8" s="1"/>
  <c r="K70" i="8"/>
  <c r="J70" i="8"/>
  <c r="I70" i="8"/>
  <c r="Q70" i="8" s="1"/>
  <c r="H70" i="8"/>
  <c r="P70" i="8" s="1"/>
  <c r="G70" i="8"/>
  <c r="F70" i="8"/>
  <c r="C70" i="8"/>
  <c r="E70" i="8" s="1"/>
  <c r="B70" i="8"/>
  <c r="S69" i="8"/>
  <c r="R69" i="8"/>
  <c r="Q69" i="8"/>
  <c r="P69" i="8"/>
  <c r="E69" i="8"/>
  <c r="T69" i="8" s="1"/>
  <c r="W67" i="8"/>
  <c r="V67" i="8"/>
  <c r="O67" i="8"/>
  <c r="N67" i="8"/>
  <c r="M67" i="8"/>
  <c r="S67" i="8" s="1"/>
  <c r="L67" i="8"/>
  <c r="R67" i="8" s="1"/>
  <c r="K67" i="8"/>
  <c r="J67" i="8"/>
  <c r="I67" i="8"/>
  <c r="Q67" i="8" s="1"/>
  <c r="H67" i="8"/>
  <c r="P67" i="8" s="1"/>
  <c r="G67" i="8"/>
  <c r="F67" i="8"/>
  <c r="C67" i="8"/>
  <c r="E67" i="8" s="1"/>
  <c r="B67" i="8"/>
  <c r="W66" i="8"/>
  <c r="V66" i="8"/>
  <c r="U66" i="8"/>
  <c r="R66" i="8"/>
  <c r="O66" i="8"/>
  <c r="N66" i="8"/>
  <c r="M66" i="8"/>
  <c r="S66" i="8" s="1"/>
  <c r="L66" i="8"/>
  <c r="K66" i="8"/>
  <c r="J66" i="8"/>
  <c r="I66" i="8"/>
  <c r="Q66" i="8" s="1"/>
  <c r="H66" i="8"/>
  <c r="P66" i="8" s="1"/>
  <c r="G66" i="8"/>
  <c r="F66" i="8"/>
  <c r="E66" i="8"/>
  <c r="C66" i="8"/>
  <c r="B66" i="8"/>
  <c r="U65" i="8"/>
  <c r="T65" i="8"/>
  <c r="S65" i="8"/>
  <c r="R65" i="8"/>
  <c r="Q65" i="8"/>
  <c r="P65" i="8"/>
  <c r="E65" i="8"/>
  <c r="S64" i="8"/>
  <c r="R64" i="8"/>
  <c r="Q64" i="8"/>
  <c r="P64" i="8"/>
  <c r="E64" i="8"/>
  <c r="T64" i="8" s="1"/>
  <c r="S63" i="8"/>
  <c r="R63" i="8"/>
  <c r="Q63" i="8"/>
  <c r="P63" i="8"/>
  <c r="E63" i="8"/>
  <c r="U63" i="8" s="1"/>
  <c r="U62" i="8"/>
  <c r="T62" i="8"/>
  <c r="S62" i="8"/>
  <c r="R62" i="8"/>
  <c r="Q62" i="8"/>
  <c r="P62" i="8"/>
  <c r="E62" i="8"/>
  <c r="U61" i="8"/>
  <c r="T61" i="8"/>
  <c r="S61" i="8"/>
  <c r="R61" i="8"/>
  <c r="Q61" i="8"/>
  <c r="P61" i="8"/>
  <c r="E61" i="8"/>
  <c r="T66" i="8" s="1"/>
  <c r="V59" i="8"/>
  <c r="O59" i="8"/>
  <c r="N59" i="8"/>
  <c r="M59" i="8"/>
  <c r="S59" i="8" s="1"/>
  <c r="L59" i="8"/>
  <c r="R59" i="8" s="1"/>
  <c r="K59" i="8"/>
  <c r="J59" i="8"/>
  <c r="I59" i="8"/>
  <c r="Q59" i="8" s="1"/>
  <c r="H59" i="8"/>
  <c r="P59" i="8" s="1"/>
  <c r="G59" i="8"/>
  <c r="F59" i="8"/>
  <c r="C59" i="8"/>
  <c r="E59" i="8" s="1"/>
  <c r="B59" i="8"/>
  <c r="S58" i="8"/>
  <c r="R58" i="8"/>
  <c r="Q58" i="8"/>
  <c r="P58" i="8"/>
  <c r="E58" i="8"/>
  <c r="T58" i="8" s="1"/>
  <c r="S57" i="8"/>
  <c r="R57" i="8"/>
  <c r="Q57" i="8"/>
  <c r="P57" i="8"/>
  <c r="E57" i="8"/>
  <c r="U57" i="8" s="1"/>
  <c r="U56" i="8"/>
  <c r="S56" i="8"/>
  <c r="R56" i="8"/>
  <c r="Q56" i="8"/>
  <c r="P56" i="8"/>
  <c r="E56" i="8"/>
  <c r="T56" i="8" s="1"/>
  <c r="U55" i="8"/>
  <c r="T55" i="8"/>
  <c r="S55" i="8"/>
  <c r="R55" i="8"/>
  <c r="Q55" i="8"/>
  <c r="P55" i="8"/>
  <c r="E55" i="8"/>
  <c r="W53" i="8"/>
  <c r="V53" i="8"/>
  <c r="O53" i="8"/>
  <c r="N53" i="8"/>
  <c r="R53" i="8" s="1"/>
  <c r="M53" i="8"/>
  <c r="S53" i="8" s="1"/>
  <c r="L53" i="8"/>
  <c r="K53" i="8"/>
  <c r="J53" i="8"/>
  <c r="I53" i="8"/>
  <c r="Q53" i="8" s="1"/>
  <c r="H53" i="8"/>
  <c r="P53" i="8" s="1"/>
  <c r="G53" i="8"/>
  <c r="F53" i="8"/>
  <c r="E53" i="8"/>
  <c r="C53" i="8"/>
  <c r="B53" i="8"/>
  <c r="S52" i="8"/>
  <c r="R52" i="8"/>
  <c r="Q52" i="8"/>
  <c r="U52" i="8" s="1"/>
  <c r="P52" i="8"/>
  <c r="T52" i="8" s="1"/>
  <c r="E52" i="8"/>
  <c r="S51" i="8"/>
  <c r="R51" i="8"/>
  <c r="Q51" i="8"/>
  <c r="P51" i="8"/>
  <c r="E51" i="8"/>
  <c r="T51" i="8" s="1"/>
  <c r="S50" i="8"/>
  <c r="R50" i="8"/>
  <c r="Q50" i="8"/>
  <c r="P50" i="8"/>
  <c r="E50" i="8"/>
  <c r="U50" i="8" s="1"/>
  <c r="U49" i="8"/>
  <c r="S49" i="8"/>
  <c r="R49" i="8"/>
  <c r="Q49" i="8"/>
  <c r="P49" i="8"/>
  <c r="E49" i="8"/>
  <c r="T49" i="8" s="1"/>
  <c r="U48" i="8"/>
  <c r="T48" i="8"/>
  <c r="S48" i="8"/>
  <c r="R48" i="8"/>
  <c r="Q48" i="8"/>
  <c r="P48" i="8"/>
  <c r="E48" i="8"/>
  <c r="T47" i="8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Q44" i="8"/>
  <c r="P44" i="8"/>
  <c r="T44" i="8" s="1"/>
  <c r="E44" i="8"/>
  <c r="U44" i="8" s="1"/>
  <c r="S43" i="8"/>
  <c r="R43" i="8"/>
  <c r="Q43" i="8"/>
  <c r="P43" i="8"/>
  <c r="E43" i="8"/>
  <c r="T43" i="8" s="1"/>
  <c r="S42" i="8"/>
  <c r="R42" i="8"/>
  <c r="Q42" i="8"/>
  <c r="P42" i="8"/>
  <c r="E42" i="8"/>
  <c r="U42" i="8" s="1"/>
  <c r="W40" i="8"/>
  <c r="V40" i="8"/>
  <c r="O40" i="8"/>
  <c r="N40" i="8"/>
  <c r="M40" i="8"/>
  <c r="S40" i="8" s="1"/>
  <c r="L40" i="8"/>
  <c r="R40" i="8" s="1"/>
  <c r="K40" i="8"/>
  <c r="J40" i="8"/>
  <c r="I40" i="8"/>
  <c r="Q40" i="8" s="1"/>
  <c r="H40" i="8"/>
  <c r="P40" i="8" s="1"/>
  <c r="G40" i="8"/>
  <c r="F40" i="8"/>
  <c r="E40" i="8"/>
  <c r="C40" i="8"/>
  <c r="B40" i="8"/>
  <c r="S39" i="8"/>
  <c r="R39" i="8"/>
  <c r="Q39" i="8"/>
  <c r="P39" i="8"/>
  <c r="E39" i="8"/>
  <c r="U39" i="8" s="1"/>
  <c r="S38" i="8"/>
  <c r="R38" i="8"/>
  <c r="Q38" i="8"/>
  <c r="P38" i="8"/>
  <c r="E38" i="8"/>
  <c r="U38" i="8" s="1"/>
  <c r="T37" i="8"/>
  <c r="S37" i="8"/>
  <c r="R37" i="8"/>
  <c r="Q37" i="8"/>
  <c r="P37" i="8"/>
  <c r="E37" i="8"/>
  <c r="U37" i="8" s="1"/>
  <c r="S36" i="8"/>
  <c r="R36" i="8"/>
  <c r="Q36" i="8"/>
  <c r="P36" i="8"/>
  <c r="E36" i="8"/>
  <c r="T36" i="8" s="1"/>
  <c r="S35" i="8"/>
  <c r="R35" i="8"/>
  <c r="Q35" i="8"/>
  <c r="P35" i="8"/>
  <c r="E35" i="8"/>
  <c r="W33" i="8"/>
  <c r="V33" i="8"/>
  <c r="O33" i="8"/>
  <c r="N33" i="8"/>
  <c r="M33" i="8"/>
  <c r="S33" i="8" s="1"/>
  <c r="L33" i="8"/>
  <c r="R33" i="8" s="1"/>
  <c r="K33" i="8"/>
  <c r="J33" i="8"/>
  <c r="I33" i="8"/>
  <c r="Q33" i="8" s="1"/>
  <c r="H33" i="8"/>
  <c r="P33" i="8" s="1"/>
  <c r="G33" i="8"/>
  <c r="F33" i="8"/>
  <c r="E33" i="8"/>
  <c r="C33" i="8"/>
  <c r="B33" i="8"/>
  <c r="S32" i="8"/>
  <c r="R32" i="8"/>
  <c r="Q32" i="8"/>
  <c r="P32" i="8"/>
  <c r="E32" i="8"/>
  <c r="U32" i="8" s="1"/>
  <c r="W30" i="8"/>
  <c r="V30" i="8"/>
  <c r="S30" i="8"/>
  <c r="O30" i="8"/>
  <c r="N30" i="8"/>
  <c r="M30" i="8"/>
  <c r="L30" i="8"/>
  <c r="R30" i="8" s="1"/>
  <c r="K30" i="8"/>
  <c r="J30" i="8"/>
  <c r="I30" i="8"/>
  <c r="Q30" i="8" s="1"/>
  <c r="H30" i="8"/>
  <c r="P30" i="8" s="1"/>
  <c r="G30" i="8"/>
  <c r="F30" i="8"/>
  <c r="C30" i="8"/>
  <c r="B30" i="8"/>
  <c r="E30" i="8" s="1"/>
  <c r="S29" i="8"/>
  <c r="R29" i="8"/>
  <c r="Q29" i="8"/>
  <c r="P29" i="8"/>
  <c r="E29" i="8"/>
  <c r="U29" i="8" s="1"/>
  <c r="U28" i="8"/>
  <c r="S28" i="8"/>
  <c r="R28" i="8"/>
  <c r="Q28" i="8"/>
  <c r="P28" i="8"/>
  <c r="E28" i="8"/>
  <c r="T28" i="8" s="1"/>
  <c r="U27" i="8"/>
  <c r="T27" i="8"/>
  <c r="S27" i="8"/>
  <c r="R27" i="8"/>
  <c r="Q27" i="8"/>
  <c r="P27" i="8"/>
  <c r="E27" i="8"/>
  <c r="T26" i="8"/>
  <c r="S26" i="8"/>
  <c r="R26" i="8"/>
  <c r="Q26" i="8"/>
  <c r="P26" i="8"/>
  <c r="E26" i="8"/>
  <c r="U26" i="8" s="1"/>
  <c r="W24" i="8"/>
  <c r="V24" i="8"/>
  <c r="O24" i="8"/>
  <c r="N24" i="8"/>
  <c r="M24" i="8"/>
  <c r="S24" i="8" s="1"/>
  <c r="L24" i="8"/>
  <c r="R24" i="8" s="1"/>
  <c r="K24" i="8"/>
  <c r="J24" i="8"/>
  <c r="I24" i="8"/>
  <c r="Q24" i="8" s="1"/>
  <c r="H24" i="8"/>
  <c r="P24" i="8" s="1"/>
  <c r="G24" i="8"/>
  <c r="F24" i="8"/>
  <c r="C24" i="8"/>
  <c r="E24" i="8" s="1"/>
  <c r="B24" i="8"/>
  <c r="S23" i="8"/>
  <c r="R23" i="8"/>
  <c r="Q23" i="8"/>
  <c r="P23" i="8"/>
  <c r="E23" i="8"/>
  <c r="T23" i="8" s="1"/>
  <c r="S22" i="8"/>
  <c r="R22" i="8"/>
  <c r="Q22" i="8"/>
  <c r="P22" i="8"/>
  <c r="E22" i="8"/>
  <c r="U22" i="8" s="1"/>
  <c r="U21" i="8"/>
  <c r="S21" i="8"/>
  <c r="R21" i="8"/>
  <c r="Q21" i="8"/>
  <c r="P21" i="8"/>
  <c r="E21" i="8"/>
  <c r="T21" i="8" s="1"/>
  <c r="U20" i="8"/>
  <c r="T20" i="8"/>
  <c r="S20" i="8"/>
  <c r="R20" i="8"/>
  <c r="Q20" i="8"/>
  <c r="P20" i="8"/>
  <c r="E20" i="8"/>
  <c r="T19" i="8"/>
  <c r="S19" i="8"/>
  <c r="R19" i="8"/>
  <c r="Q19" i="8"/>
  <c r="P19" i="8"/>
  <c r="E19" i="8"/>
  <c r="U19" i="8" s="1"/>
  <c r="S18" i="8"/>
  <c r="R18" i="8"/>
  <c r="Q18" i="8"/>
  <c r="P18" i="8"/>
  <c r="E18" i="8"/>
  <c r="U18" i="8" s="1"/>
  <c r="S17" i="8"/>
  <c r="R17" i="8"/>
  <c r="Q17" i="8"/>
  <c r="P17" i="8"/>
  <c r="E17" i="8"/>
  <c r="U17" i="8" s="1"/>
  <c r="W15" i="8"/>
  <c r="V15" i="8"/>
  <c r="S15" i="8"/>
  <c r="R15" i="8"/>
  <c r="O15" i="8"/>
  <c r="N15" i="8"/>
  <c r="M15" i="8"/>
  <c r="L15" i="8"/>
  <c r="K15" i="8"/>
  <c r="J15" i="8"/>
  <c r="I15" i="8"/>
  <c r="Q15" i="8" s="1"/>
  <c r="H15" i="8"/>
  <c r="P15" i="8" s="1"/>
  <c r="G15" i="8"/>
  <c r="F15" i="8"/>
  <c r="C15" i="8"/>
  <c r="B15" i="8"/>
  <c r="E15" i="8" s="1"/>
  <c r="U14" i="8"/>
  <c r="S14" i="8"/>
  <c r="R14" i="8"/>
  <c r="Q14" i="8"/>
  <c r="P14" i="8"/>
  <c r="E14" i="8"/>
  <c r="T14" i="8" s="1"/>
  <c r="U13" i="8"/>
  <c r="T13" i="8"/>
  <c r="S13" i="8"/>
  <c r="R13" i="8"/>
  <c r="Q13" i="8"/>
  <c r="P13" i="8"/>
  <c r="E13" i="8"/>
  <c r="T12" i="8"/>
  <c r="S12" i="8"/>
  <c r="R12" i="8"/>
  <c r="Q12" i="8"/>
  <c r="P12" i="8"/>
  <c r="E12" i="8"/>
  <c r="U12" i="8" s="1"/>
  <c r="S11" i="8"/>
  <c r="R11" i="8"/>
  <c r="Q11" i="8"/>
  <c r="P11" i="8"/>
  <c r="E11" i="8"/>
  <c r="U11" i="8" s="1"/>
  <c r="S10" i="8"/>
  <c r="R10" i="8"/>
  <c r="Q10" i="8"/>
  <c r="P10" i="8"/>
  <c r="E10" i="8"/>
  <c r="U10" i="8" s="1"/>
  <c r="S9" i="8"/>
  <c r="R9" i="8"/>
  <c r="Q9" i="8"/>
  <c r="P9" i="8"/>
  <c r="E9" i="8"/>
  <c r="U67" i="8" s="1"/>
  <c r="T30" i="8" l="1"/>
  <c r="U30" i="8"/>
  <c r="T24" i="8"/>
  <c r="U24" i="8"/>
  <c r="T40" i="8"/>
  <c r="T71" i="8"/>
  <c r="T33" i="8"/>
  <c r="U59" i="8"/>
  <c r="T59" i="8"/>
  <c r="T70" i="8"/>
  <c r="U70" i="8"/>
  <c r="T22" i="8"/>
  <c r="U23" i="8"/>
  <c r="T29" i="8"/>
  <c r="U33" i="8"/>
  <c r="T35" i="8"/>
  <c r="U36" i="8"/>
  <c r="U40" i="8"/>
  <c r="T42" i="8"/>
  <c r="U43" i="8"/>
  <c r="T50" i="8"/>
  <c r="U51" i="8"/>
  <c r="T57" i="8"/>
  <c r="U58" i="8"/>
  <c r="T63" i="8"/>
  <c r="U64" i="8"/>
  <c r="U69" i="8"/>
  <c r="U71" i="8"/>
  <c r="T86" i="8"/>
  <c r="U87" i="8"/>
  <c r="U35" i="8"/>
  <c r="T53" i="8"/>
  <c r="T11" i="8"/>
  <c r="T15" i="8"/>
  <c r="T18" i="8"/>
  <c r="T32" i="8"/>
  <c r="T39" i="8"/>
  <c r="T46" i="8"/>
  <c r="T72" i="8"/>
  <c r="T90" i="8"/>
  <c r="T100" i="8"/>
  <c r="T108" i="8"/>
  <c r="T113" i="8"/>
  <c r="T10" i="8"/>
  <c r="U15" i="8"/>
  <c r="T17" i="8"/>
  <c r="T38" i="8"/>
  <c r="T45" i="8"/>
  <c r="U72" i="8"/>
  <c r="T89" i="8"/>
  <c r="T97" i="8"/>
  <c r="T105" i="8"/>
  <c r="T9" i="8"/>
  <c r="T67" i="8"/>
  <c r="T88" i="8"/>
  <c r="E95" i="8"/>
  <c r="T102" i="8"/>
  <c r="T110" i="8"/>
  <c r="L112" i="8"/>
  <c r="R112" i="8" s="1"/>
  <c r="U53" i="8"/>
  <c r="U9" i="8"/>
  <c r="E112" i="8" l="1"/>
  <c r="U95" i="8"/>
  <c r="T95" i="8"/>
  <c r="U112" i="8" l="1"/>
  <c r="T112" i="8"/>
  <c r="W113" i="9"/>
  <c r="V113" i="9"/>
  <c r="R113" i="9"/>
  <c r="Q113" i="9"/>
  <c r="P113" i="9"/>
  <c r="O113" i="9"/>
  <c r="N113" i="9"/>
  <c r="M113" i="9"/>
  <c r="S113" i="9" s="1"/>
  <c r="L113" i="9"/>
  <c r="K113" i="9"/>
  <c r="J113" i="9"/>
  <c r="I113" i="9"/>
  <c r="H113" i="9"/>
  <c r="G113" i="9"/>
  <c r="F113" i="9"/>
  <c r="E113" i="9"/>
  <c r="U113" i="9" s="1"/>
  <c r="D113" i="9"/>
  <c r="C113" i="9"/>
  <c r="B113" i="9"/>
  <c r="V112" i="9"/>
  <c r="Q112" i="9"/>
  <c r="P112" i="9"/>
  <c r="O112" i="9"/>
  <c r="N112" i="9"/>
  <c r="L112" i="9"/>
  <c r="R112" i="9" s="1"/>
  <c r="H112" i="9"/>
  <c r="F112" i="9"/>
  <c r="D112" i="9"/>
  <c r="U111" i="9"/>
  <c r="T111" i="9"/>
  <c r="S111" i="9"/>
  <c r="R111" i="9"/>
  <c r="U110" i="9"/>
  <c r="T110" i="9"/>
  <c r="S110" i="9"/>
  <c r="R110" i="9"/>
  <c r="E110" i="9"/>
  <c r="U109" i="9"/>
  <c r="S109" i="9"/>
  <c r="R109" i="9"/>
  <c r="E109" i="9"/>
  <c r="T109" i="9" s="1"/>
  <c r="S108" i="9"/>
  <c r="R108" i="9"/>
  <c r="E108" i="9"/>
  <c r="U108" i="9" s="1"/>
  <c r="U107" i="9"/>
  <c r="T107" i="9"/>
  <c r="S107" i="9"/>
  <c r="R107" i="9"/>
  <c r="E107" i="9"/>
  <c r="T106" i="9"/>
  <c r="S106" i="9"/>
  <c r="R106" i="9"/>
  <c r="E106" i="9"/>
  <c r="U106" i="9" s="1"/>
  <c r="S105" i="9"/>
  <c r="R105" i="9"/>
  <c r="E105" i="9"/>
  <c r="U105" i="9" s="1"/>
  <c r="U104" i="9"/>
  <c r="T104" i="9"/>
  <c r="S104" i="9"/>
  <c r="R104" i="9"/>
  <c r="E104" i="9"/>
  <c r="S103" i="9"/>
  <c r="R103" i="9"/>
  <c r="E103" i="9"/>
  <c r="U103" i="9" s="1"/>
  <c r="U102" i="9"/>
  <c r="T102" i="9"/>
  <c r="S102" i="9"/>
  <c r="R102" i="9"/>
  <c r="E102" i="9"/>
  <c r="U101" i="9"/>
  <c r="S101" i="9"/>
  <c r="R101" i="9"/>
  <c r="E101" i="9"/>
  <c r="T101" i="9" s="1"/>
  <c r="S100" i="9"/>
  <c r="R100" i="9"/>
  <c r="E100" i="9"/>
  <c r="U100" i="9" s="1"/>
  <c r="U99" i="9"/>
  <c r="T99" i="9"/>
  <c r="S99" i="9"/>
  <c r="R99" i="9"/>
  <c r="E99" i="9"/>
  <c r="T98" i="9"/>
  <c r="S98" i="9"/>
  <c r="R98" i="9"/>
  <c r="E98" i="9"/>
  <c r="U98" i="9" s="1"/>
  <c r="S97" i="9"/>
  <c r="R97" i="9"/>
  <c r="E97" i="9"/>
  <c r="U97" i="9" s="1"/>
  <c r="U96" i="9"/>
  <c r="T96" i="9"/>
  <c r="S96" i="9"/>
  <c r="R96" i="9"/>
  <c r="E96" i="9"/>
  <c r="W95" i="9"/>
  <c r="W112" i="9" s="1"/>
  <c r="V95" i="9"/>
  <c r="S95" i="9"/>
  <c r="R95" i="9"/>
  <c r="M95" i="9"/>
  <c r="M112" i="9" s="1"/>
  <c r="S112" i="9" s="1"/>
  <c r="L95" i="9"/>
  <c r="K95" i="9"/>
  <c r="K112" i="9" s="1"/>
  <c r="J95" i="9"/>
  <c r="J112" i="9" s="1"/>
  <c r="I95" i="9"/>
  <c r="I112" i="9" s="1"/>
  <c r="H95" i="9"/>
  <c r="G95" i="9"/>
  <c r="G112" i="9" s="1"/>
  <c r="F95" i="9"/>
  <c r="D95" i="9"/>
  <c r="C95" i="9"/>
  <c r="C112" i="9" s="1"/>
  <c r="B95" i="9"/>
  <c r="B112" i="9" s="1"/>
  <c r="U93" i="9"/>
  <c r="S93" i="9"/>
  <c r="R93" i="9"/>
  <c r="Q93" i="9"/>
  <c r="P93" i="9"/>
  <c r="E93" i="9"/>
  <c r="T93" i="9" s="1"/>
  <c r="U92" i="9"/>
  <c r="T92" i="9"/>
  <c r="S92" i="9"/>
  <c r="R92" i="9"/>
  <c r="Q92" i="9"/>
  <c r="P92" i="9"/>
  <c r="E92" i="9"/>
  <c r="S91" i="9"/>
  <c r="R91" i="9"/>
  <c r="Q91" i="9"/>
  <c r="P91" i="9"/>
  <c r="E91" i="9"/>
  <c r="U91" i="9" s="1"/>
  <c r="S90" i="9"/>
  <c r="R90" i="9"/>
  <c r="Q90" i="9"/>
  <c r="P90" i="9"/>
  <c r="E90" i="9"/>
  <c r="U90" i="9" s="1"/>
  <c r="S89" i="9"/>
  <c r="R89" i="9"/>
  <c r="Q89" i="9"/>
  <c r="P89" i="9"/>
  <c r="E89" i="9"/>
  <c r="U89" i="9" s="1"/>
  <c r="U88" i="9"/>
  <c r="T88" i="9"/>
  <c r="S88" i="9"/>
  <c r="R88" i="9"/>
  <c r="Q88" i="9"/>
  <c r="P88" i="9"/>
  <c r="E88" i="9"/>
  <c r="U87" i="9"/>
  <c r="S87" i="9"/>
  <c r="R87" i="9"/>
  <c r="Q87" i="9"/>
  <c r="P87" i="9"/>
  <c r="E87" i="9"/>
  <c r="T87" i="9" s="1"/>
  <c r="T86" i="9"/>
  <c r="S86" i="9"/>
  <c r="R86" i="9"/>
  <c r="Q86" i="9"/>
  <c r="P86" i="9"/>
  <c r="E86" i="9"/>
  <c r="U86" i="9" s="1"/>
  <c r="E83" i="9"/>
  <c r="E82" i="9"/>
  <c r="E81" i="9"/>
  <c r="E80" i="9"/>
  <c r="E79" i="9" s="1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W72" i="9"/>
  <c r="V72" i="9"/>
  <c r="R72" i="9"/>
  <c r="O72" i="9"/>
  <c r="N72" i="9"/>
  <c r="M72" i="9"/>
  <c r="S72" i="9" s="1"/>
  <c r="L72" i="9"/>
  <c r="K72" i="9"/>
  <c r="J72" i="9"/>
  <c r="I72" i="9"/>
  <c r="Q72" i="9" s="1"/>
  <c r="H72" i="9"/>
  <c r="P72" i="9" s="1"/>
  <c r="G72" i="9"/>
  <c r="F72" i="9"/>
  <c r="C72" i="9"/>
  <c r="B72" i="9"/>
  <c r="E72" i="9" s="1"/>
  <c r="W71" i="9"/>
  <c r="V71" i="9"/>
  <c r="O71" i="9"/>
  <c r="N71" i="9"/>
  <c r="M71" i="9"/>
  <c r="S71" i="9" s="1"/>
  <c r="L71" i="9"/>
  <c r="R71" i="9" s="1"/>
  <c r="K71" i="9"/>
  <c r="J71" i="9"/>
  <c r="I71" i="9"/>
  <c r="Q71" i="9" s="1"/>
  <c r="H71" i="9"/>
  <c r="P71" i="9" s="1"/>
  <c r="G71" i="9"/>
  <c r="F71" i="9"/>
  <c r="E71" i="9"/>
  <c r="T71" i="9" s="1"/>
  <c r="C71" i="9"/>
  <c r="B71" i="9"/>
  <c r="W70" i="9"/>
  <c r="V70" i="9"/>
  <c r="R70" i="9"/>
  <c r="O70" i="9"/>
  <c r="N70" i="9"/>
  <c r="M70" i="9"/>
  <c r="S70" i="9" s="1"/>
  <c r="L70" i="9"/>
  <c r="K70" i="9"/>
  <c r="J70" i="9"/>
  <c r="I70" i="9"/>
  <c r="Q70" i="9" s="1"/>
  <c r="H70" i="9"/>
  <c r="P70" i="9" s="1"/>
  <c r="G70" i="9"/>
  <c r="F70" i="9"/>
  <c r="C70" i="9"/>
  <c r="E70" i="9" s="1"/>
  <c r="B70" i="9"/>
  <c r="U69" i="9"/>
  <c r="S69" i="9"/>
  <c r="R69" i="9"/>
  <c r="Q69" i="9"/>
  <c r="P69" i="9"/>
  <c r="E69" i="9"/>
  <c r="T69" i="9" s="1"/>
  <c r="W67" i="9"/>
  <c r="V67" i="9"/>
  <c r="O67" i="9"/>
  <c r="N67" i="9"/>
  <c r="M67" i="9"/>
  <c r="S67" i="9" s="1"/>
  <c r="L67" i="9"/>
  <c r="R67" i="9" s="1"/>
  <c r="K67" i="9"/>
  <c r="J67" i="9"/>
  <c r="I67" i="9"/>
  <c r="Q67" i="9" s="1"/>
  <c r="H67" i="9"/>
  <c r="P67" i="9" s="1"/>
  <c r="G67" i="9"/>
  <c r="F67" i="9"/>
  <c r="C67" i="9"/>
  <c r="E67" i="9" s="1"/>
  <c r="B67" i="9"/>
  <c r="W66" i="9"/>
  <c r="V66" i="9"/>
  <c r="U66" i="9"/>
  <c r="S66" i="9"/>
  <c r="R66" i="9"/>
  <c r="O66" i="9"/>
  <c r="N66" i="9"/>
  <c r="M66" i="9"/>
  <c r="L66" i="9"/>
  <c r="K66" i="9"/>
  <c r="J66" i="9"/>
  <c r="I66" i="9"/>
  <c r="Q66" i="9" s="1"/>
  <c r="H66" i="9"/>
  <c r="P66" i="9" s="1"/>
  <c r="G66" i="9"/>
  <c r="F66" i="9"/>
  <c r="C66" i="9"/>
  <c r="B66" i="9"/>
  <c r="E66" i="9" s="1"/>
  <c r="U65" i="9"/>
  <c r="T65" i="9"/>
  <c r="S65" i="9"/>
  <c r="R65" i="9"/>
  <c r="Q65" i="9"/>
  <c r="P65" i="9"/>
  <c r="E65" i="9"/>
  <c r="U64" i="9"/>
  <c r="S64" i="9"/>
  <c r="R64" i="9"/>
  <c r="Q64" i="9"/>
  <c r="P64" i="9"/>
  <c r="E64" i="9"/>
  <c r="T64" i="9" s="1"/>
  <c r="T63" i="9"/>
  <c r="S63" i="9"/>
  <c r="R63" i="9"/>
  <c r="Q63" i="9"/>
  <c r="P63" i="9"/>
  <c r="E63" i="9"/>
  <c r="U63" i="9" s="1"/>
  <c r="U62" i="9"/>
  <c r="S62" i="9"/>
  <c r="R62" i="9"/>
  <c r="Q62" i="9"/>
  <c r="P62" i="9"/>
  <c r="E62" i="9"/>
  <c r="T62" i="9" s="1"/>
  <c r="T61" i="9"/>
  <c r="S61" i="9"/>
  <c r="R61" i="9"/>
  <c r="Q61" i="9"/>
  <c r="P61" i="9"/>
  <c r="E61" i="9"/>
  <c r="U61" i="9" s="1"/>
  <c r="V59" i="9"/>
  <c r="R59" i="9"/>
  <c r="O59" i="9"/>
  <c r="N59" i="9"/>
  <c r="M59" i="9"/>
  <c r="S59" i="9" s="1"/>
  <c r="L59" i="9"/>
  <c r="K59" i="9"/>
  <c r="J59" i="9"/>
  <c r="I59" i="9"/>
  <c r="Q59" i="9" s="1"/>
  <c r="H59" i="9"/>
  <c r="P59" i="9" s="1"/>
  <c r="G59" i="9"/>
  <c r="F59" i="9"/>
  <c r="C59" i="9"/>
  <c r="E59" i="9" s="1"/>
  <c r="B59" i="9"/>
  <c r="U58" i="9"/>
  <c r="S58" i="9"/>
  <c r="R58" i="9"/>
  <c r="Q58" i="9"/>
  <c r="P58" i="9"/>
  <c r="E58" i="9"/>
  <c r="T58" i="9" s="1"/>
  <c r="T57" i="9"/>
  <c r="S57" i="9"/>
  <c r="R57" i="9"/>
  <c r="Q57" i="9"/>
  <c r="P57" i="9"/>
  <c r="E57" i="9"/>
  <c r="U57" i="9" s="1"/>
  <c r="U56" i="9"/>
  <c r="S56" i="9"/>
  <c r="R56" i="9"/>
  <c r="Q56" i="9"/>
  <c r="P56" i="9"/>
  <c r="E56" i="9"/>
  <c r="T56" i="9" s="1"/>
  <c r="T55" i="9"/>
  <c r="S55" i="9"/>
  <c r="R55" i="9"/>
  <c r="Q55" i="9"/>
  <c r="P55" i="9"/>
  <c r="E55" i="9"/>
  <c r="U55" i="9" s="1"/>
  <c r="W53" i="9"/>
  <c r="V53" i="9"/>
  <c r="S53" i="9"/>
  <c r="R53" i="9"/>
  <c r="O53" i="9"/>
  <c r="N53" i="9"/>
  <c r="M53" i="9"/>
  <c r="L53" i="9"/>
  <c r="K53" i="9"/>
  <c r="J53" i="9"/>
  <c r="I53" i="9"/>
  <c r="Q53" i="9" s="1"/>
  <c r="H53" i="9"/>
  <c r="P53" i="9" s="1"/>
  <c r="G53" i="9"/>
  <c r="F53" i="9"/>
  <c r="C53" i="9"/>
  <c r="B53" i="9"/>
  <c r="E53" i="9" s="1"/>
  <c r="U52" i="9"/>
  <c r="S52" i="9"/>
  <c r="R52" i="9"/>
  <c r="Q52" i="9"/>
  <c r="P52" i="9"/>
  <c r="T52" i="9" s="1"/>
  <c r="E52" i="9"/>
  <c r="U51" i="9"/>
  <c r="S51" i="9"/>
  <c r="R51" i="9"/>
  <c r="Q51" i="9"/>
  <c r="P51" i="9"/>
  <c r="E51" i="9"/>
  <c r="T51" i="9" s="1"/>
  <c r="T50" i="9"/>
  <c r="S50" i="9"/>
  <c r="R50" i="9"/>
  <c r="Q50" i="9"/>
  <c r="P50" i="9"/>
  <c r="E50" i="9"/>
  <c r="U50" i="9" s="1"/>
  <c r="U49" i="9"/>
  <c r="S49" i="9"/>
  <c r="R49" i="9"/>
  <c r="Q49" i="9"/>
  <c r="P49" i="9"/>
  <c r="E49" i="9"/>
  <c r="T49" i="9" s="1"/>
  <c r="T48" i="9"/>
  <c r="S48" i="9"/>
  <c r="R48" i="9"/>
  <c r="Q48" i="9"/>
  <c r="P48" i="9"/>
  <c r="E48" i="9"/>
  <c r="U48" i="9" s="1"/>
  <c r="S47" i="9"/>
  <c r="R47" i="9"/>
  <c r="Q47" i="9"/>
  <c r="P47" i="9"/>
  <c r="E47" i="9"/>
  <c r="U47" i="9" s="1"/>
  <c r="S46" i="9"/>
  <c r="R46" i="9"/>
  <c r="Q46" i="9"/>
  <c r="P46" i="9"/>
  <c r="E46" i="9"/>
  <c r="U46" i="9" s="1"/>
  <c r="S45" i="9"/>
  <c r="R45" i="9"/>
  <c r="Q45" i="9"/>
  <c r="P45" i="9"/>
  <c r="E45" i="9"/>
  <c r="U45" i="9" s="1"/>
  <c r="U44" i="9"/>
  <c r="S44" i="9"/>
  <c r="R44" i="9"/>
  <c r="Q44" i="9"/>
  <c r="P44" i="9"/>
  <c r="T44" i="9" s="1"/>
  <c r="E44" i="9"/>
  <c r="U43" i="9"/>
  <c r="S43" i="9"/>
  <c r="R43" i="9"/>
  <c r="Q43" i="9"/>
  <c r="P43" i="9"/>
  <c r="E43" i="9"/>
  <c r="T43" i="9" s="1"/>
  <c r="T42" i="9"/>
  <c r="S42" i="9"/>
  <c r="R42" i="9"/>
  <c r="Q42" i="9"/>
  <c r="P42" i="9"/>
  <c r="E42" i="9"/>
  <c r="U42" i="9" s="1"/>
  <c r="W40" i="9"/>
  <c r="V40" i="9"/>
  <c r="O40" i="9"/>
  <c r="N40" i="9"/>
  <c r="M40" i="9"/>
  <c r="S40" i="9" s="1"/>
  <c r="L40" i="9"/>
  <c r="R40" i="9" s="1"/>
  <c r="K40" i="9"/>
  <c r="J40" i="9"/>
  <c r="I40" i="9"/>
  <c r="Q40" i="9" s="1"/>
  <c r="H40" i="9"/>
  <c r="P40" i="9" s="1"/>
  <c r="G40" i="9"/>
  <c r="F40" i="9"/>
  <c r="E40" i="9"/>
  <c r="C40" i="9"/>
  <c r="B40" i="9"/>
  <c r="S39" i="9"/>
  <c r="R39" i="9"/>
  <c r="Q39" i="9"/>
  <c r="P39" i="9"/>
  <c r="E39" i="9"/>
  <c r="U39" i="9" s="1"/>
  <c r="S38" i="9"/>
  <c r="R38" i="9"/>
  <c r="Q38" i="9"/>
  <c r="P38" i="9"/>
  <c r="E38" i="9"/>
  <c r="T40" i="9" s="1"/>
  <c r="U37" i="9"/>
  <c r="T37" i="9"/>
  <c r="S37" i="9"/>
  <c r="R37" i="9"/>
  <c r="Q37" i="9"/>
  <c r="P37" i="9"/>
  <c r="E37" i="9"/>
  <c r="U36" i="9"/>
  <c r="S36" i="9"/>
  <c r="R36" i="9"/>
  <c r="Q36" i="9"/>
  <c r="P36" i="9"/>
  <c r="E36" i="9"/>
  <c r="T36" i="9" s="1"/>
  <c r="T35" i="9"/>
  <c r="S35" i="9"/>
  <c r="R35" i="9"/>
  <c r="Q35" i="9"/>
  <c r="P35" i="9"/>
  <c r="E35" i="9"/>
  <c r="U35" i="9" s="1"/>
  <c r="W33" i="9"/>
  <c r="V33" i="9"/>
  <c r="O33" i="9"/>
  <c r="N33" i="9"/>
  <c r="M33" i="9"/>
  <c r="S33" i="9" s="1"/>
  <c r="L33" i="9"/>
  <c r="R33" i="9" s="1"/>
  <c r="K33" i="9"/>
  <c r="J33" i="9"/>
  <c r="I33" i="9"/>
  <c r="Q33" i="9" s="1"/>
  <c r="H33" i="9"/>
  <c r="P33" i="9" s="1"/>
  <c r="G33" i="9"/>
  <c r="F33" i="9"/>
  <c r="E33" i="9"/>
  <c r="T33" i="9" s="1"/>
  <c r="C33" i="9"/>
  <c r="B33" i="9"/>
  <c r="S32" i="9"/>
  <c r="R32" i="9"/>
  <c r="Q32" i="9"/>
  <c r="P32" i="9"/>
  <c r="E32" i="9"/>
  <c r="U32" i="9" s="1"/>
  <c r="W30" i="9"/>
  <c r="V30" i="9"/>
  <c r="S30" i="9"/>
  <c r="O30" i="9"/>
  <c r="N30" i="9"/>
  <c r="M30" i="9"/>
  <c r="L30" i="9"/>
  <c r="R30" i="9" s="1"/>
  <c r="K30" i="9"/>
  <c r="J30" i="9"/>
  <c r="I30" i="9"/>
  <c r="Q30" i="9" s="1"/>
  <c r="H30" i="9"/>
  <c r="P30" i="9" s="1"/>
  <c r="G30" i="9"/>
  <c r="F30" i="9"/>
  <c r="C30" i="9"/>
  <c r="B30" i="9"/>
  <c r="E30" i="9" s="1"/>
  <c r="T29" i="9"/>
  <c r="S29" i="9"/>
  <c r="R29" i="9"/>
  <c r="Q29" i="9"/>
  <c r="P29" i="9"/>
  <c r="E29" i="9"/>
  <c r="U29" i="9" s="1"/>
  <c r="U28" i="9"/>
  <c r="S28" i="9"/>
  <c r="R28" i="9"/>
  <c r="Q28" i="9"/>
  <c r="P28" i="9"/>
  <c r="E28" i="9"/>
  <c r="T28" i="9" s="1"/>
  <c r="U27" i="9"/>
  <c r="T27" i="9"/>
  <c r="S27" i="9"/>
  <c r="R27" i="9"/>
  <c r="Q27" i="9"/>
  <c r="P27" i="9"/>
  <c r="E27" i="9"/>
  <c r="S26" i="9"/>
  <c r="R26" i="9"/>
  <c r="Q26" i="9"/>
  <c r="P26" i="9"/>
  <c r="E26" i="9"/>
  <c r="U26" i="9" s="1"/>
  <c r="W24" i="9"/>
  <c r="V24" i="9"/>
  <c r="R24" i="9"/>
  <c r="O24" i="9"/>
  <c r="N24" i="9"/>
  <c r="M24" i="9"/>
  <c r="S24" i="9" s="1"/>
  <c r="L24" i="9"/>
  <c r="K24" i="9"/>
  <c r="J24" i="9"/>
  <c r="I24" i="9"/>
  <c r="Q24" i="9" s="1"/>
  <c r="H24" i="9"/>
  <c r="P24" i="9" s="1"/>
  <c r="G24" i="9"/>
  <c r="F24" i="9"/>
  <c r="C24" i="9"/>
  <c r="E24" i="9" s="1"/>
  <c r="B24" i="9"/>
  <c r="U23" i="9"/>
  <c r="S23" i="9"/>
  <c r="R23" i="9"/>
  <c r="Q23" i="9"/>
  <c r="P23" i="9"/>
  <c r="E23" i="9"/>
  <c r="T23" i="9" s="1"/>
  <c r="T22" i="9"/>
  <c r="S22" i="9"/>
  <c r="R22" i="9"/>
  <c r="Q22" i="9"/>
  <c r="P22" i="9"/>
  <c r="E22" i="9"/>
  <c r="U22" i="9" s="1"/>
  <c r="U21" i="9"/>
  <c r="S21" i="9"/>
  <c r="R21" i="9"/>
  <c r="Q21" i="9"/>
  <c r="P21" i="9"/>
  <c r="E21" i="9"/>
  <c r="T21" i="9" s="1"/>
  <c r="T20" i="9"/>
  <c r="S20" i="9"/>
  <c r="R20" i="9"/>
  <c r="Q20" i="9"/>
  <c r="P20" i="9"/>
  <c r="E20" i="9"/>
  <c r="U20" i="9" s="1"/>
  <c r="S19" i="9"/>
  <c r="R19" i="9"/>
  <c r="Q19" i="9"/>
  <c r="P19" i="9"/>
  <c r="E19" i="9"/>
  <c r="U19" i="9" s="1"/>
  <c r="S18" i="9"/>
  <c r="R18" i="9"/>
  <c r="Q18" i="9"/>
  <c r="P18" i="9"/>
  <c r="E18" i="9"/>
  <c r="U18" i="9" s="1"/>
  <c r="S17" i="9"/>
  <c r="R17" i="9"/>
  <c r="Q17" i="9"/>
  <c r="P17" i="9"/>
  <c r="E17" i="9"/>
  <c r="U17" i="9" s="1"/>
  <c r="W15" i="9"/>
  <c r="V15" i="9"/>
  <c r="R15" i="9"/>
  <c r="O15" i="9"/>
  <c r="N15" i="9"/>
  <c r="M15" i="9"/>
  <c r="S15" i="9" s="1"/>
  <c r="L15" i="9"/>
  <c r="K15" i="9"/>
  <c r="J15" i="9"/>
  <c r="I15" i="9"/>
  <c r="Q15" i="9" s="1"/>
  <c r="H15" i="9"/>
  <c r="P15" i="9" s="1"/>
  <c r="G15" i="9"/>
  <c r="F15" i="9"/>
  <c r="E15" i="9"/>
  <c r="C15" i="9"/>
  <c r="B15" i="9"/>
  <c r="U14" i="9"/>
  <c r="S14" i="9"/>
  <c r="R14" i="9"/>
  <c r="Q14" i="9"/>
  <c r="P14" i="9"/>
  <c r="E14" i="9"/>
  <c r="T14" i="9" s="1"/>
  <c r="T13" i="9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U11" i="9" s="1"/>
  <c r="S10" i="9"/>
  <c r="R10" i="9"/>
  <c r="Q10" i="9"/>
  <c r="P10" i="9"/>
  <c r="E10" i="9"/>
  <c r="U10" i="9" s="1"/>
  <c r="U9" i="9"/>
  <c r="T9" i="9"/>
  <c r="S9" i="9"/>
  <c r="R9" i="9"/>
  <c r="Q9" i="9"/>
  <c r="P9" i="9"/>
  <c r="E9" i="9"/>
  <c r="U59" i="9" l="1"/>
  <c r="T59" i="9"/>
  <c r="U67" i="9"/>
  <c r="U30" i="9"/>
  <c r="T30" i="9"/>
  <c r="U24" i="9"/>
  <c r="T24" i="9"/>
  <c r="U70" i="9"/>
  <c r="T70" i="9"/>
  <c r="T53" i="9"/>
  <c r="T66" i="9"/>
  <c r="U33" i="9"/>
  <c r="U53" i="9"/>
  <c r="U40" i="9"/>
  <c r="T12" i="9"/>
  <c r="T19" i="9"/>
  <c r="T26" i="9"/>
  <c r="T47" i="9"/>
  <c r="T91" i="9"/>
  <c r="T103" i="9"/>
  <c r="U71" i="9"/>
  <c r="T11" i="9"/>
  <c r="T15" i="9"/>
  <c r="T18" i="9"/>
  <c r="T32" i="9"/>
  <c r="T39" i="9"/>
  <c r="T46" i="9"/>
  <c r="T72" i="9"/>
  <c r="T90" i="9"/>
  <c r="T100" i="9"/>
  <c r="T108" i="9"/>
  <c r="T113" i="9"/>
  <c r="T10" i="9"/>
  <c r="U15" i="9"/>
  <c r="T17" i="9"/>
  <c r="T38" i="9"/>
  <c r="T45" i="9"/>
  <c r="U72" i="9"/>
  <c r="T89" i="9"/>
  <c r="T97" i="9"/>
  <c r="T105" i="9"/>
  <c r="U38" i="9"/>
  <c r="T67" i="9"/>
  <c r="E95" i="9"/>
  <c r="E112" i="9" l="1"/>
  <c r="U95" i="9"/>
  <c r="T95" i="9"/>
  <c r="U112" i="9" l="1"/>
  <c r="T112" i="9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U109" i="7"/>
  <c r="T109" i="7"/>
  <c r="S109" i="7"/>
  <c r="R109" i="7"/>
  <c r="E109" i="7"/>
  <c r="S108" i="7"/>
  <c r="R108" i="7"/>
  <c r="E108" i="7"/>
  <c r="U108" i="7" s="1"/>
  <c r="S107" i="7"/>
  <c r="R107" i="7"/>
  <c r="E107" i="7"/>
  <c r="T107" i="7" s="1"/>
  <c r="U106" i="7"/>
  <c r="T106" i="7"/>
  <c r="S106" i="7"/>
  <c r="R106" i="7"/>
  <c r="E106" i="7"/>
  <c r="S105" i="7"/>
  <c r="R105" i="7"/>
  <c r="E105" i="7"/>
  <c r="U105" i="7" s="1"/>
  <c r="U104" i="7"/>
  <c r="T104" i="7"/>
  <c r="S104" i="7"/>
  <c r="R104" i="7"/>
  <c r="E104" i="7"/>
  <c r="S103" i="7"/>
  <c r="R103" i="7"/>
  <c r="E103" i="7"/>
  <c r="U103" i="7" s="1"/>
  <c r="S102" i="7"/>
  <c r="R102" i="7"/>
  <c r="E102" i="7"/>
  <c r="U102" i="7" s="1"/>
  <c r="U101" i="7"/>
  <c r="T101" i="7"/>
  <c r="S101" i="7"/>
  <c r="R101" i="7"/>
  <c r="E101" i="7"/>
  <c r="S100" i="7"/>
  <c r="R100" i="7"/>
  <c r="E100" i="7"/>
  <c r="U100" i="7" s="1"/>
  <c r="U99" i="7"/>
  <c r="S99" i="7"/>
  <c r="R99" i="7"/>
  <c r="E99" i="7"/>
  <c r="T99" i="7" s="1"/>
  <c r="U98" i="7"/>
  <c r="T98" i="7"/>
  <c r="S98" i="7"/>
  <c r="R98" i="7"/>
  <c r="E98" i="7"/>
  <c r="S97" i="7"/>
  <c r="R97" i="7"/>
  <c r="E97" i="7"/>
  <c r="U97" i="7" s="1"/>
  <c r="U96" i="7"/>
  <c r="T96" i="7"/>
  <c r="S96" i="7"/>
  <c r="R96" i="7"/>
  <c r="E96" i="7"/>
  <c r="W95" i="7"/>
  <c r="W112" i="7" s="1"/>
  <c r="V95" i="7"/>
  <c r="V112" i="7" s="1"/>
  <c r="S95" i="7"/>
  <c r="M95" i="7"/>
  <c r="M112" i="7" s="1"/>
  <c r="S112" i="7" s="1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U93" i="7"/>
  <c r="S93" i="7"/>
  <c r="R93" i="7"/>
  <c r="Q93" i="7"/>
  <c r="P93" i="7"/>
  <c r="E93" i="7"/>
  <c r="T93" i="7" s="1"/>
  <c r="T92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T90" i="7"/>
  <c r="S90" i="7"/>
  <c r="R90" i="7"/>
  <c r="Q90" i="7"/>
  <c r="P90" i="7"/>
  <c r="E90" i="7"/>
  <c r="U90" i="7" s="1"/>
  <c r="S89" i="7"/>
  <c r="R89" i="7"/>
  <c r="Q89" i="7"/>
  <c r="P89" i="7"/>
  <c r="E89" i="7"/>
  <c r="U89" i="7" s="1"/>
  <c r="S88" i="7"/>
  <c r="R88" i="7"/>
  <c r="Q88" i="7"/>
  <c r="P88" i="7"/>
  <c r="E88" i="7"/>
  <c r="U88" i="7" s="1"/>
  <c r="S87" i="7"/>
  <c r="R87" i="7"/>
  <c r="Q87" i="7"/>
  <c r="P87" i="7"/>
  <c r="E87" i="7"/>
  <c r="T87" i="7" s="1"/>
  <c r="U86" i="7"/>
  <c r="T86" i="7"/>
  <c r="S86" i="7"/>
  <c r="R86" i="7"/>
  <c r="Q86" i="7"/>
  <c r="P86" i="7"/>
  <c r="E86" i="7"/>
  <c r="E83" i="7"/>
  <c r="E82" i="7"/>
  <c r="E81" i="7"/>
  <c r="E79" i="7" s="1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W72" i="7"/>
  <c r="V72" i="7"/>
  <c r="O72" i="7"/>
  <c r="N72" i="7"/>
  <c r="M72" i="7"/>
  <c r="S72" i="7" s="1"/>
  <c r="L72" i="7"/>
  <c r="R72" i="7" s="1"/>
  <c r="K72" i="7"/>
  <c r="J72" i="7"/>
  <c r="I72" i="7"/>
  <c r="Q72" i="7" s="1"/>
  <c r="H72" i="7"/>
  <c r="P72" i="7" s="1"/>
  <c r="G72" i="7"/>
  <c r="F72" i="7"/>
  <c r="C72" i="7"/>
  <c r="B72" i="7"/>
  <c r="E72" i="7" s="1"/>
  <c r="W71" i="7"/>
  <c r="V71" i="7"/>
  <c r="S71" i="7"/>
  <c r="O71" i="7"/>
  <c r="N71" i="7"/>
  <c r="M71" i="7"/>
  <c r="L71" i="7"/>
  <c r="R71" i="7" s="1"/>
  <c r="K71" i="7"/>
  <c r="J71" i="7"/>
  <c r="I71" i="7"/>
  <c r="Q71" i="7" s="1"/>
  <c r="H71" i="7"/>
  <c r="P71" i="7" s="1"/>
  <c r="G71" i="7"/>
  <c r="F71" i="7"/>
  <c r="C71" i="7"/>
  <c r="B71" i="7"/>
  <c r="E71" i="7" s="1"/>
  <c r="W70" i="7"/>
  <c r="V70" i="7"/>
  <c r="O70" i="7"/>
  <c r="N70" i="7"/>
  <c r="M70" i="7"/>
  <c r="S70" i="7" s="1"/>
  <c r="L70" i="7"/>
  <c r="R70" i="7" s="1"/>
  <c r="K70" i="7"/>
  <c r="J70" i="7"/>
  <c r="I70" i="7"/>
  <c r="Q70" i="7" s="1"/>
  <c r="H70" i="7"/>
  <c r="P70" i="7" s="1"/>
  <c r="G70" i="7"/>
  <c r="F70" i="7"/>
  <c r="E70" i="7"/>
  <c r="C70" i="7"/>
  <c r="B70" i="7"/>
  <c r="T69" i="7"/>
  <c r="S69" i="7"/>
  <c r="R69" i="7"/>
  <c r="Q69" i="7"/>
  <c r="P69" i="7"/>
  <c r="E69" i="7"/>
  <c r="U69" i="7" s="1"/>
  <c r="W67" i="7"/>
  <c r="V67" i="7"/>
  <c r="O67" i="7"/>
  <c r="N67" i="7"/>
  <c r="M67" i="7"/>
  <c r="S67" i="7" s="1"/>
  <c r="L67" i="7"/>
  <c r="R67" i="7" s="1"/>
  <c r="K67" i="7"/>
  <c r="J67" i="7"/>
  <c r="I67" i="7"/>
  <c r="Q67" i="7" s="1"/>
  <c r="H67" i="7"/>
  <c r="P67" i="7" s="1"/>
  <c r="G67" i="7"/>
  <c r="F67" i="7"/>
  <c r="C67" i="7"/>
  <c r="E67" i="7" s="1"/>
  <c r="B67" i="7"/>
  <c r="W66" i="7"/>
  <c r="V66" i="7"/>
  <c r="S66" i="7"/>
  <c r="O66" i="7"/>
  <c r="N66" i="7"/>
  <c r="M66" i="7"/>
  <c r="L66" i="7"/>
  <c r="R66" i="7" s="1"/>
  <c r="K66" i="7"/>
  <c r="J66" i="7"/>
  <c r="I66" i="7"/>
  <c r="Q66" i="7" s="1"/>
  <c r="H66" i="7"/>
  <c r="P66" i="7" s="1"/>
  <c r="G66" i="7"/>
  <c r="F66" i="7"/>
  <c r="C66" i="7"/>
  <c r="B66" i="7"/>
  <c r="E66" i="7" s="1"/>
  <c r="T65" i="7"/>
  <c r="S65" i="7"/>
  <c r="R65" i="7"/>
  <c r="Q65" i="7"/>
  <c r="P65" i="7"/>
  <c r="E65" i="7"/>
  <c r="U65" i="7" s="1"/>
  <c r="U64" i="7"/>
  <c r="T64" i="7"/>
  <c r="S64" i="7"/>
  <c r="R64" i="7"/>
  <c r="Q64" i="7"/>
  <c r="P64" i="7"/>
  <c r="E64" i="7"/>
  <c r="S63" i="7"/>
  <c r="R63" i="7"/>
  <c r="Q63" i="7"/>
  <c r="P63" i="7"/>
  <c r="E63" i="7"/>
  <c r="U63" i="7" s="1"/>
  <c r="T62" i="7"/>
  <c r="S62" i="7"/>
  <c r="R62" i="7"/>
  <c r="Q62" i="7"/>
  <c r="P62" i="7"/>
  <c r="E62" i="7"/>
  <c r="U62" i="7" s="1"/>
  <c r="S61" i="7"/>
  <c r="R61" i="7"/>
  <c r="Q61" i="7"/>
  <c r="P61" i="7"/>
  <c r="E61" i="7"/>
  <c r="U61" i="7" s="1"/>
  <c r="V59" i="7"/>
  <c r="R59" i="7"/>
  <c r="O59" i="7"/>
  <c r="N59" i="7"/>
  <c r="M59" i="7"/>
  <c r="S59" i="7" s="1"/>
  <c r="L59" i="7"/>
  <c r="K59" i="7"/>
  <c r="J59" i="7"/>
  <c r="I59" i="7"/>
  <c r="Q59" i="7" s="1"/>
  <c r="H59" i="7"/>
  <c r="P59" i="7" s="1"/>
  <c r="G59" i="7"/>
  <c r="F59" i="7"/>
  <c r="C59" i="7"/>
  <c r="B59" i="7"/>
  <c r="E59" i="7" s="1"/>
  <c r="U58" i="7"/>
  <c r="T58" i="7"/>
  <c r="S58" i="7"/>
  <c r="R58" i="7"/>
  <c r="Q58" i="7"/>
  <c r="P58" i="7"/>
  <c r="E58" i="7"/>
  <c r="S57" i="7"/>
  <c r="R57" i="7"/>
  <c r="Q57" i="7"/>
  <c r="P57" i="7"/>
  <c r="E57" i="7"/>
  <c r="U57" i="7" s="1"/>
  <c r="S56" i="7"/>
  <c r="R56" i="7"/>
  <c r="Q56" i="7"/>
  <c r="P56" i="7"/>
  <c r="E56" i="7"/>
  <c r="U56" i="7" s="1"/>
  <c r="S55" i="7"/>
  <c r="R55" i="7"/>
  <c r="Q55" i="7"/>
  <c r="P55" i="7"/>
  <c r="E55" i="7"/>
  <c r="U55" i="7" s="1"/>
  <c r="W53" i="7"/>
  <c r="V53" i="7"/>
  <c r="R53" i="7"/>
  <c r="O53" i="7"/>
  <c r="S53" i="7" s="1"/>
  <c r="N53" i="7"/>
  <c r="M53" i="7"/>
  <c r="L53" i="7"/>
  <c r="K53" i="7"/>
  <c r="J53" i="7"/>
  <c r="I53" i="7"/>
  <c r="Q53" i="7" s="1"/>
  <c r="H53" i="7"/>
  <c r="P53" i="7" s="1"/>
  <c r="G53" i="7"/>
  <c r="F53" i="7"/>
  <c r="C53" i="7"/>
  <c r="B53" i="7"/>
  <c r="E53" i="7" s="1"/>
  <c r="U52" i="7"/>
  <c r="T52" i="7"/>
  <c r="S52" i="7"/>
  <c r="R52" i="7"/>
  <c r="Q52" i="7"/>
  <c r="P52" i="7"/>
  <c r="E52" i="7"/>
  <c r="T51" i="7"/>
  <c r="S51" i="7"/>
  <c r="R51" i="7"/>
  <c r="Q51" i="7"/>
  <c r="U51" i="7" s="1"/>
  <c r="P51" i="7"/>
  <c r="E51" i="7"/>
  <c r="S50" i="7"/>
  <c r="R50" i="7"/>
  <c r="Q50" i="7"/>
  <c r="P50" i="7"/>
  <c r="E50" i="7"/>
  <c r="U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U45" i="7"/>
  <c r="S45" i="7"/>
  <c r="R45" i="7"/>
  <c r="Q45" i="7"/>
  <c r="P45" i="7"/>
  <c r="E45" i="7"/>
  <c r="T45" i="7" s="1"/>
  <c r="U44" i="7"/>
  <c r="T44" i="7"/>
  <c r="S44" i="7"/>
  <c r="R44" i="7"/>
  <c r="Q44" i="7"/>
  <c r="P44" i="7"/>
  <c r="E44" i="7"/>
  <c r="T43" i="7"/>
  <c r="S43" i="7"/>
  <c r="R43" i="7"/>
  <c r="Q43" i="7"/>
  <c r="U43" i="7" s="1"/>
  <c r="P43" i="7"/>
  <c r="E43" i="7"/>
  <c r="S42" i="7"/>
  <c r="R42" i="7"/>
  <c r="Q42" i="7"/>
  <c r="P42" i="7"/>
  <c r="E42" i="7"/>
  <c r="U42" i="7" s="1"/>
  <c r="W40" i="7"/>
  <c r="V40" i="7"/>
  <c r="S40" i="7"/>
  <c r="O40" i="7"/>
  <c r="N40" i="7"/>
  <c r="M40" i="7"/>
  <c r="L40" i="7"/>
  <c r="R40" i="7" s="1"/>
  <c r="K40" i="7"/>
  <c r="J40" i="7"/>
  <c r="I40" i="7"/>
  <c r="Q40" i="7" s="1"/>
  <c r="H40" i="7"/>
  <c r="P40" i="7" s="1"/>
  <c r="G40" i="7"/>
  <c r="F40" i="7"/>
  <c r="C40" i="7"/>
  <c r="B40" i="7"/>
  <c r="E40" i="7" s="1"/>
  <c r="S39" i="7"/>
  <c r="R39" i="7"/>
  <c r="Q39" i="7"/>
  <c r="P39" i="7"/>
  <c r="E39" i="7"/>
  <c r="U39" i="7" s="1"/>
  <c r="U38" i="7"/>
  <c r="S38" i="7"/>
  <c r="R38" i="7"/>
  <c r="Q38" i="7"/>
  <c r="P38" i="7"/>
  <c r="E38" i="7"/>
  <c r="T38" i="7" s="1"/>
  <c r="U37" i="7"/>
  <c r="T37" i="7"/>
  <c r="S37" i="7"/>
  <c r="R37" i="7"/>
  <c r="Q37" i="7"/>
  <c r="P37" i="7"/>
  <c r="E37" i="7"/>
  <c r="S36" i="7"/>
  <c r="R36" i="7"/>
  <c r="Q36" i="7"/>
  <c r="U36" i="7" s="1"/>
  <c r="P36" i="7"/>
  <c r="T36" i="7" s="1"/>
  <c r="E36" i="7"/>
  <c r="S35" i="7"/>
  <c r="R35" i="7"/>
  <c r="Q35" i="7"/>
  <c r="P35" i="7"/>
  <c r="E35" i="7"/>
  <c r="T40" i="7" s="1"/>
  <c r="W33" i="7"/>
  <c r="V33" i="7"/>
  <c r="S33" i="7"/>
  <c r="O33" i="7"/>
  <c r="N33" i="7"/>
  <c r="M33" i="7"/>
  <c r="L33" i="7"/>
  <c r="R33" i="7" s="1"/>
  <c r="K33" i="7"/>
  <c r="J33" i="7"/>
  <c r="I33" i="7"/>
  <c r="Q33" i="7" s="1"/>
  <c r="H33" i="7"/>
  <c r="P33" i="7" s="1"/>
  <c r="G33" i="7"/>
  <c r="F33" i="7"/>
  <c r="C33" i="7"/>
  <c r="B33" i="7"/>
  <c r="E33" i="7" s="1"/>
  <c r="S32" i="7"/>
  <c r="R32" i="7"/>
  <c r="Q32" i="7"/>
  <c r="P32" i="7"/>
  <c r="E32" i="7"/>
  <c r="U32" i="7" s="1"/>
  <c r="W30" i="7"/>
  <c r="V30" i="7"/>
  <c r="O30" i="7"/>
  <c r="N30" i="7"/>
  <c r="M30" i="7"/>
  <c r="S30" i="7" s="1"/>
  <c r="L30" i="7"/>
  <c r="R30" i="7" s="1"/>
  <c r="K30" i="7"/>
  <c r="J30" i="7"/>
  <c r="I30" i="7"/>
  <c r="Q30" i="7" s="1"/>
  <c r="H30" i="7"/>
  <c r="P30" i="7" s="1"/>
  <c r="G30" i="7"/>
  <c r="F30" i="7"/>
  <c r="C30" i="7"/>
  <c r="B30" i="7"/>
  <c r="E30" i="7" s="1"/>
  <c r="S29" i="7"/>
  <c r="R29" i="7"/>
  <c r="Q29" i="7"/>
  <c r="P29" i="7"/>
  <c r="E29" i="7"/>
  <c r="U29" i="7" s="1"/>
  <c r="S28" i="7"/>
  <c r="R28" i="7"/>
  <c r="Q28" i="7"/>
  <c r="P28" i="7"/>
  <c r="E28" i="7"/>
  <c r="U28" i="7" s="1"/>
  <c r="U27" i="7"/>
  <c r="S27" i="7"/>
  <c r="R27" i="7"/>
  <c r="Q27" i="7"/>
  <c r="P27" i="7"/>
  <c r="E27" i="7"/>
  <c r="T27" i="7" s="1"/>
  <c r="S26" i="7"/>
  <c r="R26" i="7"/>
  <c r="Q26" i="7"/>
  <c r="P26" i="7"/>
  <c r="E26" i="7"/>
  <c r="U26" i="7" s="1"/>
  <c r="W24" i="7"/>
  <c r="V24" i="7"/>
  <c r="O24" i="7"/>
  <c r="N24" i="7"/>
  <c r="M24" i="7"/>
  <c r="S24" i="7" s="1"/>
  <c r="L24" i="7"/>
  <c r="R24" i="7" s="1"/>
  <c r="K24" i="7"/>
  <c r="J24" i="7"/>
  <c r="I24" i="7"/>
  <c r="Q24" i="7" s="1"/>
  <c r="H24" i="7"/>
  <c r="P24" i="7" s="1"/>
  <c r="G24" i="7"/>
  <c r="F24" i="7"/>
  <c r="E24" i="7"/>
  <c r="U24" i="7" s="1"/>
  <c r="C24" i="7"/>
  <c r="B24" i="7"/>
  <c r="T23" i="7"/>
  <c r="S23" i="7"/>
  <c r="R23" i="7"/>
  <c r="Q23" i="7"/>
  <c r="P23" i="7"/>
  <c r="E23" i="7"/>
  <c r="U23" i="7" s="1"/>
  <c r="S22" i="7"/>
  <c r="R22" i="7"/>
  <c r="Q22" i="7"/>
  <c r="P22" i="7"/>
  <c r="E22" i="7"/>
  <c r="U22" i="7" s="1"/>
  <c r="S21" i="7"/>
  <c r="R21" i="7"/>
  <c r="Q21" i="7"/>
  <c r="P21" i="7"/>
  <c r="E21" i="7"/>
  <c r="U21" i="7" s="1"/>
  <c r="S20" i="7"/>
  <c r="R20" i="7"/>
  <c r="Q20" i="7"/>
  <c r="P20" i="7"/>
  <c r="E20" i="7"/>
  <c r="U20" i="7" s="1"/>
  <c r="S19" i="7"/>
  <c r="R19" i="7"/>
  <c r="Q19" i="7"/>
  <c r="P19" i="7"/>
  <c r="E19" i="7"/>
  <c r="U19" i="7" s="1"/>
  <c r="S18" i="7"/>
  <c r="R18" i="7"/>
  <c r="Q18" i="7"/>
  <c r="P18" i="7"/>
  <c r="E18" i="7"/>
  <c r="U18" i="7" s="1"/>
  <c r="U17" i="7"/>
  <c r="S17" i="7"/>
  <c r="R17" i="7"/>
  <c r="Q17" i="7"/>
  <c r="P17" i="7"/>
  <c r="E17" i="7"/>
  <c r="T17" i="7" s="1"/>
  <c r="W15" i="7"/>
  <c r="V15" i="7"/>
  <c r="O15" i="7"/>
  <c r="N15" i="7"/>
  <c r="M15" i="7"/>
  <c r="S15" i="7" s="1"/>
  <c r="L15" i="7"/>
  <c r="R15" i="7" s="1"/>
  <c r="K15" i="7"/>
  <c r="J15" i="7"/>
  <c r="I15" i="7"/>
  <c r="Q15" i="7" s="1"/>
  <c r="H15" i="7"/>
  <c r="P15" i="7" s="1"/>
  <c r="G15" i="7"/>
  <c r="F15" i="7"/>
  <c r="C15" i="7"/>
  <c r="B15" i="7"/>
  <c r="E15" i="7" s="1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U12" i="7" s="1"/>
  <c r="S11" i="7"/>
  <c r="R11" i="7"/>
  <c r="Q11" i="7"/>
  <c r="P11" i="7"/>
  <c r="E11" i="7"/>
  <c r="U11" i="7" s="1"/>
  <c r="U10" i="7"/>
  <c r="S10" i="7"/>
  <c r="R10" i="7"/>
  <c r="Q10" i="7"/>
  <c r="P10" i="7"/>
  <c r="E10" i="7"/>
  <c r="T10" i="7" s="1"/>
  <c r="T9" i="7"/>
  <c r="S9" i="7"/>
  <c r="R9" i="7"/>
  <c r="Q9" i="7"/>
  <c r="P9" i="7"/>
  <c r="E9" i="7"/>
  <c r="U67" i="7" s="1"/>
  <c r="T71" i="7" l="1"/>
  <c r="U71" i="7"/>
  <c r="T33" i="7"/>
  <c r="U33" i="7"/>
  <c r="U30" i="7"/>
  <c r="T30" i="7"/>
  <c r="U59" i="7"/>
  <c r="T59" i="7"/>
  <c r="U70" i="7"/>
  <c r="U53" i="7"/>
  <c r="T22" i="7"/>
  <c r="T29" i="7"/>
  <c r="T35" i="7"/>
  <c r="U40" i="7"/>
  <c r="T42" i="7"/>
  <c r="T50" i="7"/>
  <c r="T57" i="7"/>
  <c r="T63" i="7"/>
  <c r="U87" i="7"/>
  <c r="U107" i="7"/>
  <c r="T14" i="7"/>
  <c r="T21" i="7"/>
  <c r="T28" i="7"/>
  <c r="U35" i="7"/>
  <c r="T49" i="7"/>
  <c r="T53" i="7"/>
  <c r="T56" i="7"/>
  <c r="T66" i="7"/>
  <c r="T13" i="7"/>
  <c r="T20" i="7"/>
  <c r="T24" i="7"/>
  <c r="T48" i="7"/>
  <c r="T55" i="7"/>
  <c r="T61" i="7"/>
  <c r="U66" i="7"/>
  <c r="T70" i="7"/>
  <c r="T12" i="7"/>
  <c r="T19" i="7"/>
  <c r="T26" i="7"/>
  <c r="T47" i="7"/>
  <c r="T91" i="7"/>
  <c r="T103" i="7"/>
  <c r="T11" i="7"/>
  <c r="T15" i="7"/>
  <c r="T18" i="7"/>
  <c r="T32" i="7"/>
  <c r="T39" i="7"/>
  <c r="T46" i="7"/>
  <c r="T72" i="7"/>
  <c r="T100" i="7"/>
  <c r="T108" i="7"/>
  <c r="T113" i="7"/>
  <c r="U15" i="7"/>
  <c r="U72" i="7"/>
  <c r="T89" i="7"/>
  <c r="T97" i="7"/>
  <c r="T105" i="7"/>
  <c r="T67" i="7"/>
  <c r="T88" i="7"/>
  <c r="E95" i="7"/>
  <c r="T102" i="7"/>
  <c r="T110" i="7"/>
  <c r="L112" i="7"/>
  <c r="R112" i="7" s="1"/>
  <c r="U9" i="7"/>
  <c r="E112" i="7" l="1"/>
  <c r="U95" i="7"/>
  <c r="T95" i="7"/>
  <c r="U112" i="7" l="1"/>
  <c r="T112" i="7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V112" i="6"/>
  <c r="Q112" i="6"/>
  <c r="P112" i="6"/>
  <c r="O112" i="6"/>
  <c r="N112" i="6"/>
  <c r="F112" i="6"/>
  <c r="U111" i="6"/>
  <c r="T111" i="6"/>
  <c r="S111" i="6"/>
  <c r="R111" i="6"/>
  <c r="S110" i="6"/>
  <c r="R110" i="6"/>
  <c r="E110" i="6"/>
  <c r="U110" i="6" s="1"/>
  <c r="U109" i="6"/>
  <c r="T109" i="6"/>
  <c r="S109" i="6"/>
  <c r="R109" i="6"/>
  <c r="E109" i="6"/>
  <c r="S108" i="6"/>
  <c r="R108" i="6"/>
  <c r="E108" i="6"/>
  <c r="U108" i="6" s="1"/>
  <c r="U107" i="6"/>
  <c r="S107" i="6"/>
  <c r="R107" i="6"/>
  <c r="E107" i="6"/>
  <c r="T107" i="6" s="1"/>
  <c r="U106" i="6"/>
  <c r="T106" i="6"/>
  <c r="S106" i="6"/>
  <c r="R106" i="6"/>
  <c r="E106" i="6"/>
  <c r="S105" i="6"/>
  <c r="R105" i="6"/>
  <c r="E105" i="6"/>
  <c r="U105" i="6" s="1"/>
  <c r="U104" i="6"/>
  <c r="T104" i="6"/>
  <c r="S104" i="6"/>
  <c r="R104" i="6"/>
  <c r="E104" i="6"/>
  <c r="S103" i="6"/>
  <c r="R103" i="6"/>
  <c r="E103" i="6"/>
  <c r="U103" i="6" s="1"/>
  <c r="S102" i="6"/>
  <c r="R102" i="6"/>
  <c r="E102" i="6"/>
  <c r="U102" i="6" s="1"/>
  <c r="U101" i="6"/>
  <c r="T101" i="6"/>
  <c r="S101" i="6"/>
  <c r="R101" i="6"/>
  <c r="E101" i="6"/>
  <c r="S100" i="6"/>
  <c r="R100" i="6"/>
  <c r="E100" i="6"/>
  <c r="U100" i="6" s="1"/>
  <c r="U99" i="6"/>
  <c r="T99" i="6"/>
  <c r="S99" i="6"/>
  <c r="R99" i="6"/>
  <c r="E99" i="6"/>
  <c r="U98" i="6"/>
  <c r="T98" i="6"/>
  <c r="S98" i="6"/>
  <c r="R98" i="6"/>
  <c r="E98" i="6"/>
  <c r="S97" i="6"/>
  <c r="R97" i="6"/>
  <c r="E97" i="6"/>
  <c r="U97" i="6" s="1"/>
  <c r="U96" i="6"/>
  <c r="T96" i="6"/>
  <c r="S96" i="6"/>
  <c r="R96" i="6"/>
  <c r="E96" i="6"/>
  <c r="W95" i="6"/>
  <c r="W112" i="6" s="1"/>
  <c r="V95" i="6"/>
  <c r="S95" i="6"/>
  <c r="R95" i="6"/>
  <c r="M95" i="6"/>
  <c r="M112" i="6" s="1"/>
  <c r="S112" i="6" s="1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D95" i="6"/>
  <c r="D112" i="6" s="1"/>
  <c r="C95" i="6"/>
  <c r="C112" i="6" s="1"/>
  <c r="B95" i="6"/>
  <c r="B112" i="6" s="1"/>
  <c r="U93" i="6"/>
  <c r="S93" i="6"/>
  <c r="R93" i="6"/>
  <c r="Q93" i="6"/>
  <c r="P93" i="6"/>
  <c r="E93" i="6"/>
  <c r="T93" i="6" s="1"/>
  <c r="U92" i="6"/>
  <c r="S92" i="6"/>
  <c r="R92" i="6"/>
  <c r="Q92" i="6"/>
  <c r="P92" i="6"/>
  <c r="E92" i="6"/>
  <c r="T92" i="6" s="1"/>
  <c r="T91" i="6"/>
  <c r="S91" i="6"/>
  <c r="R91" i="6"/>
  <c r="Q91" i="6"/>
  <c r="P91" i="6"/>
  <c r="E91" i="6"/>
  <c r="U91" i="6" s="1"/>
  <c r="S90" i="6"/>
  <c r="R90" i="6"/>
  <c r="Q90" i="6"/>
  <c r="P90" i="6"/>
  <c r="E90" i="6"/>
  <c r="U90" i="6" s="1"/>
  <c r="S89" i="6"/>
  <c r="R89" i="6"/>
  <c r="Q89" i="6"/>
  <c r="P89" i="6"/>
  <c r="E89" i="6"/>
  <c r="U89" i="6" s="1"/>
  <c r="S88" i="6"/>
  <c r="R88" i="6"/>
  <c r="Q88" i="6"/>
  <c r="P88" i="6"/>
  <c r="E88" i="6"/>
  <c r="U88" i="6" s="1"/>
  <c r="U87" i="6"/>
  <c r="S87" i="6"/>
  <c r="R87" i="6"/>
  <c r="Q87" i="6"/>
  <c r="P87" i="6"/>
  <c r="E87" i="6"/>
  <c r="T87" i="6" s="1"/>
  <c r="T86" i="6"/>
  <c r="S86" i="6"/>
  <c r="R86" i="6"/>
  <c r="Q86" i="6"/>
  <c r="P86" i="6"/>
  <c r="E86" i="6"/>
  <c r="U86" i="6" s="1"/>
  <c r="E83" i="6"/>
  <c r="E82" i="6"/>
  <c r="E81" i="6"/>
  <c r="E79" i="6" s="1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W72" i="6"/>
  <c r="V72" i="6"/>
  <c r="O72" i="6"/>
  <c r="N72" i="6"/>
  <c r="M72" i="6"/>
  <c r="S72" i="6" s="1"/>
  <c r="L72" i="6"/>
  <c r="R72" i="6" s="1"/>
  <c r="K72" i="6"/>
  <c r="J72" i="6"/>
  <c r="I72" i="6"/>
  <c r="Q72" i="6" s="1"/>
  <c r="H72" i="6"/>
  <c r="P72" i="6" s="1"/>
  <c r="G72" i="6"/>
  <c r="F72" i="6"/>
  <c r="C72" i="6"/>
  <c r="B72" i="6"/>
  <c r="E72" i="6" s="1"/>
  <c r="W71" i="6"/>
  <c r="V71" i="6"/>
  <c r="O71" i="6"/>
  <c r="N71" i="6"/>
  <c r="M71" i="6"/>
  <c r="S71" i="6" s="1"/>
  <c r="L71" i="6"/>
  <c r="R71" i="6" s="1"/>
  <c r="K71" i="6"/>
  <c r="J71" i="6"/>
  <c r="I71" i="6"/>
  <c r="Q71" i="6" s="1"/>
  <c r="H71" i="6"/>
  <c r="P71" i="6" s="1"/>
  <c r="G71" i="6"/>
  <c r="F71" i="6"/>
  <c r="E71" i="6"/>
  <c r="C71" i="6"/>
  <c r="B71" i="6"/>
  <c r="W70" i="6"/>
  <c r="V70" i="6"/>
  <c r="R70" i="6"/>
  <c r="O70" i="6"/>
  <c r="N70" i="6"/>
  <c r="M70" i="6"/>
  <c r="S70" i="6" s="1"/>
  <c r="L70" i="6"/>
  <c r="K70" i="6"/>
  <c r="J70" i="6"/>
  <c r="I70" i="6"/>
  <c r="Q70" i="6" s="1"/>
  <c r="H70" i="6"/>
  <c r="P70" i="6" s="1"/>
  <c r="G70" i="6"/>
  <c r="F70" i="6"/>
  <c r="E70" i="6"/>
  <c r="C70" i="6"/>
  <c r="B70" i="6"/>
  <c r="U69" i="6"/>
  <c r="T69" i="6"/>
  <c r="S69" i="6"/>
  <c r="R69" i="6"/>
  <c r="Q69" i="6"/>
  <c r="P69" i="6"/>
  <c r="E69" i="6"/>
  <c r="W67" i="6"/>
  <c r="V67" i="6"/>
  <c r="O67" i="6"/>
  <c r="N67" i="6"/>
  <c r="M67" i="6"/>
  <c r="S67" i="6" s="1"/>
  <c r="L67" i="6"/>
  <c r="R67" i="6" s="1"/>
  <c r="K67" i="6"/>
  <c r="J67" i="6"/>
  <c r="I67" i="6"/>
  <c r="Q67" i="6" s="1"/>
  <c r="H67" i="6"/>
  <c r="P67" i="6" s="1"/>
  <c r="G67" i="6"/>
  <c r="F67" i="6"/>
  <c r="C67" i="6"/>
  <c r="E67" i="6" s="1"/>
  <c r="B67" i="6"/>
  <c r="W66" i="6"/>
  <c r="V66" i="6"/>
  <c r="S66" i="6"/>
  <c r="R66" i="6"/>
  <c r="O66" i="6"/>
  <c r="N66" i="6"/>
  <c r="M66" i="6"/>
  <c r="L66" i="6"/>
  <c r="K66" i="6"/>
  <c r="J66" i="6"/>
  <c r="I66" i="6"/>
  <c r="Q66" i="6" s="1"/>
  <c r="H66" i="6"/>
  <c r="P66" i="6" s="1"/>
  <c r="G66" i="6"/>
  <c r="F66" i="6"/>
  <c r="C66" i="6"/>
  <c r="B66" i="6"/>
  <c r="E66" i="6" s="1"/>
  <c r="U65" i="6"/>
  <c r="T65" i="6"/>
  <c r="S65" i="6"/>
  <c r="R65" i="6"/>
  <c r="Q65" i="6"/>
  <c r="P65" i="6"/>
  <c r="E65" i="6"/>
  <c r="U64" i="6"/>
  <c r="S64" i="6"/>
  <c r="R64" i="6"/>
  <c r="Q64" i="6"/>
  <c r="P64" i="6"/>
  <c r="E64" i="6"/>
  <c r="T64" i="6" s="1"/>
  <c r="T63" i="6"/>
  <c r="S63" i="6"/>
  <c r="R63" i="6"/>
  <c r="Q63" i="6"/>
  <c r="P63" i="6"/>
  <c r="E63" i="6"/>
  <c r="U63" i="6" s="1"/>
  <c r="S62" i="6"/>
  <c r="R62" i="6"/>
  <c r="Q62" i="6"/>
  <c r="P62" i="6"/>
  <c r="E62" i="6"/>
  <c r="U62" i="6" s="1"/>
  <c r="U61" i="6"/>
  <c r="S61" i="6"/>
  <c r="R61" i="6"/>
  <c r="Q61" i="6"/>
  <c r="P61" i="6"/>
  <c r="E61" i="6"/>
  <c r="U66" i="6" s="1"/>
  <c r="V59" i="6"/>
  <c r="R59" i="6"/>
  <c r="O59" i="6"/>
  <c r="N59" i="6"/>
  <c r="M59" i="6"/>
  <c r="S59" i="6" s="1"/>
  <c r="L59" i="6"/>
  <c r="K59" i="6"/>
  <c r="J59" i="6"/>
  <c r="I59" i="6"/>
  <c r="Q59" i="6" s="1"/>
  <c r="H59" i="6"/>
  <c r="P59" i="6" s="1"/>
  <c r="G59" i="6"/>
  <c r="F59" i="6"/>
  <c r="E59" i="6"/>
  <c r="U59" i="6" s="1"/>
  <c r="C59" i="6"/>
  <c r="B59" i="6"/>
  <c r="U58" i="6"/>
  <c r="T58" i="6"/>
  <c r="S58" i="6"/>
  <c r="R58" i="6"/>
  <c r="Q58" i="6"/>
  <c r="P58" i="6"/>
  <c r="E58" i="6"/>
  <c r="T57" i="6"/>
  <c r="S57" i="6"/>
  <c r="R57" i="6"/>
  <c r="Q57" i="6"/>
  <c r="P57" i="6"/>
  <c r="E57" i="6"/>
  <c r="U57" i="6" s="1"/>
  <c r="S56" i="6"/>
  <c r="R56" i="6"/>
  <c r="Q56" i="6"/>
  <c r="P56" i="6"/>
  <c r="E56" i="6"/>
  <c r="U56" i="6" s="1"/>
  <c r="U55" i="6"/>
  <c r="S55" i="6"/>
  <c r="R55" i="6"/>
  <c r="Q55" i="6"/>
  <c r="P55" i="6"/>
  <c r="E55" i="6"/>
  <c r="T55" i="6" s="1"/>
  <c r="W53" i="6"/>
  <c r="V53" i="6"/>
  <c r="S53" i="6"/>
  <c r="O53" i="6"/>
  <c r="N53" i="6"/>
  <c r="R53" i="6" s="1"/>
  <c r="M53" i="6"/>
  <c r="L53" i="6"/>
  <c r="K53" i="6"/>
  <c r="J53" i="6"/>
  <c r="I53" i="6"/>
  <c r="Q53" i="6" s="1"/>
  <c r="H53" i="6"/>
  <c r="P53" i="6" s="1"/>
  <c r="G53" i="6"/>
  <c r="F53" i="6"/>
  <c r="C53" i="6"/>
  <c r="B53" i="6"/>
  <c r="E53" i="6" s="1"/>
  <c r="T52" i="6"/>
  <c r="S52" i="6"/>
  <c r="R52" i="6"/>
  <c r="Q52" i="6"/>
  <c r="U52" i="6" s="1"/>
  <c r="P52" i="6"/>
  <c r="E52" i="6"/>
  <c r="U51" i="6"/>
  <c r="S51" i="6"/>
  <c r="R51" i="6"/>
  <c r="Q51" i="6"/>
  <c r="P51" i="6"/>
  <c r="T51" i="6" s="1"/>
  <c r="E51" i="6"/>
  <c r="T50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U48" i="6"/>
  <c r="S48" i="6"/>
  <c r="R48" i="6"/>
  <c r="Q48" i="6"/>
  <c r="P48" i="6"/>
  <c r="E48" i="6"/>
  <c r="T48" i="6" s="1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U45" i="6" s="1"/>
  <c r="T44" i="6"/>
  <c r="S44" i="6"/>
  <c r="R44" i="6"/>
  <c r="Q44" i="6"/>
  <c r="U44" i="6" s="1"/>
  <c r="P44" i="6"/>
  <c r="E44" i="6"/>
  <c r="U43" i="6"/>
  <c r="S43" i="6"/>
  <c r="R43" i="6"/>
  <c r="Q43" i="6"/>
  <c r="P43" i="6"/>
  <c r="T43" i="6" s="1"/>
  <c r="E43" i="6"/>
  <c r="T42" i="6"/>
  <c r="S42" i="6"/>
  <c r="R42" i="6"/>
  <c r="Q42" i="6"/>
  <c r="P42" i="6"/>
  <c r="E42" i="6"/>
  <c r="U42" i="6" s="1"/>
  <c r="W40" i="6"/>
  <c r="V40" i="6"/>
  <c r="O40" i="6"/>
  <c r="N40" i="6"/>
  <c r="M40" i="6"/>
  <c r="S40" i="6" s="1"/>
  <c r="L40" i="6"/>
  <c r="R40" i="6" s="1"/>
  <c r="K40" i="6"/>
  <c r="J40" i="6"/>
  <c r="I40" i="6"/>
  <c r="Q40" i="6" s="1"/>
  <c r="H40" i="6"/>
  <c r="P40" i="6" s="1"/>
  <c r="G40" i="6"/>
  <c r="F40" i="6"/>
  <c r="E40" i="6"/>
  <c r="C40" i="6"/>
  <c r="B40" i="6"/>
  <c r="S39" i="6"/>
  <c r="R39" i="6"/>
  <c r="Q39" i="6"/>
  <c r="P39" i="6"/>
  <c r="E39" i="6"/>
  <c r="U39" i="6" s="1"/>
  <c r="S38" i="6"/>
  <c r="R38" i="6"/>
  <c r="Q38" i="6"/>
  <c r="P38" i="6"/>
  <c r="E38" i="6"/>
  <c r="U38" i="6" s="1"/>
  <c r="U37" i="6"/>
  <c r="T37" i="6"/>
  <c r="S37" i="6"/>
  <c r="R37" i="6"/>
  <c r="Q37" i="6"/>
  <c r="P37" i="6"/>
  <c r="E37" i="6"/>
  <c r="U36" i="6"/>
  <c r="S36" i="6"/>
  <c r="R36" i="6"/>
  <c r="Q36" i="6"/>
  <c r="P36" i="6"/>
  <c r="T36" i="6" s="1"/>
  <c r="E36" i="6"/>
  <c r="T35" i="6"/>
  <c r="S35" i="6"/>
  <c r="R35" i="6"/>
  <c r="Q35" i="6"/>
  <c r="P35" i="6"/>
  <c r="E35" i="6"/>
  <c r="T40" i="6" s="1"/>
  <c r="W33" i="6"/>
  <c r="V33" i="6"/>
  <c r="O33" i="6"/>
  <c r="N33" i="6"/>
  <c r="M33" i="6"/>
  <c r="S33" i="6" s="1"/>
  <c r="L33" i="6"/>
  <c r="R33" i="6" s="1"/>
  <c r="K33" i="6"/>
  <c r="J33" i="6"/>
  <c r="I33" i="6"/>
  <c r="Q33" i="6" s="1"/>
  <c r="H33" i="6"/>
  <c r="P33" i="6" s="1"/>
  <c r="G33" i="6"/>
  <c r="F33" i="6"/>
  <c r="E33" i="6"/>
  <c r="C33" i="6"/>
  <c r="B33" i="6"/>
  <c r="S32" i="6"/>
  <c r="R32" i="6"/>
  <c r="Q32" i="6"/>
  <c r="P32" i="6"/>
  <c r="E32" i="6"/>
  <c r="U32" i="6" s="1"/>
  <c r="W30" i="6"/>
  <c r="V30" i="6"/>
  <c r="O30" i="6"/>
  <c r="N30" i="6"/>
  <c r="M30" i="6"/>
  <c r="S30" i="6" s="1"/>
  <c r="L30" i="6"/>
  <c r="R30" i="6" s="1"/>
  <c r="K30" i="6"/>
  <c r="J30" i="6"/>
  <c r="I30" i="6"/>
  <c r="Q30" i="6" s="1"/>
  <c r="H30" i="6"/>
  <c r="P30" i="6" s="1"/>
  <c r="G30" i="6"/>
  <c r="F30" i="6"/>
  <c r="C30" i="6"/>
  <c r="B30" i="6"/>
  <c r="E30" i="6" s="1"/>
  <c r="T29" i="6"/>
  <c r="S29" i="6"/>
  <c r="R29" i="6"/>
  <c r="Q29" i="6"/>
  <c r="P29" i="6"/>
  <c r="E29" i="6"/>
  <c r="U29" i="6" s="1"/>
  <c r="S28" i="6"/>
  <c r="R28" i="6"/>
  <c r="Q28" i="6"/>
  <c r="P28" i="6"/>
  <c r="E28" i="6"/>
  <c r="U28" i="6" s="1"/>
  <c r="U27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W24" i="6"/>
  <c r="V24" i="6"/>
  <c r="R24" i="6"/>
  <c r="O24" i="6"/>
  <c r="N24" i="6"/>
  <c r="M24" i="6"/>
  <c r="S24" i="6" s="1"/>
  <c r="L24" i="6"/>
  <c r="K24" i="6"/>
  <c r="J24" i="6"/>
  <c r="I24" i="6"/>
  <c r="Q24" i="6" s="1"/>
  <c r="H24" i="6"/>
  <c r="P24" i="6" s="1"/>
  <c r="G24" i="6"/>
  <c r="F24" i="6"/>
  <c r="E24" i="6"/>
  <c r="C24" i="6"/>
  <c r="B24" i="6"/>
  <c r="U23" i="6"/>
  <c r="S23" i="6"/>
  <c r="R23" i="6"/>
  <c r="Q23" i="6"/>
  <c r="P23" i="6"/>
  <c r="E23" i="6"/>
  <c r="T23" i="6" s="1"/>
  <c r="T22" i="6"/>
  <c r="S22" i="6"/>
  <c r="R22" i="6"/>
  <c r="Q22" i="6"/>
  <c r="P22" i="6"/>
  <c r="E22" i="6"/>
  <c r="U22" i="6" s="1"/>
  <c r="S21" i="6"/>
  <c r="R21" i="6"/>
  <c r="Q21" i="6"/>
  <c r="P21" i="6"/>
  <c r="E21" i="6"/>
  <c r="U21" i="6" s="1"/>
  <c r="U20" i="6"/>
  <c r="S20" i="6"/>
  <c r="R20" i="6"/>
  <c r="Q20" i="6"/>
  <c r="P20" i="6"/>
  <c r="E20" i="6"/>
  <c r="T20" i="6" s="1"/>
  <c r="S19" i="6"/>
  <c r="R19" i="6"/>
  <c r="Q19" i="6"/>
  <c r="P19" i="6"/>
  <c r="E19" i="6"/>
  <c r="U19" i="6" s="1"/>
  <c r="S18" i="6"/>
  <c r="R18" i="6"/>
  <c r="Q18" i="6"/>
  <c r="P18" i="6"/>
  <c r="E18" i="6"/>
  <c r="U18" i="6" s="1"/>
  <c r="S17" i="6"/>
  <c r="R17" i="6"/>
  <c r="Q17" i="6"/>
  <c r="P17" i="6"/>
  <c r="E17" i="6"/>
  <c r="U17" i="6" s="1"/>
  <c r="W15" i="6"/>
  <c r="V15" i="6"/>
  <c r="S15" i="6"/>
  <c r="O15" i="6"/>
  <c r="N15" i="6"/>
  <c r="M15" i="6"/>
  <c r="L15" i="6"/>
  <c r="R15" i="6" s="1"/>
  <c r="K15" i="6"/>
  <c r="J15" i="6"/>
  <c r="I15" i="6"/>
  <c r="Q15" i="6" s="1"/>
  <c r="H15" i="6"/>
  <c r="P15" i="6" s="1"/>
  <c r="G15" i="6"/>
  <c r="F15" i="6"/>
  <c r="C15" i="6"/>
  <c r="B15" i="6"/>
  <c r="E15" i="6" s="1"/>
  <c r="S14" i="6"/>
  <c r="R14" i="6"/>
  <c r="Q14" i="6"/>
  <c r="P14" i="6"/>
  <c r="E14" i="6"/>
  <c r="U14" i="6" s="1"/>
  <c r="U13" i="6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U11" i="6" s="1"/>
  <c r="S10" i="6"/>
  <c r="R10" i="6"/>
  <c r="Q10" i="6"/>
  <c r="P10" i="6"/>
  <c r="E10" i="6"/>
  <c r="T67" i="6" s="1"/>
  <c r="U9" i="6"/>
  <c r="T9" i="6"/>
  <c r="S9" i="6"/>
  <c r="R9" i="6"/>
  <c r="Q9" i="6"/>
  <c r="P9" i="6"/>
  <c r="E9" i="6"/>
  <c r="U67" i="6" s="1"/>
  <c r="U30" i="6" l="1"/>
  <c r="T30" i="6"/>
  <c r="U24" i="6"/>
  <c r="U53" i="6"/>
  <c r="T33" i="6"/>
  <c r="U70" i="6"/>
  <c r="T71" i="6"/>
  <c r="U33" i="6"/>
  <c r="T14" i="6"/>
  <c r="T21" i="6"/>
  <c r="T28" i="6"/>
  <c r="U35" i="6"/>
  <c r="T49" i="6"/>
  <c r="T53" i="6"/>
  <c r="T56" i="6"/>
  <c r="T62" i="6"/>
  <c r="T66" i="6"/>
  <c r="U40" i="6"/>
  <c r="T24" i="6"/>
  <c r="T59" i="6"/>
  <c r="T61" i="6"/>
  <c r="T70" i="6"/>
  <c r="T12" i="6"/>
  <c r="T19" i="6"/>
  <c r="T26" i="6"/>
  <c r="T47" i="6"/>
  <c r="T103" i="6"/>
  <c r="U71" i="6"/>
  <c r="T11" i="6"/>
  <c r="T15" i="6"/>
  <c r="T18" i="6"/>
  <c r="T32" i="6"/>
  <c r="T39" i="6"/>
  <c r="T46" i="6"/>
  <c r="T72" i="6"/>
  <c r="T90" i="6"/>
  <c r="T100" i="6"/>
  <c r="T108" i="6"/>
  <c r="T113" i="6"/>
  <c r="T10" i="6"/>
  <c r="U15" i="6"/>
  <c r="T17" i="6"/>
  <c r="T38" i="6"/>
  <c r="T45" i="6"/>
  <c r="U72" i="6"/>
  <c r="T89" i="6"/>
  <c r="T97" i="6"/>
  <c r="T105" i="6"/>
  <c r="U10" i="6"/>
  <c r="T88" i="6"/>
  <c r="E95" i="6"/>
  <c r="T102" i="6"/>
  <c r="T110" i="6"/>
  <c r="E112" i="6" l="1"/>
  <c r="U95" i="6"/>
  <c r="T95" i="6"/>
  <c r="U112" i="6" l="1"/>
  <c r="T112" i="6"/>
  <c r="W113" i="5"/>
  <c r="V113" i="5"/>
  <c r="S113" i="5"/>
  <c r="Q113" i="5"/>
  <c r="P113" i="5"/>
  <c r="O113" i="5"/>
  <c r="N113" i="5"/>
  <c r="M113" i="5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V112" i="5"/>
  <c r="Q112" i="5"/>
  <c r="P112" i="5"/>
  <c r="O112" i="5"/>
  <c r="N112" i="5"/>
  <c r="M112" i="5"/>
  <c r="S112" i="5" s="1"/>
  <c r="I112" i="5"/>
  <c r="F112" i="5"/>
  <c r="U111" i="5"/>
  <c r="T111" i="5"/>
  <c r="S111" i="5"/>
  <c r="R111" i="5"/>
  <c r="S110" i="5"/>
  <c r="R110" i="5"/>
  <c r="E110" i="5"/>
  <c r="U110" i="5" s="1"/>
  <c r="U109" i="5"/>
  <c r="T109" i="5"/>
  <c r="S109" i="5"/>
  <c r="R109" i="5"/>
  <c r="E109" i="5"/>
  <c r="S108" i="5"/>
  <c r="R108" i="5"/>
  <c r="E108" i="5"/>
  <c r="U108" i="5" s="1"/>
  <c r="U107" i="5"/>
  <c r="T107" i="5"/>
  <c r="S107" i="5"/>
  <c r="R107" i="5"/>
  <c r="E107" i="5"/>
  <c r="U106" i="5"/>
  <c r="S106" i="5"/>
  <c r="R106" i="5"/>
  <c r="E106" i="5"/>
  <c r="T106" i="5" s="1"/>
  <c r="S105" i="5"/>
  <c r="R105" i="5"/>
  <c r="E105" i="5"/>
  <c r="U105" i="5" s="1"/>
  <c r="U104" i="5"/>
  <c r="T104" i="5"/>
  <c r="S104" i="5"/>
  <c r="R104" i="5"/>
  <c r="E104" i="5"/>
  <c r="S103" i="5"/>
  <c r="R103" i="5"/>
  <c r="E103" i="5"/>
  <c r="U103" i="5" s="1"/>
  <c r="S102" i="5"/>
  <c r="R102" i="5"/>
  <c r="E102" i="5"/>
  <c r="U102" i="5" s="1"/>
  <c r="U101" i="5"/>
  <c r="T101" i="5"/>
  <c r="S101" i="5"/>
  <c r="R101" i="5"/>
  <c r="E101" i="5"/>
  <c r="S100" i="5"/>
  <c r="R100" i="5"/>
  <c r="E100" i="5"/>
  <c r="U100" i="5" s="1"/>
  <c r="U99" i="5"/>
  <c r="T99" i="5"/>
  <c r="S99" i="5"/>
  <c r="R99" i="5"/>
  <c r="E99" i="5"/>
  <c r="S98" i="5"/>
  <c r="R98" i="5"/>
  <c r="E98" i="5"/>
  <c r="U98" i="5" s="1"/>
  <c r="S97" i="5"/>
  <c r="R97" i="5"/>
  <c r="E97" i="5"/>
  <c r="U97" i="5" s="1"/>
  <c r="U96" i="5"/>
  <c r="T96" i="5"/>
  <c r="S96" i="5"/>
  <c r="R96" i="5"/>
  <c r="E96" i="5"/>
  <c r="W95" i="5"/>
  <c r="W112" i="5" s="1"/>
  <c r="V95" i="5"/>
  <c r="S95" i="5"/>
  <c r="R95" i="5"/>
  <c r="M95" i="5"/>
  <c r="L95" i="5"/>
  <c r="L112" i="5" s="1"/>
  <c r="R112" i="5" s="1"/>
  <c r="K95" i="5"/>
  <c r="K112" i="5" s="1"/>
  <c r="J95" i="5"/>
  <c r="J112" i="5" s="1"/>
  <c r="I95" i="5"/>
  <c r="H95" i="5"/>
  <c r="H112" i="5" s="1"/>
  <c r="G95" i="5"/>
  <c r="G112" i="5" s="1"/>
  <c r="F95" i="5"/>
  <c r="D95" i="5"/>
  <c r="D112" i="5" s="1"/>
  <c r="C95" i="5"/>
  <c r="C112" i="5" s="1"/>
  <c r="B95" i="5"/>
  <c r="B112" i="5" s="1"/>
  <c r="S93" i="5"/>
  <c r="R93" i="5"/>
  <c r="Q93" i="5"/>
  <c r="P93" i="5"/>
  <c r="E93" i="5"/>
  <c r="U93" i="5" s="1"/>
  <c r="U92" i="5"/>
  <c r="S92" i="5"/>
  <c r="R92" i="5"/>
  <c r="Q92" i="5"/>
  <c r="P92" i="5"/>
  <c r="E92" i="5"/>
  <c r="T92" i="5" s="1"/>
  <c r="T91" i="5"/>
  <c r="S91" i="5"/>
  <c r="R91" i="5"/>
  <c r="Q91" i="5"/>
  <c r="P91" i="5"/>
  <c r="E91" i="5"/>
  <c r="U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U87" i="5"/>
  <c r="T87" i="5"/>
  <c r="S87" i="5"/>
  <c r="R87" i="5"/>
  <c r="Q87" i="5"/>
  <c r="P87" i="5"/>
  <c r="E87" i="5"/>
  <c r="T86" i="5"/>
  <c r="S86" i="5"/>
  <c r="R86" i="5"/>
  <c r="Q86" i="5"/>
  <c r="P86" i="5"/>
  <c r="E86" i="5"/>
  <c r="U86" i="5" s="1"/>
  <c r="E83" i="5"/>
  <c r="E82" i="5"/>
  <c r="E81" i="5"/>
  <c r="E80" i="5"/>
  <c r="E79" i="5" s="1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W72" i="5"/>
  <c r="V72" i="5"/>
  <c r="O72" i="5"/>
  <c r="S72" i="5" s="1"/>
  <c r="N72" i="5"/>
  <c r="M72" i="5"/>
  <c r="L72" i="5"/>
  <c r="R72" i="5" s="1"/>
  <c r="K72" i="5"/>
  <c r="J72" i="5"/>
  <c r="I72" i="5"/>
  <c r="Q72" i="5" s="1"/>
  <c r="H72" i="5"/>
  <c r="P72" i="5" s="1"/>
  <c r="G72" i="5"/>
  <c r="F72" i="5"/>
  <c r="C72" i="5"/>
  <c r="B72" i="5"/>
  <c r="E72" i="5" s="1"/>
  <c r="W71" i="5"/>
  <c r="V71" i="5"/>
  <c r="O71" i="5"/>
  <c r="N71" i="5"/>
  <c r="M71" i="5"/>
  <c r="S71" i="5" s="1"/>
  <c r="L71" i="5"/>
  <c r="R71" i="5" s="1"/>
  <c r="K71" i="5"/>
  <c r="J71" i="5"/>
  <c r="I71" i="5"/>
  <c r="Q71" i="5" s="1"/>
  <c r="H71" i="5"/>
  <c r="P71" i="5" s="1"/>
  <c r="G71" i="5"/>
  <c r="F71" i="5"/>
  <c r="E71" i="5"/>
  <c r="C71" i="5"/>
  <c r="B71" i="5"/>
  <c r="W70" i="5"/>
  <c r="V70" i="5"/>
  <c r="R70" i="5"/>
  <c r="O70" i="5"/>
  <c r="N70" i="5"/>
  <c r="M70" i="5"/>
  <c r="S70" i="5" s="1"/>
  <c r="L70" i="5"/>
  <c r="K70" i="5"/>
  <c r="J70" i="5"/>
  <c r="I70" i="5"/>
  <c r="Q70" i="5" s="1"/>
  <c r="H70" i="5"/>
  <c r="P70" i="5" s="1"/>
  <c r="G70" i="5"/>
  <c r="F70" i="5"/>
  <c r="E70" i="5"/>
  <c r="C70" i="5"/>
  <c r="B70" i="5"/>
  <c r="U69" i="5"/>
  <c r="T69" i="5"/>
  <c r="S69" i="5"/>
  <c r="R69" i="5"/>
  <c r="Q69" i="5"/>
  <c r="P69" i="5"/>
  <c r="E69" i="5"/>
  <c r="W67" i="5"/>
  <c r="V67" i="5"/>
  <c r="O67" i="5"/>
  <c r="N67" i="5"/>
  <c r="M67" i="5"/>
  <c r="S67" i="5" s="1"/>
  <c r="L67" i="5"/>
  <c r="R67" i="5" s="1"/>
  <c r="K67" i="5"/>
  <c r="J67" i="5"/>
  <c r="I67" i="5"/>
  <c r="Q67" i="5" s="1"/>
  <c r="H67" i="5"/>
  <c r="P67" i="5" s="1"/>
  <c r="G67" i="5"/>
  <c r="F67" i="5"/>
  <c r="E67" i="5"/>
  <c r="C67" i="5"/>
  <c r="B67" i="5"/>
  <c r="W66" i="5"/>
  <c r="V66" i="5"/>
  <c r="S66" i="5"/>
  <c r="R66" i="5"/>
  <c r="O66" i="5"/>
  <c r="N66" i="5"/>
  <c r="M66" i="5"/>
  <c r="L66" i="5"/>
  <c r="K66" i="5"/>
  <c r="J66" i="5"/>
  <c r="I66" i="5"/>
  <c r="Q66" i="5" s="1"/>
  <c r="H66" i="5"/>
  <c r="P66" i="5" s="1"/>
  <c r="G66" i="5"/>
  <c r="F66" i="5"/>
  <c r="C66" i="5"/>
  <c r="B66" i="5"/>
  <c r="E66" i="5" s="1"/>
  <c r="U65" i="5"/>
  <c r="T65" i="5"/>
  <c r="S65" i="5"/>
  <c r="R65" i="5"/>
  <c r="Q65" i="5"/>
  <c r="P65" i="5"/>
  <c r="E65" i="5"/>
  <c r="U64" i="5"/>
  <c r="T64" i="5"/>
  <c r="S64" i="5"/>
  <c r="R64" i="5"/>
  <c r="Q64" i="5"/>
  <c r="P64" i="5"/>
  <c r="E64" i="5"/>
  <c r="T63" i="5"/>
  <c r="S63" i="5"/>
  <c r="R63" i="5"/>
  <c r="Q63" i="5"/>
  <c r="P63" i="5"/>
  <c r="E63" i="5"/>
  <c r="U63" i="5" s="1"/>
  <c r="S62" i="5"/>
  <c r="R62" i="5"/>
  <c r="Q62" i="5"/>
  <c r="P62" i="5"/>
  <c r="E62" i="5"/>
  <c r="U62" i="5" s="1"/>
  <c r="U61" i="5"/>
  <c r="S61" i="5"/>
  <c r="R61" i="5"/>
  <c r="Q61" i="5"/>
  <c r="P61" i="5"/>
  <c r="E61" i="5"/>
  <c r="V59" i="5"/>
  <c r="R59" i="5"/>
  <c r="O59" i="5"/>
  <c r="N59" i="5"/>
  <c r="M59" i="5"/>
  <c r="S59" i="5" s="1"/>
  <c r="L59" i="5"/>
  <c r="K59" i="5"/>
  <c r="J59" i="5"/>
  <c r="I59" i="5"/>
  <c r="Q59" i="5" s="1"/>
  <c r="H59" i="5"/>
  <c r="P59" i="5" s="1"/>
  <c r="G59" i="5"/>
  <c r="F59" i="5"/>
  <c r="E59" i="5"/>
  <c r="U59" i="5" s="1"/>
  <c r="C59" i="5"/>
  <c r="B59" i="5"/>
  <c r="U58" i="5"/>
  <c r="T58" i="5"/>
  <c r="S58" i="5"/>
  <c r="R58" i="5"/>
  <c r="Q58" i="5"/>
  <c r="P58" i="5"/>
  <c r="E58" i="5"/>
  <c r="T57" i="5"/>
  <c r="S57" i="5"/>
  <c r="R57" i="5"/>
  <c r="Q57" i="5"/>
  <c r="P57" i="5"/>
  <c r="E57" i="5"/>
  <c r="U57" i="5" s="1"/>
  <c r="S56" i="5"/>
  <c r="R56" i="5"/>
  <c r="Q56" i="5"/>
  <c r="P56" i="5"/>
  <c r="E56" i="5"/>
  <c r="U56" i="5" s="1"/>
  <c r="U55" i="5"/>
  <c r="S55" i="5"/>
  <c r="R55" i="5"/>
  <c r="Q55" i="5"/>
  <c r="P55" i="5"/>
  <c r="E55" i="5"/>
  <c r="T55" i="5" s="1"/>
  <c r="W53" i="5"/>
  <c r="V53" i="5"/>
  <c r="S53" i="5"/>
  <c r="O53" i="5"/>
  <c r="N53" i="5"/>
  <c r="R53" i="5" s="1"/>
  <c r="M53" i="5"/>
  <c r="L53" i="5"/>
  <c r="K53" i="5"/>
  <c r="J53" i="5"/>
  <c r="I53" i="5"/>
  <c r="Q53" i="5" s="1"/>
  <c r="H53" i="5"/>
  <c r="P53" i="5" s="1"/>
  <c r="G53" i="5"/>
  <c r="F53" i="5"/>
  <c r="C53" i="5"/>
  <c r="B53" i="5"/>
  <c r="E53" i="5" s="1"/>
  <c r="T52" i="5"/>
  <c r="S52" i="5"/>
  <c r="R52" i="5"/>
  <c r="Q52" i="5"/>
  <c r="U52" i="5" s="1"/>
  <c r="P52" i="5"/>
  <c r="E52" i="5"/>
  <c r="U51" i="5"/>
  <c r="S51" i="5"/>
  <c r="R51" i="5"/>
  <c r="Q51" i="5"/>
  <c r="P51" i="5"/>
  <c r="T51" i="5" s="1"/>
  <c r="E51" i="5"/>
  <c r="T50" i="5"/>
  <c r="S50" i="5"/>
  <c r="R50" i="5"/>
  <c r="Q50" i="5"/>
  <c r="P50" i="5"/>
  <c r="E50" i="5"/>
  <c r="U50" i="5" s="1"/>
  <c r="S49" i="5"/>
  <c r="R49" i="5"/>
  <c r="Q49" i="5"/>
  <c r="P49" i="5"/>
  <c r="E49" i="5"/>
  <c r="U49" i="5" s="1"/>
  <c r="U48" i="5"/>
  <c r="S48" i="5"/>
  <c r="R48" i="5"/>
  <c r="Q48" i="5"/>
  <c r="P48" i="5"/>
  <c r="E48" i="5"/>
  <c r="T48" i="5" s="1"/>
  <c r="T47" i="5"/>
  <c r="S47" i="5"/>
  <c r="R47" i="5"/>
  <c r="Q47" i="5"/>
  <c r="P47" i="5"/>
  <c r="E47" i="5"/>
  <c r="U47" i="5" s="1"/>
  <c r="S46" i="5"/>
  <c r="R46" i="5"/>
  <c r="Q46" i="5"/>
  <c r="P46" i="5"/>
  <c r="E46" i="5"/>
  <c r="U46" i="5" s="1"/>
  <c r="S45" i="5"/>
  <c r="R45" i="5"/>
  <c r="Q45" i="5"/>
  <c r="P45" i="5"/>
  <c r="E45" i="5"/>
  <c r="U45" i="5" s="1"/>
  <c r="U44" i="5"/>
  <c r="T44" i="5"/>
  <c r="S44" i="5"/>
  <c r="R44" i="5"/>
  <c r="Q44" i="5"/>
  <c r="P44" i="5"/>
  <c r="E44" i="5"/>
  <c r="U43" i="5"/>
  <c r="S43" i="5"/>
  <c r="R43" i="5"/>
  <c r="Q43" i="5"/>
  <c r="P43" i="5"/>
  <c r="T43" i="5" s="1"/>
  <c r="E43" i="5"/>
  <c r="T42" i="5"/>
  <c r="S42" i="5"/>
  <c r="R42" i="5"/>
  <c r="Q42" i="5"/>
  <c r="P42" i="5"/>
  <c r="E42" i="5"/>
  <c r="U42" i="5" s="1"/>
  <c r="W40" i="5"/>
  <c r="V40" i="5"/>
  <c r="O40" i="5"/>
  <c r="N40" i="5"/>
  <c r="M40" i="5"/>
  <c r="S40" i="5" s="1"/>
  <c r="L40" i="5"/>
  <c r="R40" i="5" s="1"/>
  <c r="K40" i="5"/>
  <c r="J40" i="5"/>
  <c r="I40" i="5"/>
  <c r="Q40" i="5" s="1"/>
  <c r="U40" i="5" s="1"/>
  <c r="H40" i="5"/>
  <c r="P40" i="5" s="1"/>
  <c r="G40" i="5"/>
  <c r="F40" i="5"/>
  <c r="E40" i="5"/>
  <c r="C40" i="5"/>
  <c r="B40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U37" i="5"/>
  <c r="T37" i="5"/>
  <c r="S37" i="5"/>
  <c r="R37" i="5"/>
  <c r="Q37" i="5"/>
  <c r="P37" i="5"/>
  <c r="E37" i="5"/>
  <c r="U36" i="5"/>
  <c r="S36" i="5"/>
  <c r="R36" i="5"/>
  <c r="Q36" i="5"/>
  <c r="P36" i="5"/>
  <c r="T36" i="5" s="1"/>
  <c r="E36" i="5"/>
  <c r="T35" i="5"/>
  <c r="S35" i="5"/>
  <c r="R35" i="5"/>
  <c r="Q35" i="5"/>
  <c r="P35" i="5"/>
  <c r="E35" i="5"/>
  <c r="T40" i="5" s="1"/>
  <c r="W33" i="5"/>
  <c r="V33" i="5"/>
  <c r="O33" i="5"/>
  <c r="N33" i="5"/>
  <c r="M33" i="5"/>
  <c r="S33" i="5" s="1"/>
  <c r="L33" i="5"/>
  <c r="R33" i="5" s="1"/>
  <c r="K33" i="5"/>
  <c r="J33" i="5"/>
  <c r="I33" i="5"/>
  <c r="Q33" i="5" s="1"/>
  <c r="H33" i="5"/>
  <c r="P33" i="5" s="1"/>
  <c r="G33" i="5"/>
  <c r="F33" i="5"/>
  <c r="E33" i="5"/>
  <c r="C33" i="5"/>
  <c r="B33" i="5"/>
  <c r="S32" i="5"/>
  <c r="R32" i="5"/>
  <c r="Q32" i="5"/>
  <c r="P32" i="5"/>
  <c r="E32" i="5"/>
  <c r="U32" i="5" s="1"/>
  <c r="W30" i="5"/>
  <c r="V30" i="5"/>
  <c r="O30" i="5"/>
  <c r="N30" i="5"/>
  <c r="M30" i="5"/>
  <c r="S30" i="5" s="1"/>
  <c r="L30" i="5"/>
  <c r="R30" i="5" s="1"/>
  <c r="K30" i="5"/>
  <c r="J30" i="5"/>
  <c r="I30" i="5"/>
  <c r="Q30" i="5" s="1"/>
  <c r="H30" i="5"/>
  <c r="P30" i="5" s="1"/>
  <c r="G30" i="5"/>
  <c r="F30" i="5"/>
  <c r="C30" i="5"/>
  <c r="E30" i="5" s="1"/>
  <c r="B30" i="5"/>
  <c r="T29" i="5"/>
  <c r="S29" i="5"/>
  <c r="R29" i="5"/>
  <c r="Q29" i="5"/>
  <c r="P29" i="5"/>
  <c r="E29" i="5"/>
  <c r="U29" i="5" s="1"/>
  <c r="S28" i="5"/>
  <c r="R28" i="5"/>
  <c r="Q28" i="5"/>
  <c r="P28" i="5"/>
  <c r="E28" i="5"/>
  <c r="U28" i="5" s="1"/>
  <c r="U27" i="5"/>
  <c r="S27" i="5"/>
  <c r="R27" i="5"/>
  <c r="Q27" i="5"/>
  <c r="P27" i="5"/>
  <c r="E27" i="5"/>
  <c r="T27" i="5" s="1"/>
  <c r="T26" i="5"/>
  <c r="S26" i="5"/>
  <c r="R26" i="5"/>
  <c r="Q26" i="5"/>
  <c r="P26" i="5"/>
  <c r="E26" i="5"/>
  <c r="U26" i="5" s="1"/>
  <c r="W24" i="5"/>
  <c r="V24" i="5"/>
  <c r="R24" i="5"/>
  <c r="O24" i="5"/>
  <c r="N24" i="5"/>
  <c r="M24" i="5"/>
  <c r="S24" i="5" s="1"/>
  <c r="L24" i="5"/>
  <c r="K24" i="5"/>
  <c r="J24" i="5"/>
  <c r="I24" i="5"/>
  <c r="Q24" i="5" s="1"/>
  <c r="H24" i="5"/>
  <c r="P24" i="5" s="1"/>
  <c r="G24" i="5"/>
  <c r="F24" i="5"/>
  <c r="E24" i="5"/>
  <c r="C24" i="5"/>
  <c r="B24" i="5"/>
  <c r="U23" i="5"/>
  <c r="T23" i="5"/>
  <c r="S23" i="5"/>
  <c r="R23" i="5"/>
  <c r="Q23" i="5"/>
  <c r="P23" i="5"/>
  <c r="E23" i="5"/>
  <c r="T22" i="5"/>
  <c r="S22" i="5"/>
  <c r="R22" i="5"/>
  <c r="Q22" i="5"/>
  <c r="P22" i="5"/>
  <c r="E22" i="5"/>
  <c r="U22" i="5" s="1"/>
  <c r="S21" i="5"/>
  <c r="R21" i="5"/>
  <c r="Q21" i="5"/>
  <c r="P21" i="5"/>
  <c r="E21" i="5"/>
  <c r="U21" i="5" s="1"/>
  <c r="S20" i="5"/>
  <c r="R20" i="5"/>
  <c r="Q20" i="5"/>
  <c r="U20" i="5" s="1"/>
  <c r="P20" i="5"/>
  <c r="E20" i="5"/>
  <c r="T20" i="5" s="1"/>
  <c r="S19" i="5"/>
  <c r="R19" i="5"/>
  <c r="Q19" i="5"/>
  <c r="P19" i="5"/>
  <c r="T19" i="5" s="1"/>
  <c r="E19" i="5"/>
  <c r="U19" i="5" s="1"/>
  <c r="S18" i="5"/>
  <c r="R18" i="5"/>
  <c r="Q18" i="5"/>
  <c r="P18" i="5"/>
  <c r="E18" i="5"/>
  <c r="U18" i="5" s="1"/>
  <c r="S17" i="5"/>
  <c r="R17" i="5"/>
  <c r="Q17" i="5"/>
  <c r="P17" i="5"/>
  <c r="E17" i="5"/>
  <c r="U17" i="5" s="1"/>
  <c r="W15" i="5"/>
  <c r="V15" i="5"/>
  <c r="S15" i="5"/>
  <c r="P15" i="5"/>
  <c r="O15" i="5"/>
  <c r="N15" i="5"/>
  <c r="M15" i="5"/>
  <c r="L15" i="5"/>
  <c r="R15" i="5" s="1"/>
  <c r="K15" i="5"/>
  <c r="J15" i="5"/>
  <c r="I15" i="5"/>
  <c r="Q15" i="5" s="1"/>
  <c r="H15" i="5"/>
  <c r="G15" i="5"/>
  <c r="F15" i="5"/>
  <c r="C15" i="5"/>
  <c r="B15" i="5"/>
  <c r="E15" i="5" s="1"/>
  <c r="S14" i="5"/>
  <c r="R14" i="5"/>
  <c r="Q14" i="5"/>
  <c r="P14" i="5"/>
  <c r="E14" i="5"/>
  <c r="U14" i="5" s="1"/>
  <c r="U13" i="5"/>
  <c r="S13" i="5"/>
  <c r="R13" i="5"/>
  <c r="Q13" i="5"/>
  <c r="P13" i="5"/>
  <c r="E13" i="5"/>
  <c r="T13" i="5" s="1"/>
  <c r="T12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U10" i="5" s="1"/>
  <c r="T9" i="5"/>
  <c r="S9" i="5"/>
  <c r="R9" i="5"/>
  <c r="Q9" i="5"/>
  <c r="U9" i="5" s="1"/>
  <c r="P9" i="5"/>
  <c r="E9" i="5"/>
  <c r="U67" i="5" s="1"/>
  <c r="U30" i="5" l="1"/>
  <c r="T30" i="5"/>
  <c r="U24" i="5"/>
  <c r="U70" i="5"/>
  <c r="T71" i="5"/>
  <c r="U53" i="5"/>
  <c r="U66" i="5"/>
  <c r="T33" i="5"/>
  <c r="T14" i="5"/>
  <c r="T21" i="5"/>
  <c r="T28" i="5"/>
  <c r="U35" i="5"/>
  <c r="T49" i="5"/>
  <c r="T53" i="5"/>
  <c r="T56" i="5"/>
  <c r="T62" i="5"/>
  <c r="T66" i="5"/>
  <c r="T93" i="5"/>
  <c r="T24" i="5"/>
  <c r="T59" i="5"/>
  <c r="T61" i="5"/>
  <c r="T70" i="5"/>
  <c r="T98" i="5"/>
  <c r="T103" i="5"/>
  <c r="T11" i="5"/>
  <c r="T15" i="5"/>
  <c r="T18" i="5"/>
  <c r="T32" i="5"/>
  <c r="T39" i="5"/>
  <c r="T46" i="5"/>
  <c r="T72" i="5"/>
  <c r="T90" i="5"/>
  <c r="T100" i="5"/>
  <c r="T108" i="5"/>
  <c r="T113" i="5"/>
  <c r="T10" i="5"/>
  <c r="U15" i="5"/>
  <c r="T17" i="5"/>
  <c r="T38" i="5"/>
  <c r="T45" i="5"/>
  <c r="U72" i="5"/>
  <c r="T89" i="5"/>
  <c r="T97" i="5"/>
  <c r="T105" i="5"/>
  <c r="T67" i="5"/>
  <c r="E95" i="5"/>
  <c r="T102" i="5"/>
  <c r="T110" i="5"/>
  <c r="U33" i="5"/>
  <c r="U71" i="5"/>
  <c r="E112" i="5" l="1"/>
  <c r="U95" i="5"/>
  <c r="T95" i="5"/>
  <c r="U112" i="5" l="1"/>
  <c r="T112" i="5"/>
  <c r="W113" i="4"/>
  <c r="V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M112" i="4"/>
  <c r="S112" i="4" s="1"/>
  <c r="H112" i="4"/>
  <c r="U111" i="4"/>
  <c r="T111" i="4"/>
  <c r="S111" i="4"/>
  <c r="R111" i="4"/>
  <c r="S110" i="4"/>
  <c r="R110" i="4"/>
  <c r="E110" i="4"/>
  <c r="U110" i="4" s="1"/>
  <c r="U109" i="4"/>
  <c r="T109" i="4"/>
  <c r="S109" i="4"/>
  <c r="R109" i="4"/>
  <c r="E109" i="4"/>
  <c r="S108" i="4"/>
  <c r="R108" i="4"/>
  <c r="E108" i="4"/>
  <c r="U108" i="4" s="1"/>
  <c r="U107" i="4"/>
  <c r="T107" i="4"/>
  <c r="S107" i="4"/>
  <c r="R107" i="4"/>
  <c r="E107" i="4"/>
  <c r="U106" i="4"/>
  <c r="T106" i="4"/>
  <c r="S106" i="4"/>
  <c r="R106" i="4"/>
  <c r="E106" i="4"/>
  <c r="S105" i="4"/>
  <c r="R105" i="4"/>
  <c r="E105" i="4"/>
  <c r="U105" i="4" s="1"/>
  <c r="T104" i="4"/>
  <c r="S104" i="4"/>
  <c r="R104" i="4"/>
  <c r="E104" i="4"/>
  <c r="U104" i="4" s="1"/>
  <c r="T103" i="4"/>
  <c r="S103" i="4"/>
  <c r="R103" i="4"/>
  <c r="E103" i="4"/>
  <c r="U103" i="4" s="1"/>
  <c r="S102" i="4"/>
  <c r="R102" i="4"/>
  <c r="E102" i="4"/>
  <c r="U102" i="4" s="1"/>
  <c r="U101" i="4"/>
  <c r="S101" i="4"/>
  <c r="R101" i="4"/>
  <c r="E101" i="4"/>
  <c r="T101" i="4" s="1"/>
  <c r="U100" i="4"/>
  <c r="S100" i="4"/>
  <c r="R100" i="4"/>
  <c r="E100" i="4"/>
  <c r="T100" i="4" s="1"/>
  <c r="U99" i="4"/>
  <c r="T99" i="4"/>
  <c r="S99" i="4"/>
  <c r="R99" i="4"/>
  <c r="E99" i="4"/>
  <c r="U98" i="4"/>
  <c r="T98" i="4"/>
  <c r="S98" i="4"/>
  <c r="R98" i="4"/>
  <c r="E98" i="4"/>
  <c r="S97" i="4"/>
  <c r="R97" i="4"/>
  <c r="E97" i="4"/>
  <c r="U97" i="4" s="1"/>
  <c r="T96" i="4"/>
  <c r="S96" i="4"/>
  <c r="R96" i="4"/>
  <c r="E96" i="4"/>
  <c r="U96" i="4" s="1"/>
  <c r="W95" i="4"/>
  <c r="W112" i="4" s="1"/>
  <c r="V95" i="4"/>
  <c r="V112" i="4" s="1"/>
  <c r="S95" i="4"/>
  <c r="R95" i="4"/>
  <c r="M95" i="4"/>
  <c r="L95" i="4"/>
  <c r="L112" i="4" s="1"/>
  <c r="R112" i="4" s="1"/>
  <c r="K95" i="4"/>
  <c r="K112" i="4" s="1"/>
  <c r="J95" i="4"/>
  <c r="J112" i="4" s="1"/>
  <c r="I95" i="4"/>
  <c r="I112" i="4" s="1"/>
  <c r="H95" i="4"/>
  <c r="G95" i="4"/>
  <c r="G112" i="4" s="1"/>
  <c r="F95" i="4"/>
  <c r="F112" i="4" s="1"/>
  <c r="D95" i="4"/>
  <c r="D112" i="4" s="1"/>
  <c r="C95" i="4"/>
  <c r="C112" i="4" s="1"/>
  <c r="B95" i="4"/>
  <c r="B112" i="4" s="1"/>
  <c r="U93" i="4"/>
  <c r="S93" i="4"/>
  <c r="R93" i="4"/>
  <c r="Q93" i="4"/>
  <c r="P93" i="4"/>
  <c r="E93" i="4"/>
  <c r="T93" i="4" s="1"/>
  <c r="U92" i="4"/>
  <c r="T92" i="4"/>
  <c r="S92" i="4"/>
  <c r="R92" i="4"/>
  <c r="Q92" i="4"/>
  <c r="P92" i="4"/>
  <c r="E92" i="4"/>
  <c r="T91" i="4"/>
  <c r="S91" i="4"/>
  <c r="R91" i="4"/>
  <c r="Q91" i="4"/>
  <c r="P91" i="4"/>
  <c r="E91" i="4"/>
  <c r="U91" i="4" s="1"/>
  <c r="S90" i="4"/>
  <c r="R90" i="4"/>
  <c r="Q90" i="4"/>
  <c r="P90" i="4"/>
  <c r="E90" i="4"/>
  <c r="U90" i="4" s="1"/>
  <c r="S89" i="4"/>
  <c r="R89" i="4"/>
  <c r="Q89" i="4"/>
  <c r="P89" i="4"/>
  <c r="E89" i="4"/>
  <c r="U89" i="4" s="1"/>
  <c r="U88" i="4"/>
  <c r="T88" i="4"/>
  <c r="S88" i="4"/>
  <c r="R88" i="4"/>
  <c r="Q88" i="4"/>
  <c r="P88" i="4"/>
  <c r="E88" i="4"/>
  <c r="S87" i="4"/>
  <c r="R87" i="4"/>
  <c r="Q87" i="4"/>
  <c r="P87" i="4"/>
  <c r="E87" i="4"/>
  <c r="T87" i="4" s="1"/>
  <c r="S86" i="4"/>
  <c r="R86" i="4"/>
  <c r="Q86" i="4"/>
  <c r="P86" i="4"/>
  <c r="E86" i="4"/>
  <c r="U86" i="4" s="1"/>
  <c r="E83" i="4"/>
  <c r="E82" i="4"/>
  <c r="E81" i="4"/>
  <c r="E80" i="4"/>
  <c r="E79" i="4" s="1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W72" i="4"/>
  <c r="V72" i="4"/>
  <c r="S72" i="4"/>
  <c r="R72" i="4"/>
  <c r="O72" i="4"/>
  <c r="N72" i="4"/>
  <c r="M72" i="4"/>
  <c r="L72" i="4"/>
  <c r="K72" i="4"/>
  <c r="J72" i="4"/>
  <c r="I72" i="4"/>
  <c r="Q72" i="4" s="1"/>
  <c r="H72" i="4"/>
  <c r="P72" i="4" s="1"/>
  <c r="G72" i="4"/>
  <c r="F72" i="4"/>
  <c r="C72" i="4"/>
  <c r="B72" i="4"/>
  <c r="E72" i="4" s="1"/>
  <c r="W71" i="4"/>
  <c r="V71" i="4"/>
  <c r="O71" i="4"/>
  <c r="N71" i="4"/>
  <c r="M71" i="4"/>
  <c r="S71" i="4" s="1"/>
  <c r="L71" i="4"/>
  <c r="R71" i="4" s="1"/>
  <c r="K71" i="4"/>
  <c r="J71" i="4"/>
  <c r="I71" i="4"/>
  <c r="Q71" i="4" s="1"/>
  <c r="H71" i="4"/>
  <c r="P71" i="4" s="1"/>
  <c r="G71" i="4"/>
  <c r="F71" i="4"/>
  <c r="E71" i="4"/>
  <c r="T71" i="4" s="1"/>
  <c r="C71" i="4"/>
  <c r="B71" i="4"/>
  <c r="W70" i="4"/>
  <c r="V70" i="4"/>
  <c r="O70" i="4"/>
  <c r="N70" i="4"/>
  <c r="M70" i="4"/>
  <c r="S70" i="4" s="1"/>
  <c r="L70" i="4"/>
  <c r="R70" i="4" s="1"/>
  <c r="K70" i="4"/>
  <c r="J70" i="4"/>
  <c r="I70" i="4"/>
  <c r="Q70" i="4" s="1"/>
  <c r="H70" i="4"/>
  <c r="P70" i="4" s="1"/>
  <c r="G70" i="4"/>
  <c r="F70" i="4"/>
  <c r="C70" i="4"/>
  <c r="E70" i="4" s="1"/>
  <c r="B70" i="4"/>
  <c r="S69" i="4"/>
  <c r="R69" i="4"/>
  <c r="Q69" i="4"/>
  <c r="P69" i="4"/>
  <c r="E69" i="4"/>
  <c r="T69" i="4" s="1"/>
  <c r="W67" i="4"/>
  <c r="V67" i="4"/>
  <c r="O67" i="4"/>
  <c r="N67" i="4"/>
  <c r="M67" i="4"/>
  <c r="S67" i="4" s="1"/>
  <c r="L67" i="4"/>
  <c r="R67" i="4" s="1"/>
  <c r="K67" i="4"/>
  <c r="J67" i="4"/>
  <c r="I67" i="4"/>
  <c r="Q67" i="4" s="1"/>
  <c r="H67" i="4"/>
  <c r="P67" i="4" s="1"/>
  <c r="G67" i="4"/>
  <c r="F67" i="4"/>
  <c r="E67" i="4"/>
  <c r="C67" i="4"/>
  <c r="B67" i="4"/>
  <c r="W66" i="4"/>
  <c r="V66" i="4"/>
  <c r="O66" i="4"/>
  <c r="N66" i="4"/>
  <c r="R66" i="4" s="1"/>
  <c r="M66" i="4"/>
  <c r="S66" i="4" s="1"/>
  <c r="L66" i="4"/>
  <c r="K66" i="4"/>
  <c r="J66" i="4"/>
  <c r="I66" i="4"/>
  <c r="Q66" i="4" s="1"/>
  <c r="U66" i="4" s="1"/>
  <c r="H66" i="4"/>
  <c r="P66" i="4" s="1"/>
  <c r="G66" i="4"/>
  <c r="F66" i="4"/>
  <c r="E66" i="4"/>
  <c r="C66" i="4"/>
  <c r="B66" i="4"/>
  <c r="S65" i="4"/>
  <c r="R65" i="4"/>
  <c r="Q65" i="4"/>
  <c r="U65" i="4" s="1"/>
  <c r="P65" i="4"/>
  <c r="T65" i="4" s="1"/>
  <c r="E65" i="4"/>
  <c r="S64" i="4"/>
  <c r="R64" i="4"/>
  <c r="Q64" i="4"/>
  <c r="P64" i="4"/>
  <c r="E64" i="4"/>
  <c r="T64" i="4" s="1"/>
  <c r="S63" i="4"/>
  <c r="R63" i="4"/>
  <c r="Q63" i="4"/>
  <c r="P63" i="4"/>
  <c r="E63" i="4"/>
  <c r="U63" i="4" s="1"/>
  <c r="U62" i="4"/>
  <c r="S62" i="4"/>
  <c r="R62" i="4"/>
  <c r="Q62" i="4"/>
  <c r="P62" i="4"/>
  <c r="E62" i="4"/>
  <c r="T62" i="4" s="1"/>
  <c r="U61" i="4"/>
  <c r="T61" i="4"/>
  <c r="S61" i="4"/>
  <c r="R61" i="4"/>
  <c r="Q61" i="4"/>
  <c r="P61" i="4"/>
  <c r="E61" i="4"/>
  <c r="T66" i="4" s="1"/>
  <c r="V59" i="4"/>
  <c r="O59" i="4"/>
  <c r="N59" i="4"/>
  <c r="M59" i="4"/>
  <c r="S59" i="4" s="1"/>
  <c r="L59" i="4"/>
  <c r="R59" i="4" s="1"/>
  <c r="K59" i="4"/>
  <c r="J59" i="4"/>
  <c r="I59" i="4"/>
  <c r="Q59" i="4" s="1"/>
  <c r="H59" i="4"/>
  <c r="P59" i="4" s="1"/>
  <c r="G59" i="4"/>
  <c r="F59" i="4"/>
  <c r="C59" i="4"/>
  <c r="E59" i="4" s="1"/>
  <c r="B59" i="4"/>
  <c r="S58" i="4"/>
  <c r="R58" i="4"/>
  <c r="Q58" i="4"/>
  <c r="P58" i="4"/>
  <c r="E58" i="4"/>
  <c r="T58" i="4" s="1"/>
  <c r="S57" i="4"/>
  <c r="R57" i="4"/>
  <c r="Q57" i="4"/>
  <c r="P57" i="4"/>
  <c r="E57" i="4"/>
  <c r="U57" i="4" s="1"/>
  <c r="U56" i="4"/>
  <c r="S56" i="4"/>
  <c r="R56" i="4"/>
  <c r="Q56" i="4"/>
  <c r="P56" i="4"/>
  <c r="E56" i="4"/>
  <c r="T56" i="4" s="1"/>
  <c r="U55" i="4"/>
  <c r="T55" i="4"/>
  <c r="S55" i="4"/>
  <c r="R55" i="4"/>
  <c r="Q55" i="4"/>
  <c r="P55" i="4"/>
  <c r="E55" i="4"/>
  <c r="W53" i="4"/>
  <c r="V53" i="4"/>
  <c r="O53" i="4"/>
  <c r="N53" i="4"/>
  <c r="R53" i="4" s="1"/>
  <c r="M53" i="4"/>
  <c r="S53" i="4" s="1"/>
  <c r="L53" i="4"/>
  <c r="K53" i="4"/>
  <c r="J53" i="4"/>
  <c r="I53" i="4"/>
  <c r="Q53" i="4" s="1"/>
  <c r="H53" i="4"/>
  <c r="P53" i="4" s="1"/>
  <c r="G53" i="4"/>
  <c r="F53" i="4"/>
  <c r="E53" i="4"/>
  <c r="C53" i="4"/>
  <c r="B53" i="4"/>
  <c r="S52" i="4"/>
  <c r="R52" i="4"/>
  <c r="Q52" i="4"/>
  <c r="U52" i="4" s="1"/>
  <c r="P52" i="4"/>
  <c r="T52" i="4" s="1"/>
  <c r="E52" i="4"/>
  <c r="S51" i="4"/>
  <c r="R51" i="4"/>
  <c r="Q51" i="4"/>
  <c r="P51" i="4"/>
  <c r="E51" i="4"/>
  <c r="T51" i="4" s="1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U48" i="4"/>
  <c r="T48" i="4"/>
  <c r="S48" i="4"/>
  <c r="R48" i="4"/>
  <c r="Q48" i="4"/>
  <c r="P48" i="4"/>
  <c r="E48" i="4"/>
  <c r="T47" i="4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U45" i="4" s="1"/>
  <c r="S44" i="4"/>
  <c r="R44" i="4"/>
  <c r="Q44" i="4"/>
  <c r="U44" i="4" s="1"/>
  <c r="P44" i="4"/>
  <c r="T44" i="4" s="1"/>
  <c r="E44" i="4"/>
  <c r="S43" i="4"/>
  <c r="R43" i="4"/>
  <c r="Q43" i="4"/>
  <c r="P43" i="4"/>
  <c r="E43" i="4"/>
  <c r="T43" i="4" s="1"/>
  <c r="S42" i="4"/>
  <c r="R42" i="4"/>
  <c r="Q42" i="4"/>
  <c r="P42" i="4"/>
  <c r="E42" i="4"/>
  <c r="U42" i="4" s="1"/>
  <c r="W40" i="4"/>
  <c r="V40" i="4"/>
  <c r="O40" i="4"/>
  <c r="N40" i="4"/>
  <c r="M40" i="4"/>
  <c r="S40" i="4" s="1"/>
  <c r="L40" i="4"/>
  <c r="R40" i="4" s="1"/>
  <c r="K40" i="4"/>
  <c r="J40" i="4"/>
  <c r="I40" i="4"/>
  <c r="Q40" i="4" s="1"/>
  <c r="H40" i="4"/>
  <c r="P40" i="4" s="1"/>
  <c r="G40" i="4"/>
  <c r="F40" i="4"/>
  <c r="E40" i="4"/>
  <c r="C40" i="4"/>
  <c r="B40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U37" i="4"/>
  <c r="T37" i="4"/>
  <c r="S37" i="4"/>
  <c r="R37" i="4"/>
  <c r="Q37" i="4"/>
  <c r="P37" i="4"/>
  <c r="E37" i="4"/>
  <c r="S36" i="4"/>
  <c r="R36" i="4"/>
  <c r="Q36" i="4"/>
  <c r="P36" i="4"/>
  <c r="E36" i="4"/>
  <c r="T36" i="4" s="1"/>
  <c r="S35" i="4"/>
  <c r="R35" i="4"/>
  <c r="Q35" i="4"/>
  <c r="P35" i="4"/>
  <c r="E35" i="4"/>
  <c r="T40" i="4" s="1"/>
  <c r="W33" i="4"/>
  <c r="V33" i="4"/>
  <c r="O33" i="4"/>
  <c r="N33" i="4"/>
  <c r="M33" i="4"/>
  <c r="S33" i="4" s="1"/>
  <c r="L33" i="4"/>
  <c r="R33" i="4" s="1"/>
  <c r="K33" i="4"/>
  <c r="J33" i="4"/>
  <c r="I33" i="4"/>
  <c r="Q33" i="4" s="1"/>
  <c r="H33" i="4"/>
  <c r="P33" i="4" s="1"/>
  <c r="G33" i="4"/>
  <c r="F33" i="4"/>
  <c r="E33" i="4"/>
  <c r="T33" i="4" s="1"/>
  <c r="C33" i="4"/>
  <c r="B33" i="4"/>
  <c r="S32" i="4"/>
  <c r="R32" i="4"/>
  <c r="Q32" i="4"/>
  <c r="P32" i="4"/>
  <c r="E32" i="4"/>
  <c r="U32" i="4" s="1"/>
  <c r="W30" i="4"/>
  <c r="V30" i="4"/>
  <c r="S30" i="4"/>
  <c r="O30" i="4"/>
  <c r="N30" i="4"/>
  <c r="M30" i="4"/>
  <c r="L30" i="4"/>
  <c r="R30" i="4" s="1"/>
  <c r="K30" i="4"/>
  <c r="J30" i="4"/>
  <c r="I30" i="4"/>
  <c r="Q30" i="4" s="1"/>
  <c r="H30" i="4"/>
  <c r="P30" i="4" s="1"/>
  <c r="G30" i="4"/>
  <c r="F30" i="4"/>
  <c r="C30" i="4"/>
  <c r="B30" i="4"/>
  <c r="E30" i="4" s="1"/>
  <c r="S29" i="4"/>
  <c r="R29" i="4"/>
  <c r="Q29" i="4"/>
  <c r="P29" i="4"/>
  <c r="E29" i="4"/>
  <c r="U29" i="4" s="1"/>
  <c r="U28" i="4"/>
  <c r="S28" i="4"/>
  <c r="R28" i="4"/>
  <c r="Q28" i="4"/>
  <c r="P28" i="4"/>
  <c r="E28" i="4"/>
  <c r="T28" i="4" s="1"/>
  <c r="U27" i="4"/>
  <c r="T27" i="4"/>
  <c r="S27" i="4"/>
  <c r="R27" i="4"/>
  <c r="Q27" i="4"/>
  <c r="P27" i="4"/>
  <c r="E27" i="4"/>
  <c r="T26" i="4"/>
  <c r="S26" i="4"/>
  <c r="R26" i="4"/>
  <c r="Q26" i="4"/>
  <c r="P26" i="4"/>
  <c r="E26" i="4"/>
  <c r="U26" i="4" s="1"/>
  <c r="W24" i="4"/>
  <c r="V24" i="4"/>
  <c r="O24" i="4"/>
  <c r="N24" i="4"/>
  <c r="M24" i="4"/>
  <c r="S24" i="4" s="1"/>
  <c r="L24" i="4"/>
  <c r="R24" i="4" s="1"/>
  <c r="K24" i="4"/>
  <c r="J24" i="4"/>
  <c r="I24" i="4"/>
  <c r="Q24" i="4" s="1"/>
  <c r="H24" i="4"/>
  <c r="P24" i="4" s="1"/>
  <c r="G24" i="4"/>
  <c r="F24" i="4"/>
  <c r="C24" i="4"/>
  <c r="E24" i="4" s="1"/>
  <c r="B24" i="4"/>
  <c r="S23" i="4"/>
  <c r="R23" i="4"/>
  <c r="Q23" i="4"/>
  <c r="P23" i="4"/>
  <c r="E23" i="4"/>
  <c r="T23" i="4" s="1"/>
  <c r="S22" i="4"/>
  <c r="R22" i="4"/>
  <c r="Q22" i="4"/>
  <c r="P22" i="4"/>
  <c r="E22" i="4"/>
  <c r="U22" i="4" s="1"/>
  <c r="U21" i="4"/>
  <c r="S21" i="4"/>
  <c r="R21" i="4"/>
  <c r="Q21" i="4"/>
  <c r="P21" i="4"/>
  <c r="E21" i="4"/>
  <c r="T21" i="4" s="1"/>
  <c r="U20" i="4"/>
  <c r="T20" i="4"/>
  <c r="S20" i="4"/>
  <c r="R20" i="4"/>
  <c r="Q20" i="4"/>
  <c r="P20" i="4"/>
  <c r="E20" i="4"/>
  <c r="T19" i="4"/>
  <c r="S19" i="4"/>
  <c r="R19" i="4"/>
  <c r="Q19" i="4"/>
  <c r="P19" i="4"/>
  <c r="E19" i="4"/>
  <c r="U19" i="4" s="1"/>
  <c r="S18" i="4"/>
  <c r="R18" i="4"/>
  <c r="Q18" i="4"/>
  <c r="P18" i="4"/>
  <c r="E18" i="4"/>
  <c r="U18" i="4" s="1"/>
  <c r="S17" i="4"/>
  <c r="R17" i="4"/>
  <c r="Q17" i="4"/>
  <c r="P17" i="4"/>
  <c r="E17" i="4"/>
  <c r="U17" i="4" s="1"/>
  <c r="W15" i="4"/>
  <c r="V15" i="4"/>
  <c r="S15" i="4"/>
  <c r="R15" i="4"/>
  <c r="O15" i="4"/>
  <c r="N15" i="4"/>
  <c r="M15" i="4"/>
  <c r="L15" i="4"/>
  <c r="K15" i="4"/>
  <c r="J15" i="4"/>
  <c r="I15" i="4"/>
  <c r="Q15" i="4" s="1"/>
  <c r="H15" i="4"/>
  <c r="P15" i="4" s="1"/>
  <c r="G15" i="4"/>
  <c r="F15" i="4"/>
  <c r="C15" i="4"/>
  <c r="B15" i="4"/>
  <c r="E15" i="4" s="1"/>
  <c r="U14" i="4"/>
  <c r="S14" i="4"/>
  <c r="R14" i="4"/>
  <c r="Q14" i="4"/>
  <c r="P14" i="4"/>
  <c r="E14" i="4"/>
  <c r="T14" i="4" s="1"/>
  <c r="U13" i="4"/>
  <c r="T13" i="4"/>
  <c r="S13" i="4"/>
  <c r="R13" i="4"/>
  <c r="Q13" i="4"/>
  <c r="P13" i="4"/>
  <c r="E13" i="4"/>
  <c r="T12" i="4"/>
  <c r="S12" i="4"/>
  <c r="R12" i="4"/>
  <c r="Q12" i="4"/>
  <c r="P12" i="4"/>
  <c r="E12" i="4"/>
  <c r="U12" i="4" s="1"/>
  <c r="S11" i="4"/>
  <c r="R11" i="4"/>
  <c r="Q11" i="4"/>
  <c r="P11" i="4"/>
  <c r="E11" i="4"/>
  <c r="U11" i="4" s="1"/>
  <c r="S10" i="4"/>
  <c r="R10" i="4"/>
  <c r="Q10" i="4"/>
  <c r="P10" i="4"/>
  <c r="E10" i="4"/>
  <c r="U67" i="4" s="1"/>
  <c r="S9" i="4"/>
  <c r="R9" i="4"/>
  <c r="Q9" i="4"/>
  <c r="U9" i="4" s="1"/>
  <c r="P9" i="4"/>
  <c r="E9" i="4"/>
  <c r="T30" i="4" l="1"/>
  <c r="U30" i="4"/>
  <c r="T67" i="4"/>
  <c r="T24" i="4"/>
  <c r="U24" i="4"/>
  <c r="U70" i="4"/>
  <c r="T70" i="4"/>
  <c r="U59" i="4"/>
  <c r="T59" i="4"/>
  <c r="T22" i="4"/>
  <c r="U23" i="4"/>
  <c r="T29" i="4"/>
  <c r="U33" i="4"/>
  <c r="T35" i="4"/>
  <c r="U36" i="4"/>
  <c r="U40" i="4"/>
  <c r="T42" i="4"/>
  <c r="U43" i="4"/>
  <c r="T50" i="4"/>
  <c r="U51" i="4"/>
  <c r="T57" i="4"/>
  <c r="U58" i="4"/>
  <c r="T63" i="4"/>
  <c r="U64" i="4"/>
  <c r="U69" i="4"/>
  <c r="U71" i="4"/>
  <c r="T86" i="4"/>
  <c r="U87" i="4"/>
  <c r="U35" i="4"/>
  <c r="T53" i="4"/>
  <c r="U53" i="4"/>
  <c r="T11" i="4"/>
  <c r="T15" i="4"/>
  <c r="T18" i="4"/>
  <c r="T32" i="4"/>
  <c r="T39" i="4"/>
  <c r="T46" i="4"/>
  <c r="T72" i="4"/>
  <c r="T90" i="4"/>
  <c r="T108" i="4"/>
  <c r="T113" i="4"/>
  <c r="T10" i="4"/>
  <c r="U15" i="4"/>
  <c r="T17" i="4"/>
  <c r="T38" i="4"/>
  <c r="T45" i="4"/>
  <c r="U72" i="4"/>
  <c r="T89" i="4"/>
  <c r="T97" i="4"/>
  <c r="T105" i="4"/>
  <c r="T9" i="4"/>
  <c r="U10" i="4"/>
  <c r="E95" i="4"/>
  <c r="T102" i="4"/>
  <c r="T110" i="4"/>
  <c r="E112" i="4" l="1"/>
  <c r="U95" i="4"/>
  <c r="T95" i="4"/>
  <c r="U112" i="4" l="1"/>
  <c r="T112" i="4"/>
  <c r="W113" i="3"/>
  <c r="V113" i="3"/>
  <c r="R113" i="3"/>
  <c r="Q113" i="3"/>
  <c r="P113" i="3"/>
  <c r="O113" i="3"/>
  <c r="N113" i="3"/>
  <c r="M113" i="3"/>
  <c r="S113" i="3" s="1"/>
  <c r="L113" i="3"/>
  <c r="K113" i="3"/>
  <c r="J113" i="3"/>
  <c r="I113" i="3"/>
  <c r="H113" i="3"/>
  <c r="G113" i="3"/>
  <c r="F113" i="3"/>
  <c r="E113" i="3"/>
  <c r="U113" i="3" s="1"/>
  <c r="D113" i="3"/>
  <c r="C113" i="3"/>
  <c r="B113" i="3"/>
  <c r="W112" i="3"/>
  <c r="V112" i="3"/>
  <c r="Q112" i="3"/>
  <c r="P112" i="3"/>
  <c r="O112" i="3"/>
  <c r="N112" i="3"/>
  <c r="F112" i="3"/>
  <c r="U111" i="3"/>
  <c r="T111" i="3"/>
  <c r="S111" i="3"/>
  <c r="R111" i="3"/>
  <c r="S110" i="3"/>
  <c r="R110" i="3"/>
  <c r="E110" i="3"/>
  <c r="U110" i="3" s="1"/>
  <c r="U109" i="3"/>
  <c r="T109" i="3"/>
  <c r="S109" i="3"/>
  <c r="R109" i="3"/>
  <c r="E109" i="3"/>
  <c r="S108" i="3"/>
  <c r="R108" i="3"/>
  <c r="E108" i="3"/>
  <c r="U108" i="3" s="1"/>
  <c r="U107" i="3"/>
  <c r="S107" i="3"/>
  <c r="R107" i="3"/>
  <c r="E107" i="3"/>
  <c r="T107" i="3" s="1"/>
  <c r="U106" i="3"/>
  <c r="T106" i="3"/>
  <c r="S106" i="3"/>
  <c r="R106" i="3"/>
  <c r="E106" i="3"/>
  <c r="S105" i="3"/>
  <c r="R105" i="3"/>
  <c r="E105" i="3"/>
  <c r="U105" i="3" s="1"/>
  <c r="U104" i="3"/>
  <c r="T104" i="3"/>
  <c r="S104" i="3"/>
  <c r="R104" i="3"/>
  <c r="E104" i="3"/>
  <c r="S103" i="3"/>
  <c r="R103" i="3"/>
  <c r="E103" i="3"/>
  <c r="U103" i="3" s="1"/>
  <c r="S102" i="3"/>
  <c r="R102" i="3"/>
  <c r="E102" i="3"/>
  <c r="U102" i="3" s="1"/>
  <c r="U101" i="3"/>
  <c r="T101" i="3"/>
  <c r="S101" i="3"/>
  <c r="R101" i="3"/>
  <c r="E101" i="3"/>
  <c r="S100" i="3"/>
  <c r="R100" i="3"/>
  <c r="E100" i="3"/>
  <c r="U100" i="3" s="1"/>
  <c r="U99" i="3"/>
  <c r="S99" i="3"/>
  <c r="R99" i="3"/>
  <c r="E99" i="3"/>
  <c r="T99" i="3" s="1"/>
  <c r="U98" i="3"/>
  <c r="T98" i="3"/>
  <c r="S98" i="3"/>
  <c r="R98" i="3"/>
  <c r="E98" i="3"/>
  <c r="S97" i="3"/>
  <c r="R97" i="3"/>
  <c r="E97" i="3"/>
  <c r="U97" i="3" s="1"/>
  <c r="U96" i="3"/>
  <c r="T96" i="3"/>
  <c r="S96" i="3"/>
  <c r="R96" i="3"/>
  <c r="E96" i="3"/>
  <c r="W95" i="3"/>
  <c r="V95" i="3"/>
  <c r="S95" i="3"/>
  <c r="M95" i="3"/>
  <c r="M112" i="3" s="1"/>
  <c r="S112" i="3" s="1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D95" i="3"/>
  <c r="D112" i="3" s="1"/>
  <c r="C95" i="3"/>
  <c r="C112" i="3" s="1"/>
  <c r="B95" i="3"/>
  <c r="B112" i="3" s="1"/>
  <c r="U93" i="3"/>
  <c r="T93" i="3"/>
  <c r="S93" i="3"/>
  <c r="R93" i="3"/>
  <c r="Q93" i="3"/>
  <c r="P93" i="3"/>
  <c r="E93" i="3"/>
  <c r="U92" i="3"/>
  <c r="T92" i="3"/>
  <c r="S92" i="3"/>
  <c r="R92" i="3"/>
  <c r="Q92" i="3"/>
  <c r="P92" i="3"/>
  <c r="E92" i="3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U87" i="3"/>
  <c r="S87" i="3"/>
  <c r="R87" i="3"/>
  <c r="Q87" i="3"/>
  <c r="P87" i="3"/>
  <c r="E87" i="3"/>
  <c r="T87" i="3" s="1"/>
  <c r="U86" i="3"/>
  <c r="T86" i="3"/>
  <c r="S86" i="3"/>
  <c r="R86" i="3"/>
  <c r="Q86" i="3"/>
  <c r="P86" i="3"/>
  <c r="E86" i="3"/>
  <c r="E83" i="3"/>
  <c r="E82" i="3"/>
  <c r="E81" i="3"/>
  <c r="E79" i="3" s="1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W72" i="3"/>
  <c r="V72" i="3"/>
  <c r="R72" i="3"/>
  <c r="O72" i="3"/>
  <c r="N72" i="3"/>
  <c r="M72" i="3"/>
  <c r="S72" i="3" s="1"/>
  <c r="L72" i="3"/>
  <c r="K72" i="3"/>
  <c r="J72" i="3"/>
  <c r="I72" i="3"/>
  <c r="Q72" i="3" s="1"/>
  <c r="H72" i="3"/>
  <c r="P72" i="3" s="1"/>
  <c r="G72" i="3"/>
  <c r="F72" i="3"/>
  <c r="C72" i="3"/>
  <c r="B72" i="3"/>
  <c r="E72" i="3" s="1"/>
  <c r="W71" i="3"/>
  <c r="V71" i="3"/>
  <c r="O71" i="3"/>
  <c r="N71" i="3"/>
  <c r="M71" i="3"/>
  <c r="S71" i="3" s="1"/>
  <c r="L71" i="3"/>
  <c r="R71" i="3" s="1"/>
  <c r="K71" i="3"/>
  <c r="J71" i="3"/>
  <c r="I71" i="3"/>
  <c r="Q71" i="3" s="1"/>
  <c r="H71" i="3"/>
  <c r="P71" i="3" s="1"/>
  <c r="G71" i="3"/>
  <c r="F71" i="3"/>
  <c r="E71" i="3"/>
  <c r="C71" i="3"/>
  <c r="B71" i="3"/>
  <c r="W70" i="3"/>
  <c r="V70" i="3"/>
  <c r="S70" i="3"/>
  <c r="R70" i="3"/>
  <c r="O70" i="3"/>
  <c r="N70" i="3"/>
  <c r="M70" i="3"/>
  <c r="L70" i="3"/>
  <c r="K70" i="3"/>
  <c r="J70" i="3"/>
  <c r="I70" i="3"/>
  <c r="Q70" i="3" s="1"/>
  <c r="H70" i="3"/>
  <c r="P70" i="3" s="1"/>
  <c r="G70" i="3"/>
  <c r="F70" i="3"/>
  <c r="C70" i="3"/>
  <c r="B70" i="3"/>
  <c r="E70" i="3" s="1"/>
  <c r="U69" i="3"/>
  <c r="S69" i="3"/>
  <c r="R69" i="3"/>
  <c r="Q69" i="3"/>
  <c r="P69" i="3"/>
  <c r="E69" i="3"/>
  <c r="T69" i="3" s="1"/>
  <c r="W67" i="3"/>
  <c r="V67" i="3"/>
  <c r="O67" i="3"/>
  <c r="N67" i="3"/>
  <c r="M67" i="3"/>
  <c r="S67" i="3" s="1"/>
  <c r="L67" i="3"/>
  <c r="R67" i="3" s="1"/>
  <c r="K67" i="3"/>
  <c r="J67" i="3"/>
  <c r="I67" i="3"/>
  <c r="Q67" i="3" s="1"/>
  <c r="H67" i="3"/>
  <c r="P67" i="3" s="1"/>
  <c r="G67" i="3"/>
  <c r="F67" i="3"/>
  <c r="C67" i="3"/>
  <c r="B67" i="3"/>
  <c r="E67" i="3" s="1"/>
  <c r="W66" i="3"/>
  <c r="V66" i="3"/>
  <c r="S66" i="3"/>
  <c r="O66" i="3"/>
  <c r="N66" i="3"/>
  <c r="M66" i="3"/>
  <c r="L66" i="3"/>
  <c r="R66" i="3" s="1"/>
  <c r="K66" i="3"/>
  <c r="J66" i="3"/>
  <c r="I66" i="3"/>
  <c r="Q66" i="3" s="1"/>
  <c r="H66" i="3"/>
  <c r="P66" i="3" s="1"/>
  <c r="G66" i="3"/>
  <c r="F66" i="3"/>
  <c r="C66" i="3"/>
  <c r="B66" i="3"/>
  <c r="E66" i="3" s="1"/>
  <c r="S65" i="3"/>
  <c r="R65" i="3"/>
  <c r="Q65" i="3"/>
  <c r="P65" i="3"/>
  <c r="E65" i="3"/>
  <c r="U65" i="3" s="1"/>
  <c r="U64" i="3"/>
  <c r="S64" i="3"/>
  <c r="R64" i="3"/>
  <c r="Q64" i="3"/>
  <c r="P64" i="3"/>
  <c r="E64" i="3"/>
  <c r="T64" i="3" s="1"/>
  <c r="U63" i="3"/>
  <c r="T63" i="3"/>
  <c r="S63" i="3"/>
  <c r="R63" i="3"/>
  <c r="Q63" i="3"/>
  <c r="P63" i="3"/>
  <c r="E63" i="3"/>
  <c r="U62" i="3"/>
  <c r="T62" i="3"/>
  <c r="S62" i="3"/>
  <c r="R62" i="3"/>
  <c r="Q62" i="3"/>
  <c r="P62" i="3"/>
  <c r="E62" i="3"/>
  <c r="T61" i="3"/>
  <c r="S61" i="3"/>
  <c r="R61" i="3"/>
  <c r="Q61" i="3"/>
  <c r="P61" i="3"/>
  <c r="E61" i="3"/>
  <c r="U61" i="3" s="1"/>
  <c r="V59" i="3"/>
  <c r="S59" i="3"/>
  <c r="R59" i="3"/>
  <c r="O59" i="3"/>
  <c r="N59" i="3"/>
  <c r="M59" i="3"/>
  <c r="L59" i="3"/>
  <c r="K59" i="3"/>
  <c r="J59" i="3"/>
  <c r="I59" i="3"/>
  <c r="Q59" i="3" s="1"/>
  <c r="H59" i="3"/>
  <c r="P59" i="3" s="1"/>
  <c r="G59" i="3"/>
  <c r="F59" i="3"/>
  <c r="C59" i="3"/>
  <c r="B59" i="3"/>
  <c r="E59" i="3" s="1"/>
  <c r="U58" i="3"/>
  <c r="S58" i="3"/>
  <c r="R58" i="3"/>
  <c r="Q58" i="3"/>
  <c r="P58" i="3"/>
  <c r="E58" i="3"/>
  <c r="T58" i="3" s="1"/>
  <c r="U57" i="3"/>
  <c r="T57" i="3"/>
  <c r="S57" i="3"/>
  <c r="R57" i="3"/>
  <c r="Q57" i="3"/>
  <c r="P57" i="3"/>
  <c r="E57" i="3"/>
  <c r="U56" i="3"/>
  <c r="T56" i="3"/>
  <c r="S56" i="3"/>
  <c r="R56" i="3"/>
  <c r="Q56" i="3"/>
  <c r="P56" i="3"/>
  <c r="E56" i="3"/>
  <c r="T55" i="3"/>
  <c r="S55" i="3"/>
  <c r="R55" i="3"/>
  <c r="Q55" i="3"/>
  <c r="P55" i="3"/>
  <c r="E55" i="3"/>
  <c r="U55" i="3" s="1"/>
  <c r="W53" i="3"/>
  <c r="V53" i="3"/>
  <c r="S53" i="3"/>
  <c r="O53" i="3"/>
  <c r="N53" i="3"/>
  <c r="M53" i="3"/>
  <c r="L53" i="3"/>
  <c r="R53" i="3" s="1"/>
  <c r="K53" i="3"/>
  <c r="J53" i="3"/>
  <c r="I53" i="3"/>
  <c r="Q53" i="3" s="1"/>
  <c r="H53" i="3"/>
  <c r="P53" i="3" s="1"/>
  <c r="G53" i="3"/>
  <c r="F53" i="3"/>
  <c r="C53" i="3"/>
  <c r="B53" i="3"/>
  <c r="E53" i="3" s="1"/>
  <c r="S52" i="3"/>
  <c r="R52" i="3"/>
  <c r="Q52" i="3"/>
  <c r="P52" i="3"/>
  <c r="E52" i="3"/>
  <c r="U52" i="3" s="1"/>
  <c r="U51" i="3"/>
  <c r="S51" i="3"/>
  <c r="R51" i="3"/>
  <c r="Q51" i="3"/>
  <c r="P51" i="3"/>
  <c r="E51" i="3"/>
  <c r="T51" i="3" s="1"/>
  <c r="U50" i="3"/>
  <c r="T50" i="3"/>
  <c r="S50" i="3"/>
  <c r="R50" i="3"/>
  <c r="Q50" i="3"/>
  <c r="P50" i="3"/>
  <c r="E50" i="3"/>
  <c r="U49" i="3"/>
  <c r="T49" i="3"/>
  <c r="S49" i="3"/>
  <c r="R49" i="3"/>
  <c r="Q49" i="3"/>
  <c r="P49" i="3"/>
  <c r="E49" i="3"/>
  <c r="T48" i="3"/>
  <c r="S48" i="3"/>
  <c r="R48" i="3"/>
  <c r="Q48" i="3"/>
  <c r="P48" i="3"/>
  <c r="E48" i="3"/>
  <c r="U48" i="3" s="1"/>
  <c r="S47" i="3"/>
  <c r="R47" i="3"/>
  <c r="Q47" i="3"/>
  <c r="P47" i="3"/>
  <c r="E47" i="3"/>
  <c r="U47" i="3" s="1"/>
  <c r="U46" i="3"/>
  <c r="T46" i="3"/>
  <c r="S46" i="3"/>
  <c r="R46" i="3"/>
  <c r="Q46" i="3"/>
  <c r="P46" i="3"/>
  <c r="E46" i="3"/>
  <c r="S45" i="3"/>
  <c r="R45" i="3"/>
  <c r="Q45" i="3"/>
  <c r="P45" i="3"/>
  <c r="E45" i="3"/>
  <c r="U45" i="3" s="1"/>
  <c r="S44" i="3"/>
  <c r="R44" i="3"/>
  <c r="Q44" i="3"/>
  <c r="P44" i="3"/>
  <c r="E44" i="3"/>
  <c r="U44" i="3" s="1"/>
  <c r="U43" i="3"/>
  <c r="S43" i="3"/>
  <c r="R43" i="3"/>
  <c r="Q43" i="3"/>
  <c r="P43" i="3"/>
  <c r="E43" i="3"/>
  <c r="T43" i="3" s="1"/>
  <c r="U42" i="3"/>
  <c r="T42" i="3"/>
  <c r="S42" i="3"/>
  <c r="R42" i="3"/>
  <c r="Q42" i="3"/>
  <c r="P42" i="3"/>
  <c r="E42" i="3"/>
  <c r="W40" i="3"/>
  <c r="V40" i="3"/>
  <c r="O40" i="3"/>
  <c r="N40" i="3"/>
  <c r="R40" i="3" s="1"/>
  <c r="M40" i="3"/>
  <c r="S40" i="3" s="1"/>
  <c r="L40" i="3"/>
  <c r="K40" i="3"/>
  <c r="J40" i="3"/>
  <c r="I40" i="3"/>
  <c r="Q40" i="3" s="1"/>
  <c r="H40" i="3"/>
  <c r="P40" i="3" s="1"/>
  <c r="G40" i="3"/>
  <c r="F40" i="3"/>
  <c r="E40" i="3"/>
  <c r="C40" i="3"/>
  <c r="B40" i="3"/>
  <c r="U39" i="3"/>
  <c r="T39" i="3"/>
  <c r="S39" i="3"/>
  <c r="R39" i="3"/>
  <c r="Q39" i="3"/>
  <c r="P39" i="3"/>
  <c r="E39" i="3"/>
  <c r="S38" i="3"/>
  <c r="R38" i="3"/>
  <c r="Q38" i="3"/>
  <c r="P38" i="3"/>
  <c r="E38" i="3"/>
  <c r="U38" i="3" s="1"/>
  <c r="S37" i="3"/>
  <c r="R37" i="3"/>
  <c r="Q37" i="3"/>
  <c r="P37" i="3"/>
  <c r="E37" i="3"/>
  <c r="U37" i="3" s="1"/>
  <c r="U36" i="3"/>
  <c r="S36" i="3"/>
  <c r="R36" i="3"/>
  <c r="Q36" i="3"/>
  <c r="P36" i="3"/>
  <c r="E36" i="3"/>
  <c r="T36" i="3" s="1"/>
  <c r="U35" i="3"/>
  <c r="T35" i="3"/>
  <c r="S35" i="3"/>
  <c r="R35" i="3"/>
  <c r="Q35" i="3"/>
  <c r="P35" i="3"/>
  <c r="E35" i="3"/>
  <c r="T40" i="3" s="1"/>
  <c r="W33" i="3"/>
  <c r="V33" i="3"/>
  <c r="O33" i="3"/>
  <c r="N33" i="3"/>
  <c r="R33" i="3" s="1"/>
  <c r="M33" i="3"/>
  <c r="S33" i="3" s="1"/>
  <c r="L33" i="3"/>
  <c r="K33" i="3"/>
  <c r="J33" i="3"/>
  <c r="I33" i="3"/>
  <c r="Q33" i="3" s="1"/>
  <c r="H33" i="3"/>
  <c r="P33" i="3" s="1"/>
  <c r="G33" i="3"/>
  <c r="F33" i="3"/>
  <c r="E33" i="3"/>
  <c r="T33" i="3" s="1"/>
  <c r="C33" i="3"/>
  <c r="B33" i="3"/>
  <c r="S32" i="3"/>
  <c r="R32" i="3"/>
  <c r="Q32" i="3"/>
  <c r="U32" i="3" s="1"/>
  <c r="P32" i="3"/>
  <c r="T32" i="3" s="1"/>
  <c r="E32" i="3"/>
  <c r="W30" i="3"/>
  <c r="V30" i="3"/>
  <c r="S30" i="3"/>
  <c r="R30" i="3"/>
  <c r="O30" i="3"/>
  <c r="N30" i="3"/>
  <c r="M30" i="3"/>
  <c r="L30" i="3"/>
  <c r="K30" i="3"/>
  <c r="J30" i="3"/>
  <c r="I30" i="3"/>
  <c r="Q30" i="3" s="1"/>
  <c r="H30" i="3"/>
  <c r="P30" i="3" s="1"/>
  <c r="G30" i="3"/>
  <c r="F30" i="3"/>
  <c r="C30" i="3"/>
  <c r="B30" i="3"/>
  <c r="E30" i="3" s="1"/>
  <c r="U29" i="3"/>
  <c r="T29" i="3"/>
  <c r="S29" i="3"/>
  <c r="R29" i="3"/>
  <c r="Q29" i="3"/>
  <c r="P29" i="3"/>
  <c r="E29" i="3"/>
  <c r="U28" i="3"/>
  <c r="T28" i="3"/>
  <c r="S28" i="3"/>
  <c r="R28" i="3"/>
  <c r="Q28" i="3"/>
  <c r="P28" i="3"/>
  <c r="E28" i="3"/>
  <c r="T27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W24" i="3"/>
  <c r="V24" i="3"/>
  <c r="S24" i="3"/>
  <c r="R24" i="3"/>
  <c r="O24" i="3"/>
  <c r="N24" i="3"/>
  <c r="M24" i="3"/>
  <c r="L24" i="3"/>
  <c r="K24" i="3"/>
  <c r="J24" i="3"/>
  <c r="I24" i="3"/>
  <c r="Q24" i="3" s="1"/>
  <c r="H24" i="3"/>
  <c r="P24" i="3" s="1"/>
  <c r="G24" i="3"/>
  <c r="F24" i="3"/>
  <c r="C24" i="3"/>
  <c r="B24" i="3"/>
  <c r="E24" i="3" s="1"/>
  <c r="U23" i="3"/>
  <c r="S23" i="3"/>
  <c r="R23" i="3"/>
  <c r="Q23" i="3"/>
  <c r="P23" i="3"/>
  <c r="E23" i="3"/>
  <c r="T23" i="3" s="1"/>
  <c r="U22" i="3"/>
  <c r="T22" i="3"/>
  <c r="S22" i="3"/>
  <c r="R22" i="3"/>
  <c r="Q22" i="3"/>
  <c r="P22" i="3"/>
  <c r="E22" i="3"/>
  <c r="U21" i="3"/>
  <c r="T21" i="3"/>
  <c r="S21" i="3"/>
  <c r="R21" i="3"/>
  <c r="Q21" i="3"/>
  <c r="P21" i="3"/>
  <c r="E21" i="3"/>
  <c r="T20" i="3"/>
  <c r="S20" i="3"/>
  <c r="R20" i="3"/>
  <c r="Q20" i="3"/>
  <c r="P20" i="3"/>
  <c r="E20" i="3"/>
  <c r="U20" i="3" s="1"/>
  <c r="S19" i="3"/>
  <c r="R19" i="3"/>
  <c r="Q19" i="3"/>
  <c r="P19" i="3"/>
  <c r="E19" i="3"/>
  <c r="U19" i="3" s="1"/>
  <c r="U18" i="3"/>
  <c r="T18" i="3"/>
  <c r="S18" i="3"/>
  <c r="R18" i="3"/>
  <c r="Q18" i="3"/>
  <c r="P18" i="3"/>
  <c r="E18" i="3"/>
  <c r="S17" i="3"/>
  <c r="R17" i="3"/>
  <c r="Q17" i="3"/>
  <c r="P17" i="3"/>
  <c r="E17" i="3"/>
  <c r="U17" i="3" s="1"/>
  <c r="W15" i="3"/>
  <c r="V15" i="3"/>
  <c r="R15" i="3"/>
  <c r="O15" i="3"/>
  <c r="N15" i="3"/>
  <c r="M15" i="3"/>
  <c r="S15" i="3" s="1"/>
  <c r="L15" i="3"/>
  <c r="K15" i="3"/>
  <c r="J15" i="3"/>
  <c r="I15" i="3"/>
  <c r="Q15" i="3" s="1"/>
  <c r="H15" i="3"/>
  <c r="P15" i="3" s="1"/>
  <c r="G15" i="3"/>
  <c r="F15" i="3"/>
  <c r="E15" i="3"/>
  <c r="C15" i="3"/>
  <c r="B15" i="3"/>
  <c r="U14" i="3"/>
  <c r="T14" i="3"/>
  <c r="S14" i="3"/>
  <c r="R14" i="3"/>
  <c r="Q14" i="3"/>
  <c r="P14" i="3"/>
  <c r="E14" i="3"/>
  <c r="T13" i="3"/>
  <c r="S13" i="3"/>
  <c r="R13" i="3"/>
  <c r="Q13" i="3"/>
  <c r="P13" i="3"/>
  <c r="E13" i="3"/>
  <c r="U13" i="3" s="1"/>
  <c r="S12" i="3"/>
  <c r="R12" i="3"/>
  <c r="Q12" i="3"/>
  <c r="P12" i="3"/>
  <c r="E12" i="3"/>
  <c r="U12" i="3" s="1"/>
  <c r="U11" i="3"/>
  <c r="T11" i="3"/>
  <c r="S11" i="3"/>
  <c r="R11" i="3"/>
  <c r="Q11" i="3"/>
  <c r="P11" i="3"/>
  <c r="E11" i="3"/>
  <c r="S10" i="3"/>
  <c r="R10" i="3"/>
  <c r="Q10" i="3"/>
  <c r="P10" i="3"/>
  <c r="E10" i="3"/>
  <c r="U10" i="3" s="1"/>
  <c r="S9" i="3"/>
  <c r="R9" i="3"/>
  <c r="Q9" i="3"/>
  <c r="P9" i="3"/>
  <c r="E9" i="3"/>
  <c r="U59" i="3" l="1"/>
  <c r="T59" i="3"/>
  <c r="U24" i="3"/>
  <c r="T24" i="3"/>
  <c r="T71" i="3"/>
  <c r="U30" i="3"/>
  <c r="T30" i="3"/>
  <c r="U67" i="3"/>
  <c r="U70" i="3"/>
  <c r="T70" i="3"/>
  <c r="T53" i="3"/>
  <c r="U53" i="3"/>
  <c r="U66" i="3"/>
  <c r="U33" i="3"/>
  <c r="T66" i="3"/>
  <c r="T12" i="3"/>
  <c r="T19" i="3"/>
  <c r="T26" i="3"/>
  <c r="T47" i="3"/>
  <c r="T91" i="3"/>
  <c r="T103" i="3"/>
  <c r="T15" i="3"/>
  <c r="T72" i="3"/>
  <c r="T90" i="3"/>
  <c r="T100" i="3"/>
  <c r="T108" i="3"/>
  <c r="T113" i="3"/>
  <c r="U40" i="3"/>
  <c r="T10" i="3"/>
  <c r="U15" i="3"/>
  <c r="T17" i="3"/>
  <c r="T38" i="3"/>
  <c r="T45" i="3"/>
  <c r="U72" i="3"/>
  <c r="T89" i="3"/>
  <c r="T97" i="3"/>
  <c r="T105" i="3"/>
  <c r="U71" i="3"/>
  <c r="T9" i="3"/>
  <c r="T37" i="3"/>
  <c r="T44" i="3"/>
  <c r="T52" i="3"/>
  <c r="T65" i="3"/>
  <c r="T67" i="3"/>
  <c r="T88" i="3"/>
  <c r="E95" i="3"/>
  <c r="T102" i="3"/>
  <c r="T110" i="3"/>
  <c r="L112" i="3"/>
  <c r="R112" i="3" s="1"/>
  <c r="U9" i="3"/>
  <c r="E112" i="3" l="1"/>
  <c r="T95" i="3"/>
  <c r="U95" i="3"/>
  <c r="U112" i="3" l="1"/>
  <c r="T112" i="3"/>
  <c r="W113" i="2"/>
  <c r="V113" i="2"/>
  <c r="S113" i="2"/>
  <c r="R113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U113" i="2" s="1"/>
  <c r="D113" i="2"/>
  <c r="C113" i="2"/>
  <c r="B113" i="2"/>
  <c r="W112" i="2"/>
  <c r="Q112" i="2"/>
  <c r="P112" i="2"/>
  <c r="O112" i="2"/>
  <c r="N112" i="2"/>
  <c r="I112" i="2"/>
  <c r="H112" i="2"/>
  <c r="G112" i="2"/>
  <c r="F112" i="2"/>
  <c r="U111" i="2"/>
  <c r="T111" i="2"/>
  <c r="S111" i="2"/>
  <c r="R111" i="2"/>
  <c r="S110" i="2"/>
  <c r="R110" i="2"/>
  <c r="E110" i="2"/>
  <c r="U110" i="2" s="1"/>
  <c r="U109" i="2"/>
  <c r="T109" i="2"/>
  <c r="S109" i="2"/>
  <c r="R109" i="2"/>
  <c r="E109" i="2"/>
  <c r="S108" i="2"/>
  <c r="R108" i="2"/>
  <c r="E108" i="2"/>
  <c r="U108" i="2" s="1"/>
  <c r="U107" i="2"/>
  <c r="T107" i="2"/>
  <c r="S107" i="2"/>
  <c r="R107" i="2"/>
  <c r="E107" i="2"/>
  <c r="U106" i="2"/>
  <c r="T106" i="2"/>
  <c r="S106" i="2"/>
  <c r="R106" i="2"/>
  <c r="E106" i="2"/>
  <c r="S105" i="2"/>
  <c r="R105" i="2"/>
  <c r="E105" i="2"/>
  <c r="U105" i="2" s="1"/>
  <c r="U104" i="2"/>
  <c r="T104" i="2"/>
  <c r="S104" i="2"/>
  <c r="R104" i="2"/>
  <c r="E104" i="2"/>
  <c r="T103" i="2"/>
  <c r="S103" i="2"/>
  <c r="R103" i="2"/>
  <c r="E103" i="2"/>
  <c r="U103" i="2" s="1"/>
  <c r="S102" i="2"/>
  <c r="R102" i="2"/>
  <c r="E102" i="2"/>
  <c r="U102" i="2" s="1"/>
  <c r="U101" i="2"/>
  <c r="T101" i="2"/>
  <c r="S101" i="2"/>
  <c r="R101" i="2"/>
  <c r="E101" i="2"/>
  <c r="S100" i="2"/>
  <c r="R100" i="2"/>
  <c r="E100" i="2"/>
  <c r="U100" i="2" s="1"/>
  <c r="U99" i="2"/>
  <c r="T99" i="2"/>
  <c r="S99" i="2"/>
  <c r="R99" i="2"/>
  <c r="E99" i="2"/>
  <c r="U98" i="2"/>
  <c r="T98" i="2"/>
  <c r="S98" i="2"/>
  <c r="R98" i="2"/>
  <c r="E98" i="2"/>
  <c r="S97" i="2"/>
  <c r="R97" i="2"/>
  <c r="E97" i="2"/>
  <c r="U97" i="2" s="1"/>
  <c r="U96" i="2"/>
  <c r="T96" i="2"/>
  <c r="S96" i="2"/>
  <c r="R96" i="2"/>
  <c r="E96" i="2"/>
  <c r="W95" i="2"/>
  <c r="V95" i="2"/>
  <c r="V112" i="2" s="1"/>
  <c r="S95" i="2"/>
  <c r="R95" i="2"/>
  <c r="M95" i="2"/>
  <c r="M112" i="2" s="1"/>
  <c r="S112" i="2" s="1"/>
  <c r="L95" i="2"/>
  <c r="L112" i="2" s="1"/>
  <c r="R112" i="2" s="1"/>
  <c r="K95" i="2"/>
  <c r="K112" i="2" s="1"/>
  <c r="J95" i="2"/>
  <c r="J112" i="2" s="1"/>
  <c r="I95" i="2"/>
  <c r="H95" i="2"/>
  <c r="G95" i="2"/>
  <c r="F95" i="2"/>
  <c r="D95" i="2"/>
  <c r="D112" i="2" s="1"/>
  <c r="C95" i="2"/>
  <c r="C112" i="2" s="1"/>
  <c r="B95" i="2"/>
  <c r="B112" i="2" s="1"/>
  <c r="U93" i="2"/>
  <c r="T93" i="2"/>
  <c r="S93" i="2"/>
  <c r="R93" i="2"/>
  <c r="Q93" i="2"/>
  <c r="P93" i="2"/>
  <c r="E93" i="2"/>
  <c r="U92" i="2"/>
  <c r="T92" i="2"/>
  <c r="S92" i="2"/>
  <c r="R92" i="2"/>
  <c r="Q92" i="2"/>
  <c r="P92" i="2"/>
  <c r="E92" i="2"/>
  <c r="T91" i="2"/>
  <c r="S91" i="2"/>
  <c r="R91" i="2"/>
  <c r="Q91" i="2"/>
  <c r="P91" i="2"/>
  <c r="E91" i="2"/>
  <c r="U91" i="2" s="1"/>
  <c r="S90" i="2"/>
  <c r="R90" i="2"/>
  <c r="Q90" i="2"/>
  <c r="P90" i="2"/>
  <c r="E90" i="2"/>
  <c r="U90" i="2" s="1"/>
  <c r="S89" i="2"/>
  <c r="R89" i="2"/>
  <c r="Q89" i="2"/>
  <c r="P89" i="2"/>
  <c r="E89" i="2"/>
  <c r="U89" i="2" s="1"/>
  <c r="S88" i="2"/>
  <c r="R88" i="2"/>
  <c r="Q88" i="2"/>
  <c r="P88" i="2"/>
  <c r="E88" i="2"/>
  <c r="U88" i="2" s="1"/>
  <c r="S87" i="2"/>
  <c r="R87" i="2"/>
  <c r="Q87" i="2"/>
  <c r="P87" i="2"/>
  <c r="E87" i="2"/>
  <c r="T87" i="2" s="1"/>
  <c r="S86" i="2"/>
  <c r="R86" i="2"/>
  <c r="Q86" i="2"/>
  <c r="P86" i="2"/>
  <c r="E86" i="2"/>
  <c r="U86" i="2" s="1"/>
  <c r="E83" i="2"/>
  <c r="E82" i="2"/>
  <c r="E81" i="2"/>
  <c r="E80" i="2"/>
  <c r="E79" i="2" s="1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W72" i="2"/>
  <c r="V72" i="2"/>
  <c r="R72" i="2"/>
  <c r="O72" i="2"/>
  <c r="N72" i="2"/>
  <c r="M72" i="2"/>
  <c r="S72" i="2" s="1"/>
  <c r="L72" i="2"/>
  <c r="K72" i="2"/>
  <c r="J72" i="2"/>
  <c r="I72" i="2"/>
  <c r="Q72" i="2" s="1"/>
  <c r="H72" i="2"/>
  <c r="P72" i="2" s="1"/>
  <c r="G72" i="2"/>
  <c r="F72" i="2"/>
  <c r="C72" i="2"/>
  <c r="B72" i="2"/>
  <c r="E72" i="2" s="1"/>
  <c r="W71" i="2"/>
  <c r="V71" i="2"/>
  <c r="R71" i="2"/>
  <c r="O71" i="2"/>
  <c r="N71" i="2"/>
  <c r="M71" i="2"/>
  <c r="S71" i="2" s="1"/>
  <c r="L71" i="2"/>
  <c r="K71" i="2"/>
  <c r="J71" i="2"/>
  <c r="I71" i="2"/>
  <c r="Q71" i="2" s="1"/>
  <c r="H71" i="2"/>
  <c r="P71" i="2" s="1"/>
  <c r="G71" i="2"/>
  <c r="F71" i="2"/>
  <c r="E71" i="2"/>
  <c r="C71" i="2"/>
  <c r="B71" i="2"/>
  <c r="W70" i="2"/>
  <c r="V70" i="2"/>
  <c r="O70" i="2"/>
  <c r="N70" i="2"/>
  <c r="M70" i="2"/>
  <c r="S70" i="2" s="1"/>
  <c r="L70" i="2"/>
  <c r="R70" i="2" s="1"/>
  <c r="K70" i="2"/>
  <c r="J70" i="2"/>
  <c r="I70" i="2"/>
  <c r="Q70" i="2" s="1"/>
  <c r="H70" i="2"/>
  <c r="P70" i="2" s="1"/>
  <c r="G70" i="2"/>
  <c r="F70" i="2"/>
  <c r="E70" i="2"/>
  <c r="C70" i="2"/>
  <c r="B70" i="2"/>
  <c r="S69" i="2"/>
  <c r="R69" i="2"/>
  <c r="Q69" i="2"/>
  <c r="P69" i="2"/>
  <c r="E69" i="2"/>
  <c r="T69" i="2" s="1"/>
  <c r="W67" i="2"/>
  <c r="V67" i="2"/>
  <c r="S67" i="2"/>
  <c r="O67" i="2"/>
  <c r="N67" i="2"/>
  <c r="M67" i="2"/>
  <c r="L67" i="2"/>
  <c r="R67" i="2" s="1"/>
  <c r="K67" i="2"/>
  <c r="J67" i="2"/>
  <c r="I67" i="2"/>
  <c r="Q67" i="2" s="1"/>
  <c r="H67" i="2"/>
  <c r="P67" i="2" s="1"/>
  <c r="G67" i="2"/>
  <c r="F67" i="2"/>
  <c r="C67" i="2"/>
  <c r="B67" i="2"/>
  <c r="E67" i="2" s="1"/>
  <c r="W66" i="2"/>
  <c r="V66" i="2"/>
  <c r="O66" i="2"/>
  <c r="N66" i="2"/>
  <c r="M66" i="2"/>
  <c r="S66" i="2" s="1"/>
  <c r="L66" i="2"/>
  <c r="R66" i="2" s="1"/>
  <c r="K66" i="2"/>
  <c r="J66" i="2"/>
  <c r="I66" i="2"/>
  <c r="Q66" i="2" s="1"/>
  <c r="H66" i="2"/>
  <c r="P66" i="2" s="1"/>
  <c r="G66" i="2"/>
  <c r="F66" i="2"/>
  <c r="E66" i="2"/>
  <c r="C66" i="2"/>
  <c r="B66" i="2"/>
  <c r="S65" i="2"/>
  <c r="R65" i="2"/>
  <c r="Q65" i="2"/>
  <c r="P65" i="2"/>
  <c r="E65" i="2"/>
  <c r="U65" i="2" s="1"/>
  <c r="S64" i="2"/>
  <c r="R64" i="2"/>
  <c r="Q64" i="2"/>
  <c r="P64" i="2"/>
  <c r="E64" i="2"/>
  <c r="T64" i="2" s="1"/>
  <c r="S63" i="2"/>
  <c r="R63" i="2"/>
  <c r="Q63" i="2"/>
  <c r="P63" i="2"/>
  <c r="E63" i="2"/>
  <c r="U63" i="2" s="1"/>
  <c r="U62" i="2"/>
  <c r="T62" i="2"/>
  <c r="S62" i="2"/>
  <c r="R62" i="2"/>
  <c r="Q62" i="2"/>
  <c r="P62" i="2"/>
  <c r="E62" i="2"/>
  <c r="U61" i="2"/>
  <c r="S61" i="2"/>
  <c r="R61" i="2"/>
  <c r="Q61" i="2"/>
  <c r="P61" i="2"/>
  <c r="E61" i="2"/>
  <c r="V59" i="2"/>
  <c r="O59" i="2"/>
  <c r="N59" i="2"/>
  <c r="M59" i="2"/>
  <c r="S59" i="2" s="1"/>
  <c r="L59" i="2"/>
  <c r="R59" i="2" s="1"/>
  <c r="K59" i="2"/>
  <c r="J59" i="2"/>
  <c r="I59" i="2"/>
  <c r="Q59" i="2" s="1"/>
  <c r="H59" i="2"/>
  <c r="P59" i="2" s="1"/>
  <c r="G59" i="2"/>
  <c r="F59" i="2"/>
  <c r="E59" i="2"/>
  <c r="U59" i="2" s="1"/>
  <c r="C59" i="2"/>
  <c r="B59" i="2"/>
  <c r="S58" i="2"/>
  <c r="R58" i="2"/>
  <c r="Q58" i="2"/>
  <c r="P58" i="2"/>
  <c r="E58" i="2"/>
  <c r="T58" i="2" s="1"/>
  <c r="S57" i="2"/>
  <c r="R57" i="2"/>
  <c r="Q57" i="2"/>
  <c r="P57" i="2"/>
  <c r="E57" i="2"/>
  <c r="U57" i="2" s="1"/>
  <c r="U56" i="2"/>
  <c r="T56" i="2"/>
  <c r="S56" i="2"/>
  <c r="R56" i="2"/>
  <c r="Q56" i="2"/>
  <c r="P56" i="2"/>
  <c r="E56" i="2"/>
  <c r="U55" i="2"/>
  <c r="S55" i="2"/>
  <c r="R55" i="2"/>
  <c r="Q55" i="2"/>
  <c r="P55" i="2"/>
  <c r="E55" i="2"/>
  <c r="T55" i="2" s="1"/>
  <c r="W53" i="2"/>
  <c r="V53" i="2"/>
  <c r="O53" i="2"/>
  <c r="N53" i="2"/>
  <c r="M53" i="2"/>
  <c r="S53" i="2" s="1"/>
  <c r="L53" i="2"/>
  <c r="R53" i="2" s="1"/>
  <c r="K53" i="2"/>
  <c r="J53" i="2"/>
  <c r="I53" i="2"/>
  <c r="Q53" i="2" s="1"/>
  <c r="H53" i="2"/>
  <c r="P53" i="2" s="1"/>
  <c r="G53" i="2"/>
  <c r="F53" i="2"/>
  <c r="E53" i="2"/>
  <c r="C53" i="2"/>
  <c r="B53" i="2"/>
  <c r="S52" i="2"/>
  <c r="R52" i="2"/>
  <c r="Q52" i="2"/>
  <c r="P52" i="2"/>
  <c r="E52" i="2"/>
  <c r="U52" i="2" s="1"/>
  <c r="S51" i="2"/>
  <c r="R51" i="2"/>
  <c r="Q51" i="2"/>
  <c r="P51" i="2"/>
  <c r="E51" i="2"/>
  <c r="T51" i="2" s="1"/>
  <c r="S50" i="2"/>
  <c r="R50" i="2"/>
  <c r="Q50" i="2"/>
  <c r="P50" i="2"/>
  <c r="E50" i="2"/>
  <c r="U50" i="2" s="1"/>
  <c r="U49" i="2"/>
  <c r="T49" i="2"/>
  <c r="S49" i="2"/>
  <c r="R49" i="2"/>
  <c r="Q49" i="2"/>
  <c r="P49" i="2"/>
  <c r="E49" i="2"/>
  <c r="U48" i="2"/>
  <c r="S48" i="2"/>
  <c r="R48" i="2"/>
  <c r="Q48" i="2"/>
  <c r="P48" i="2"/>
  <c r="E48" i="2"/>
  <c r="T48" i="2" s="1"/>
  <c r="T47" i="2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T45" i="2"/>
  <c r="S45" i="2"/>
  <c r="R45" i="2"/>
  <c r="Q45" i="2"/>
  <c r="P45" i="2"/>
  <c r="E45" i="2"/>
  <c r="U45" i="2" s="1"/>
  <c r="S44" i="2"/>
  <c r="R44" i="2"/>
  <c r="Q44" i="2"/>
  <c r="P44" i="2"/>
  <c r="E44" i="2"/>
  <c r="U44" i="2" s="1"/>
  <c r="S43" i="2"/>
  <c r="R43" i="2"/>
  <c r="Q43" i="2"/>
  <c r="P43" i="2"/>
  <c r="E43" i="2"/>
  <c r="T43" i="2" s="1"/>
  <c r="S42" i="2"/>
  <c r="R42" i="2"/>
  <c r="Q42" i="2"/>
  <c r="P42" i="2"/>
  <c r="E42" i="2"/>
  <c r="U42" i="2" s="1"/>
  <c r="W40" i="2"/>
  <c r="V40" i="2"/>
  <c r="R40" i="2"/>
  <c r="O40" i="2"/>
  <c r="N40" i="2"/>
  <c r="M40" i="2"/>
  <c r="S40" i="2" s="1"/>
  <c r="L40" i="2"/>
  <c r="K40" i="2"/>
  <c r="J40" i="2"/>
  <c r="I40" i="2"/>
  <c r="Q40" i="2" s="1"/>
  <c r="H40" i="2"/>
  <c r="P40" i="2" s="1"/>
  <c r="G40" i="2"/>
  <c r="F40" i="2"/>
  <c r="E40" i="2"/>
  <c r="C40" i="2"/>
  <c r="B40" i="2"/>
  <c r="U39" i="2"/>
  <c r="S39" i="2"/>
  <c r="R39" i="2"/>
  <c r="Q39" i="2"/>
  <c r="P39" i="2"/>
  <c r="E39" i="2"/>
  <c r="T39" i="2" s="1"/>
  <c r="T38" i="2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T36" i="2" s="1"/>
  <c r="S35" i="2"/>
  <c r="R35" i="2"/>
  <c r="Q35" i="2"/>
  <c r="P35" i="2"/>
  <c r="E35" i="2"/>
  <c r="T40" i="2" s="1"/>
  <c r="W33" i="2"/>
  <c r="V33" i="2"/>
  <c r="R33" i="2"/>
  <c r="O33" i="2"/>
  <c r="N33" i="2"/>
  <c r="M33" i="2"/>
  <c r="S33" i="2" s="1"/>
  <c r="L33" i="2"/>
  <c r="K33" i="2"/>
  <c r="J33" i="2"/>
  <c r="I33" i="2"/>
  <c r="Q33" i="2" s="1"/>
  <c r="H33" i="2"/>
  <c r="P33" i="2" s="1"/>
  <c r="G33" i="2"/>
  <c r="F33" i="2"/>
  <c r="E33" i="2"/>
  <c r="T33" i="2" s="1"/>
  <c r="C33" i="2"/>
  <c r="B33" i="2"/>
  <c r="U32" i="2"/>
  <c r="S32" i="2"/>
  <c r="R32" i="2"/>
  <c r="Q32" i="2"/>
  <c r="P32" i="2"/>
  <c r="E32" i="2"/>
  <c r="T32" i="2" s="1"/>
  <c r="W30" i="2"/>
  <c r="V30" i="2"/>
  <c r="S30" i="2"/>
  <c r="O30" i="2"/>
  <c r="N30" i="2"/>
  <c r="M30" i="2"/>
  <c r="L30" i="2"/>
  <c r="R30" i="2" s="1"/>
  <c r="K30" i="2"/>
  <c r="J30" i="2"/>
  <c r="I30" i="2"/>
  <c r="Q30" i="2" s="1"/>
  <c r="H30" i="2"/>
  <c r="P30" i="2" s="1"/>
  <c r="G30" i="2"/>
  <c r="F30" i="2"/>
  <c r="C30" i="2"/>
  <c r="B30" i="2"/>
  <c r="E30" i="2" s="1"/>
  <c r="S29" i="2"/>
  <c r="R29" i="2"/>
  <c r="Q29" i="2"/>
  <c r="P29" i="2"/>
  <c r="E29" i="2"/>
  <c r="U29" i="2" s="1"/>
  <c r="U28" i="2"/>
  <c r="S28" i="2"/>
  <c r="R28" i="2"/>
  <c r="Q28" i="2"/>
  <c r="P28" i="2"/>
  <c r="T28" i="2" s="1"/>
  <c r="E28" i="2"/>
  <c r="U27" i="2"/>
  <c r="T27" i="2"/>
  <c r="S27" i="2"/>
  <c r="R27" i="2"/>
  <c r="Q27" i="2"/>
  <c r="P27" i="2"/>
  <c r="E27" i="2"/>
  <c r="T26" i="2"/>
  <c r="S26" i="2"/>
  <c r="R26" i="2"/>
  <c r="Q26" i="2"/>
  <c r="P26" i="2"/>
  <c r="E26" i="2"/>
  <c r="U26" i="2" s="1"/>
  <c r="W24" i="2"/>
  <c r="V24" i="2"/>
  <c r="O24" i="2"/>
  <c r="N24" i="2"/>
  <c r="M24" i="2"/>
  <c r="S24" i="2" s="1"/>
  <c r="L24" i="2"/>
  <c r="R24" i="2" s="1"/>
  <c r="K24" i="2"/>
  <c r="J24" i="2"/>
  <c r="I24" i="2"/>
  <c r="Q24" i="2" s="1"/>
  <c r="H24" i="2"/>
  <c r="P24" i="2" s="1"/>
  <c r="G24" i="2"/>
  <c r="F24" i="2"/>
  <c r="E24" i="2"/>
  <c r="T24" i="2" s="1"/>
  <c r="C24" i="2"/>
  <c r="B24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U21" i="2"/>
  <c r="T21" i="2"/>
  <c r="S21" i="2"/>
  <c r="R21" i="2"/>
  <c r="Q21" i="2"/>
  <c r="P21" i="2"/>
  <c r="E21" i="2"/>
  <c r="U20" i="2"/>
  <c r="T20" i="2"/>
  <c r="S20" i="2"/>
  <c r="R20" i="2"/>
  <c r="Q20" i="2"/>
  <c r="P20" i="2"/>
  <c r="E20" i="2"/>
  <c r="T19" i="2"/>
  <c r="S19" i="2"/>
  <c r="R19" i="2"/>
  <c r="Q19" i="2"/>
  <c r="P19" i="2"/>
  <c r="E19" i="2"/>
  <c r="U19" i="2" s="1"/>
  <c r="U18" i="2"/>
  <c r="S18" i="2"/>
  <c r="R18" i="2"/>
  <c r="Q18" i="2"/>
  <c r="P18" i="2"/>
  <c r="E18" i="2"/>
  <c r="T18" i="2" s="1"/>
  <c r="T17" i="2"/>
  <c r="S17" i="2"/>
  <c r="R17" i="2"/>
  <c r="Q17" i="2"/>
  <c r="P17" i="2"/>
  <c r="E17" i="2"/>
  <c r="U17" i="2" s="1"/>
  <c r="W15" i="2"/>
  <c r="V15" i="2"/>
  <c r="S15" i="2"/>
  <c r="R15" i="2"/>
  <c r="O15" i="2"/>
  <c r="N15" i="2"/>
  <c r="M15" i="2"/>
  <c r="L15" i="2"/>
  <c r="K15" i="2"/>
  <c r="J15" i="2"/>
  <c r="I15" i="2"/>
  <c r="Q15" i="2" s="1"/>
  <c r="H15" i="2"/>
  <c r="P15" i="2" s="1"/>
  <c r="G15" i="2"/>
  <c r="F15" i="2"/>
  <c r="C15" i="2"/>
  <c r="B15" i="2"/>
  <c r="E15" i="2" s="1"/>
  <c r="U14" i="2"/>
  <c r="S14" i="2"/>
  <c r="R14" i="2"/>
  <c r="Q14" i="2"/>
  <c r="P14" i="2"/>
  <c r="T14" i="2" s="1"/>
  <c r="E14" i="2"/>
  <c r="U13" i="2"/>
  <c r="T13" i="2"/>
  <c r="S13" i="2"/>
  <c r="R13" i="2"/>
  <c r="Q13" i="2"/>
  <c r="P13" i="2"/>
  <c r="E13" i="2"/>
  <c r="T12" i="2"/>
  <c r="S12" i="2"/>
  <c r="R12" i="2"/>
  <c r="Q12" i="2"/>
  <c r="P12" i="2"/>
  <c r="E12" i="2"/>
  <c r="U12" i="2" s="1"/>
  <c r="U11" i="2"/>
  <c r="S11" i="2"/>
  <c r="R11" i="2"/>
  <c r="Q11" i="2"/>
  <c r="P11" i="2"/>
  <c r="E11" i="2"/>
  <c r="T11" i="2" s="1"/>
  <c r="T10" i="2"/>
  <c r="S10" i="2"/>
  <c r="R10" i="2"/>
  <c r="Q10" i="2"/>
  <c r="P10" i="2"/>
  <c r="E10" i="2"/>
  <c r="U10" i="2" s="1"/>
  <c r="S9" i="2"/>
  <c r="R9" i="2"/>
  <c r="Q9" i="2"/>
  <c r="P9" i="2"/>
  <c r="E9" i="2"/>
  <c r="U67" i="2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1"/>
  <c r="R93" i="1"/>
  <c r="Q93" i="1"/>
  <c r="P93" i="1"/>
  <c r="E93" i="1"/>
  <c r="U93" i="1" s="1"/>
  <c r="U92" i="1"/>
  <c r="T92" i="1"/>
  <c r="S92" i="1"/>
  <c r="R92" i="1"/>
  <c r="Q92" i="1"/>
  <c r="P92" i="1"/>
  <c r="E92" i="1"/>
  <c r="U91" i="1"/>
  <c r="S91" i="1"/>
  <c r="R91" i="1"/>
  <c r="Q91" i="1"/>
  <c r="P91" i="1"/>
  <c r="E91" i="1"/>
  <c r="T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U88" i="1"/>
  <c r="T88" i="1"/>
  <c r="S88" i="1"/>
  <c r="R88" i="1"/>
  <c r="Q88" i="1"/>
  <c r="P88" i="1"/>
  <c r="E88" i="1"/>
  <c r="S87" i="1"/>
  <c r="R87" i="1"/>
  <c r="Q87" i="1"/>
  <c r="P87" i="1"/>
  <c r="E87" i="1"/>
  <c r="T87" i="1" s="1"/>
  <c r="S86" i="1"/>
  <c r="R86" i="1"/>
  <c r="Q86" i="1"/>
  <c r="P86" i="1"/>
  <c r="E86" i="1"/>
  <c r="U86" i="1" s="1"/>
  <c r="W72" i="1"/>
  <c r="V72" i="1"/>
  <c r="O72" i="1"/>
  <c r="N72" i="1"/>
  <c r="M72" i="1"/>
  <c r="S72" i="1" s="1"/>
  <c r="L72" i="1"/>
  <c r="K72" i="1"/>
  <c r="J72" i="1"/>
  <c r="I72" i="1"/>
  <c r="Q72" i="1" s="1"/>
  <c r="H72" i="1"/>
  <c r="G72" i="1"/>
  <c r="F72" i="1"/>
  <c r="C72" i="1"/>
  <c r="B72" i="1"/>
  <c r="W71" i="1"/>
  <c r="V71" i="1"/>
  <c r="O71" i="1"/>
  <c r="N71" i="1"/>
  <c r="R71" i="1" s="1"/>
  <c r="M71" i="1"/>
  <c r="L71" i="1"/>
  <c r="K71" i="1"/>
  <c r="J71" i="1"/>
  <c r="I71" i="1"/>
  <c r="H71" i="1"/>
  <c r="G71" i="1"/>
  <c r="F71" i="1"/>
  <c r="C71" i="1"/>
  <c r="E71" i="1" s="1"/>
  <c r="B71" i="1"/>
  <c r="W70" i="1"/>
  <c r="V70" i="1"/>
  <c r="O70" i="1"/>
  <c r="N70" i="1"/>
  <c r="M70" i="1"/>
  <c r="S70" i="1" s="1"/>
  <c r="L70" i="1"/>
  <c r="R70" i="1" s="1"/>
  <c r="K70" i="1"/>
  <c r="J70" i="1"/>
  <c r="I70" i="1"/>
  <c r="H70" i="1"/>
  <c r="P70" i="1" s="1"/>
  <c r="G70" i="1"/>
  <c r="F70" i="1"/>
  <c r="E70" i="1"/>
  <c r="C70" i="1"/>
  <c r="B70" i="1"/>
  <c r="S69" i="1"/>
  <c r="R69" i="1"/>
  <c r="Q69" i="1"/>
  <c r="P69" i="1"/>
  <c r="T69" i="1" s="1"/>
  <c r="E69" i="1"/>
  <c r="W67" i="1"/>
  <c r="V67" i="1"/>
  <c r="O67" i="1"/>
  <c r="N67" i="1"/>
  <c r="M67" i="1"/>
  <c r="L67" i="1"/>
  <c r="K67" i="1"/>
  <c r="J67" i="1"/>
  <c r="I67" i="1"/>
  <c r="Q67" i="1" s="1"/>
  <c r="H67" i="1"/>
  <c r="G67" i="1"/>
  <c r="F67" i="1"/>
  <c r="C67" i="1"/>
  <c r="B67" i="1"/>
  <c r="W66" i="1"/>
  <c r="V66" i="1"/>
  <c r="O66" i="1"/>
  <c r="N66" i="1"/>
  <c r="R66" i="1" s="1"/>
  <c r="M66" i="1"/>
  <c r="L66" i="1"/>
  <c r="K66" i="1"/>
  <c r="J66" i="1"/>
  <c r="I66" i="1"/>
  <c r="H66" i="1"/>
  <c r="G66" i="1"/>
  <c r="F66" i="1"/>
  <c r="C66" i="1"/>
  <c r="B66" i="1"/>
  <c r="S65" i="1"/>
  <c r="R65" i="1"/>
  <c r="Q65" i="1"/>
  <c r="P65" i="1"/>
  <c r="E65" i="1"/>
  <c r="T65" i="1" s="1"/>
  <c r="S64" i="1"/>
  <c r="R64" i="1"/>
  <c r="Q64" i="1"/>
  <c r="P64" i="1"/>
  <c r="T64" i="1" s="1"/>
  <c r="E64" i="1"/>
  <c r="S63" i="1"/>
  <c r="R63" i="1"/>
  <c r="Q63" i="1"/>
  <c r="P63" i="1"/>
  <c r="E63" i="1"/>
  <c r="U63" i="1" s="1"/>
  <c r="S62" i="1"/>
  <c r="R62" i="1"/>
  <c r="Q62" i="1"/>
  <c r="P62" i="1"/>
  <c r="E62" i="1"/>
  <c r="U62" i="1" s="1"/>
  <c r="S61" i="1"/>
  <c r="R61" i="1"/>
  <c r="Q61" i="1"/>
  <c r="P61" i="1"/>
  <c r="E61" i="1"/>
  <c r="V59" i="1"/>
  <c r="S59" i="1"/>
  <c r="O59" i="1"/>
  <c r="N59" i="1"/>
  <c r="M59" i="1"/>
  <c r="L59" i="1"/>
  <c r="R59" i="1" s="1"/>
  <c r="K59" i="1"/>
  <c r="J59" i="1"/>
  <c r="I59" i="1"/>
  <c r="H59" i="1"/>
  <c r="P59" i="1" s="1"/>
  <c r="G59" i="1"/>
  <c r="F59" i="1"/>
  <c r="C59" i="1"/>
  <c r="B59" i="1"/>
  <c r="E59" i="1" s="1"/>
  <c r="T58" i="1"/>
  <c r="S58" i="1"/>
  <c r="R58" i="1"/>
  <c r="Q58" i="1"/>
  <c r="P58" i="1"/>
  <c r="E58" i="1"/>
  <c r="U58" i="1" s="1"/>
  <c r="S57" i="1"/>
  <c r="R57" i="1"/>
  <c r="Q57" i="1"/>
  <c r="P57" i="1"/>
  <c r="E57" i="1"/>
  <c r="T57" i="1" s="1"/>
  <c r="U56" i="1"/>
  <c r="S56" i="1"/>
  <c r="R56" i="1"/>
  <c r="Q56" i="1"/>
  <c r="P56" i="1"/>
  <c r="E56" i="1"/>
  <c r="T56" i="1" s="1"/>
  <c r="S55" i="1"/>
  <c r="R55" i="1"/>
  <c r="Q55" i="1"/>
  <c r="P55" i="1"/>
  <c r="E55" i="1"/>
  <c r="U55" i="1" s="1"/>
  <c r="W53" i="1"/>
  <c r="V53" i="1"/>
  <c r="O53" i="1"/>
  <c r="N53" i="1"/>
  <c r="R53" i="1" s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T52" i="1" s="1"/>
  <c r="S51" i="1"/>
  <c r="R51" i="1"/>
  <c r="Q51" i="1"/>
  <c r="P51" i="1"/>
  <c r="T51" i="1" s="1"/>
  <c r="E51" i="1"/>
  <c r="U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S47" i="1"/>
  <c r="R47" i="1"/>
  <c r="Q47" i="1"/>
  <c r="P47" i="1"/>
  <c r="E47" i="1"/>
  <c r="U47" i="1" s="1"/>
  <c r="S46" i="1"/>
  <c r="R46" i="1"/>
  <c r="Q46" i="1"/>
  <c r="P46" i="1"/>
  <c r="E46" i="1"/>
  <c r="U46" i="1" s="1"/>
  <c r="U45" i="1"/>
  <c r="S45" i="1"/>
  <c r="R45" i="1"/>
  <c r="Q45" i="1"/>
  <c r="P45" i="1"/>
  <c r="E45" i="1"/>
  <c r="T45" i="1" s="1"/>
  <c r="S44" i="1"/>
  <c r="R44" i="1"/>
  <c r="Q44" i="1"/>
  <c r="P44" i="1"/>
  <c r="E44" i="1"/>
  <c r="S43" i="1"/>
  <c r="R43" i="1"/>
  <c r="Q43" i="1"/>
  <c r="P43" i="1"/>
  <c r="E43" i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J40" i="1"/>
  <c r="I40" i="1"/>
  <c r="H40" i="1"/>
  <c r="P40" i="1" s="1"/>
  <c r="G40" i="1"/>
  <c r="F40" i="1"/>
  <c r="C40" i="1"/>
  <c r="E40" i="1" s="1"/>
  <c r="B40" i="1"/>
  <c r="U39" i="1"/>
  <c r="S39" i="1"/>
  <c r="R39" i="1"/>
  <c r="Q39" i="1"/>
  <c r="P39" i="1"/>
  <c r="E39" i="1"/>
  <c r="T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S35" i="1"/>
  <c r="R35" i="1"/>
  <c r="Q35" i="1"/>
  <c r="P35" i="1"/>
  <c r="E35" i="1"/>
  <c r="T35" i="1" s="1"/>
  <c r="W33" i="1"/>
  <c r="V33" i="1"/>
  <c r="O33" i="1"/>
  <c r="S33" i="1" s="1"/>
  <c r="N33" i="1"/>
  <c r="M33" i="1"/>
  <c r="L33" i="1"/>
  <c r="R33" i="1" s="1"/>
  <c r="K33" i="1"/>
  <c r="J33" i="1"/>
  <c r="I33" i="1"/>
  <c r="H33" i="1"/>
  <c r="P33" i="1" s="1"/>
  <c r="G33" i="1"/>
  <c r="F33" i="1"/>
  <c r="C33" i="1"/>
  <c r="B33" i="1"/>
  <c r="S32" i="1"/>
  <c r="R32" i="1"/>
  <c r="Q32" i="1"/>
  <c r="P32" i="1"/>
  <c r="E32" i="1"/>
  <c r="T32" i="1" s="1"/>
  <c r="W30" i="1"/>
  <c r="V30" i="1"/>
  <c r="O30" i="1"/>
  <c r="N30" i="1"/>
  <c r="M30" i="1"/>
  <c r="S30" i="1" s="1"/>
  <c r="L30" i="1"/>
  <c r="R30" i="1" s="1"/>
  <c r="K30" i="1"/>
  <c r="J30" i="1"/>
  <c r="I30" i="1"/>
  <c r="H30" i="1"/>
  <c r="G30" i="1"/>
  <c r="F30" i="1"/>
  <c r="C30" i="1"/>
  <c r="B30" i="1"/>
  <c r="S29" i="1"/>
  <c r="R29" i="1"/>
  <c r="Q29" i="1"/>
  <c r="P29" i="1"/>
  <c r="E29" i="1"/>
  <c r="S28" i="1"/>
  <c r="R28" i="1"/>
  <c r="Q28" i="1"/>
  <c r="P28" i="1"/>
  <c r="E28" i="1"/>
  <c r="U28" i="1" s="1"/>
  <c r="S27" i="1"/>
  <c r="R27" i="1"/>
  <c r="Q27" i="1"/>
  <c r="P27" i="1"/>
  <c r="E27" i="1"/>
  <c r="T27" i="1" s="1"/>
  <c r="T26" i="1"/>
  <c r="S26" i="1"/>
  <c r="R26" i="1"/>
  <c r="Q26" i="1"/>
  <c r="P26" i="1"/>
  <c r="E26" i="1"/>
  <c r="U26" i="1" s="1"/>
  <c r="W24" i="1"/>
  <c r="V24" i="1"/>
  <c r="O24" i="1"/>
  <c r="S24" i="1" s="1"/>
  <c r="N24" i="1"/>
  <c r="M24" i="1"/>
  <c r="L24" i="1"/>
  <c r="R24" i="1" s="1"/>
  <c r="K24" i="1"/>
  <c r="J24" i="1"/>
  <c r="I24" i="1"/>
  <c r="H24" i="1"/>
  <c r="P24" i="1" s="1"/>
  <c r="G24" i="1"/>
  <c r="F24" i="1"/>
  <c r="C24" i="1"/>
  <c r="B24" i="1"/>
  <c r="E24" i="1" s="1"/>
  <c r="T23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T20" i="1" s="1"/>
  <c r="S19" i="1"/>
  <c r="R19" i="1"/>
  <c r="Q19" i="1"/>
  <c r="P19" i="1"/>
  <c r="E19" i="1"/>
  <c r="U19" i="1" s="1"/>
  <c r="S18" i="1"/>
  <c r="R18" i="1"/>
  <c r="Q18" i="1"/>
  <c r="P18" i="1"/>
  <c r="E18" i="1"/>
  <c r="T18" i="1" s="1"/>
  <c r="S17" i="1"/>
  <c r="R17" i="1"/>
  <c r="Q17" i="1"/>
  <c r="P17" i="1"/>
  <c r="E17" i="1"/>
  <c r="W15" i="1"/>
  <c r="V15" i="1"/>
  <c r="S15" i="1"/>
  <c r="O15" i="1"/>
  <c r="N15" i="1"/>
  <c r="M15" i="1"/>
  <c r="L15" i="1"/>
  <c r="K15" i="1"/>
  <c r="J15" i="1"/>
  <c r="I15" i="1"/>
  <c r="H15" i="1"/>
  <c r="G15" i="1"/>
  <c r="F15" i="1"/>
  <c r="C15" i="1"/>
  <c r="B15" i="1"/>
  <c r="E15" i="1" s="1"/>
  <c r="S14" i="1"/>
  <c r="R14" i="1"/>
  <c r="Q14" i="1"/>
  <c r="P14" i="1"/>
  <c r="T14" i="1" s="1"/>
  <c r="E14" i="1"/>
  <c r="U14" i="1" s="1"/>
  <c r="U13" i="1"/>
  <c r="S13" i="1"/>
  <c r="R13" i="1"/>
  <c r="Q13" i="1"/>
  <c r="P13" i="1"/>
  <c r="E13" i="1"/>
  <c r="T13" i="1" s="1"/>
  <c r="U12" i="1"/>
  <c r="T12" i="1"/>
  <c r="S12" i="1"/>
  <c r="R12" i="1"/>
  <c r="Q12" i="1"/>
  <c r="P12" i="1"/>
  <c r="E12" i="1"/>
  <c r="S11" i="1"/>
  <c r="R11" i="1"/>
  <c r="Q11" i="1"/>
  <c r="P11" i="1"/>
  <c r="E11" i="1"/>
  <c r="S10" i="1"/>
  <c r="R10" i="1"/>
  <c r="Q10" i="1"/>
  <c r="P10" i="1"/>
  <c r="E10" i="1"/>
  <c r="U10" i="1" s="1"/>
  <c r="S9" i="1"/>
  <c r="R9" i="1"/>
  <c r="Q9" i="1"/>
  <c r="P9" i="1"/>
  <c r="E9" i="1"/>
  <c r="U30" i="2" l="1"/>
  <c r="T30" i="2"/>
  <c r="U66" i="2"/>
  <c r="T71" i="2"/>
  <c r="U15" i="2"/>
  <c r="U70" i="2"/>
  <c r="U24" i="2"/>
  <c r="T22" i="2"/>
  <c r="U23" i="2"/>
  <c r="T29" i="2"/>
  <c r="U33" i="2"/>
  <c r="T35" i="2"/>
  <c r="U36" i="2"/>
  <c r="U40" i="2"/>
  <c r="T42" i="2"/>
  <c r="U43" i="2"/>
  <c r="T50" i="2"/>
  <c r="U51" i="2"/>
  <c r="T57" i="2"/>
  <c r="U58" i="2"/>
  <c r="T63" i="2"/>
  <c r="U64" i="2"/>
  <c r="U69" i="2"/>
  <c r="U71" i="2"/>
  <c r="T86" i="2"/>
  <c r="U87" i="2"/>
  <c r="U35" i="2"/>
  <c r="T53" i="2"/>
  <c r="T66" i="2"/>
  <c r="U53" i="2"/>
  <c r="T59" i="2"/>
  <c r="T61" i="2"/>
  <c r="T70" i="2"/>
  <c r="T15" i="2"/>
  <c r="T72" i="2"/>
  <c r="T90" i="2"/>
  <c r="T100" i="2"/>
  <c r="T108" i="2"/>
  <c r="T113" i="2"/>
  <c r="U72" i="2"/>
  <c r="T89" i="2"/>
  <c r="T97" i="2"/>
  <c r="T105" i="2"/>
  <c r="T9" i="2"/>
  <c r="T37" i="2"/>
  <c r="T44" i="2"/>
  <c r="T52" i="2"/>
  <c r="T65" i="2"/>
  <c r="T67" i="2"/>
  <c r="T88" i="2"/>
  <c r="E95" i="2"/>
  <c r="T102" i="2"/>
  <c r="T110" i="2"/>
  <c r="U9" i="2"/>
  <c r="T19" i="1"/>
  <c r="T28" i="1"/>
  <c r="T36" i="1"/>
  <c r="T43" i="1"/>
  <c r="P66" i="1"/>
  <c r="U69" i="1"/>
  <c r="P71" i="1"/>
  <c r="T71" i="1" s="1"/>
  <c r="Q71" i="1"/>
  <c r="Q15" i="1"/>
  <c r="E30" i="1"/>
  <c r="T38" i="1"/>
  <c r="T47" i="1"/>
  <c r="Q24" i="1"/>
  <c r="U24" i="1" s="1"/>
  <c r="Q33" i="1"/>
  <c r="T10" i="1"/>
  <c r="U52" i="1"/>
  <c r="Q53" i="1"/>
  <c r="Q70" i="1"/>
  <c r="U70" i="1" s="1"/>
  <c r="U87" i="1"/>
  <c r="Q66" i="1"/>
  <c r="U66" i="1" s="1"/>
  <c r="T29" i="1"/>
  <c r="E33" i="1"/>
  <c r="U33" i="1" s="1"/>
  <c r="T44" i="1"/>
  <c r="T62" i="1"/>
  <c r="U64" i="1"/>
  <c r="E66" i="1"/>
  <c r="U32" i="1"/>
  <c r="Q40" i="1"/>
  <c r="U65" i="1"/>
  <c r="R15" i="1"/>
  <c r="T17" i="1"/>
  <c r="U22" i="1"/>
  <c r="P30" i="1"/>
  <c r="S40" i="1"/>
  <c r="T49" i="1"/>
  <c r="S66" i="1"/>
  <c r="S71" i="1"/>
  <c r="T86" i="1"/>
  <c r="T90" i="1"/>
  <c r="U53" i="1"/>
  <c r="P15" i="1"/>
  <c r="U36" i="1"/>
  <c r="U9" i="1"/>
  <c r="T11" i="1"/>
  <c r="U17" i="1"/>
  <c r="U18" i="1"/>
  <c r="U27" i="1"/>
  <c r="Q30" i="1"/>
  <c r="R40" i="1"/>
  <c r="U44" i="1"/>
  <c r="U61" i="1"/>
  <c r="S53" i="1"/>
  <c r="U72" i="1"/>
  <c r="E53" i="1"/>
  <c r="P53" i="1"/>
  <c r="T53" i="1" s="1"/>
  <c r="P67" i="1"/>
  <c r="R67" i="1"/>
  <c r="P72" i="1"/>
  <c r="R72" i="1"/>
  <c r="U57" i="1"/>
  <c r="Q59" i="1"/>
  <c r="S67" i="1"/>
  <c r="E67" i="1"/>
  <c r="E72" i="1"/>
  <c r="R95" i="1"/>
  <c r="T24" i="1"/>
  <c r="U30" i="1"/>
  <c r="T30" i="1"/>
  <c r="U71" i="1"/>
  <c r="U59" i="1"/>
  <c r="T59" i="1"/>
  <c r="U48" i="1"/>
  <c r="U11" i="1"/>
  <c r="U20" i="1"/>
  <c r="U29" i="1"/>
  <c r="U35" i="1"/>
  <c r="T15" i="1"/>
  <c r="T40" i="1"/>
  <c r="T67" i="1"/>
  <c r="T9" i="1"/>
  <c r="T37" i="1"/>
  <c r="T42" i="1"/>
  <c r="U43" i="1"/>
  <c r="T46" i="1"/>
  <c r="T50" i="1"/>
  <c r="T55" i="1"/>
  <c r="T63" i="1"/>
  <c r="T89" i="1"/>
  <c r="T93" i="1"/>
  <c r="E79" i="1"/>
  <c r="S95" i="1"/>
  <c r="T99" i="1"/>
  <c r="T100" i="1"/>
  <c r="T107" i="1"/>
  <c r="T108" i="1"/>
  <c r="T113" i="1"/>
  <c r="U15" i="1"/>
  <c r="U40" i="1"/>
  <c r="U67" i="1"/>
  <c r="T66" i="1"/>
  <c r="T72" i="1"/>
  <c r="T70" i="1"/>
  <c r="T61" i="1"/>
  <c r="T96" i="1"/>
  <c r="T103" i="1"/>
  <c r="T104" i="1"/>
  <c r="T97" i="1"/>
  <c r="T101" i="1"/>
  <c r="T105" i="1"/>
  <c r="T109" i="1"/>
  <c r="E95" i="1"/>
  <c r="T98" i="1"/>
  <c r="T102" i="1"/>
  <c r="T106" i="1"/>
  <c r="T110" i="1"/>
  <c r="E112" i="2" l="1"/>
  <c r="U95" i="2"/>
  <c r="T95" i="2"/>
  <c r="T33" i="1"/>
  <c r="E112" i="1"/>
  <c r="U95" i="1"/>
  <c r="T95" i="1"/>
  <c r="U112" i="2" l="1"/>
  <c r="T112" i="2"/>
  <c r="U112" i="1"/>
  <c r="T112" i="1"/>
</calcChain>
</file>

<file path=xl/sharedStrings.xml><?xml version="1.0" encoding="utf-8"?>
<sst xmlns="http://schemas.openxmlformats.org/spreadsheetml/2006/main" count="1980" uniqueCount="134">
  <si>
    <t>Figures Finalised as at 2022/08/09</t>
  </si>
  <si>
    <t/>
  </si>
  <si>
    <t>4th Quarter Ended 30 June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</si>
  <si>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</si>
  <si>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</si>
  <si>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</si>
  <si>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</si>
  <si>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</si>
  <si>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</si>
  <si>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</si>
  <si>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</si>
  <si>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</si>
  <si>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</si>
  <si>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</si>
  <si>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</si>
  <si>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</si>
  <si>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</si>
  <si>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</si>
  <si>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</si>
  <si>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</si>
  <si>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</si>
  <si>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</si>
  <si>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</si>
  <si>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</si>
  <si>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</si>
  <si>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</si>
  <si>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</si>
  <si>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</si>
  <si>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</si>
  <si>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</si>
  <si>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</si>
  <si>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</si>
  <si>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</si>
  <si>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</si>
  <si>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</si>
  <si>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</si>
  <si>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</si>
  <si>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</si>
  <si>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</si>
  <si>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</si>
  <si>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</si>
  <si>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</si>
  <si>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</si>
  <si>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</si>
  <si>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</si>
  <si>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</si>
  <si>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</si>
  <si>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</si>
  <si>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</si>
  <si>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</si>
  <si>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</si>
  <si>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</si>
  <si>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</si>
  <si>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</si>
  <si>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</si>
  <si>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</si>
  <si>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</si>
  <si>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</si>
  <si>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</si>
  <si>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</si>
  <si>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</si>
  <si>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</si>
  <si>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</si>
  <si>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</si>
  <si>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</si>
  <si>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</si>
  <si>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</si>
  <si>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</si>
  <si>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</si>
  <si>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</si>
  <si>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</si>
  <si>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</si>
  <si>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</si>
  <si>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</si>
  <si>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</si>
  <si>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</si>
  <si>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</si>
  <si>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</si>
  <si>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</si>
  <si>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</si>
  <si>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</si>
  <si>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</si>
  <si>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</si>
  <si>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</si>
  <si>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</si>
  <si>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</si>
  <si>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</si>
  <si>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</si>
  <si>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</si>
  <si>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</si>
  <si>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</si>
  <si>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</si>
  <si>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</si>
  <si>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</si>
  <si>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</si>
  <si>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</si>
  <si>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</si>
  <si>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</si>
  <si>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</si>
  <si>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</si>
  <si>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</si>
  <si>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</si>
  <si>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</si>
  <si>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</si>
  <si>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</si>
  <si>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</si>
  <si>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</si>
  <si>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</si>
  <si>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</si>
  <si>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</si>
  <si>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</si>
  <si>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</si>
  <si>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</si>
  <si>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</si>
  <si>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</si>
  <si>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</si>
  <si>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</si>
  <si>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</si>
  <si>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</si>
  <si>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</si>
  <si>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</si>
  <si>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</si>
  <si>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</si>
  <si>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</si>
  <si>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</si>
  <si>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EC</t>
  </si>
  <si>
    <t>FS</t>
  </si>
  <si>
    <t>GP</t>
  </si>
  <si>
    <t>KZN</t>
  </si>
  <si>
    <t>LIM</t>
  </si>
  <si>
    <t>MP</t>
  </si>
  <si>
    <t>NW</t>
  </si>
  <si>
    <t>NC</t>
  </si>
  <si>
    <t>WC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</si>
</sst>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34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34" xfId="0" applyFont="1" applyBorder="1" applyAlignment="1">
      <alignment horizontal="lef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5" fontId="2" fillId="0" borderId="22" xfId="0" applyNumberFormat="1" applyFont="1" applyBorder="1" applyAlignment="1">
      <alignment horizontal="right"/>
    </xf>
    <xf numFmtId="0" fontId="2" fillId="0" borderId="32" xfId="0" applyFont="1" applyBorder="1" applyAlignment="1">
      <alignment horizontal="left" indent="1"/>
    </xf>
    <xf numFmtId="169" fontId="2" fillId="0" borderId="32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Continuous" vertical="justify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69" fontId="3" fillId="0" borderId="3" xfId="0" applyNumberFormat="1" applyFont="1" applyBorder="1" applyAlignment="1">
      <alignment horizontal="right"/>
    </xf>
    <xf numFmtId="0" fontId="2" fillId="0" borderId="1" xfId="0" applyFont="1" applyBorder="1"/>
    <xf numFmtId="169" fontId="2" fillId="0" borderId="2" xfId="0" applyNumberFormat="1" applyFont="1" applyBorder="1"/>
    <xf numFmtId="169" fontId="2" fillId="0" borderId="1" xfId="0" applyNumberFormat="1" applyFont="1" applyBorder="1"/>
    <xf numFmtId="0" fontId="2" fillId="0" borderId="9" xfId="0" applyFont="1" applyBorder="1"/>
    <xf numFmtId="169" fontId="2" fillId="0" borderId="10" xfId="0" applyNumberFormat="1" applyFont="1" applyBorder="1"/>
    <xf numFmtId="0" fontId="2" fillId="0" borderId="0" xfId="0" applyFont="1"/>
    <xf numFmtId="169" fontId="2" fillId="0" borderId="0" xfId="0" applyNumberFormat="1" applyFont="1"/>
    <xf numFmtId="164" fontId="5" fillId="0" borderId="0" xfId="0" applyNumberFormat="1" applyFont="1"/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10" fontId="2" fillId="0" borderId="0" xfId="1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165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Normal" xfId="0" builtinId="0"/>
    <cellStyle name="Normal 2" xfId="2" xr:uid="{0CA56812-15D6-44E4-B3D3-EF2DCA53B364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workbookViewId="0">
      <selection activeCell="A35" sqref="A35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32"/>
      <c r="W1" s="32"/>
    </row>
    <row r="2" spans="1:23" ht="18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33"/>
      <c r="W2" s="33"/>
    </row>
    <row r="3" spans="1:23" ht="18" customHeight="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33"/>
      <c r="W3" s="33"/>
    </row>
    <row r="4" spans="1:23" ht="18" customHeight="1" x14ac:dyDescent="0.25">
      <c r="A4" s="230" t="s">
        <v>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33"/>
      <c r="W4" s="33"/>
    </row>
    <row r="5" spans="1:23" ht="15" customHeight="1" x14ac:dyDescent="0.25">
      <c r="A5" s="231" t="s">
        <v>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227" t="s">
        <v>5</v>
      </c>
      <c r="G6" s="228"/>
      <c r="H6" s="227" t="s">
        <v>6</v>
      </c>
      <c r="I6" s="228"/>
      <c r="J6" s="227" t="s">
        <v>7</v>
      </c>
      <c r="K6" s="228"/>
      <c r="L6" s="227" t="s">
        <v>8</v>
      </c>
      <c r="M6" s="228"/>
      <c r="N6" s="227" t="s">
        <v>9</v>
      </c>
      <c r="O6" s="228"/>
      <c r="P6" s="227" t="s">
        <v>10</v>
      </c>
      <c r="Q6" s="228"/>
      <c r="R6" s="227" t="s">
        <v>11</v>
      </c>
      <c r="S6" s="228"/>
      <c r="T6" s="227" t="s">
        <v>12</v>
      </c>
      <c r="U6" s="228"/>
      <c r="V6" s="227" t="s">
        <v>13</v>
      </c>
      <c r="W6" s="228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341312000</v>
      </c>
      <c r="C9" s="92">
        <v>0</v>
      </c>
      <c r="D9" s="92"/>
      <c r="E9" s="92">
        <f>$B9       +$C9       +$D9</f>
        <v>341312000</v>
      </c>
      <c r="F9" s="93">
        <v>341312000</v>
      </c>
      <c r="G9" s="94">
        <v>341312000</v>
      </c>
      <c r="H9" s="93">
        <v>1478000</v>
      </c>
      <c r="I9" s="94">
        <v>6645</v>
      </c>
      <c r="J9" s="93">
        <v>5578000</v>
      </c>
      <c r="K9" s="94">
        <v>11459098</v>
      </c>
      <c r="L9" s="93">
        <v>47744000</v>
      </c>
      <c r="M9" s="94">
        <v>13011849</v>
      </c>
      <c r="N9" s="93">
        <v>106932000</v>
      </c>
      <c r="O9" s="94">
        <v>21593663</v>
      </c>
      <c r="P9" s="93">
        <f>$H9       +$J9       +$L9       +$N9</f>
        <v>161732000</v>
      </c>
      <c r="Q9" s="94">
        <f>$I9       +$K9       +$M9       +$O9</f>
        <v>46071255</v>
      </c>
      <c r="R9" s="48">
        <f>IF(($L9       =0),0,((($N9       -$L9       )/$L9       )*100))</f>
        <v>123.96950402144773</v>
      </c>
      <c r="S9" s="49">
        <f>IF(($M9       =0),0,((($O9       -$M9       )/$M9       )*100))</f>
        <v>65.95383945817386</v>
      </c>
      <c r="T9" s="48">
        <f>IF(($E9       =0),0,(($P9       /$E9       )*100))</f>
        <v>47.38538346146634</v>
      </c>
      <c r="U9" s="50">
        <f>IF(($E9       =0),0,(($Q9       /$E9       )*100))</f>
        <v>13.498281630883181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552061000</v>
      </c>
      <c r="C10" s="92">
        <v>0</v>
      </c>
      <c r="D10" s="92"/>
      <c r="E10" s="92">
        <f t="shared" ref="E10:E15" si="0">$B10      +$C10      +$D10</f>
        <v>552061000</v>
      </c>
      <c r="F10" s="93">
        <v>552061000</v>
      </c>
      <c r="G10" s="94">
        <v>552061000</v>
      </c>
      <c r="H10" s="93">
        <v>89977000</v>
      </c>
      <c r="I10" s="94">
        <v>56864556</v>
      </c>
      <c r="J10" s="93">
        <v>129934000</v>
      </c>
      <c r="K10" s="94">
        <v>73362224</v>
      </c>
      <c r="L10" s="93">
        <v>126383000</v>
      </c>
      <c r="M10" s="94">
        <v>79504127</v>
      </c>
      <c r="N10" s="93">
        <v>143324000</v>
      </c>
      <c r="O10" s="94">
        <v>122589986</v>
      </c>
      <c r="P10" s="93">
        <f t="shared" ref="P10:P15" si="1">$H10      +$J10      +$L10      +$N10</f>
        <v>489618000</v>
      </c>
      <c r="Q10" s="94">
        <f t="shared" ref="Q10:Q15" si="2">$I10      +$K10      +$M10      +$O10</f>
        <v>332320893</v>
      </c>
      <c r="R10" s="48">
        <f t="shared" ref="R10:R15" si="3">IF(($L10      =0),0,((($N10      -$L10      )/$L10      )*100))</f>
        <v>13.404492692846349</v>
      </c>
      <c r="S10" s="49">
        <f t="shared" ref="S10:S15" si="4">IF(($M10      =0),0,((($O10      -$M10      )/$M10      )*100))</f>
        <v>54.193235780074666</v>
      </c>
      <c r="T10" s="48">
        <f t="shared" ref="T10:T14" si="5">IF(($E10      =0),0,(($P10      /$E10      )*100))</f>
        <v>88.689112253899481</v>
      </c>
      <c r="U10" s="50">
        <f t="shared" ref="U10:U14" si="6">IF(($E10      =0),0,(($Q10      /$E10      )*100))</f>
        <v>60.196408186776459</v>
      </c>
      <c r="V10" s="93">
        <v>463000</v>
      </c>
      <c r="W10" s="94">
        <v>0</v>
      </c>
    </row>
    <row r="11" spans="1:23" ht="12.95" customHeight="1" x14ac:dyDescent="0.2">
      <c r="A11" s="47" t="s">
        <v>37</v>
      </c>
      <c r="B11" s="92">
        <v>155217000</v>
      </c>
      <c r="C11" s="92">
        <v>0</v>
      </c>
      <c r="D11" s="92"/>
      <c r="E11" s="92">
        <f t="shared" si="0"/>
        <v>155217000</v>
      </c>
      <c r="F11" s="93">
        <v>155217000</v>
      </c>
      <c r="G11" s="94">
        <v>155217000</v>
      </c>
      <c r="H11" s="93">
        <v>27763000</v>
      </c>
      <c r="I11" s="94">
        <v>9223377</v>
      </c>
      <c r="J11" s="93">
        <v>31423000</v>
      </c>
      <c r="K11" s="94">
        <v>17506640</v>
      </c>
      <c r="L11" s="93">
        <v>30185000</v>
      </c>
      <c r="M11" s="94">
        <v>18298995</v>
      </c>
      <c r="N11" s="93">
        <v>36123000</v>
      </c>
      <c r="O11" s="94">
        <v>41284915</v>
      </c>
      <c r="P11" s="93">
        <f t="shared" si="1"/>
        <v>125494000</v>
      </c>
      <c r="Q11" s="94">
        <f t="shared" si="2"/>
        <v>86313927</v>
      </c>
      <c r="R11" s="48">
        <f t="shared" si="3"/>
        <v>19.672022527745568</v>
      </c>
      <c r="S11" s="49">
        <f t="shared" si="4"/>
        <v>125.61301863845529</v>
      </c>
      <c r="T11" s="48">
        <f t="shared" si="5"/>
        <v>80.850680015719917</v>
      </c>
      <c r="U11" s="50">
        <f t="shared" si="6"/>
        <v>55.608552542569434</v>
      </c>
      <c r="V11" s="93">
        <v>137000</v>
      </c>
      <c r="W11" s="94">
        <v>137000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23931000</v>
      </c>
      <c r="W12" s="94">
        <v>15559000</v>
      </c>
    </row>
    <row r="13" spans="1:23" ht="12.95" customHeight="1" x14ac:dyDescent="0.2">
      <c r="A13" s="47" t="s">
        <v>39</v>
      </c>
      <c r="B13" s="92">
        <v>566611000</v>
      </c>
      <c r="C13" s="92">
        <v>751000000</v>
      </c>
      <c r="D13" s="92"/>
      <c r="E13" s="92">
        <f t="shared" si="0"/>
        <v>1317611000</v>
      </c>
      <c r="F13" s="93">
        <v>1317611000</v>
      </c>
      <c r="G13" s="94">
        <v>1317611000</v>
      </c>
      <c r="H13" s="93">
        <v>50440000</v>
      </c>
      <c r="I13" s="94">
        <v>18415326</v>
      </c>
      <c r="J13" s="93">
        <v>66671000</v>
      </c>
      <c r="K13" s="94">
        <v>56969941</v>
      </c>
      <c r="L13" s="93">
        <v>200814000</v>
      </c>
      <c r="M13" s="94">
        <v>76390987</v>
      </c>
      <c r="N13" s="93">
        <v>308300000</v>
      </c>
      <c r="O13" s="94">
        <v>211822776</v>
      </c>
      <c r="P13" s="93">
        <f t="shared" si="1"/>
        <v>626225000</v>
      </c>
      <c r="Q13" s="94">
        <f t="shared" si="2"/>
        <v>363599030</v>
      </c>
      <c r="R13" s="48">
        <f t="shared" si="3"/>
        <v>53.525152628800775</v>
      </c>
      <c r="S13" s="49">
        <f t="shared" si="4"/>
        <v>177.28765436686922</v>
      </c>
      <c r="T13" s="48">
        <f t="shared" si="5"/>
        <v>47.527305099911885</v>
      </c>
      <c r="U13" s="50">
        <f t="shared" si="6"/>
        <v>27.595324416690509</v>
      </c>
      <c r="V13" s="93">
        <v>24173000</v>
      </c>
      <c r="W13" s="94">
        <v>14660000</v>
      </c>
    </row>
    <row r="14" spans="1:23" ht="12.95" customHeight="1" x14ac:dyDescent="0.2">
      <c r="A14" s="47" t="s">
        <v>40</v>
      </c>
      <c r="B14" s="92">
        <v>90755000</v>
      </c>
      <c r="C14" s="92">
        <v>24000000</v>
      </c>
      <c r="D14" s="92"/>
      <c r="E14" s="92">
        <f t="shared" si="0"/>
        <v>114755000</v>
      </c>
      <c r="F14" s="93">
        <v>90755000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95">
        <f>SUM(B9:B14)</f>
        <v>1705956000</v>
      </c>
      <c r="C15" s="95">
        <f>SUM(C9:C14)</f>
        <v>775000000</v>
      </c>
      <c r="D15" s="95"/>
      <c r="E15" s="95">
        <f t="shared" si="0"/>
        <v>2480956000</v>
      </c>
      <c r="F15" s="96">
        <f t="shared" ref="F15:O15" si="7">SUM(F9:F14)</f>
        <v>2456956000</v>
      </c>
      <c r="G15" s="97">
        <f t="shared" si="7"/>
        <v>2366201000</v>
      </c>
      <c r="H15" s="96">
        <f t="shared" si="7"/>
        <v>169658000</v>
      </c>
      <c r="I15" s="97">
        <f t="shared" si="7"/>
        <v>84509904</v>
      </c>
      <c r="J15" s="96">
        <f t="shared" si="7"/>
        <v>233606000</v>
      </c>
      <c r="K15" s="97">
        <f t="shared" si="7"/>
        <v>159297903</v>
      </c>
      <c r="L15" s="96">
        <f t="shared" si="7"/>
        <v>405126000</v>
      </c>
      <c r="M15" s="97">
        <f t="shared" si="7"/>
        <v>187205958</v>
      </c>
      <c r="N15" s="96">
        <f t="shared" si="7"/>
        <v>594679000</v>
      </c>
      <c r="O15" s="97">
        <f t="shared" si="7"/>
        <v>397291340</v>
      </c>
      <c r="P15" s="96">
        <f t="shared" si="1"/>
        <v>1403069000</v>
      </c>
      <c r="Q15" s="97">
        <f t="shared" si="2"/>
        <v>828305105</v>
      </c>
      <c r="R15" s="52">
        <f t="shared" si="3"/>
        <v>46.788653406594491</v>
      </c>
      <c r="S15" s="53">
        <f t="shared" si="4"/>
        <v>112.22152555636076</v>
      </c>
      <c r="T15" s="52">
        <f>IF((SUM($E9:$E13))=0,0,(P15/(SUM($E9:$E13))*100))</f>
        <v>59.29627280184566</v>
      </c>
      <c r="U15" s="54">
        <f>IF((SUM($E9:$E13))=0,0,(Q15/(SUM($E9:$E13))*100))</f>
        <v>35.005694993789618</v>
      </c>
      <c r="V15" s="96">
        <f>SUM(V9:V14)</f>
        <v>48704000</v>
      </c>
      <c r="W15" s="97">
        <f>SUM(W9:W14)</f>
        <v>30356000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1009068000</v>
      </c>
      <c r="C17" s="92">
        <v>0</v>
      </c>
      <c r="D17" s="92"/>
      <c r="E17" s="92">
        <f t="shared" ref="E17:E24" si="8">$B17      +$C17      +$D17</f>
        <v>1009068000</v>
      </c>
      <c r="F17" s="93">
        <v>1009068000</v>
      </c>
      <c r="G17" s="94">
        <v>1009068000</v>
      </c>
      <c r="H17" s="93">
        <v>189680000</v>
      </c>
      <c r="I17" s="94">
        <v>115513617</v>
      </c>
      <c r="J17" s="93">
        <v>241901000</v>
      </c>
      <c r="K17" s="94">
        <v>204376184</v>
      </c>
      <c r="L17" s="93">
        <v>185925000</v>
      </c>
      <c r="M17" s="94">
        <v>145796907</v>
      </c>
      <c r="N17" s="93">
        <v>326503000</v>
      </c>
      <c r="O17" s="94">
        <v>228414223</v>
      </c>
      <c r="P17" s="93">
        <f t="shared" ref="P17:P24" si="9">$H17      +$J17      +$L17      +$N17</f>
        <v>944009000</v>
      </c>
      <c r="Q17" s="94">
        <f t="shared" ref="Q17:Q24" si="10">$I17      +$K17      +$M17      +$O17</f>
        <v>694100931</v>
      </c>
      <c r="R17" s="48">
        <f t="shared" ref="R17:R24" si="11">IF(($L17      =0),0,((($N17      -$L17      )/$L17      )*100))</f>
        <v>75.610057819013036</v>
      </c>
      <c r="S17" s="49">
        <f t="shared" ref="S17:S24" si="12">IF(($M17      =0),0,((($O17      -$M17      )/$M17      )*100))</f>
        <v>56.666027901401229</v>
      </c>
      <c r="T17" s="48">
        <f t="shared" ref="T17:T23" si="13">IF(($E17      =0),0,(($P17      /$E17      )*100))</f>
        <v>93.552565337519383</v>
      </c>
      <c r="U17" s="50">
        <f t="shared" ref="U17:U23" si="14">IF(($E17      =0),0,(($Q17      /$E17      )*100))</f>
        <v>68.786338581740779</v>
      </c>
      <c r="V17" s="93">
        <v>5378000</v>
      </c>
      <c r="W17" s="94">
        <v>5191000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135302000</v>
      </c>
      <c r="C19" s="92">
        <v>0</v>
      </c>
      <c r="D19" s="92"/>
      <c r="E19" s="92">
        <f t="shared" si="8"/>
        <v>135302000</v>
      </c>
      <c r="F19" s="93">
        <v>135302000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157139000</v>
      </c>
      <c r="C20" s="92">
        <v>173132000</v>
      </c>
      <c r="D20" s="92"/>
      <c r="E20" s="92">
        <f t="shared" si="8"/>
        <v>330271000</v>
      </c>
      <c r="F20" s="93">
        <v>330271000</v>
      </c>
      <c r="G20" s="94">
        <v>330271000</v>
      </c>
      <c r="H20" s="93"/>
      <c r="I20" s="94"/>
      <c r="J20" s="93">
        <v>26192000</v>
      </c>
      <c r="K20" s="94">
        <v>7974812</v>
      </c>
      <c r="L20" s="93">
        <v>74392000</v>
      </c>
      <c r="M20" s="94">
        <v>41571551</v>
      </c>
      <c r="N20" s="93">
        <v>64462000</v>
      </c>
      <c r="O20" s="94">
        <v>66057391</v>
      </c>
      <c r="P20" s="93">
        <f t="shared" si="9"/>
        <v>165046000</v>
      </c>
      <c r="Q20" s="94">
        <f t="shared" si="10"/>
        <v>115603754</v>
      </c>
      <c r="R20" s="48">
        <f t="shared" si="11"/>
        <v>-13.34820948489085</v>
      </c>
      <c r="S20" s="49">
        <f t="shared" si="12"/>
        <v>58.900472585206167</v>
      </c>
      <c r="T20" s="48">
        <f t="shared" si="13"/>
        <v>49.972901041871673</v>
      </c>
      <c r="U20" s="50">
        <f t="shared" si="14"/>
        <v>35.002695967856702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41</v>
      </c>
      <c r="B24" s="95">
        <f>SUM(B17:B23)</f>
        <v>1301509000</v>
      </c>
      <c r="C24" s="95">
        <f>SUM(C17:C23)</f>
        <v>173132000</v>
      </c>
      <c r="D24" s="95"/>
      <c r="E24" s="95">
        <f t="shared" si="8"/>
        <v>1474641000</v>
      </c>
      <c r="F24" s="96">
        <f t="shared" ref="F24:O24" si="15">SUM(F17:F23)</f>
        <v>1474641000</v>
      </c>
      <c r="G24" s="97">
        <f t="shared" si="15"/>
        <v>1339339000</v>
      </c>
      <c r="H24" s="96">
        <f t="shared" si="15"/>
        <v>189680000</v>
      </c>
      <c r="I24" s="97">
        <f t="shared" si="15"/>
        <v>115513617</v>
      </c>
      <c r="J24" s="96">
        <f t="shared" si="15"/>
        <v>268093000</v>
      </c>
      <c r="K24" s="97">
        <f t="shared" si="15"/>
        <v>212350996</v>
      </c>
      <c r="L24" s="96">
        <f t="shared" si="15"/>
        <v>260317000</v>
      </c>
      <c r="M24" s="97">
        <f t="shared" si="15"/>
        <v>187368458</v>
      </c>
      <c r="N24" s="96">
        <f t="shared" si="15"/>
        <v>390965000</v>
      </c>
      <c r="O24" s="97">
        <f t="shared" si="15"/>
        <v>294471614</v>
      </c>
      <c r="P24" s="96">
        <f t="shared" si="9"/>
        <v>1109055000</v>
      </c>
      <c r="Q24" s="97">
        <f t="shared" si="10"/>
        <v>809704685</v>
      </c>
      <c r="R24" s="52">
        <f t="shared" si="11"/>
        <v>50.188039966656042</v>
      </c>
      <c r="S24" s="53">
        <f t="shared" si="12"/>
        <v>57.161785469782757</v>
      </c>
      <c r="T24" s="52">
        <f>IF(($E24-$E19-$E23)   =0,0,($P24   /($E24-$E19-$E23)   )*100)</f>
        <v>82.806145419494243</v>
      </c>
      <c r="U24" s="54">
        <f>IF(($E24-$E19-$E23)   =0,0,($Q24   /($E24-$E19-$E23)   )*100)</f>
        <v>60.455544488736614</v>
      </c>
      <c r="V24" s="96">
        <f>SUM(V17:V23)</f>
        <v>5378000</v>
      </c>
      <c r="W24" s="97">
        <f>SUM(W17:W23)</f>
        <v>5191000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6514533000</v>
      </c>
      <c r="C28" s="92">
        <v>-1340000000</v>
      </c>
      <c r="D28" s="92"/>
      <c r="E28" s="92">
        <f>$B28      +$C28      +$D28</f>
        <v>5174533000</v>
      </c>
      <c r="F28" s="93">
        <v>5174533000</v>
      </c>
      <c r="G28" s="94">
        <v>5174533000</v>
      </c>
      <c r="H28" s="93">
        <v>542579000</v>
      </c>
      <c r="I28" s="94">
        <v>153569031</v>
      </c>
      <c r="J28" s="93">
        <v>1084028000</v>
      </c>
      <c r="K28" s="94">
        <v>635564738</v>
      </c>
      <c r="L28" s="93">
        <v>733150000</v>
      </c>
      <c r="M28" s="94">
        <v>536229106</v>
      </c>
      <c r="N28" s="93">
        <v>1336802000</v>
      </c>
      <c r="O28" s="94">
        <v>828093306</v>
      </c>
      <c r="P28" s="93">
        <f>$H28      +$J28      +$L28      +$N28</f>
        <v>3696559000</v>
      </c>
      <c r="Q28" s="94">
        <f>$I28      +$K28      +$M28      +$O28</f>
        <v>2153456181</v>
      </c>
      <c r="R28" s="48">
        <f>IF(($L28      =0),0,((($N28      -$L28      )/$L28      )*100))</f>
        <v>82.33676600968424</v>
      </c>
      <c r="S28" s="49">
        <f>IF(($M28      =0),0,((($O28      -$M28      )/$M28      )*100))</f>
        <v>54.429011169714457</v>
      </c>
      <c r="T28" s="48">
        <f>IF(($E28      =0),0,(($P28      /$E28      )*100))</f>
        <v>71.4375384213416</v>
      </c>
      <c r="U28" s="50">
        <f>IF(($E28      =0),0,(($Q28      /$E28      )*100))</f>
        <v>41.616435357548212</v>
      </c>
      <c r="V28" s="93">
        <v>239031000</v>
      </c>
      <c r="W28" s="94">
        <v>71087000</v>
      </c>
    </row>
    <row r="29" spans="1:23" ht="12.95" customHeight="1" x14ac:dyDescent="0.2">
      <c r="A29" s="47" t="s">
        <v>55</v>
      </c>
      <c r="B29" s="92">
        <v>109870000</v>
      </c>
      <c r="C29" s="92">
        <v>0</v>
      </c>
      <c r="D29" s="92"/>
      <c r="E29" s="92">
        <f>$B29      +$C29      +$D29</f>
        <v>109870000</v>
      </c>
      <c r="F29" s="93">
        <v>109870000</v>
      </c>
      <c r="G29" s="94">
        <v>109870000</v>
      </c>
      <c r="H29" s="93">
        <v>8658000</v>
      </c>
      <c r="I29" s="94">
        <v>8303808</v>
      </c>
      <c r="J29" s="93">
        <v>16600000</v>
      </c>
      <c r="K29" s="94">
        <v>13835456</v>
      </c>
      <c r="L29" s="93">
        <v>19455000</v>
      </c>
      <c r="M29" s="94">
        <v>11360737</v>
      </c>
      <c r="N29" s="93">
        <v>23554000</v>
      </c>
      <c r="O29" s="94">
        <v>16269516</v>
      </c>
      <c r="P29" s="93">
        <f>$H29      +$J29      +$L29      +$N29</f>
        <v>68267000</v>
      </c>
      <c r="Q29" s="94">
        <f>$I29      +$K29      +$M29      +$O29</f>
        <v>49769517</v>
      </c>
      <c r="R29" s="48">
        <f>IF(($L29      =0),0,((($N29      -$L29      )/$L29      )*100))</f>
        <v>21.069133898740684</v>
      </c>
      <c r="S29" s="49">
        <f>IF(($M29      =0),0,((($O29      -$M29      )/$M29      )*100))</f>
        <v>43.208279533273235</v>
      </c>
      <c r="T29" s="48">
        <f>IF(($E29      =0),0,(($P29      /$E29      )*100))</f>
        <v>62.134340584326928</v>
      </c>
      <c r="U29" s="50">
        <f>IF(($E29      =0),0,(($Q29      /$E29      )*100))</f>
        <v>45.298550104669154</v>
      </c>
      <c r="V29" s="93">
        <v>2029000</v>
      </c>
      <c r="W29" s="94">
        <v>1217000</v>
      </c>
    </row>
    <row r="30" spans="1:23" ht="12.95" customHeight="1" x14ac:dyDescent="0.2">
      <c r="A30" s="51" t="s">
        <v>41</v>
      </c>
      <c r="B30" s="95">
        <f>SUM(B26:B29)</f>
        <v>6624403000</v>
      </c>
      <c r="C30" s="95">
        <f>SUM(C26:C29)</f>
        <v>-1340000000</v>
      </c>
      <c r="D30" s="95"/>
      <c r="E30" s="95">
        <f>$B30      +$C30      +$D30</f>
        <v>5284403000</v>
      </c>
      <c r="F30" s="96">
        <f t="shared" ref="F30:O30" si="16">SUM(F26:F29)</f>
        <v>5284403000</v>
      </c>
      <c r="G30" s="97">
        <f t="shared" si="16"/>
        <v>5284403000</v>
      </c>
      <c r="H30" s="96">
        <f t="shared" si="16"/>
        <v>551237000</v>
      </c>
      <c r="I30" s="97">
        <f t="shared" si="16"/>
        <v>161872839</v>
      </c>
      <c r="J30" s="96">
        <f t="shared" si="16"/>
        <v>1100628000</v>
      </c>
      <c r="K30" s="97">
        <f t="shared" si="16"/>
        <v>649400194</v>
      </c>
      <c r="L30" s="96">
        <f t="shared" si="16"/>
        <v>752605000</v>
      </c>
      <c r="M30" s="97">
        <f t="shared" si="16"/>
        <v>547589843</v>
      </c>
      <c r="N30" s="96">
        <f t="shared" si="16"/>
        <v>1360356000</v>
      </c>
      <c r="O30" s="97">
        <f t="shared" si="16"/>
        <v>844362822</v>
      </c>
      <c r="P30" s="96">
        <f>$H30      +$J30      +$L30      +$N30</f>
        <v>3764826000</v>
      </c>
      <c r="Q30" s="97">
        <f>$I30      +$K30      +$M30      +$O30</f>
        <v>2203225698</v>
      </c>
      <c r="R30" s="52">
        <f>IF(($L30      =0),0,((($N30      -$L30      )/$L30      )*100))</f>
        <v>80.752984633373416</v>
      </c>
      <c r="S30" s="53">
        <f>IF(($M30      =0),0,((($O30      -$M30      )/$M30      )*100))</f>
        <v>54.196216893672364</v>
      </c>
      <c r="T30" s="52">
        <f>IF($E30   =0,0,($P30   /$E30   )*100)</f>
        <v>71.244112154201716</v>
      </c>
      <c r="U30" s="54">
        <f>IF($E30   =0,0,($Q30   /$E30   )*100)</f>
        <v>41.692991582965952</v>
      </c>
      <c r="V30" s="96">
        <f>SUM(V26:V29)</f>
        <v>241060000</v>
      </c>
      <c r="W30" s="97">
        <f>SUM(W26:W29)</f>
        <v>72304000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758693000</v>
      </c>
      <c r="C32" s="92">
        <v>0</v>
      </c>
      <c r="D32" s="92"/>
      <c r="E32" s="92">
        <f>$B32      +$C32      +$D32</f>
        <v>758693000</v>
      </c>
      <c r="F32" s="93">
        <v>758693000</v>
      </c>
      <c r="G32" s="94">
        <v>758693000</v>
      </c>
      <c r="H32" s="93">
        <v>247048000</v>
      </c>
      <c r="I32" s="94">
        <v>82698192</v>
      </c>
      <c r="J32" s="93">
        <v>241132000</v>
      </c>
      <c r="K32" s="94">
        <v>155763458</v>
      </c>
      <c r="L32" s="93">
        <v>113704000</v>
      </c>
      <c r="M32" s="94">
        <v>83115629</v>
      </c>
      <c r="N32" s="93">
        <v>109838000</v>
      </c>
      <c r="O32" s="94">
        <v>125829049</v>
      </c>
      <c r="P32" s="93">
        <f>$H32      +$J32      +$L32      +$N32</f>
        <v>711722000</v>
      </c>
      <c r="Q32" s="94">
        <f>$I32      +$K32      +$M32      +$O32</f>
        <v>447406328</v>
      </c>
      <c r="R32" s="48">
        <f>IF(($L32      =0),0,((($N32      -$L32      )/$L32      )*100))</f>
        <v>-3.4000562864982764</v>
      </c>
      <c r="S32" s="49">
        <f>IF(($M32      =0),0,((($O32      -$M32      )/$M32      )*100))</f>
        <v>51.390358845747286</v>
      </c>
      <c r="T32" s="48">
        <f>IF(($E32      =0),0,(($P32      /$E32      )*100))</f>
        <v>93.808958300656514</v>
      </c>
      <c r="U32" s="50">
        <f>IF(($E32      =0),0,(($Q32      /$E32      )*100))</f>
        <v>58.970667714081983</v>
      </c>
      <c r="V32" s="93">
        <v>389000</v>
      </c>
      <c r="W32" s="94">
        <v>0</v>
      </c>
    </row>
    <row r="33" spans="1:23" ht="12.95" customHeight="1" x14ac:dyDescent="0.2">
      <c r="A33" s="51" t="s">
        <v>41</v>
      </c>
      <c r="B33" s="95">
        <f>B32</f>
        <v>758693000</v>
      </c>
      <c r="C33" s="95">
        <f>C32</f>
        <v>0</v>
      </c>
      <c r="D33" s="95"/>
      <c r="E33" s="95">
        <f>$B33      +$C33      +$D33</f>
        <v>758693000</v>
      </c>
      <c r="F33" s="96">
        <f t="shared" ref="F33:O33" si="17">F32</f>
        <v>758693000</v>
      </c>
      <c r="G33" s="97">
        <f t="shared" si="17"/>
        <v>758693000</v>
      </c>
      <c r="H33" s="96">
        <f t="shared" si="17"/>
        <v>247048000</v>
      </c>
      <c r="I33" s="97">
        <f t="shared" si="17"/>
        <v>82698192</v>
      </c>
      <c r="J33" s="96">
        <f t="shared" si="17"/>
        <v>241132000</v>
      </c>
      <c r="K33" s="97">
        <f t="shared" si="17"/>
        <v>155763458</v>
      </c>
      <c r="L33" s="96">
        <f t="shared" si="17"/>
        <v>113704000</v>
      </c>
      <c r="M33" s="97">
        <f t="shared" si="17"/>
        <v>83115629</v>
      </c>
      <c r="N33" s="96">
        <f t="shared" si="17"/>
        <v>109838000</v>
      </c>
      <c r="O33" s="97">
        <f t="shared" si="17"/>
        <v>125829049</v>
      </c>
      <c r="P33" s="96">
        <f>$H33      +$J33      +$L33      +$N33</f>
        <v>711722000</v>
      </c>
      <c r="Q33" s="97">
        <f>$I33      +$K33      +$M33      +$O33</f>
        <v>447406328</v>
      </c>
      <c r="R33" s="52">
        <f>IF(($L33      =0),0,((($N33      -$L33      )/$L33      )*100))</f>
        <v>-3.4000562864982764</v>
      </c>
      <c r="S33" s="53">
        <f>IF(($M33      =0),0,((($O33      -$M33      )/$M33      )*100))</f>
        <v>51.390358845747286</v>
      </c>
      <c r="T33" s="52">
        <f>IF($E33   =0,0,($P33   /$E33   )*100)</f>
        <v>93.808958300656514</v>
      </c>
      <c r="U33" s="54">
        <f>IF($E33   =0,0,($Q33   /$E33   )*100)</f>
        <v>58.970667714081983</v>
      </c>
      <c r="V33" s="96">
        <f>V32</f>
        <v>389000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2003157000</v>
      </c>
      <c r="C35" s="92">
        <v>0</v>
      </c>
      <c r="D35" s="92"/>
      <c r="E35" s="92">
        <f t="shared" ref="E35:E40" si="18">$B35      +$C35      +$D35</f>
        <v>2003157000</v>
      </c>
      <c r="F35" s="93">
        <v>2003157000</v>
      </c>
      <c r="G35" s="94">
        <v>2002157000</v>
      </c>
      <c r="H35" s="93">
        <v>202459000</v>
      </c>
      <c r="I35" s="94">
        <v>131887253</v>
      </c>
      <c r="J35" s="93">
        <v>350602000</v>
      </c>
      <c r="K35" s="94">
        <v>299657786</v>
      </c>
      <c r="L35" s="93">
        <v>371868000</v>
      </c>
      <c r="M35" s="94">
        <v>322111382</v>
      </c>
      <c r="N35" s="93">
        <v>610979000</v>
      </c>
      <c r="O35" s="94">
        <v>495554234</v>
      </c>
      <c r="P35" s="93">
        <f t="shared" ref="P35:P40" si="19">$H35      +$J35      +$L35      +$N35</f>
        <v>1535908000</v>
      </c>
      <c r="Q35" s="94">
        <f t="shared" ref="Q35:Q40" si="20">$I35      +$K35      +$M35      +$O35</f>
        <v>1249210655</v>
      </c>
      <c r="R35" s="48">
        <f t="shared" ref="R35:R40" si="21">IF(($L35      =0),0,((($N35      -$L35      )/$L35      )*100))</f>
        <v>64.299966654834506</v>
      </c>
      <c r="S35" s="49">
        <f t="shared" ref="S35:S40" si="22">IF(($M35      =0),0,((($O35      -$M35      )/$M35      )*100))</f>
        <v>53.845614185716663</v>
      </c>
      <c r="T35" s="48">
        <f t="shared" ref="T35:T39" si="23">IF(($E35      =0),0,(($P35      /$E35      )*100))</f>
        <v>76.674369507732038</v>
      </c>
      <c r="U35" s="50">
        <f t="shared" ref="U35:U39" si="24">IF(($E35      =0),0,(($Q35      /$E35      )*100))</f>
        <v>62.362094184330033</v>
      </c>
      <c r="V35" s="93">
        <v>39186000</v>
      </c>
      <c r="W35" s="94">
        <v>3252000</v>
      </c>
    </row>
    <row r="36" spans="1:23" ht="12.95" customHeight="1" x14ac:dyDescent="0.2">
      <c r="A36" s="47" t="s">
        <v>60</v>
      </c>
      <c r="B36" s="92">
        <v>2824257000</v>
      </c>
      <c r="C36" s="92">
        <v>0</v>
      </c>
      <c r="D36" s="92"/>
      <c r="E36" s="92">
        <f t="shared" si="18"/>
        <v>2824257000</v>
      </c>
      <c r="F36" s="93">
        <v>2824257000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220874000</v>
      </c>
      <c r="C38" s="92">
        <v>0</v>
      </c>
      <c r="D38" s="92"/>
      <c r="E38" s="92">
        <f t="shared" si="18"/>
        <v>220874000</v>
      </c>
      <c r="F38" s="93">
        <v>220874000</v>
      </c>
      <c r="G38" s="94">
        <v>220874000</v>
      </c>
      <c r="H38" s="93">
        <v>12133000</v>
      </c>
      <c r="I38" s="94">
        <v>9937894</v>
      </c>
      <c r="J38" s="93">
        <v>46012000</v>
      </c>
      <c r="K38" s="94">
        <v>39046825</v>
      </c>
      <c r="L38" s="93">
        <v>56310000</v>
      </c>
      <c r="M38" s="94">
        <v>26877601</v>
      </c>
      <c r="N38" s="93">
        <v>58375000</v>
      </c>
      <c r="O38" s="94">
        <v>39839373</v>
      </c>
      <c r="P38" s="93">
        <f t="shared" si="19"/>
        <v>172830000</v>
      </c>
      <c r="Q38" s="94">
        <f t="shared" si="20"/>
        <v>115701693</v>
      </c>
      <c r="R38" s="48">
        <f t="shared" si="21"/>
        <v>3.6671994317172794</v>
      </c>
      <c r="S38" s="49">
        <f t="shared" si="22"/>
        <v>48.225182001920487</v>
      </c>
      <c r="T38" s="48">
        <f t="shared" si="23"/>
        <v>78.24823202368772</v>
      </c>
      <c r="U38" s="50">
        <f t="shared" si="24"/>
        <v>52.383572987314032</v>
      </c>
      <c r="V38" s="93">
        <v>139000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41</v>
      </c>
      <c r="B40" s="95">
        <f>SUM(B35:B39)</f>
        <v>5048288000</v>
      </c>
      <c r="C40" s="95">
        <f>SUM(C35:C39)</f>
        <v>0</v>
      </c>
      <c r="D40" s="95"/>
      <c r="E40" s="95">
        <f t="shared" si="18"/>
        <v>5048288000</v>
      </c>
      <c r="F40" s="96">
        <f t="shared" ref="F40:O40" si="25">SUM(F35:F39)</f>
        <v>5048288000</v>
      </c>
      <c r="G40" s="97">
        <f t="shared" si="25"/>
        <v>2223031000</v>
      </c>
      <c r="H40" s="96">
        <f t="shared" si="25"/>
        <v>214592000</v>
      </c>
      <c r="I40" s="97">
        <f t="shared" si="25"/>
        <v>141825147</v>
      </c>
      <c r="J40" s="96">
        <f t="shared" si="25"/>
        <v>396614000</v>
      </c>
      <c r="K40" s="97">
        <f t="shared" si="25"/>
        <v>338704611</v>
      </c>
      <c r="L40" s="96">
        <f t="shared" si="25"/>
        <v>428178000</v>
      </c>
      <c r="M40" s="97">
        <f t="shared" si="25"/>
        <v>348988983</v>
      </c>
      <c r="N40" s="96">
        <f t="shared" si="25"/>
        <v>669354000</v>
      </c>
      <c r="O40" s="97">
        <f t="shared" si="25"/>
        <v>535393607</v>
      </c>
      <c r="P40" s="96">
        <f t="shared" si="19"/>
        <v>1708738000</v>
      </c>
      <c r="Q40" s="97">
        <f t="shared" si="20"/>
        <v>1364912348</v>
      </c>
      <c r="R40" s="52">
        <f t="shared" si="21"/>
        <v>56.326107366562503</v>
      </c>
      <c r="S40" s="53">
        <f t="shared" si="22"/>
        <v>53.41275314699547</v>
      </c>
      <c r="T40" s="52">
        <f>IF((+$E35+$E38) =0,0,(P40   /(+$E35+$E38) )*100)</f>
        <v>76.83067367316373</v>
      </c>
      <c r="U40" s="54">
        <f>IF((+$E35+$E38) =0,0,(Q40   /(+$E35+$E38) )*100)</f>
        <v>61.371102650997223</v>
      </c>
      <c r="V40" s="96">
        <f>SUM(V35:V39)</f>
        <v>39325000</v>
      </c>
      <c r="W40" s="97">
        <f>SUM(W35:W39)</f>
        <v>3252000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2156025000</v>
      </c>
      <c r="C43" s="92">
        <v>81345000</v>
      </c>
      <c r="D43" s="92"/>
      <c r="E43" s="92">
        <f t="shared" si="26"/>
        <v>2237370000</v>
      </c>
      <c r="F43" s="93">
        <v>2237370000</v>
      </c>
      <c r="G43" s="94">
        <v>2237370000</v>
      </c>
      <c r="H43" s="93">
        <v>208038000</v>
      </c>
      <c r="I43" s="94">
        <v>88187294</v>
      </c>
      <c r="J43" s="93">
        <v>279028000</v>
      </c>
      <c r="K43" s="94">
        <v>448937255</v>
      </c>
      <c r="L43" s="93">
        <v>210906000</v>
      </c>
      <c r="M43" s="94">
        <v>165967558</v>
      </c>
      <c r="N43" s="93">
        <v>655565000</v>
      </c>
      <c r="O43" s="94">
        <v>483844992</v>
      </c>
      <c r="P43" s="93">
        <f t="shared" si="27"/>
        <v>1353537000</v>
      </c>
      <c r="Q43" s="94">
        <f t="shared" si="28"/>
        <v>1186937099</v>
      </c>
      <c r="R43" s="48">
        <f t="shared" si="29"/>
        <v>210.83278806672166</v>
      </c>
      <c r="S43" s="49">
        <f t="shared" si="30"/>
        <v>191.52986151667062</v>
      </c>
      <c r="T43" s="48">
        <f t="shared" si="31"/>
        <v>60.496788640233845</v>
      </c>
      <c r="U43" s="50">
        <f t="shared" si="32"/>
        <v>53.050550378346003</v>
      </c>
      <c r="V43" s="93">
        <v>172756000</v>
      </c>
      <c r="W43" s="94">
        <v>10440000</v>
      </c>
    </row>
    <row r="44" spans="1:23" ht="12.95" customHeight="1" x14ac:dyDescent="0.2">
      <c r="A44" s="47" t="s">
        <v>67</v>
      </c>
      <c r="B44" s="92">
        <v>3274930000</v>
      </c>
      <c r="C44" s="92">
        <v>582200000</v>
      </c>
      <c r="D44" s="92"/>
      <c r="E44" s="92">
        <f t="shared" si="26"/>
        <v>3857130000</v>
      </c>
      <c r="F44" s="93">
        <v>3857130000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3620327000</v>
      </c>
      <c r="C51" s="92">
        <v>0</v>
      </c>
      <c r="D51" s="92"/>
      <c r="E51" s="92">
        <f t="shared" si="26"/>
        <v>3620327000</v>
      </c>
      <c r="F51" s="93">
        <v>3620327000</v>
      </c>
      <c r="G51" s="94">
        <v>3620327000</v>
      </c>
      <c r="H51" s="93">
        <v>403598000</v>
      </c>
      <c r="I51" s="94">
        <v>53261301</v>
      </c>
      <c r="J51" s="93">
        <v>685874000</v>
      </c>
      <c r="K51" s="94">
        <v>470895007</v>
      </c>
      <c r="L51" s="93">
        <v>554529000</v>
      </c>
      <c r="M51" s="94">
        <v>502666065</v>
      </c>
      <c r="N51" s="93">
        <v>1260390000</v>
      </c>
      <c r="O51" s="94">
        <v>922038057</v>
      </c>
      <c r="P51" s="93">
        <f t="shared" si="27"/>
        <v>2904391000</v>
      </c>
      <c r="Q51" s="94">
        <f t="shared" si="28"/>
        <v>1948860430</v>
      </c>
      <c r="R51" s="48">
        <f t="shared" si="29"/>
        <v>127.29018680718231</v>
      </c>
      <c r="S51" s="49">
        <f t="shared" si="30"/>
        <v>83.429541240266531</v>
      </c>
      <c r="T51" s="48">
        <f t="shared" si="31"/>
        <v>80.224548776947501</v>
      </c>
      <c r="U51" s="50">
        <f t="shared" si="32"/>
        <v>53.831060840636766</v>
      </c>
      <c r="V51" s="93">
        <v>140724000</v>
      </c>
      <c r="W51" s="94">
        <v>24169000</v>
      </c>
    </row>
    <row r="52" spans="1:23" ht="12.95" customHeight="1" x14ac:dyDescent="0.2">
      <c r="A52" s="47" t="s">
        <v>75</v>
      </c>
      <c r="B52" s="92">
        <v>729692000</v>
      </c>
      <c r="C52" s="92">
        <v>0</v>
      </c>
      <c r="D52" s="92"/>
      <c r="E52" s="92">
        <f t="shared" si="26"/>
        <v>729692000</v>
      </c>
      <c r="F52" s="93">
        <v>729692000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95">
        <f>SUM(B42:B52)</f>
        <v>9780974000</v>
      </c>
      <c r="C53" s="95">
        <f>SUM(C42:C52)</f>
        <v>663545000</v>
      </c>
      <c r="D53" s="95"/>
      <c r="E53" s="95">
        <f t="shared" si="26"/>
        <v>10444519000</v>
      </c>
      <c r="F53" s="96">
        <f t="shared" ref="F53:O53" si="33">SUM(F42:F52)</f>
        <v>10444519000</v>
      </c>
      <c r="G53" s="97">
        <f t="shared" si="33"/>
        <v>5857697000</v>
      </c>
      <c r="H53" s="96">
        <f t="shared" si="33"/>
        <v>611636000</v>
      </c>
      <c r="I53" s="97">
        <f t="shared" si="33"/>
        <v>141448595</v>
      </c>
      <c r="J53" s="96">
        <f t="shared" si="33"/>
        <v>964902000</v>
      </c>
      <c r="K53" s="97">
        <f t="shared" si="33"/>
        <v>919832262</v>
      </c>
      <c r="L53" s="96">
        <f t="shared" si="33"/>
        <v>765435000</v>
      </c>
      <c r="M53" s="97">
        <f t="shared" si="33"/>
        <v>668633623</v>
      </c>
      <c r="N53" s="96">
        <f t="shared" si="33"/>
        <v>1915955000</v>
      </c>
      <c r="O53" s="97">
        <f t="shared" si="33"/>
        <v>1405883049</v>
      </c>
      <c r="P53" s="96">
        <f t="shared" si="27"/>
        <v>4257928000</v>
      </c>
      <c r="Q53" s="97">
        <f t="shared" si="28"/>
        <v>3135797529</v>
      </c>
      <c r="R53" s="52">
        <f t="shared" si="29"/>
        <v>150.30930124700333</v>
      </c>
      <c r="S53" s="53">
        <f t="shared" si="30"/>
        <v>110.26209281730961</v>
      </c>
      <c r="T53" s="52">
        <f>IF((+$E43+$E45+$E47+$E48+$E51) =0,0,(P53   /(+$E43+$E45+$E47+$E48+$E51) )*100)</f>
        <v>72.689454575748798</v>
      </c>
      <c r="U53" s="54">
        <f>IF((+$E43+$E45+$E47+$E48+$E51) =0,0,(Q53   /(+$E43+$E45+$E47+$E48+$E51) )*100)</f>
        <v>53.532941854110931</v>
      </c>
      <c r="V53" s="96">
        <f>SUM(V42:V52)</f>
        <v>313480000</v>
      </c>
      <c r="W53" s="97">
        <f>SUM(W42:W52)</f>
        <v>34609000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41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IF(($L59      =0),0,((($N59      -$L59      )/$L59      )*100))</f>
        <v>0</v>
      </c>
      <c r="S59" s="58">
        <f>IF(($M59      =0),0,((($O59      -$M59      )/$M59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30997000</v>
      </c>
      <c r="C64" s="92">
        <v>35475000</v>
      </c>
      <c r="D64" s="92"/>
      <c r="E64" s="92">
        <f t="shared" si="35"/>
        <v>66472000</v>
      </c>
      <c r="F64" s="93">
        <v>66471000</v>
      </c>
      <c r="G64" s="94">
        <v>66471000</v>
      </c>
      <c r="H64" s="93"/>
      <c r="I64" s="94"/>
      <c r="J64" s="93"/>
      <c r="K64" s="94"/>
      <c r="L64" s="93">
        <v>3676000</v>
      </c>
      <c r="M64" s="94"/>
      <c r="N64" s="93"/>
      <c r="O64" s="94">
        <v>11589715</v>
      </c>
      <c r="P64" s="93">
        <f t="shared" si="36"/>
        <v>3676000</v>
      </c>
      <c r="Q64" s="94">
        <f t="shared" si="37"/>
        <v>11589715</v>
      </c>
      <c r="R64" s="48">
        <f t="shared" si="38"/>
        <v>-100</v>
      </c>
      <c r="S64" s="49">
        <f t="shared" si="39"/>
        <v>0</v>
      </c>
      <c r="T64" s="48">
        <f t="shared" si="40"/>
        <v>5.5301480322541821</v>
      </c>
      <c r="U64" s="50">
        <f t="shared" si="41"/>
        <v>17.435484113611746</v>
      </c>
      <c r="V64" s="93">
        <v>2385000</v>
      </c>
      <c r="W64" s="94">
        <v>0</v>
      </c>
    </row>
    <row r="65" spans="1:23" ht="12.95" customHeight="1" x14ac:dyDescent="0.2">
      <c r="A65" s="47" t="s">
        <v>86</v>
      </c>
      <c r="B65" s="92">
        <v>3945447000</v>
      </c>
      <c r="C65" s="92">
        <v>0</v>
      </c>
      <c r="D65" s="92"/>
      <c r="E65" s="92">
        <f t="shared" si="35"/>
        <v>3945447000</v>
      </c>
      <c r="F65" s="93">
        <v>3945447000</v>
      </c>
      <c r="G65" s="94">
        <v>3945447000</v>
      </c>
      <c r="H65" s="93">
        <v>259681000</v>
      </c>
      <c r="I65" s="94">
        <v>192536275</v>
      </c>
      <c r="J65" s="93">
        <v>842720000</v>
      </c>
      <c r="K65" s="94">
        <v>818396758</v>
      </c>
      <c r="L65" s="93">
        <v>827463000</v>
      </c>
      <c r="M65" s="94">
        <v>578763008</v>
      </c>
      <c r="N65" s="93">
        <v>1138687000</v>
      </c>
      <c r="O65" s="94">
        <v>614854659</v>
      </c>
      <c r="P65" s="93">
        <f t="shared" si="36"/>
        <v>3068551000</v>
      </c>
      <c r="Q65" s="94">
        <f t="shared" si="37"/>
        <v>2204550700</v>
      </c>
      <c r="R65" s="48">
        <f t="shared" si="38"/>
        <v>37.611832794940682</v>
      </c>
      <c r="S65" s="49">
        <f t="shared" si="39"/>
        <v>6.2359982412697672</v>
      </c>
      <c r="T65" s="48">
        <f t="shared" si="40"/>
        <v>77.774482840600825</v>
      </c>
      <c r="U65" s="50">
        <f t="shared" si="41"/>
        <v>55.875815845454269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95">
        <f>SUM(B61:B65)</f>
        <v>3976444000</v>
      </c>
      <c r="C66" s="95">
        <f>SUM(C61:C65)</f>
        <v>35475000</v>
      </c>
      <c r="D66" s="95"/>
      <c r="E66" s="95">
        <f t="shared" si="35"/>
        <v>4011919000</v>
      </c>
      <c r="F66" s="96">
        <f t="shared" ref="F66:O66" si="42">SUM(F61:F65)</f>
        <v>4011918000</v>
      </c>
      <c r="G66" s="97">
        <f t="shared" si="42"/>
        <v>4011918000</v>
      </c>
      <c r="H66" s="96">
        <f t="shared" si="42"/>
        <v>259681000</v>
      </c>
      <c r="I66" s="97">
        <f t="shared" si="42"/>
        <v>192536275</v>
      </c>
      <c r="J66" s="96">
        <f t="shared" si="42"/>
        <v>842720000</v>
      </c>
      <c r="K66" s="97">
        <f t="shared" si="42"/>
        <v>818396758</v>
      </c>
      <c r="L66" s="96">
        <f t="shared" si="42"/>
        <v>831139000</v>
      </c>
      <c r="M66" s="97">
        <f t="shared" si="42"/>
        <v>578763008</v>
      </c>
      <c r="N66" s="96">
        <f t="shared" si="42"/>
        <v>1138687000</v>
      </c>
      <c r="O66" s="97">
        <f t="shared" si="42"/>
        <v>626444374</v>
      </c>
      <c r="P66" s="96">
        <f t="shared" si="36"/>
        <v>3072227000</v>
      </c>
      <c r="Q66" s="97">
        <f t="shared" si="37"/>
        <v>2216140415</v>
      </c>
      <c r="R66" s="52">
        <f t="shared" si="38"/>
        <v>37.00319681786079</v>
      </c>
      <c r="S66" s="53">
        <f t="shared" si="39"/>
        <v>8.2384957816792603</v>
      </c>
      <c r="T66" s="52">
        <f>IF((+$E61+$E63+$E64++$E65) =0,0,(P66   /(+$E61+$E63+$E64+$E65) )*100)</f>
        <v>76.577493214593815</v>
      </c>
      <c r="U66" s="54">
        <f>IF((+$E61+$E63+$E65) =0,0,(Q66  /(+$E61+$E63+$E65) )*100)</f>
        <v>56.169564944098859</v>
      </c>
      <c r="V66" s="96">
        <f>SUM(V61:V65)</f>
        <v>2385000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29196267000</v>
      </c>
      <c r="C67" s="104">
        <f>SUM(C9:C14,C17:C23,C26:C29,C32,C35:C39,C42:C52,C55:C58,C61:C65)</f>
        <v>307152000</v>
      </c>
      <c r="D67" s="104"/>
      <c r="E67" s="104">
        <f t="shared" si="35"/>
        <v>29503419000</v>
      </c>
      <c r="F67" s="105">
        <f t="shared" ref="F67:O67" si="43">SUM(F9:F14,F17:F23,F26:F29,F32,F35:F39,F42:F52,F55:F58,F61:F65)</f>
        <v>29479418000</v>
      </c>
      <c r="G67" s="106">
        <f t="shared" si="43"/>
        <v>21841282000</v>
      </c>
      <c r="H67" s="105">
        <f t="shared" si="43"/>
        <v>2243532000</v>
      </c>
      <c r="I67" s="106">
        <f t="shared" si="43"/>
        <v>920404569</v>
      </c>
      <c r="J67" s="105">
        <f t="shared" si="43"/>
        <v>4047695000</v>
      </c>
      <c r="K67" s="106">
        <f t="shared" si="43"/>
        <v>3253746182</v>
      </c>
      <c r="L67" s="105">
        <f t="shared" si="43"/>
        <v>3556504000</v>
      </c>
      <c r="M67" s="106">
        <f t="shared" si="43"/>
        <v>2601665502</v>
      </c>
      <c r="N67" s="105">
        <f t="shared" si="43"/>
        <v>6179834000</v>
      </c>
      <c r="O67" s="106">
        <f t="shared" si="43"/>
        <v>4229675855</v>
      </c>
      <c r="P67" s="105">
        <f t="shared" si="36"/>
        <v>16027565000</v>
      </c>
      <c r="Q67" s="106">
        <f t="shared" si="37"/>
        <v>11005492108</v>
      </c>
      <c r="R67" s="61">
        <f t="shared" si="38"/>
        <v>73.76148037510994</v>
      </c>
      <c r="S67" s="62">
        <f t="shared" si="39"/>
        <v>62.575698211337553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73.378616145574156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50.38618036402147</v>
      </c>
      <c r="V67" s="105">
        <f>SUM(V9:V14,V17:V23,V26:V29,V32,V35:V39,V42:V52,V55:V58,V61:V65)</f>
        <v>650721000</v>
      </c>
      <c r="W67" s="106">
        <f>SUM(W9:W14,W17:W23,W26:W29,W32,W35:W39,W42:W52,W55:W58,W61:W65)</f>
        <v>145712000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15592748000</v>
      </c>
      <c r="C69" s="92">
        <v>0</v>
      </c>
      <c r="D69" s="92"/>
      <c r="E69" s="92">
        <f>$B69      +$C69      +$D69</f>
        <v>15592748000</v>
      </c>
      <c r="F69" s="93">
        <v>15571218000</v>
      </c>
      <c r="G69" s="94">
        <v>15571218000</v>
      </c>
      <c r="H69" s="93">
        <v>3117362000</v>
      </c>
      <c r="I69" s="94">
        <v>1282513843</v>
      </c>
      <c r="J69" s="93">
        <v>4096199000</v>
      </c>
      <c r="K69" s="94">
        <v>2603639117</v>
      </c>
      <c r="L69" s="93">
        <v>2460942000</v>
      </c>
      <c r="M69" s="94">
        <v>1591922716</v>
      </c>
      <c r="N69" s="93">
        <v>4454421000</v>
      </c>
      <c r="O69" s="94">
        <v>4237412485</v>
      </c>
      <c r="P69" s="93">
        <f>$H69      +$J69      +$L69      +$N69</f>
        <v>14128924000</v>
      </c>
      <c r="Q69" s="94">
        <f>$I69      +$K69      +$M69      +$O69</f>
        <v>9715488161</v>
      </c>
      <c r="R69" s="48">
        <f>IF(($L69      =0),0,((($N69      -$L69      )/$L69      )*100))</f>
        <v>81.004712829477484</v>
      </c>
      <c r="S69" s="49">
        <f>IF(($M69      =0),0,((($O69      -$M69      )/$M69      )*100))</f>
        <v>166.18204780991391</v>
      </c>
      <c r="T69" s="48">
        <f>IF(($E69      =0),0,(($P69      /$E69      )*100))</f>
        <v>90.612148673216552</v>
      </c>
      <c r="U69" s="50">
        <f>IF(($E69      =0),0,(($Q69      /$E69      )*100))</f>
        <v>62.307735371597104</v>
      </c>
      <c r="V69" s="93">
        <v>329101000</v>
      </c>
      <c r="W69" s="94">
        <v>6756000</v>
      </c>
    </row>
    <row r="70" spans="1:23" ht="12.95" customHeight="1" x14ac:dyDescent="0.2">
      <c r="A70" s="56" t="s">
        <v>41</v>
      </c>
      <c r="B70" s="101">
        <f>B69</f>
        <v>15592748000</v>
      </c>
      <c r="C70" s="101">
        <f>C69</f>
        <v>0</v>
      </c>
      <c r="D70" s="101"/>
      <c r="E70" s="101">
        <f>$B70      +$C70      +$D70</f>
        <v>15592748000</v>
      </c>
      <c r="F70" s="102">
        <f t="shared" ref="F70:O70" si="44">F69</f>
        <v>15571218000</v>
      </c>
      <c r="G70" s="103">
        <f t="shared" si="44"/>
        <v>15571218000</v>
      </c>
      <c r="H70" s="102">
        <f t="shared" si="44"/>
        <v>3117362000</v>
      </c>
      <c r="I70" s="103">
        <f t="shared" si="44"/>
        <v>1282513843</v>
      </c>
      <c r="J70" s="102">
        <f t="shared" si="44"/>
        <v>4096199000</v>
      </c>
      <c r="K70" s="103">
        <f t="shared" si="44"/>
        <v>2603639117</v>
      </c>
      <c r="L70" s="102">
        <f t="shared" si="44"/>
        <v>2460942000</v>
      </c>
      <c r="M70" s="103">
        <f t="shared" si="44"/>
        <v>1591922716</v>
      </c>
      <c r="N70" s="102">
        <f t="shared" si="44"/>
        <v>4454421000</v>
      </c>
      <c r="O70" s="103">
        <f t="shared" si="44"/>
        <v>4237412485</v>
      </c>
      <c r="P70" s="102">
        <f>$H70      +$J70      +$L70      +$N70</f>
        <v>14128924000</v>
      </c>
      <c r="Q70" s="103">
        <f>$I70      +$K70      +$M70      +$O70</f>
        <v>9715488161</v>
      </c>
      <c r="R70" s="57">
        <f>IF(($L70      =0),0,((($N70      -$L70      )/$L70      )*100))</f>
        <v>81.004712829477484</v>
      </c>
      <c r="S70" s="58">
        <f>IF(($M70      =0),0,((($O70      -$M70      )/$M70      )*100))</f>
        <v>166.18204780991391</v>
      </c>
      <c r="T70" s="57">
        <f>IF($E70   =0,0,($P70   /$E70   )*100)</f>
        <v>90.612148673216552</v>
      </c>
      <c r="U70" s="59">
        <f>IF($E70   =0,0,($Q70   /$E70 )*100)</f>
        <v>62.307735371597104</v>
      </c>
      <c r="V70" s="102">
        <f>V69</f>
        <v>329101000</v>
      </c>
      <c r="W70" s="103">
        <f>W69</f>
        <v>6756000</v>
      </c>
    </row>
    <row r="71" spans="1:23" ht="12.95" customHeight="1" x14ac:dyDescent="0.2">
      <c r="A71" s="60" t="s">
        <v>87</v>
      </c>
      <c r="B71" s="104">
        <f>B69</f>
        <v>15592748000</v>
      </c>
      <c r="C71" s="104">
        <f>C69</f>
        <v>0</v>
      </c>
      <c r="D71" s="104"/>
      <c r="E71" s="104">
        <f>$B71      +$C71      +$D71</f>
        <v>15592748000</v>
      </c>
      <c r="F71" s="105">
        <f t="shared" ref="F71:O71" si="45">F69</f>
        <v>15571218000</v>
      </c>
      <c r="G71" s="106">
        <f t="shared" si="45"/>
        <v>15571218000</v>
      </c>
      <c r="H71" s="105">
        <f t="shared" si="45"/>
        <v>3117362000</v>
      </c>
      <c r="I71" s="106">
        <f t="shared" si="45"/>
        <v>1282513843</v>
      </c>
      <c r="J71" s="105">
        <f t="shared" si="45"/>
        <v>4096199000</v>
      </c>
      <c r="K71" s="106">
        <f t="shared" si="45"/>
        <v>2603639117</v>
      </c>
      <c r="L71" s="105">
        <f t="shared" si="45"/>
        <v>2460942000</v>
      </c>
      <c r="M71" s="106">
        <f t="shared" si="45"/>
        <v>1591922716</v>
      </c>
      <c r="N71" s="105">
        <f t="shared" si="45"/>
        <v>4454421000</v>
      </c>
      <c r="O71" s="106">
        <f t="shared" si="45"/>
        <v>4237412485</v>
      </c>
      <c r="P71" s="105">
        <f>$H71      +$J71      +$L71      +$N71</f>
        <v>14128924000</v>
      </c>
      <c r="Q71" s="106">
        <f>$I71      +$K71      +$M71      +$O71</f>
        <v>9715488161</v>
      </c>
      <c r="R71" s="61">
        <f>IF(($L71      =0),0,((($N71      -$L71      )/$L71      )*100))</f>
        <v>81.004712829477484</v>
      </c>
      <c r="S71" s="62">
        <f>IF(($M71      =0),0,((($O71      -$M71      )/$M71      )*100))</f>
        <v>166.18204780991391</v>
      </c>
      <c r="T71" s="61">
        <f>IF($E71   =0,0,($P71   /$E71   )*100)</f>
        <v>90.612148673216552</v>
      </c>
      <c r="U71" s="65">
        <f>IF($E71   =0,0,($Q71   /$E71   )*100)</f>
        <v>62.307735371597104</v>
      </c>
      <c r="V71" s="105">
        <f>V69</f>
        <v>329101000</v>
      </c>
      <c r="W71" s="106">
        <f>W69</f>
        <v>6756000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44789015000</v>
      </c>
      <c r="C72" s="104">
        <f>SUM(C9:C14,C17:C23,C26:C29,C32,C35:C39,C42:C52,C55:C58,C61:C65,C69)</f>
        <v>307152000</v>
      </c>
      <c r="D72" s="104"/>
      <c r="E72" s="104">
        <f>$B72      +$C72      +$D72</f>
        <v>45096167000</v>
      </c>
      <c r="F72" s="105">
        <f t="shared" ref="F72:O72" si="46">SUM(F9:F14,F17:F23,F26:F29,F32,F35:F39,F42:F52,F55:F58,F61:F65,F69)</f>
        <v>45050636000</v>
      </c>
      <c r="G72" s="106">
        <f t="shared" si="46"/>
        <v>37412500000</v>
      </c>
      <c r="H72" s="105">
        <f t="shared" si="46"/>
        <v>5360894000</v>
      </c>
      <c r="I72" s="106">
        <f t="shared" si="46"/>
        <v>2202918412</v>
      </c>
      <c r="J72" s="105">
        <f t="shared" si="46"/>
        <v>8143894000</v>
      </c>
      <c r="K72" s="106">
        <f t="shared" si="46"/>
        <v>5857385299</v>
      </c>
      <c r="L72" s="105">
        <f t="shared" si="46"/>
        <v>6017446000</v>
      </c>
      <c r="M72" s="106">
        <f t="shared" si="46"/>
        <v>4193588218</v>
      </c>
      <c r="N72" s="105">
        <f t="shared" si="46"/>
        <v>10634255000</v>
      </c>
      <c r="O72" s="106">
        <f t="shared" si="46"/>
        <v>8467088340</v>
      </c>
      <c r="P72" s="105">
        <f>$H72      +$J72      +$L72      +$N72</f>
        <v>30156489000</v>
      </c>
      <c r="Q72" s="106">
        <f>$I72      +$K72      +$M72      +$O72</f>
        <v>20720980269</v>
      </c>
      <c r="R72" s="61">
        <f>IF(($L72      =0),0,((($N72      -$L72      )/$L72      )*100))</f>
        <v>76.723729635463286</v>
      </c>
      <c r="S72" s="62">
        <f>IF(($M72      =0),0,((($O72      -$M72      )/$M72      )*100))</f>
        <v>101.90557345752254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80.55686931313079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55.45030588147646</v>
      </c>
      <c r="V72" s="105">
        <f>SUM(V9:V14,V17:V23,V26:V29,V32,V35:V39,V42:V52,V55:V58,V61:V65,V69)</f>
        <v>979822000</v>
      </c>
      <c r="W72" s="106">
        <f>SUM(W9:W14,W17:W23,W26:W29,W32,W35:W39,W42:W52,W55:W58,W61:W65,W69)</f>
        <v>152468000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224" t="s">
        <v>10</v>
      </c>
      <c r="Q74" s="225"/>
      <c r="R74" s="226" t="s">
        <v>11</v>
      </c>
      <c r="S74" s="225"/>
      <c r="T74" s="226" t="s">
        <v>12</v>
      </c>
      <c r="U74" s="225"/>
      <c r="V74" s="224"/>
      <c r="W74" s="225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111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112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113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114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115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116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117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118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122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123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124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scale="38" orientation="landscape" r:id="rId1"/>
  <rowBreaks count="1" manualBreakCount="1">
    <brk id="7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3FAD-2F98-478D-942D-15928B3F8DF1}">
  <dimension ref="A1:W125"/>
  <sheetViews>
    <sheetView showGridLines="0" tabSelected="1" workbookViewId="0">
      <selection activeCell="D7" sqref="D7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130"/>
      <c r="W1" s="130"/>
    </row>
    <row r="2" spans="1:23" ht="18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131"/>
      <c r="W2" s="131"/>
    </row>
    <row r="3" spans="1:23" ht="18" customHeight="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31"/>
      <c r="W3" s="131"/>
    </row>
    <row r="4" spans="1:23" ht="18" customHeight="1" x14ac:dyDescent="0.25">
      <c r="A4" s="230" t="s">
        <v>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131"/>
      <c r="W4" s="131"/>
    </row>
    <row r="5" spans="1:23" ht="15" customHeight="1" x14ac:dyDescent="0.25">
      <c r="A5" s="231" t="s">
        <v>133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132"/>
      <c r="W5" s="132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227" t="s">
        <v>5</v>
      </c>
      <c r="G6" s="228"/>
      <c r="H6" s="227" t="s">
        <v>6</v>
      </c>
      <c r="I6" s="228"/>
      <c r="J6" s="227" t="s">
        <v>7</v>
      </c>
      <c r="K6" s="228"/>
      <c r="L6" s="227" t="s">
        <v>8</v>
      </c>
      <c r="M6" s="228"/>
      <c r="N6" s="227" t="s">
        <v>9</v>
      </c>
      <c r="O6" s="228"/>
      <c r="P6" s="227" t="s">
        <v>10</v>
      </c>
      <c r="Q6" s="228"/>
      <c r="R6" s="227" t="s">
        <v>11</v>
      </c>
      <c r="S6" s="228"/>
      <c r="T6" s="227" t="s">
        <v>12</v>
      </c>
      <c r="U6" s="228"/>
      <c r="V6" s="227" t="s">
        <v>13</v>
      </c>
      <c r="W6" s="228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70890000</v>
      </c>
      <c r="C9" s="92">
        <v>0</v>
      </c>
      <c r="D9" s="92"/>
      <c r="E9" s="92">
        <f>$B9       +$C9       +$D9</f>
        <v>70890000</v>
      </c>
      <c r="F9" s="93">
        <v>70890000</v>
      </c>
      <c r="G9" s="94">
        <v>70890000</v>
      </c>
      <c r="H9" s="93">
        <v>1478000</v>
      </c>
      <c r="I9" s="94"/>
      <c r="J9" s="93">
        <v>4100000</v>
      </c>
      <c r="K9" s="94"/>
      <c r="L9" s="93">
        <v>6249000</v>
      </c>
      <c r="M9" s="94"/>
      <c r="N9" s="93">
        <v>29937000</v>
      </c>
      <c r="O9" s="94"/>
      <c r="P9" s="93">
        <f>$H9       +$J9       +$L9       +$N9</f>
        <v>41764000</v>
      </c>
      <c r="Q9" s="94">
        <f>$I9       +$K9       +$M9       +$O9</f>
        <v>0</v>
      </c>
      <c r="R9" s="48">
        <f>IF(($L9       =0),0,((($N9       -$L9       )/$L9       )*100))</f>
        <v>379.0686509841575</v>
      </c>
      <c r="S9" s="49">
        <f>IF(($M9       =0),0,((($O9       -$M9       )/$M9       )*100))</f>
        <v>0</v>
      </c>
      <c r="T9" s="48">
        <f>IF(($E9       =0),0,(($P9       /$E9       )*100))</f>
        <v>58.913810128367892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46981000</v>
      </c>
      <c r="C10" s="92">
        <v>0</v>
      </c>
      <c r="D10" s="92"/>
      <c r="E10" s="92">
        <f t="shared" ref="E10:E15" si="0">$B10      +$C10      +$D10</f>
        <v>46981000</v>
      </c>
      <c r="F10" s="93">
        <v>46981000</v>
      </c>
      <c r="G10" s="94">
        <v>46981000</v>
      </c>
      <c r="H10" s="93">
        <v>9542000</v>
      </c>
      <c r="I10" s="94">
        <v>7176379</v>
      </c>
      <c r="J10" s="93">
        <v>12992000</v>
      </c>
      <c r="K10" s="94">
        <v>13535794</v>
      </c>
      <c r="L10" s="93">
        <v>8125000</v>
      </c>
      <c r="M10" s="94">
        <v>9619635</v>
      </c>
      <c r="N10" s="93">
        <v>12396000</v>
      </c>
      <c r="O10" s="94">
        <v>18595496</v>
      </c>
      <c r="P10" s="93">
        <f t="shared" ref="P10:P15" si="1">$H10      +$J10      +$L10      +$N10</f>
        <v>43055000</v>
      </c>
      <c r="Q10" s="94">
        <f t="shared" ref="Q10:Q15" si="2">$I10      +$K10      +$M10      +$O10</f>
        <v>48927304</v>
      </c>
      <c r="R10" s="48">
        <f t="shared" ref="R10:R15" si="3">IF(($L10      =0),0,((($N10      -$L10      )/$L10      )*100))</f>
        <v>52.566153846153853</v>
      </c>
      <c r="S10" s="49">
        <f t="shared" ref="S10:S15" si="4">IF(($M10      =0),0,((($O10      -$M10      )/$M10      )*100))</f>
        <v>93.307708660463732</v>
      </c>
      <c r="T10" s="48">
        <f t="shared" ref="T10:T14" si="5">IF(($E10      =0),0,(($P10      /$E10      )*100))</f>
        <v>91.643430322896492</v>
      </c>
      <c r="U10" s="50">
        <f t="shared" ref="U10:U14" si="6">IF(($E10      =0),0,(($Q10      /$E10      )*100))</f>
        <v>104.14274706796365</v>
      </c>
      <c r="V10" s="93">
        <v>83000</v>
      </c>
      <c r="W10" s="94">
        <v>0</v>
      </c>
    </row>
    <row r="11" spans="1:23" ht="12.95" customHeight="1" x14ac:dyDescent="0.2">
      <c r="A11" s="47" t="s">
        <v>37</v>
      </c>
      <c r="B11" s="92">
        <v>18000000</v>
      </c>
      <c r="C11" s="92">
        <v>0</v>
      </c>
      <c r="D11" s="92"/>
      <c r="E11" s="92">
        <f t="shared" si="0"/>
        <v>18000000</v>
      </c>
      <c r="F11" s="93">
        <v>18000000</v>
      </c>
      <c r="G11" s="94">
        <v>18000000</v>
      </c>
      <c r="H11" s="93">
        <v>3222000</v>
      </c>
      <c r="I11" s="94">
        <v>3022178</v>
      </c>
      <c r="J11" s="93">
        <v>3490000</v>
      </c>
      <c r="K11" s="94">
        <v>4654670</v>
      </c>
      <c r="L11" s="93">
        <v>4235000</v>
      </c>
      <c r="M11" s="94">
        <v>5732992</v>
      </c>
      <c r="N11" s="93">
        <v>3665000</v>
      </c>
      <c r="O11" s="94">
        <v>2556201</v>
      </c>
      <c r="P11" s="93">
        <f t="shared" si="1"/>
        <v>14612000</v>
      </c>
      <c r="Q11" s="94">
        <f t="shared" si="2"/>
        <v>15966041</v>
      </c>
      <c r="R11" s="48">
        <f t="shared" si="3"/>
        <v>-13.459268004722549</v>
      </c>
      <c r="S11" s="49">
        <f t="shared" si="4"/>
        <v>-55.41244432226663</v>
      </c>
      <c r="T11" s="48">
        <f t="shared" si="5"/>
        <v>81.177777777777777</v>
      </c>
      <c r="U11" s="50">
        <f t="shared" si="6"/>
        <v>88.700227777777769</v>
      </c>
      <c r="V11" s="93">
        <v>137000</v>
      </c>
      <c r="W11" s="94">
        <v>137000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4626000</v>
      </c>
      <c r="W12" s="94">
        <v>2863000</v>
      </c>
    </row>
    <row r="13" spans="1:23" ht="12.95" customHeight="1" x14ac:dyDescent="0.2">
      <c r="A13" s="47" t="s">
        <v>39</v>
      </c>
      <c r="B13" s="92">
        <v>70000000</v>
      </c>
      <c r="C13" s="92">
        <v>121399000</v>
      </c>
      <c r="D13" s="92"/>
      <c r="E13" s="92">
        <f t="shared" si="0"/>
        <v>191399000</v>
      </c>
      <c r="F13" s="93">
        <v>191399000</v>
      </c>
      <c r="G13" s="94">
        <v>191399000</v>
      </c>
      <c r="H13" s="93"/>
      <c r="I13" s="94">
        <v>47801</v>
      </c>
      <c r="J13" s="93">
        <v>2888000</v>
      </c>
      <c r="K13" s="94">
        <v>12799205</v>
      </c>
      <c r="L13" s="93">
        <v>60901000</v>
      </c>
      <c r="M13" s="94">
        <v>4743519</v>
      </c>
      <c r="N13" s="93">
        <v>104970000</v>
      </c>
      <c r="O13" s="94">
        <v>7201683</v>
      </c>
      <c r="P13" s="93">
        <f t="shared" si="1"/>
        <v>168759000</v>
      </c>
      <c r="Q13" s="94">
        <f t="shared" si="2"/>
        <v>24792208</v>
      </c>
      <c r="R13" s="48">
        <f t="shared" si="3"/>
        <v>72.361701778295924</v>
      </c>
      <c r="S13" s="49">
        <f t="shared" si="4"/>
        <v>51.821527435644299</v>
      </c>
      <c r="T13" s="48">
        <f t="shared" si="5"/>
        <v>88.171307060120483</v>
      </c>
      <c r="U13" s="50">
        <f t="shared" si="6"/>
        <v>12.953154405195431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7200000</v>
      </c>
      <c r="C14" s="92">
        <v>0</v>
      </c>
      <c r="D14" s="92"/>
      <c r="E14" s="92">
        <f t="shared" si="0"/>
        <v>7200000</v>
      </c>
      <c r="F14" s="93">
        <v>7200000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133">
        <f>SUM(B9:B14)</f>
        <v>213071000</v>
      </c>
      <c r="C15" s="133">
        <f>SUM(C9:C14)</f>
        <v>121399000</v>
      </c>
      <c r="D15" s="133"/>
      <c r="E15" s="133">
        <f t="shared" si="0"/>
        <v>334470000</v>
      </c>
      <c r="F15" s="134">
        <f t="shared" ref="F15:O15" si="7">SUM(F9:F14)</f>
        <v>334470000</v>
      </c>
      <c r="G15" s="135">
        <f t="shared" si="7"/>
        <v>327270000</v>
      </c>
      <c r="H15" s="134">
        <f t="shared" si="7"/>
        <v>14242000</v>
      </c>
      <c r="I15" s="135">
        <f t="shared" si="7"/>
        <v>10246358</v>
      </c>
      <c r="J15" s="134">
        <f t="shared" si="7"/>
        <v>23470000</v>
      </c>
      <c r="K15" s="135">
        <f t="shared" si="7"/>
        <v>30989669</v>
      </c>
      <c r="L15" s="134">
        <f t="shared" si="7"/>
        <v>79510000</v>
      </c>
      <c r="M15" s="135">
        <f t="shared" si="7"/>
        <v>20096146</v>
      </c>
      <c r="N15" s="134">
        <f t="shared" si="7"/>
        <v>150968000</v>
      </c>
      <c r="O15" s="135">
        <f t="shared" si="7"/>
        <v>28353380</v>
      </c>
      <c r="P15" s="134">
        <f t="shared" si="1"/>
        <v>268190000</v>
      </c>
      <c r="Q15" s="135">
        <f t="shared" si="2"/>
        <v>89685553</v>
      </c>
      <c r="R15" s="136">
        <f t="shared" si="3"/>
        <v>89.872971953213437</v>
      </c>
      <c r="S15" s="137">
        <f t="shared" si="4"/>
        <v>41.08864455901147</v>
      </c>
      <c r="T15" s="136">
        <f>IF((SUM($E9:$E13))=0,0,(P15/(SUM($E9:$E13))*100))</f>
        <v>81.947627341338958</v>
      </c>
      <c r="U15" s="54">
        <f>IF((SUM($E9:$E13))=0,0,(Q15/(SUM($E9:$E13))*100))</f>
        <v>27.404147340116726</v>
      </c>
      <c r="V15" s="134">
        <f>SUM(V9:V14)</f>
        <v>4846000</v>
      </c>
      <c r="W15" s="135">
        <f>SUM(W9:W14)</f>
        <v>3000000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116197000</v>
      </c>
      <c r="C17" s="92">
        <v>-7000000</v>
      </c>
      <c r="D17" s="92"/>
      <c r="E17" s="92">
        <f t="shared" ref="E17:E24" si="8">$B17      +$C17      +$D17</f>
        <v>109197000</v>
      </c>
      <c r="F17" s="93">
        <v>109197000</v>
      </c>
      <c r="G17" s="94">
        <v>109197000</v>
      </c>
      <c r="H17" s="93">
        <v>8428000</v>
      </c>
      <c r="I17" s="94"/>
      <c r="J17" s="93">
        <v>20677000</v>
      </c>
      <c r="K17" s="94">
        <v>28607957</v>
      </c>
      <c r="L17" s="93">
        <v>18791000</v>
      </c>
      <c r="M17" s="94">
        <v>6002834</v>
      </c>
      <c r="N17" s="93">
        <v>56138000</v>
      </c>
      <c r="O17" s="94">
        <v>59060157</v>
      </c>
      <c r="P17" s="93">
        <f t="shared" ref="P17:P24" si="9">$H17      +$J17      +$L17      +$N17</f>
        <v>104034000</v>
      </c>
      <c r="Q17" s="94">
        <f t="shared" ref="Q17:Q24" si="10">$I17      +$K17      +$M17      +$O17</f>
        <v>93670948</v>
      </c>
      <c r="R17" s="48">
        <f t="shared" ref="R17:R24" si="11">IF(($L17      =0),0,((($N17      -$L17      )/$L17      )*100))</f>
        <v>198.74940130913737</v>
      </c>
      <c r="S17" s="49">
        <f t="shared" ref="S17:S24" si="12">IF(($M17      =0),0,((($O17      -$M17      )/$M17      )*100))</f>
        <v>883.87123482008667</v>
      </c>
      <c r="T17" s="48">
        <f t="shared" ref="T17:T23" si="13">IF(($E17      =0),0,(($P17      /$E17      )*100))</f>
        <v>95.271848127695819</v>
      </c>
      <c r="U17" s="50">
        <f t="shared" ref="U17:U23" si="14">IF(($E17      =0),0,(($Q17      /$E17      )*100))</f>
        <v>85.781613047977515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7000000</v>
      </c>
      <c r="C19" s="92">
        <v>0</v>
      </c>
      <c r="D19" s="92"/>
      <c r="E19" s="92">
        <f t="shared" si="8"/>
        <v>7000000</v>
      </c>
      <c r="F19" s="93">
        <v>7000000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47150000</v>
      </c>
      <c r="D20" s="92"/>
      <c r="E20" s="92">
        <f t="shared" si="8"/>
        <v>47150000</v>
      </c>
      <c r="F20" s="93">
        <v>47150000</v>
      </c>
      <c r="G20" s="94">
        <v>47150000</v>
      </c>
      <c r="H20" s="93"/>
      <c r="I20" s="94"/>
      <c r="J20" s="93"/>
      <c r="K20" s="94"/>
      <c r="L20" s="93"/>
      <c r="M20" s="94"/>
      <c r="N20" s="93">
        <v>5822000</v>
      </c>
      <c r="O20" s="94">
        <v>10100873</v>
      </c>
      <c r="P20" s="93">
        <f t="shared" si="9"/>
        <v>5822000</v>
      </c>
      <c r="Q20" s="94">
        <f t="shared" si="10"/>
        <v>10100873</v>
      </c>
      <c r="R20" s="48">
        <f t="shared" si="11"/>
        <v>0</v>
      </c>
      <c r="S20" s="49">
        <f t="shared" si="12"/>
        <v>0</v>
      </c>
      <c r="T20" s="48">
        <f t="shared" si="13"/>
        <v>12.347826086956522</v>
      </c>
      <c r="U20" s="50">
        <f t="shared" si="14"/>
        <v>21.42284835630965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1</v>
      </c>
    </row>
    <row r="24" spans="1:23" ht="12.95" customHeight="1" x14ac:dyDescent="0.2">
      <c r="A24" s="51" t="s">
        <v>41</v>
      </c>
      <c r="B24" s="133">
        <f>SUM(B17:B23)</f>
        <v>123197000</v>
      </c>
      <c r="C24" s="133">
        <f>SUM(C17:C23)</f>
        <v>40150000</v>
      </c>
      <c r="D24" s="133"/>
      <c r="E24" s="133">
        <f t="shared" si="8"/>
        <v>163347000</v>
      </c>
      <c r="F24" s="134">
        <f t="shared" ref="F24:O24" si="15">SUM(F17:F23)</f>
        <v>163347000</v>
      </c>
      <c r="G24" s="135">
        <f t="shared" si="15"/>
        <v>156347000</v>
      </c>
      <c r="H24" s="134">
        <f t="shared" si="15"/>
        <v>8428000</v>
      </c>
      <c r="I24" s="135">
        <f t="shared" si="15"/>
        <v>0</v>
      </c>
      <c r="J24" s="134">
        <f t="shared" si="15"/>
        <v>20677000</v>
      </c>
      <c r="K24" s="135">
        <f t="shared" si="15"/>
        <v>28607957</v>
      </c>
      <c r="L24" s="134">
        <f t="shared" si="15"/>
        <v>18791000</v>
      </c>
      <c r="M24" s="135">
        <f t="shared" si="15"/>
        <v>6002834</v>
      </c>
      <c r="N24" s="134">
        <f t="shared" si="15"/>
        <v>61960000</v>
      </c>
      <c r="O24" s="135">
        <f t="shared" si="15"/>
        <v>69161030</v>
      </c>
      <c r="P24" s="134">
        <f t="shared" si="9"/>
        <v>109856000</v>
      </c>
      <c r="Q24" s="135">
        <f t="shared" si="10"/>
        <v>103771821</v>
      </c>
      <c r="R24" s="136">
        <f t="shared" si="11"/>
        <v>229.73231866318983</v>
      </c>
      <c r="S24" s="137">
        <f t="shared" si="12"/>
        <v>1052.139639377001</v>
      </c>
      <c r="T24" s="136">
        <f>IF(($E24-$E19-$E23)   =0,0,($P24   /($E24-$E19-$E23)   )*100)</f>
        <v>70.264219972241236</v>
      </c>
      <c r="U24" s="54">
        <f>IF(($E24-$E19-$E23)   =0,0,($Q24   /($E24-$E19-$E23)   )*100)</f>
        <v>66.372761229828527</v>
      </c>
      <c r="V24" s="134">
        <f>SUM(V17:V23)</f>
        <v>0</v>
      </c>
      <c r="W24" s="135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2472019000</v>
      </c>
      <c r="C28" s="92">
        <v>-1313403000</v>
      </c>
      <c r="D28" s="92"/>
      <c r="E28" s="92">
        <f>$B28      +$C28      +$D28</f>
        <v>1158616000</v>
      </c>
      <c r="F28" s="93">
        <v>1158616000</v>
      </c>
      <c r="G28" s="94">
        <v>1158616000</v>
      </c>
      <c r="H28" s="93">
        <v>113943000</v>
      </c>
      <c r="I28" s="94">
        <v>103967105</v>
      </c>
      <c r="J28" s="93">
        <v>306052000</v>
      </c>
      <c r="K28" s="94">
        <v>302317992</v>
      </c>
      <c r="L28" s="93">
        <v>218525000</v>
      </c>
      <c r="M28" s="94">
        <v>217053194</v>
      </c>
      <c r="N28" s="93">
        <v>389386000</v>
      </c>
      <c r="O28" s="94">
        <v>207532314</v>
      </c>
      <c r="P28" s="93">
        <f>$H28      +$J28      +$L28      +$N28</f>
        <v>1027906000</v>
      </c>
      <c r="Q28" s="94">
        <f>$I28      +$K28      +$M28      +$O28</f>
        <v>830870605</v>
      </c>
      <c r="R28" s="48">
        <f>IF(($L28      =0),0,((($N28      -$L28      )/$L28      )*100))</f>
        <v>78.188307973916025</v>
      </c>
      <c r="S28" s="49">
        <f>IF(($M28      =0),0,((($O28      -$M28      )/$M28      )*100))</f>
        <v>-4.3864270433173171</v>
      </c>
      <c r="T28" s="48">
        <f>IF(($E28      =0),0,(($P28      /$E28      )*100))</f>
        <v>88.718436479385758</v>
      </c>
      <c r="U28" s="50">
        <f>IF(($E28      =0),0,(($Q28      /$E28      )*100))</f>
        <v>71.712336529100241</v>
      </c>
      <c r="V28" s="93">
        <v>31812000</v>
      </c>
      <c r="W28" s="94">
        <v>6579000</v>
      </c>
    </row>
    <row r="29" spans="1:23" ht="12.95" customHeight="1" x14ac:dyDescent="0.2">
      <c r="A29" s="47" t="s">
        <v>55</v>
      </c>
      <c r="B29" s="92">
        <v>12483000</v>
      </c>
      <c r="C29" s="92">
        <v>0</v>
      </c>
      <c r="D29" s="92"/>
      <c r="E29" s="92">
        <f>$B29      +$C29      +$D29</f>
        <v>12483000</v>
      </c>
      <c r="F29" s="93">
        <v>12483000</v>
      </c>
      <c r="G29" s="94">
        <v>12483000</v>
      </c>
      <c r="H29" s="93">
        <v>1201000</v>
      </c>
      <c r="I29" s="94">
        <v>681449</v>
      </c>
      <c r="J29" s="93">
        <v>536000</v>
      </c>
      <c r="K29" s="94">
        <v>1216688</v>
      </c>
      <c r="L29" s="93">
        <v>2615000</v>
      </c>
      <c r="M29" s="94">
        <v>2084237</v>
      </c>
      <c r="N29" s="93">
        <v>1943000</v>
      </c>
      <c r="O29" s="94">
        <v>390703</v>
      </c>
      <c r="P29" s="93">
        <f>$H29      +$J29      +$L29      +$N29</f>
        <v>6295000</v>
      </c>
      <c r="Q29" s="94">
        <f>$I29      +$K29      +$M29      +$O29</f>
        <v>4373077</v>
      </c>
      <c r="R29" s="48">
        <f>IF(($L29      =0),0,((($N29      -$L29      )/$L29      )*100))</f>
        <v>-25.697896749521988</v>
      </c>
      <c r="S29" s="49">
        <f>IF(($M29      =0),0,((($O29      -$M29      )/$M29      )*100))</f>
        <v>-81.254387097052785</v>
      </c>
      <c r="T29" s="48">
        <f>IF(($E29      =0),0,(($P29      /$E29      )*100))</f>
        <v>50.428582872706883</v>
      </c>
      <c r="U29" s="50">
        <f>IF(($E29      =0),0,(($Q29      /$E29      )*100))</f>
        <v>35.032259873427861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133">
        <f>SUM(B26:B29)</f>
        <v>2484502000</v>
      </c>
      <c r="C30" s="133">
        <f>SUM(C26:C29)</f>
        <v>-1313403000</v>
      </c>
      <c r="D30" s="133"/>
      <c r="E30" s="133">
        <f>$B30      +$C30      +$D30</f>
        <v>1171099000</v>
      </c>
      <c r="F30" s="134">
        <f t="shared" ref="F30:O30" si="16">SUM(F26:F29)</f>
        <v>1171099000</v>
      </c>
      <c r="G30" s="135">
        <f t="shared" si="16"/>
        <v>1171099000</v>
      </c>
      <c r="H30" s="134">
        <f t="shared" si="16"/>
        <v>115144000</v>
      </c>
      <c r="I30" s="135">
        <f t="shared" si="16"/>
        <v>104648554</v>
      </c>
      <c r="J30" s="134">
        <f t="shared" si="16"/>
        <v>306588000</v>
      </c>
      <c r="K30" s="135">
        <f t="shared" si="16"/>
        <v>303534680</v>
      </c>
      <c r="L30" s="134">
        <f t="shared" si="16"/>
        <v>221140000</v>
      </c>
      <c r="M30" s="135">
        <f t="shared" si="16"/>
        <v>219137431</v>
      </c>
      <c r="N30" s="134">
        <f t="shared" si="16"/>
        <v>391329000</v>
      </c>
      <c r="O30" s="135">
        <f t="shared" si="16"/>
        <v>207923017</v>
      </c>
      <c r="P30" s="134">
        <f>$H30      +$J30      +$L30      +$N30</f>
        <v>1034201000</v>
      </c>
      <c r="Q30" s="135">
        <f>$I30      +$K30      +$M30      +$O30</f>
        <v>835243682</v>
      </c>
      <c r="R30" s="136">
        <f>IF(($L30      =0),0,((($N30      -$L30      )/$L30      )*100))</f>
        <v>76.959844442434658</v>
      </c>
      <c r="S30" s="137">
        <f>IF(($M30      =0),0,((($O30      -$M30      )/$M30      )*100))</f>
        <v>-5.1175255403993489</v>
      </c>
      <c r="T30" s="136">
        <f>IF($E30   =0,0,($P30   /$E30   )*100)</f>
        <v>88.310296567583109</v>
      </c>
      <c r="U30" s="54">
        <f>IF($E30   =0,0,($Q30   /$E30   )*100)</f>
        <v>71.321355581381255</v>
      </c>
      <c r="V30" s="134">
        <f>SUM(V26:V29)</f>
        <v>31812000</v>
      </c>
      <c r="W30" s="135">
        <f>SUM(W26:W29)</f>
        <v>6579000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107207000</v>
      </c>
      <c r="C32" s="92">
        <v>0</v>
      </c>
      <c r="D32" s="92"/>
      <c r="E32" s="92">
        <f>$B32      +$C32      +$D32</f>
        <v>107207000</v>
      </c>
      <c r="F32" s="93">
        <v>107207000</v>
      </c>
      <c r="G32" s="94">
        <v>107207000</v>
      </c>
      <c r="H32" s="93">
        <v>23732000</v>
      </c>
      <c r="I32" s="94">
        <v>17460460</v>
      </c>
      <c r="J32" s="93">
        <v>35105000</v>
      </c>
      <c r="K32" s="94">
        <v>37058533</v>
      </c>
      <c r="L32" s="93">
        <v>15628000</v>
      </c>
      <c r="M32" s="94">
        <v>16817961</v>
      </c>
      <c r="N32" s="93">
        <v>29740000</v>
      </c>
      <c r="O32" s="94">
        <v>22596692</v>
      </c>
      <c r="P32" s="93">
        <f>$H32      +$J32      +$L32      +$N32</f>
        <v>104205000</v>
      </c>
      <c r="Q32" s="94">
        <f>$I32      +$K32      +$M32      +$O32</f>
        <v>93933646</v>
      </c>
      <c r="R32" s="48">
        <f>IF(($L32      =0),0,((($N32      -$L32      )/$L32      )*100))</f>
        <v>90.299462503199393</v>
      </c>
      <c r="S32" s="49">
        <f>IF(($M32      =0),0,((($O32      -$M32      )/$M32      )*100))</f>
        <v>34.360473305890054</v>
      </c>
      <c r="T32" s="48">
        <f>IF(($E32      =0),0,(($P32      /$E32      )*100))</f>
        <v>97.199809713917944</v>
      </c>
      <c r="U32" s="50">
        <f>IF(($E32      =0),0,(($Q32      /$E32      )*100))</f>
        <v>87.61894838956411</v>
      </c>
      <c r="V32" s="93">
        <v>13000</v>
      </c>
      <c r="W32" s="94">
        <v>0</v>
      </c>
    </row>
    <row r="33" spans="1:23" ht="12.95" customHeight="1" x14ac:dyDescent="0.2">
      <c r="A33" s="51" t="s">
        <v>41</v>
      </c>
      <c r="B33" s="133">
        <f>B32</f>
        <v>107207000</v>
      </c>
      <c r="C33" s="133">
        <f>C32</f>
        <v>0</v>
      </c>
      <c r="D33" s="133"/>
      <c r="E33" s="133">
        <f>$B33      +$C33      +$D33</f>
        <v>107207000</v>
      </c>
      <c r="F33" s="134">
        <f t="shared" ref="F33:O33" si="17">F32</f>
        <v>107207000</v>
      </c>
      <c r="G33" s="135">
        <f t="shared" si="17"/>
        <v>107207000</v>
      </c>
      <c r="H33" s="134">
        <f t="shared" si="17"/>
        <v>23732000</v>
      </c>
      <c r="I33" s="135">
        <f t="shared" si="17"/>
        <v>17460460</v>
      </c>
      <c r="J33" s="134">
        <f t="shared" si="17"/>
        <v>35105000</v>
      </c>
      <c r="K33" s="135">
        <f t="shared" si="17"/>
        <v>37058533</v>
      </c>
      <c r="L33" s="134">
        <f t="shared" si="17"/>
        <v>15628000</v>
      </c>
      <c r="M33" s="135">
        <f t="shared" si="17"/>
        <v>16817961</v>
      </c>
      <c r="N33" s="134">
        <f t="shared" si="17"/>
        <v>29740000</v>
      </c>
      <c r="O33" s="135">
        <f t="shared" si="17"/>
        <v>22596692</v>
      </c>
      <c r="P33" s="134">
        <f>$H33      +$J33      +$L33      +$N33</f>
        <v>104205000</v>
      </c>
      <c r="Q33" s="135">
        <f>$I33      +$K33      +$M33      +$O33</f>
        <v>93933646</v>
      </c>
      <c r="R33" s="136">
        <f>IF(($L33      =0),0,((($N33      -$L33      )/$L33      )*100))</f>
        <v>90.299462503199393</v>
      </c>
      <c r="S33" s="137">
        <f>IF(($M33      =0),0,((($O33      -$M33      )/$M33      )*100))</f>
        <v>34.360473305890054</v>
      </c>
      <c r="T33" s="136">
        <f>IF($E33   =0,0,($P33   /$E33   )*100)</f>
        <v>97.199809713917944</v>
      </c>
      <c r="U33" s="54">
        <f>IF($E33   =0,0,($Q33   /$E33   )*100)</f>
        <v>87.61894838956411</v>
      </c>
      <c r="V33" s="134">
        <f>V32</f>
        <v>13000</v>
      </c>
      <c r="W33" s="135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172571000</v>
      </c>
      <c r="C35" s="92">
        <v>17000000</v>
      </c>
      <c r="D35" s="92"/>
      <c r="E35" s="92">
        <f t="shared" ref="E35:E40" si="18">$B35      +$C35      +$D35</f>
        <v>189571000</v>
      </c>
      <c r="F35" s="93">
        <v>189571000</v>
      </c>
      <c r="G35" s="94">
        <v>189571000</v>
      </c>
      <c r="H35" s="93">
        <v>10392000</v>
      </c>
      <c r="I35" s="94">
        <v>12777858</v>
      </c>
      <c r="J35" s="93">
        <v>22788000</v>
      </c>
      <c r="K35" s="94">
        <v>24920397</v>
      </c>
      <c r="L35" s="93">
        <v>33338000</v>
      </c>
      <c r="M35" s="94">
        <v>17941092</v>
      </c>
      <c r="N35" s="93">
        <v>75157000</v>
      </c>
      <c r="O35" s="94">
        <v>56567144</v>
      </c>
      <c r="P35" s="93">
        <f t="shared" ref="P35:P40" si="19">$H35      +$J35      +$L35      +$N35</f>
        <v>141675000</v>
      </c>
      <c r="Q35" s="94">
        <f t="shared" ref="Q35:Q40" si="20">$I35      +$K35      +$M35      +$O35</f>
        <v>112206491</v>
      </c>
      <c r="R35" s="48">
        <f t="shared" ref="R35:R40" si="21">IF(($L35      =0),0,((($N35      -$L35      )/$L35      )*100))</f>
        <v>125.43943847861298</v>
      </c>
      <c r="S35" s="49">
        <f t="shared" ref="S35:S40" si="22">IF(($M35      =0),0,((($O35      -$M35      )/$M35      )*100))</f>
        <v>215.29376249784571</v>
      </c>
      <c r="T35" s="48">
        <f t="shared" ref="T35:T39" si="23">IF(($E35      =0),0,(($P35      /$E35      )*100))</f>
        <v>74.73453218055505</v>
      </c>
      <c r="U35" s="50">
        <f t="shared" ref="U35:U39" si="24">IF(($E35      =0),0,(($Q35      /$E35      )*100))</f>
        <v>59.189691988753559</v>
      </c>
      <c r="V35" s="93">
        <v>2695000</v>
      </c>
      <c r="W35" s="94">
        <v>2691000</v>
      </c>
    </row>
    <row r="36" spans="1:23" ht="12.95" customHeight="1" x14ac:dyDescent="0.2">
      <c r="A36" s="47" t="s">
        <v>60</v>
      </c>
      <c r="B36" s="92">
        <v>131493000</v>
      </c>
      <c r="C36" s="92">
        <v>0</v>
      </c>
      <c r="D36" s="92"/>
      <c r="E36" s="92">
        <f t="shared" si="18"/>
        <v>131493000</v>
      </c>
      <c r="F36" s="93">
        <v>131493000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28159000</v>
      </c>
      <c r="C38" s="92">
        <v>3500000</v>
      </c>
      <c r="D38" s="92"/>
      <c r="E38" s="92">
        <f t="shared" si="18"/>
        <v>31659000</v>
      </c>
      <c r="F38" s="93">
        <v>31659000</v>
      </c>
      <c r="G38" s="94">
        <v>31659000</v>
      </c>
      <c r="H38" s="93">
        <v>3006000</v>
      </c>
      <c r="I38" s="94">
        <v>2273575</v>
      </c>
      <c r="J38" s="93">
        <v>4921000</v>
      </c>
      <c r="K38" s="94">
        <v>6591701</v>
      </c>
      <c r="L38" s="93">
        <v>10596000</v>
      </c>
      <c r="M38" s="94">
        <v>4205910</v>
      </c>
      <c r="N38" s="93">
        <v>5226000</v>
      </c>
      <c r="O38" s="94">
        <v>14565536</v>
      </c>
      <c r="P38" s="93">
        <f t="shared" si="19"/>
        <v>23749000</v>
      </c>
      <c r="Q38" s="94">
        <f t="shared" si="20"/>
        <v>27636722</v>
      </c>
      <c r="R38" s="48">
        <f t="shared" si="21"/>
        <v>-50.679501698754251</v>
      </c>
      <c r="S38" s="49">
        <f t="shared" si="22"/>
        <v>246.31116690561618</v>
      </c>
      <c r="T38" s="48">
        <f t="shared" si="23"/>
        <v>75.015003632458388</v>
      </c>
      <c r="U38" s="50">
        <f t="shared" si="24"/>
        <v>87.294993524748094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1</v>
      </c>
    </row>
    <row r="40" spans="1:23" ht="12.95" customHeight="1" x14ac:dyDescent="0.2">
      <c r="A40" s="51" t="s">
        <v>41</v>
      </c>
      <c r="B40" s="133">
        <f>SUM(B35:B39)</f>
        <v>332223000</v>
      </c>
      <c r="C40" s="133">
        <f>SUM(C35:C39)</f>
        <v>20500000</v>
      </c>
      <c r="D40" s="133"/>
      <c r="E40" s="133">
        <f t="shared" si="18"/>
        <v>352723000</v>
      </c>
      <c r="F40" s="134">
        <f t="shared" ref="F40:O40" si="25">SUM(F35:F39)</f>
        <v>352723000</v>
      </c>
      <c r="G40" s="135">
        <f t="shared" si="25"/>
        <v>221230000</v>
      </c>
      <c r="H40" s="134">
        <f t="shared" si="25"/>
        <v>13398000</v>
      </c>
      <c r="I40" s="135">
        <f t="shared" si="25"/>
        <v>15051433</v>
      </c>
      <c r="J40" s="134">
        <f t="shared" si="25"/>
        <v>27709000</v>
      </c>
      <c r="K40" s="135">
        <f t="shared" si="25"/>
        <v>31512098</v>
      </c>
      <c r="L40" s="134">
        <f t="shared" si="25"/>
        <v>43934000</v>
      </c>
      <c r="M40" s="135">
        <f t="shared" si="25"/>
        <v>22147002</v>
      </c>
      <c r="N40" s="134">
        <f t="shared" si="25"/>
        <v>80383000</v>
      </c>
      <c r="O40" s="135">
        <f t="shared" si="25"/>
        <v>71132680</v>
      </c>
      <c r="P40" s="134">
        <f t="shared" si="19"/>
        <v>165424000</v>
      </c>
      <c r="Q40" s="135">
        <f t="shared" si="20"/>
        <v>139843213</v>
      </c>
      <c r="R40" s="136">
        <f t="shared" si="21"/>
        <v>82.963080985114033</v>
      </c>
      <c r="S40" s="137">
        <f t="shared" si="22"/>
        <v>221.18423974495508</v>
      </c>
      <c r="T40" s="136">
        <f>IF((+$E35+$E38) =0,0,(P40   /(+$E35+$E38) )*100)</f>
        <v>74.774668896623425</v>
      </c>
      <c r="U40" s="54">
        <f>IF((+$E35+$E38) =0,0,(Q40   /(+$E35+$E38) )*100)</f>
        <v>63.21168602811553</v>
      </c>
      <c r="V40" s="134">
        <f>SUM(V35:V39)</f>
        <v>2695000</v>
      </c>
      <c r="W40" s="135">
        <f>SUM(W35:W39)</f>
        <v>2691000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27661000</v>
      </c>
      <c r="C43" s="92">
        <v>81345000</v>
      </c>
      <c r="D43" s="92"/>
      <c r="E43" s="92">
        <f t="shared" si="26"/>
        <v>109006000</v>
      </c>
      <c r="F43" s="93">
        <v>109006000</v>
      </c>
      <c r="G43" s="94">
        <v>109006000</v>
      </c>
      <c r="H43" s="93"/>
      <c r="I43" s="94">
        <v>249244</v>
      </c>
      <c r="J43" s="93">
        <v>5643000</v>
      </c>
      <c r="K43" s="94">
        <v>1454616</v>
      </c>
      <c r="L43" s="93">
        <v>10660000</v>
      </c>
      <c r="M43" s="94">
        <v>19471626</v>
      </c>
      <c r="N43" s="93">
        <v>41577000</v>
      </c>
      <c r="O43" s="94">
        <v>75162385</v>
      </c>
      <c r="P43" s="93">
        <f t="shared" si="27"/>
        <v>57880000</v>
      </c>
      <c r="Q43" s="94">
        <f t="shared" si="28"/>
        <v>96337871</v>
      </c>
      <c r="R43" s="48">
        <f t="shared" si="29"/>
        <v>290.0281425891182</v>
      </c>
      <c r="S43" s="49">
        <f t="shared" si="30"/>
        <v>286.00980216033321</v>
      </c>
      <c r="T43" s="48">
        <f t="shared" si="31"/>
        <v>53.09799460580151</v>
      </c>
      <c r="U43" s="50">
        <f t="shared" si="32"/>
        <v>88.378503018182485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21973000</v>
      </c>
      <c r="C44" s="92">
        <v>0</v>
      </c>
      <c r="D44" s="92"/>
      <c r="E44" s="92">
        <f t="shared" si="26"/>
        <v>21973000</v>
      </c>
      <c r="F44" s="93">
        <v>21973000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129000000</v>
      </c>
      <c r="C51" s="92">
        <v>-3500000</v>
      </c>
      <c r="D51" s="92"/>
      <c r="E51" s="92">
        <f t="shared" si="26"/>
        <v>125500000</v>
      </c>
      <c r="F51" s="93">
        <v>125500000</v>
      </c>
      <c r="G51" s="94">
        <v>125500000</v>
      </c>
      <c r="H51" s="93">
        <v>1713000</v>
      </c>
      <c r="I51" s="94">
        <v>3449020</v>
      </c>
      <c r="J51" s="93">
        <v>26477000</v>
      </c>
      <c r="K51" s="94">
        <v>31246167</v>
      </c>
      <c r="L51" s="93">
        <v>18070000</v>
      </c>
      <c r="M51" s="94">
        <v>45491616</v>
      </c>
      <c r="N51" s="93">
        <v>49471000</v>
      </c>
      <c r="O51" s="94">
        <v>66601048</v>
      </c>
      <c r="P51" s="93">
        <f t="shared" si="27"/>
        <v>95731000</v>
      </c>
      <c r="Q51" s="94">
        <f t="shared" si="28"/>
        <v>146787851</v>
      </c>
      <c r="R51" s="48">
        <f t="shared" si="29"/>
        <v>173.77421140011069</v>
      </c>
      <c r="S51" s="49">
        <f t="shared" si="30"/>
        <v>46.40290641686591</v>
      </c>
      <c r="T51" s="48">
        <f t="shared" si="31"/>
        <v>76.279681274900398</v>
      </c>
      <c r="U51" s="50">
        <f t="shared" si="32"/>
        <v>116.96243107569721</v>
      </c>
      <c r="V51" s="93">
        <v>36516000</v>
      </c>
      <c r="W51" s="94">
        <v>22079000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133">
        <f>SUM(B42:B52)</f>
        <v>178634000</v>
      </c>
      <c r="C53" s="133">
        <f>SUM(C42:C52)</f>
        <v>77845000</v>
      </c>
      <c r="D53" s="133"/>
      <c r="E53" s="133">
        <f t="shared" si="26"/>
        <v>256479000</v>
      </c>
      <c r="F53" s="134">
        <f t="shared" ref="F53:O53" si="33">SUM(F42:F52)</f>
        <v>256479000</v>
      </c>
      <c r="G53" s="135">
        <f t="shared" si="33"/>
        <v>234506000</v>
      </c>
      <c r="H53" s="134">
        <f t="shared" si="33"/>
        <v>1713000</v>
      </c>
      <c r="I53" s="135">
        <f t="shared" si="33"/>
        <v>3698264</v>
      </c>
      <c r="J53" s="134">
        <f t="shared" si="33"/>
        <v>32120000</v>
      </c>
      <c r="K53" s="135">
        <f t="shared" si="33"/>
        <v>32700783</v>
      </c>
      <c r="L53" s="134">
        <f t="shared" si="33"/>
        <v>28730000</v>
      </c>
      <c r="M53" s="135">
        <f t="shared" si="33"/>
        <v>64963242</v>
      </c>
      <c r="N53" s="134">
        <f t="shared" si="33"/>
        <v>91048000</v>
      </c>
      <c r="O53" s="135">
        <f t="shared" si="33"/>
        <v>141763433</v>
      </c>
      <c r="P53" s="134">
        <f t="shared" si="27"/>
        <v>153611000</v>
      </c>
      <c r="Q53" s="135">
        <f t="shared" si="28"/>
        <v>243125722</v>
      </c>
      <c r="R53" s="136">
        <f t="shared" si="29"/>
        <v>216.90915419422208</v>
      </c>
      <c r="S53" s="137">
        <f t="shared" si="30"/>
        <v>118.22099488199804</v>
      </c>
      <c r="T53" s="136">
        <f>IF((+$E43+$E45+$E47+$E48+$E51) =0,0,(P53   /(+$E43+$E45+$E47+$E48+$E51) )*100)</f>
        <v>65.504080919038316</v>
      </c>
      <c r="U53" s="54">
        <f>IF((+$E43+$E45+$E47+$E48+$E51) =0,0,(Q53   /(+$E43+$E45+$E47+$E48+$E51) )*100)</f>
        <v>103.6756935856652</v>
      </c>
      <c r="V53" s="134">
        <f>SUM(V42:V52)</f>
        <v>36516000</v>
      </c>
      <c r="W53" s="135">
        <f>SUM(W42:W52)</f>
        <v>22079000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41</v>
      </c>
      <c r="B59" s="138">
        <f>SUM(B55:B58)</f>
        <v>0</v>
      </c>
      <c r="C59" s="138">
        <f>SUM(C55:C58)</f>
        <v>0</v>
      </c>
      <c r="D59" s="138"/>
      <c r="E59" s="138">
        <f>$B59      +$C59      +$D59</f>
        <v>0</v>
      </c>
      <c r="F59" s="139">
        <f t="shared" ref="F59:O59" si="34">SUM(F55:F58)</f>
        <v>0</v>
      </c>
      <c r="G59" s="140">
        <f t="shared" si="34"/>
        <v>0</v>
      </c>
      <c r="H59" s="139">
        <f t="shared" si="34"/>
        <v>0</v>
      </c>
      <c r="I59" s="140">
        <f t="shared" si="34"/>
        <v>0</v>
      </c>
      <c r="J59" s="139">
        <f t="shared" si="34"/>
        <v>0</v>
      </c>
      <c r="K59" s="140">
        <f t="shared" si="34"/>
        <v>0</v>
      </c>
      <c r="L59" s="139">
        <f t="shared" si="34"/>
        <v>0</v>
      </c>
      <c r="M59" s="140">
        <f t="shared" si="34"/>
        <v>0</v>
      </c>
      <c r="N59" s="139">
        <f t="shared" si="34"/>
        <v>0</v>
      </c>
      <c r="O59" s="140">
        <f t="shared" si="34"/>
        <v>0</v>
      </c>
      <c r="P59" s="139">
        <f>$H59      +$J59      +$L59      +$N59</f>
        <v>0</v>
      </c>
      <c r="Q59" s="140">
        <f>$I59      +$K59      +$M59      +$O59</f>
        <v>0</v>
      </c>
      <c r="R59" s="141">
        <f>IF(($L59      =0),0,((($N59      -$L59      )/$L59      )*100))</f>
        <v>0</v>
      </c>
      <c r="S59" s="142">
        <f>IF(($M59      =0),0,((($O59      -$M59      )/$M59      )*100))</f>
        <v>0</v>
      </c>
      <c r="T59" s="141">
        <f>IF($E59   =0,0,($P59   /$E59   )*100)</f>
        <v>0</v>
      </c>
      <c r="U59" s="59">
        <f>IF($E59   =0,0,($Q59   /$E59   )*100)</f>
        <v>0</v>
      </c>
      <c r="V59" s="139">
        <f>SUM(V55:V58)</f>
        <v>0</v>
      </c>
      <c r="W59" s="140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518140000</v>
      </c>
      <c r="C65" s="92">
        <v>0</v>
      </c>
      <c r="D65" s="92"/>
      <c r="E65" s="92">
        <f t="shared" si="35"/>
        <v>518140000</v>
      </c>
      <c r="F65" s="93">
        <v>518140000</v>
      </c>
      <c r="G65" s="94">
        <v>518140000</v>
      </c>
      <c r="H65" s="93">
        <v>65743000</v>
      </c>
      <c r="I65" s="94">
        <v>66038286</v>
      </c>
      <c r="J65" s="93">
        <v>136277000</v>
      </c>
      <c r="K65" s="94">
        <v>119505873</v>
      </c>
      <c r="L65" s="93">
        <v>70816000</v>
      </c>
      <c r="M65" s="94">
        <v>65212374</v>
      </c>
      <c r="N65" s="93">
        <v>187751000</v>
      </c>
      <c r="O65" s="94">
        <v>112211996</v>
      </c>
      <c r="P65" s="93">
        <f t="shared" si="36"/>
        <v>460587000</v>
      </c>
      <c r="Q65" s="94">
        <f t="shared" si="37"/>
        <v>362968529</v>
      </c>
      <c r="R65" s="48">
        <f t="shared" si="38"/>
        <v>165.12511296882059</v>
      </c>
      <c r="S65" s="49">
        <f t="shared" si="39"/>
        <v>72.071631681435179</v>
      </c>
      <c r="T65" s="48">
        <f t="shared" si="40"/>
        <v>88.892384297680167</v>
      </c>
      <c r="U65" s="50">
        <f t="shared" si="41"/>
        <v>70.052211564442047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133">
        <f>SUM(B61:B65)</f>
        <v>518140000</v>
      </c>
      <c r="C66" s="133">
        <f>SUM(C61:C65)</f>
        <v>0</v>
      </c>
      <c r="D66" s="133"/>
      <c r="E66" s="133">
        <f t="shared" si="35"/>
        <v>518140000</v>
      </c>
      <c r="F66" s="134">
        <f t="shared" ref="F66:O66" si="42">SUM(F61:F65)</f>
        <v>518140000</v>
      </c>
      <c r="G66" s="135">
        <f t="shared" si="42"/>
        <v>518140000</v>
      </c>
      <c r="H66" s="134">
        <f t="shared" si="42"/>
        <v>65743000</v>
      </c>
      <c r="I66" s="135">
        <f t="shared" si="42"/>
        <v>66038286</v>
      </c>
      <c r="J66" s="134">
        <f t="shared" si="42"/>
        <v>136277000</v>
      </c>
      <c r="K66" s="135">
        <f t="shared" si="42"/>
        <v>119505873</v>
      </c>
      <c r="L66" s="134">
        <f t="shared" si="42"/>
        <v>70816000</v>
      </c>
      <c r="M66" s="135">
        <f t="shared" si="42"/>
        <v>65212374</v>
      </c>
      <c r="N66" s="134">
        <f t="shared" si="42"/>
        <v>187751000</v>
      </c>
      <c r="O66" s="135">
        <f t="shared" si="42"/>
        <v>112211996</v>
      </c>
      <c r="P66" s="134">
        <f t="shared" si="36"/>
        <v>460587000</v>
      </c>
      <c r="Q66" s="135">
        <f t="shared" si="37"/>
        <v>362968529</v>
      </c>
      <c r="R66" s="136">
        <f t="shared" si="38"/>
        <v>165.12511296882059</v>
      </c>
      <c r="S66" s="137">
        <f t="shared" si="39"/>
        <v>72.071631681435179</v>
      </c>
      <c r="T66" s="136">
        <f>IF((+$E61+$E63+$E64++$E65) =0,0,(P66   /(+$E61+$E63+$E64+$E65) )*100)</f>
        <v>88.892384297680167</v>
      </c>
      <c r="U66" s="54">
        <f>IF((+$E61+$E63+$E65) =0,0,(Q66  /(+$E61+$E63+$E65) )*100)</f>
        <v>70.052211564442047</v>
      </c>
      <c r="V66" s="134">
        <f>SUM(V61:V65)</f>
        <v>0</v>
      </c>
      <c r="W66" s="135">
        <f>SUM(W61:W65)</f>
        <v>0</v>
      </c>
    </row>
    <row r="67" spans="1:23" ht="12.95" customHeight="1" x14ac:dyDescent="0.2">
      <c r="A67" s="60" t="s">
        <v>87</v>
      </c>
      <c r="B67" s="143">
        <f>SUM(B9:B14,B17:B23,B26:B29,B32,B35:B39,B42:B52,B55:B58,B61:B65)</f>
        <v>3956974000</v>
      </c>
      <c r="C67" s="143">
        <f>SUM(C9:C14,C17:C23,C26:C29,C32,C35:C39,C42:C52,C55:C58,C61:C65)</f>
        <v>-1053509000</v>
      </c>
      <c r="D67" s="143"/>
      <c r="E67" s="143">
        <f t="shared" si="35"/>
        <v>2903465000</v>
      </c>
      <c r="F67" s="144">
        <f t="shared" ref="F67:O67" si="43">SUM(F9:F14,F17:F23,F26:F29,F32,F35:F39,F42:F52,F55:F58,F61:F65)</f>
        <v>2903465000</v>
      </c>
      <c r="G67" s="145">
        <f t="shared" si="43"/>
        <v>2735799000</v>
      </c>
      <c r="H67" s="144">
        <f t="shared" si="43"/>
        <v>242400000</v>
      </c>
      <c r="I67" s="145">
        <f t="shared" si="43"/>
        <v>217143355</v>
      </c>
      <c r="J67" s="144">
        <f t="shared" si="43"/>
        <v>581946000</v>
      </c>
      <c r="K67" s="145">
        <f t="shared" si="43"/>
        <v>583909593</v>
      </c>
      <c r="L67" s="144">
        <f t="shared" si="43"/>
        <v>478549000</v>
      </c>
      <c r="M67" s="145">
        <f t="shared" si="43"/>
        <v>414376990</v>
      </c>
      <c r="N67" s="144">
        <f t="shared" si="43"/>
        <v>993179000</v>
      </c>
      <c r="O67" s="145">
        <f t="shared" si="43"/>
        <v>653142228</v>
      </c>
      <c r="P67" s="144">
        <f t="shared" si="36"/>
        <v>2296074000</v>
      </c>
      <c r="Q67" s="145">
        <f t="shared" si="37"/>
        <v>1868572166</v>
      </c>
      <c r="R67" s="146">
        <f t="shared" si="38"/>
        <v>107.53966678438363</v>
      </c>
      <c r="S67" s="147">
        <f t="shared" si="39"/>
        <v>57.620293539947767</v>
      </c>
      <c r="T67" s="146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83.926999022954547</v>
      </c>
      <c r="U67" s="146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68.300784012275756</v>
      </c>
      <c r="V67" s="144">
        <f>SUM(V9:V14,V17:V23,V26:V29,V32,V35:V39,V42:V52,V55:V58,V61:V65)</f>
        <v>75882000</v>
      </c>
      <c r="W67" s="145">
        <f>SUM(W9:W14,W17:W23,W26:W29,W32,W35:W39,W42:W52,W55:W58,W61:W65)</f>
        <v>34349000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454428000</v>
      </c>
      <c r="C69" s="92">
        <v>0</v>
      </c>
      <c r="D69" s="92"/>
      <c r="E69" s="92">
        <f>$B69      +$C69      +$D69</f>
        <v>454428000</v>
      </c>
      <c r="F69" s="93">
        <v>454428000</v>
      </c>
      <c r="G69" s="94">
        <v>454428000</v>
      </c>
      <c r="H69" s="93">
        <v>69178000</v>
      </c>
      <c r="I69" s="94">
        <v>74789466</v>
      </c>
      <c r="J69" s="93">
        <v>103690000</v>
      </c>
      <c r="K69" s="94">
        <v>105419803</v>
      </c>
      <c r="L69" s="93">
        <v>97260000</v>
      </c>
      <c r="M69" s="94">
        <v>78457046</v>
      </c>
      <c r="N69" s="93">
        <v>164279000</v>
      </c>
      <c r="O69" s="94">
        <v>140192831</v>
      </c>
      <c r="P69" s="93">
        <f>$H69      +$J69      +$L69      +$N69</f>
        <v>434407000</v>
      </c>
      <c r="Q69" s="94">
        <f>$I69      +$K69      +$M69      +$O69</f>
        <v>398859146</v>
      </c>
      <c r="R69" s="48">
        <f>IF(($L69      =0),0,((($N69      -$L69      )/$L69      )*100))</f>
        <v>68.907053259304945</v>
      </c>
      <c r="S69" s="49">
        <f>IF(($M69      =0),0,((($O69      -$M69      )/$M69      )*100))</f>
        <v>78.687368627159373</v>
      </c>
      <c r="T69" s="48">
        <f>IF(($E69      =0),0,(($P69      /$E69      )*100))</f>
        <v>95.594241552017039</v>
      </c>
      <c r="U69" s="50">
        <f>IF(($E69      =0),0,(($Q69      /$E69      )*100))</f>
        <v>87.771692325296854</v>
      </c>
      <c r="V69" s="93">
        <v>5875000</v>
      </c>
      <c r="W69" s="94">
        <v>338000</v>
      </c>
    </row>
    <row r="70" spans="1:23" ht="12.95" customHeight="1" x14ac:dyDescent="0.2">
      <c r="A70" s="56" t="s">
        <v>41</v>
      </c>
      <c r="B70" s="138">
        <f>B69</f>
        <v>454428000</v>
      </c>
      <c r="C70" s="138">
        <f>C69</f>
        <v>0</v>
      </c>
      <c r="D70" s="138"/>
      <c r="E70" s="138">
        <f>$B70      +$C70      +$D70</f>
        <v>454428000</v>
      </c>
      <c r="F70" s="139">
        <f t="shared" ref="F70:O70" si="44">F69</f>
        <v>454428000</v>
      </c>
      <c r="G70" s="140">
        <f t="shared" si="44"/>
        <v>454428000</v>
      </c>
      <c r="H70" s="139">
        <f t="shared" si="44"/>
        <v>69178000</v>
      </c>
      <c r="I70" s="140">
        <f t="shared" si="44"/>
        <v>74789466</v>
      </c>
      <c r="J70" s="139">
        <f t="shared" si="44"/>
        <v>103690000</v>
      </c>
      <c r="K70" s="140">
        <f t="shared" si="44"/>
        <v>105419803</v>
      </c>
      <c r="L70" s="139">
        <f t="shared" si="44"/>
        <v>97260000</v>
      </c>
      <c r="M70" s="140">
        <f t="shared" si="44"/>
        <v>78457046</v>
      </c>
      <c r="N70" s="139">
        <f t="shared" si="44"/>
        <v>164279000</v>
      </c>
      <c r="O70" s="140">
        <f t="shared" si="44"/>
        <v>140192831</v>
      </c>
      <c r="P70" s="139">
        <f>$H70      +$J70      +$L70      +$N70</f>
        <v>434407000</v>
      </c>
      <c r="Q70" s="140">
        <f>$I70      +$K70      +$M70      +$O70</f>
        <v>398859146</v>
      </c>
      <c r="R70" s="141">
        <f>IF(($L70      =0),0,((($N70      -$L70      )/$L70      )*100))</f>
        <v>68.907053259304945</v>
      </c>
      <c r="S70" s="142">
        <f>IF(($M70      =0),0,((($O70      -$M70      )/$M70      )*100))</f>
        <v>78.687368627159373</v>
      </c>
      <c r="T70" s="141">
        <f>IF($E70   =0,0,($P70   /$E70   )*100)</f>
        <v>95.594241552017039</v>
      </c>
      <c r="U70" s="59">
        <f>IF($E70   =0,0,($Q70   /$E70 )*100)</f>
        <v>87.771692325296854</v>
      </c>
      <c r="V70" s="139">
        <f>V69</f>
        <v>5875000</v>
      </c>
      <c r="W70" s="140">
        <f>W69</f>
        <v>338000</v>
      </c>
    </row>
    <row r="71" spans="1:23" ht="12.95" customHeight="1" x14ac:dyDescent="0.2">
      <c r="A71" s="60" t="s">
        <v>87</v>
      </c>
      <c r="B71" s="143">
        <f>B69</f>
        <v>454428000</v>
      </c>
      <c r="C71" s="143">
        <f>C69</f>
        <v>0</v>
      </c>
      <c r="D71" s="143"/>
      <c r="E71" s="143">
        <f>$B71      +$C71      +$D71</f>
        <v>454428000</v>
      </c>
      <c r="F71" s="144">
        <f t="shared" ref="F71:O71" si="45">F69</f>
        <v>454428000</v>
      </c>
      <c r="G71" s="145">
        <f t="shared" si="45"/>
        <v>454428000</v>
      </c>
      <c r="H71" s="144">
        <f t="shared" si="45"/>
        <v>69178000</v>
      </c>
      <c r="I71" s="145">
        <f t="shared" si="45"/>
        <v>74789466</v>
      </c>
      <c r="J71" s="144">
        <f t="shared" si="45"/>
        <v>103690000</v>
      </c>
      <c r="K71" s="145">
        <f t="shared" si="45"/>
        <v>105419803</v>
      </c>
      <c r="L71" s="144">
        <f t="shared" si="45"/>
        <v>97260000</v>
      </c>
      <c r="M71" s="145">
        <f t="shared" si="45"/>
        <v>78457046</v>
      </c>
      <c r="N71" s="144">
        <f t="shared" si="45"/>
        <v>164279000</v>
      </c>
      <c r="O71" s="145">
        <f t="shared" si="45"/>
        <v>140192831</v>
      </c>
      <c r="P71" s="144">
        <f>$H71      +$J71      +$L71      +$N71</f>
        <v>434407000</v>
      </c>
      <c r="Q71" s="145">
        <f>$I71      +$K71      +$M71      +$O71</f>
        <v>398859146</v>
      </c>
      <c r="R71" s="146">
        <f>IF(($L71      =0),0,((($N71      -$L71      )/$L71      )*100))</f>
        <v>68.907053259304945</v>
      </c>
      <c r="S71" s="147">
        <f>IF(($M71      =0),0,((($O71      -$M71      )/$M71      )*100))</f>
        <v>78.687368627159373</v>
      </c>
      <c r="T71" s="146">
        <f>IF($E71   =0,0,($P71   /$E71   )*100)</f>
        <v>95.594241552017039</v>
      </c>
      <c r="U71" s="65">
        <f>IF($E71   =0,0,($Q71   /$E71   )*100)</f>
        <v>87.771692325296854</v>
      </c>
      <c r="V71" s="144">
        <f>V69</f>
        <v>5875000</v>
      </c>
      <c r="W71" s="145">
        <f>W69</f>
        <v>338000</v>
      </c>
    </row>
    <row r="72" spans="1:23" ht="12.95" customHeight="1" thickBot="1" x14ac:dyDescent="0.25">
      <c r="A72" s="60" t="s">
        <v>89</v>
      </c>
      <c r="B72" s="143">
        <f>SUM(B9:B14,B17:B23,B26:B29,B32,B35:B39,B42:B52,B55:B58,B61:B65,B69)</f>
        <v>4411402000</v>
      </c>
      <c r="C72" s="143">
        <f>SUM(C9:C14,C17:C23,C26:C29,C32,C35:C39,C42:C52,C55:C58,C61:C65,C69)</f>
        <v>-1053509000</v>
      </c>
      <c r="D72" s="143"/>
      <c r="E72" s="143">
        <f>$B72      +$C72      +$D72</f>
        <v>3357893000</v>
      </c>
      <c r="F72" s="144">
        <f t="shared" ref="F72:O72" si="46">SUM(F9:F14,F17:F23,F26:F29,F32,F35:F39,F42:F52,F55:F58,F61:F65,F69)</f>
        <v>3357893000</v>
      </c>
      <c r="G72" s="145">
        <f t="shared" si="46"/>
        <v>3190227000</v>
      </c>
      <c r="H72" s="144">
        <f t="shared" si="46"/>
        <v>311578000</v>
      </c>
      <c r="I72" s="145">
        <f t="shared" si="46"/>
        <v>291932821</v>
      </c>
      <c r="J72" s="144">
        <f t="shared" si="46"/>
        <v>685636000</v>
      </c>
      <c r="K72" s="145">
        <f t="shared" si="46"/>
        <v>689329396</v>
      </c>
      <c r="L72" s="144">
        <f t="shared" si="46"/>
        <v>575809000</v>
      </c>
      <c r="M72" s="145">
        <f t="shared" si="46"/>
        <v>492834036</v>
      </c>
      <c r="N72" s="144">
        <f t="shared" si="46"/>
        <v>1157458000</v>
      </c>
      <c r="O72" s="145">
        <f t="shared" si="46"/>
        <v>793335059</v>
      </c>
      <c r="P72" s="144">
        <f>$H72      +$J72      +$L72      +$N72</f>
        <v>2730481000</v>
      </c>
      <c r="Q72" s="145">
        <f>$I72      +$K72      +$M72      +$O72</f>
        <v>2267431312</v>
      </c>
      <c r="R72" s="146">
        <f>IF(($L72      =0),0,((($N72      -$L72      )/$L72      )*100))</f>
        <v>101.01422520314895</v>
      </c>
      <c r="S72" s="147">
        <f>IF(($M72      =0),0,((($O72      -$M72      )/$M72      )*100))</f>
        <v>60.974080734959621</v>
      </c>
      <c r="T72" s="146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85.588925176797758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71.074293835517039</v>
      </c>
      <c r="V72" s="144">
        <f>SUM(V9:V14,V17:V23,V26:V29,V32,V35:V39,V42:V52,V55:V58,V61:V65,V69)</f>
        <v>81757000</v>
      </c>
      <c r="W72" s="145">
        <f>SUM(W9:W14,W17:W23,W26:W29,W32,W35:W39,W42:W52,W55:W58,W61:W65,W69)</f>
        <v>34687000</v>
      </c>
    </row>
    <row r="73" spans="1:23" ht="13.5" thickTop="1" x14ac:dyDescent="0.2">
      <c r="A73" s="148" t="s">
        <v>90</v>
      </c>
      <c r="B73" s="149"/>
      <c r="C73" s="150"/>
      <c r="D73" s="150"/>
      <c r="E73" s="151"/>
      <c r="F73" s="149"/>
      <c r="G73" s="150"/>
      <c r="H73" s="150"/>
      <c r="I73" s="151"/>
      <c r="J73" s="150"/>
      <c r="K73" s="151"/>
      <c r="L73" s="150"/>
      <c r="M73" s="150"/>
      <c r="N73" s="150"/>
      <c r="O73" s="150"/>
      <c r="P73" s="150"/>
      <c r="Q73" s="150"/>
      <c r="R73" s="150"/>
      <c r="S73" s="150"/>
      <c r="T73" s="150"/>
      <c r="U73" s="151"/>
      <c r="V73" s="149"/>
      <c r="W73" s="151"/>
    </row>
    <row r="74" spans="1:23" x14ac:dyDescent="0.2">
      <c r="A74" s="152" t="s">
        <v>1</v>
      </c>
      <c r="B74" s="153" t="s">
        <v>1</v>
      </c>
      <c r="C74" s="154" t="s">
        <v>1</v>
      </c>
      <c r="D74" s="154" t="s">
        <v>1</v>
      </c>
      <c r="E74" s="155" t="s">
        <v>1</v>
      </c>
      <c r="F74" s="156" t="s">
        <v>5</v>
      </c>
      <c r="G74" s="157"/>
      <c r="H74" s="156" t="s">
        <v>6</v>
      </c>
      <c r="I74" s="158"/>
      <c r="J74" s="156" t="s">
        <v>7</v>
      </c>
      <c r="K74" s="158"/>
      <c r="L74" s="156" t="s">
        <v>8</v>
      </c>
      <c r="M74" s="156"/>
      <c r="N74" s="159" t="s">
        <v>9</v>
      </c>
      <c r="O74" s="156"/>
      <c r="P74" s="232" t="s">
        <v>10</v>
      </c>
      <c r="Q74" s="225"/>
      <c r="R74" s="233" t="s">
        <v>11</v>
      </c>
      <c r="S74" s="225"/>
      <c r="T74" s="233" t="s">
        <v>12</v>
      </c>
      <c r="U74" s="225"/>
      <c r="V74" s="232"/>
      <c r="W74" s="225"/>
    </row>
    <row r="75" spans="1:23" ht="67.5" x14ac:dyDescent="0.2">
      <c r="A75" s="160" t="s">
        <v>91</v>
      </c>
      <c r="B75" s="161" t="s">
        <v>92</v>
      </c>
      <c r="C75" s="161" t="s">
        <v>93</v>
      </c>
      <c r="D75" s="162" t="s">
        <v>17</v>
      </c>
      <c r="E75" s="161" t="s">
        <v>18</v>
      </c>
      <c r="F75" s="161" t="s">
        <v>19</v>
      </c>
      <c r="G75" s="161" t="s">
        <v>94</v>
      </c>
      <c r="H75" s="161" t="s">
        <v>95</v>
      </c>
      <c r="I75" s="163" t="s">
        <v>22</v>
      </c>
      <c r="J75" s="161" t="s">
        <v>96</v>
      </c>
      <c r="K75" s="163" t="s">
        <v>24</v>
      </c>
      <c r="L75" s="161" t="s">
        <v>97</v>
      </c>
      <c r="M75" s="163" t="s">
        <v>26</v>
      </c>
      <c r="N75" s="161" t="s">
        <v>98</v>
      </c>
      <c r="O75" s="163" t="s">
        <v>28</v>
      </c>
      <c r="P75" s="163" t="s">
        <v>99</v>
      </c>
      <c r="Q75" s="164" t="s">
        <v>30</v>
      </c>
      <c r="R75" s="165" t="s">
        <v>99</v>
      </c>
      <c r="S75" s="166" t="s">
        <v>30</v>
      </c>
      <c r="T75" s="165" t="s">
        <v>100</v>
      </c>
      <c r="U75" s="162" t="s">
        <v>32</v>
      </c>
      <c r="V75" s="161"/>
      <c r="W75" s="163"/>
    </row>
    <row r="76" spans="1:23" x14ac:dyDescent="0.2">
      <c r="A76" s="167" t="str">
        <f>+A7</f>
        <v>R thousands</v>
      </c>
      <c r="B76" s="168"/>
      <c r="C76" s="168">
        <v>100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9"/>
      <c r="N76" s="168"/>
      <c r="O76" s="169"/>
      <c r="P76" s="168"/>
      <c r="Q76" s="169"/>
      <c r="R76" s="168"/>
      <c r="S76" s="169"/>
      <c r="T76" s="168"/>
      <c r="U76" s="168"/>
      <c r="V76" s="168"/>
      <c r="W76" s="168"/>
    </row>
    <row r="77" spans="1:23" hidden="1" x14ac:dyDescent="0.2">
      <c r="A77" s="170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2"/>
      <c r="N77" s="171"/>
      <c r="O77" s="172"/>
      <c r="P77" s="171"/>
      <c r="Q77" s="172"/>
      <c r="R77" s="173"/>
      <c r="S77" s="174"/>
      <c r="T77" s="173"/>
      <c r="U77" s="173"/>
      <c r="V77" s="171"/>
      <c r="W77" s="171"/>
    </row>
    <row r="78" spans="1:23" hidden="1" x14ac:dyDescent="0.2">
      <c r="A78" s="175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7"/>
      <c r="N78" s="176"/>
      <c r="O78" s="177"/>
      <c r="P78" s="176"/>
      <c r="Q78" s="177"/>
      <c r="R78" s="178"/>
      <c r="S78" s="179"/>
      <c r="T78" s="178"/>
      <c r="U78" s="178"/>
      <c r="V78" s="176"/>
      <c r="W78" s="176"/>
    </row>
    <row r="79" spans="1:23" hidden="1" x14ac:dyDescent="0.2">
      <c r="A79" s="180" t="s">
        <v>112</v>
      </c>
      <c r="B79" s="181">
        <f>SUM(B80:B83)</f>
        <v>0</v>
      </c>
      <c r="C79" s="181">
        <f t="shared" ref="C79:I79" si="47">SUM(C80:C83)</f>
        <v>0</v>
      </c>
      <c r="D79" s="181">
        <f t="shared" si="47"/>
        <v>0</v>
      </c>
      <c r="E79" s="181">
        <f t="shared" si="47"/>
        <v>0</v>
      </c>
      <c r="F79" s="181">
        <f t="shared" si="47"/>
        <v>0</v>
      </c>
      <c r="G79" s="181">
        <f t="shared" si="47"/>
        <v>0</v>
      </c>
      <c r="H79" s="181">
        <f t="shared" si="47"/>
        <v>0</v>
      </c>
      <c r="I79" s="181">
        <f t="shared" si="47"/>
        <v>0</v>
      </c>
      <c r="J79" s="181">
        <f>SUM(J80:J83)</f>
        <v>0</v>
      </c>
      <c r="K79" s="181">
        <f>SUM(K80:K83)</f>
        <v>0</v>
      </c>
      <c r="L79" s="181">
        <f>SUM(L80:L83)</f>
        <v>0</v>
      </c>
      <c r="M79" s="182">
        <f>SUM(M80:M83)</f>
        <v>0</v>
      </c>
      <c r="N79" s="181"/>
      <c r="O79" s="182"/>
      <c r="P79" s="181"/>
      <c r="Q79" s="182"/>
      <c r="R79" s="183"/>
      <c r="S79" s="184"/>
      <c r="T79" s="183"/>
      <c r="U79" s="183"/>
      <c r="V79" s="181">
        <f>SUM(V80:V83)</f>
        <v>0</v>
      </c>
      <c r="W79" s="181">
        <f>SUM(W80:W83)</f>
        <v>0</v>
      </c>
    </row>
    <row r="80" spans="1:23" hidden="1" x14ac:dyDescent="0.2">
      <c r="A80" s="152" t="s">
        <v>113</v>
      </c>
      <c r="B80" s="185"/>
      <c r="C80" s="185"/>
      <c r="D80" s="185"/>
      <c r="E80" s="185">
        <f>SUM(B80:D80)</f>
        <v>0</v>
      </c>
      <c r="F80" s="185"/>
      <c r="G80" s="185"/>
      <c r="H80" s="185"/>
      <c r="I80" s="186"/>
      <c r="J80" s="185"/>
      <c r="K80" s="186"/>
      <c r="L80" s="185"/>
      <c r="M80" s="187"/>
      <c r="N80" s="185"/>
      <c r="O80" s="187"/>
      <c r="P80" s="185"/>
      <c r="Q80" s="187"/>
      <c r="R80" s="188"/>
      <c r="S80" s="189"/>
      <c r="T80" s="188"/>
      <c r="U80" s="188"/>
      <c r="V80" s="185"/>
      <c r="W80" s="185"/>
    </row>
    <row r="81" spans="1:23" hidden="1" x14ac:dyDescent="0.2">
      <c r="A81" s="152" t="s">
        <v>114</v>
      </c>
      <c r="B81" s="185"/>
      <c r="C81" s="185"/>
      <c r="D81" s="185"/>
      <c r="E81" s="185">
        <f>SUM(B81:D81)</f>
        <v>0</v>
      </c>
      <c r="F81" s="185"/>
      <c r="G81" s="185"/>
      <c r="H81" s="185"/>
      <c r="I81" s="186"/>
      <c r="J81" s="185"/>
      <c r="K81" s="186"/>
      <c r="L81" s="185"/>
      <c r="M81" s="187"/>
      <c r="N81" s="185"/>
      <c r="O81" s="187"/>
      <c r="P81" s="185"/>
      <c r="Q81" s="187"/>
      <c r="R81" s="188"/>
      <c r="S81" s="189"/>
      <c r="T81" s="188"/>
      <c r="U81" s="188"/>
      <c r="V81" s="185"/>
      <c r="W81" s="185"/>
    </row>
    <row r="82" spans="1:23" hidden="1" x14ac:dyDescent="0.2">
      <c r="A82" s="152" t="s">
        <v>115</v>
      </c>
      <c r="B82" s="185"/>
      <c r="C82" s="185"/>
      <c r="D82" s="185"/>
      <c r="E82" s="185">
        <f>SUM(B82:D82)</f>
        <v>0</v>
      </c>
      <c r="F82" s="185"/>
      <c r="G82" s="185"/>
      <c r="H82" s="185"/>
      <c r="I82" s="186"/>
      <c r="J82" s="185"/>
      <c r="K82" s="186"/>
      <c r="L82" s="185"/>
      <c r="M82" s="187"/>
      <c r="N82" s="185"/>
      <c r="O82" s="187"/>
      <c r="P82" s="185"/>
      <c r="Q82" s="187"/>
      <c r="R82" s="188"/>
      <c r="S82" s="189"/>
      <c r="T82" s="188"/>
      <c r="U82" s="188"/>
      <c r="V82" s="185"/>
      <c r="W82" s="185"/>
    </row>
    <row r="83" spans="1:23" hidden="1" x14ac:dyDescent="0.2">
      <c r="A83" s="152" t="s">
        <v>116</v>
      </c>
      <c r="B83" s="185"/>
      <c r="C83" s="185"/>
      <c r="D83" s="185"/>
      <c r="E83" s="185">
        <f>SUM(B83:D83)</f>
        <v>0</v>
      </c>
      <c r="F83" s="185"/>
      <c r="G83" s="185"/>
      <c r="H83" s="185"/>
      <c r="I83" s="186"/>
      <c r="J83" s="185"/>
      <c r="K83" s="186"/>
      <c r="L83" s="185"/>
      <c r="M83" s="187"/>
      <c r="N83" s="185"/>
      <c r="O83" s="187"/>
      <c r="P83" s="185"/>
      <c r="Q83" s="187"/>
      <c r="R83" s="188"/>
      <c r="S83" s="189"/>
      <c r="T83" s="188"/>
      <c r="U83" s="188"/>
      <c r="V83" s="185"/>
      <c r="W83" s="185"/>
    </row>
    <row r="84" spans="1:23" hidden="1" x14ac:dyDescent="0.2">
      <c r="A84" s="152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7"/>
      <c r="N84" s="185"/>
      <c r="O84" s="187"/>
      <c r="P84" s="185"/>
      <c r="Q84" s="187"/>
      <c r="R84" s="188"/>
      <c r="S84" s="189"/>
      <c r="T84" s="188"/>
      <c r="U84" s="188"/>
      <c r="V84" s="185"/>
      <c r="W84" s="185"/>
    </row>
    <row r="85" spans="1:23" x14ac:dyDescent="0.2">
      <c r="A85" s="190" t="s">
        <v>101</v>
      </c>
      <c r="B85" s="191" t="s">
        <v>1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2"/>
      <c r="R85" s="193"/>
      <c r="S85" s="193"/>
      <c r="T85" s="220"/>
      <c r="U85" s="221"/>
      <c r="V85" s="191"/>
      <c r="W85" s="191"/>
    </row>
    <row r="86" spans="1:23" x14ac:dyDescent="0.2">
      <c r="A86" s="194" t="s">
        <v>102</v>
      </c>
      <c r="B86" s="195">
        <v>0</v>
      </c>
      <c r="C86" s="195">
        <v>0</v>
      </c>
      <c r="D86" s="195"/>
      <c r="E86" s="195">
        <f t="shared" ref="E86:E93" si="48">$B86      +$C86      +$D86</f>
        <v>0</v>
      </c>
      <c r="F86" s="195">
        <v>0</v>
      </c>
      <c r="G86" s="195">
        <v>0</v>
      </c>
      <c r="H86" s="195"/>
      <c r="I86" s="195"/>
      <c r="J86" s="195"/>
      <c r="K86" s="195"/>
      <c r="L86" s="195"/>
      <c r="M86" s="195"/>
      <c r="N86" s="195"/>
      <c r="O86" s="195"/>
      <c r="P86" s="195">
        <f t="shared" ref="P86:P93" si="49">$H86      +$J86      +$L86      +$N86</f>
        <v>0</v>
      </c>
      <c r="Q86" s="185">
        <f t="shared" ref="Q86:Q93" si="50">$I86      +$K86      +$M86      +$O86</f>
        <v>0</v>
      </c>
      <c r="R86" s="222">
        <f t="shared" ref="R86:R93" si="51">IF(($L86      =0),0,((($N86      -$L86      )/$L86      )*100))</f>
        <v>0</v>
      </c>
      <c r="S86" s="223">
        <f t="shared" ref="S86:S93" si="52">IF(($M86      =0),0,((($O86      -$M86      )/$M86      )*100))</f>
        <v>0</v>
      </c>
      <c r="T86" s="222">
        <f t="shared" ref="T86:T93" si="53">IF(($E86      =0),0,(($P86      /$E86      )*100))</f>
        <v>0</v>
      </c>
      <c r="U86" s="223">
        <f t="shared" ref="U86:U93" si="54">IF(($E86      =0),0,(($Q86      /$E86      )*100))</f>
        <v>0</v>
      </c>
      <c r="V86" s="195"/>
      <c r="W86" s="195"/>
    </row>
    <row r="87" spans="1:23" x14ac:dyDescent="0.2">
      <c r="A87" s="196" t="s">
        <v>103</v>
      </c>
      <c r="B87" s="185">
        <v>0</v>
      </c>
      <c r="C87" s="185">
        <v>0</v>
      </c>
      <c r="D87" s="185"/>
      <c r="E87" s="185">
        <f t="shared" si="48"/>
        <v>0</v>
      </c>
      <c r="F87" s="185">
        <v>0</v>
      </c>
      <c r="G87" s="185">
        <v>0</v>
      </c>
      <c r="H87" s="185"/>
      <c r="I87" s="185"/>
      <c r="J87" s="185"/>
      <c r="K87" s="185"/>
      <c r="L87" s="185"/>
      <c r="M87" s="185"/>
      <c r="N87" s="185"/>
      <c r="O87" s="185"/>
      <c r="P87" s="187">
        <f t="shared" si="49"/>
        <v>0</v>
      </c>
      <c r="Q87" s="187">
        <f t="shared" si="50"/>
        <v>0</v>
      </c>
      <c r="R87" s="222">
        <f t="shared" si="51"/>
        <v>0</v>
      </c>
      <c r="S87" s="223">
        <f t="shared" si="52"/>
        <v>0</v>
      </c>
      <c r="T87" s="222">
        <f t="shared" si="53"/>
        <v>0</v>
      </c>
      <c r="U87" s="223">
        <f t="shared" si="54"/>
        <v>0</v>
      </c>
      <c r="V87" s="185"/>
      <c r="W87" s="185"/>
    </row>
    <row r="88" spans="1:23" x14ac:dyDescent="0.2">
      <c r="A88" s="196" t="s">
        <v>104</v>
      </c>
      <c r="B88" s="185">
        <v>0</v>
      </c>
      <c r="C88" s="185">
        <v>0</v>
      </c>
      <c r="D88" s="185"/>
      <c r="E88" s="185">
        <f t="shared" si="48"/>
        <v>0</v>
      </c>
      <c r="F88" s="185">
        <v>0</v>
      </c>
      <c r="G88" s="185">
        <v>0</v>
      </c>
      <c r="H88" s="185"/>
      <c r="I88" s="185"/>
      <c r="J88" s="185"/>
      <c r="K88" s="185"/>
      <c r="L88" s="185"/>
      <c r="M88" s="185"/>
      <c r="N88" s="185"/>
      <c r="O88" s="185"/>
      <c r="P88" s="187">
        <f t="shared" si="49"/>
        <v>0</v>
      </c>
      <c r="Q88" s="187">
        <f t="shared" si="50"/>
        <v>0</v>
      </c>
      <c r="R88" s="222">
        <f t="shared" si="51"/>
        <v>0</v>
      </c>
      <c r="S88" s="223">
        <f t="shared" si="52"/>
        <v>0</v>
      </c>
      <c r="T88" s="222">
        <f t="shared" si="53"/>
        <v>0</v>
      </c>
      <c r="U88" s="223">
        <f t="shared" si="54"/>
        <v>0</v>
      </c>
      <c r="V88" s="185"/>
      <c r="W88" s="185"/>
    </row>
    <row r="89" spans="1:23" x14ac:dyDescent="0.2">
      <c r="A89" s="196" t="s">
        <v>105</v>
      </c>
      <c r="B89" s="185">
        <v>0</v>
      </c>
      <c r="C89" s="185">
        <v>0</v>
      </c>
      <c r="D89" s="185"/>
      <c r="E89" s="185">
        <f t="shared" si="48"/>
        <v>0</v>
      </c>
      <c r="F89" s="185">
        <v>0</v>
      </c>
      <c r="G89" s="185">
        <v>0</v>
      </c>
      <c r="H89" s="185"/>
      <c r="I89" s="185"/>
      <c r="J89" s="185"/>
      <c r="K89" s="185"/>
      <c r="L89" s="185"/>
      <c r="M89" s="185"/>
      <c r="N89" s="185"/>
      <c r="O89" s="185"/>
      <c r="P89" s="187">
        <f t="shared" si="49"/>
        <v>0</v>
      </c>
      <c r="Q89" s="187">
        <f t="shared" si="50"/>
        <v>0</v>
      </c>
      <c r="R89" s="222">
        <f t="shared" si="51"/>
        <v>0</v>
      </c>
      <c r="S89" s="223">
        <f t="shared" si="52"/>
        <v>0</v>
      </c>
      <c r="T89" s="222">
        <f t="shared" si="53"/>
        <v>0</v>
      </c>
      <c r="U89" s="223">
        <f t="shared" si="54"/>
        <v>0</v>
      </c>
      <c r="V89" s="185"/>
      <c r="W89" s="185"/>
    </row>
    <row r="90" spans="1:23" x14ac:dyDescent="0.2">
      <c r="A90" s="196" t="s">
        <v>106</v>
      </c>
      <c r="B90" s="185">
        <v>0</v>
      </c>
      <c r="C90" s="185">
        <v>0</v>
      </c>
      <c r="D90" s="185"/>
      <c r="E90" s="185">
        <f t="shared" si="48"/>
        <v>0</v>
      </c>
      <c r="F90" s="185">
        <v>0</v>
      </c>
      <c r="G90" s="185">
        <v>0</v>
      </c>
      <c r="H90" s="185"/>
      <c r="I90" s="185"/>
      <c r="J90" s="185"/>
      <c r="K90" s="185"/>
      <c r="L90" s="185"/>
      <c r="M90" s="185"/>
      <c r="N90" s="185"/>
      <c r="O90" s="185"/>
      <c r="P90" s="187">
        <f t="shared" si="49"/>
        <v>0</v>
      </c>
      <c r="Q90" s="187">
        <f t="shared" si="50"/>
        <v>0</v>
      </c>
      <c r="R90" s="222">
        <f t="shared" si="51"/>
        <v>0</v>
      </c>
      <c r="S90" s="223">
        <f t="shared" si="52"/>
        <v>0</v>
      </c>
      <c r="T90" s="222">
        <f t="shared" si="53"/>
        <v>0</v>
      </c>
      <c r="U90" s="223">
        <f t="shared" si="54"/>
        <v>0</v>
      </c>
      <c r="V90" s="185"/>
      <c r="W90" s="185"/>
    </row>
    <row r="91" spans="1:23" x14ac:dyDescent="0.2">
      <c r="A91" s="196" t="s">
        <v>107</v>
      </c>
      <c r="B91" s="185">
        <v>0</v>
      </c>
      <c r="C91" s="185">
        <v>0</v>
      </c>
      <c r="D91" s="185"/>
      <c r="E91" s="185">
        <f t="shared" si="48"/>
        <v>0</v>
      </c>
      <c r="F91" s="185">
        <v>0</v>
      </c>
      <c r="G91" s="185">
        <v>0</v>
      </c>
      <c r="H91" s="185"/>
      <c r="I91" s="185"/>
      <c r="J91" s="185"/>
      <c r="K91" s="185"/>
      <c r="L91" s="185"/>
      <c r="M91" s="185"/>
      <c r="N91" s="185"/>
      <c r="O91" s="185"/>
      <c r="P91" s="187">
        <f t="shared" si="49"/>
        <v>0</v>
      </c>
      <c r="Q91" s="187">
        <f t="shared" si="50"/>
        <v>0</v>
      </c>
      <c r="R91" s="222">
        <f t="shared" si="51"/>
        <v>0</v>
      </c>
      <c r="S91" s="223">
        <f t="shared" si="52"/>
        <v>0</v>
      </c>
      <c r="T91" s="222">
        <f t="shared" si="53"/>
        <v>0</v>
      </c>
      <c r="U91" s="223">
        <f t="shared" si="54"/>
        <v>0</v>
      </c>
      <c r="V91" s="185"/>
      <c r="W91" s="185"/>
    </row>
    <row r="92" spans="1:23" x14ac:dyDescent="0.2">
      <c r="A92" s="196" t="s">
        <v>108</v>
      </c>
      <c r="B92" s="185">
        <v>0</v>
      </c>
      <c r="C92" s="185">
        <v>0</v>
      </c>
      <c r="D92" s="185"/>
      <c r="E92" s="185">
        <f t="shared" si="48"/>
        <v>0</v>
      </c>
      <c r="F92" s="185">
        <v>0</v>
      </c>
      <c r="G92" s="185">
        <v>0</v>
      </c>
      <c r="H92" s="185"/>
      <c r="I92" s="185"/>
      <c r="J92" s="185"/>
      <c r="K92" s="185"/>
      <c r="L92" s="185"/>
      <c r="M92" s="185"/>
      <c r="N92" s="185"/>
      <c r="O92" s="185"/>
      <c r="P92" s="187">
        <f t="shared" si="49"/>
        <v>0</v>
      </c>
      <c r="Q92" s="187">
        <f t="shared" si="50"/>
        <v>0</v>
      </c>
      <c r="R92" s="222">
        <f t="shared" si="51"/>
        <v>0</v>
      </c>
      <c r="S92" s="223">
        <f t="shared" si="52"/>
        <v>0</v>
      </c>
      <c r="T92" s="222">
        <f t="shared" si="53"/>
        <v>0</v>
      </c>
      <c r="U92" s="223">
        <f t="shared" si="54"/>
        <v>0</v>
      </c>
      <c r="V92" s="185"/>
      <c r="W92" s="185"/>
    </row>
    <row r="93" spans="1:23" x14ac:dyDescent="0.2">
      <c r="A93" s="196" t="s">
        <v>109</v>
      </c>
      <c r="B93" s="185">
        <v>0</v>
      </c>
      <c r="C93" s="185">
        <v>0</v>
      </c>
      <c r="D93" s="185"/>
      <c r="E93" s="185">
        <f t="shared" si="48"/>
        <v>0</v>
      </c>
      <c r="F93" s="185">
        <v>0</v>
      </c>
      <c r="G93" s="185">
        <v>0</v>
      </c>
      <c r="H93" s="185"/>
      <c r="I93" s="185"/>
      <c r="J93" s="185"/>
      <c r="K93" s="185"/>
      <c r="L93" s="185"/>
      <c r="M93" s="185"/>
      <c r="N93" s="185"/>
      <c r="O93" s="185"/>
      <c r="P93" s="187">
        <f t="shared" si="49"/>
        <v>0</v>
      </c>
      <c r="Q93" s="187">
        <f t="shared" si="50"/>
        <v>0</v>
      </c>
      <c r="R93" s="222">
        <f t="shared" si="51"/>
        <v>0</v>
      </c>
      <c r="S93" s="223">
        <f t="shared" si="52"/>
        <v>0</v>
      </c>
      <c r="T93" s="222">
        <f t="shared" si="53"/>
        <v>0</v>
      </c>
      <c r="U93" s="223">
        <f t="shared" si="54"/>
        <v>0</v>
      </c>
      <c r="V93" s="185"/>
      <c r="W93" s="185"/>
    </row>
    <row r="94" spans="1:23" x14ac:dyDescent="0.2">
      <c r="A94" s="197" t="s">
        <v>110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  <c r="Q94" s="199"/>
      <c r="R94" s="213"/>
      <c r="S94" s="214"/>
      <c r="T94" s="213"/>
      <c r="U94" s="214"/>
      <c r="V94" s="198"/>
      <c r="W94" s="198"/>
    </row>
    <row r="95" spans="1:23" ht="22.5" hidden="1" x14ac:dyDescent="0.2">
      <c r="A95" s="200" t="s">
        <v>117</v>
      </c>
      <c r="B95" s="201">
        <f t="shared" ref="B95:I95" si="55">SUM(B96:B110)</f>
        <v>0</v>
      </c>
      <c r="C95" s="201">
        <f t="shared" si="55"/>
        <v>0</v>
      </c>
      <c r="D95" s="201">
        <f t="shared" si="55"/>
        <v>0</v>
      </c>
      <c r="E95" s="201">
        <f t="shared" si="55"/>
        <v>0</v>
      </c>
      <c r="F95" s="201">
        <f t="shared" si="55"/>
        <v>0</v>
      </c>
      <c r="G95" s="201">
        <f t="shared" si="55"/>
        <v>0</v>
      </c>
      <c r="H95" s="201">
        <f t="shared" si="55"/>
        <v>0</v>
      </c>
      <c r="I95" s="201">
        <f t="shared" si="55"/>
        <v>0</v>
      </c>
      <c r="J95" s="201">
        <f>SUM(J96:J110)</f>
        <v>0</v>
      </c>
      <c r="K95" s="201">
        <f>SUM(K96:K110)</f>
        <v>0</v>
      </c>
      <c r="L95" s="201">
        <f>SUM(L96:L110)</f>
        <v>0</v>
      </c>
      <c r="M95" s="202">
        <f>SUM(M96:M110)</f>
        <v>0</v>
      </c>
      <c r="N95" s="201"/>
      <c r="O95" s="202"/>
      <c r="P95" s="201"/>
      <c r="Q95" s="202"/>
      <c r="R95" s="215" t="str">
        <f t="shared" ref="R95:S110" si="56">IF(L95=0," ",(N95-L95)/L95)</f>
        <v xml:space="preserve"> </v>
      </c>
      <c r="S95" s="215" t="str">
        <f t="shared" si="56"/>
        <v xml:space="preserve"> </v>
      </c>
      <c r="T95" s="215" t="str">
        <f t="shared" ref="T95:T113" si="57">IF(E95=0," ",(P95/E95))</f>
        <v xml:space="preserve"> </v>
      </c>
      <c r="U95" s="216" t="str">
        <f t="shared" ref="U95:U113" si="58">IF(E95=0," ",(Q95/E95))</f>
        <v xml:space="preserve"> </v>
      </c>
      <c r="V95" s="201">
        <f>SUM(V96:V110)</f>
        <v>0</v>
      </c>
      <c r="W95" s="201">
        <f>SUM(W96:W110)</f>
        <v>0</v>
      </c>
    </row>
    <row r="96" spans="1:23" hidden="1" x14ac:dyDescent="0.2">
      <c r="A96" s="203"/>
      <c r="B96" s="123"/>
      <c r="C96" s="123"/>
      <c r="D96" s="123"/>
      <c r="E96" s="20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17" t="str">
        <f t="shared" si="56"/>
        <v xml:space="preserve"> </v>
      </c>
      <c r="S96" s="217" t="str">
        <f t="shared" si="56"/>
        <v xml:space="preserve"> </v>
      </c>
      <c r="T96" s="217" t="str">
        <f t="shared" si="57"/>
        <v xml:space="preserve"> </v>
      </c>
      <c r="U96" s="218" t="str">
        <f t="shared" si="58"/>
        <v xml:space="preserve"> </v>
      </c>
      <c r="V96" s="123"/>
      <c r="W96" s="123"/>
    </row>
    <row r="97" spans="1:23" hidden="1" x14ac:dyDescent="0.2">
      <c r="A97" s="203"/>
      <c r="B97" s="123"/>
      <c r="C97" s="123"/>
      <c r="D97" s="123"/>
      <c r="E97" s="20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17" t="str">
        <f t="shared" si="56"/>
        <v xml:space="preserve"> </v>
      </c>
      <c r="S97" s="217" t="str">
        <f t="shared" si="56"/>
        <v xml:space="preserve"> </v>
      </c>
      <c r="T97" s="217" t="str">
        <f t="shared" si="57"/>
        <v xml:space="preserve"> </v>
      </c>
      <c r="U97" s="218" t="str">
        <f t="shared" si="58"/>
        <v xml:space="preserve"> </v>
      </c>
      <c r="V97" s="123"/>
      <c r="W97" s="123"/>
    </row>
    <row r="98" spans="1:23" hidden="1" x14ac:dyDescent="0.2">
      <c r="A98" s="203"/>
      <c r="B98" s="123"/>
      <c r="C98" s="123"/>
      <c r="D98" s="123"/>
      <c r="E98" s="20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17" t="str">
        <f t="shared" si="56"/>
        <v xml:space="preserve"> </v>
      </c>
      <c r="S98" s="217" t="str">
        <f t="shared" si="56"/>
        <v xml:space="preserve"> </v>
      </c>
      <c r="T98" s="217" t="str">
        <f t="shared" si="57"/>
        <v xml:space="preserve"> </v>
      </c>
      <c r="U98" s="218" t="str">
        <f t="shared" si="58"/>
        <v xml:space="preserve"> </v>
      </c>
      <c r="V98" s="123"/>
      <c r="W98" s="123"/>
    </row>
    <row r="99" spans="1:23" hidden="1" x14ac:dyDescent="0.2">
      <c r="A99" s="203"/>
      <c r="B99" s="123"/>
      <c r="C99" s="123"/>
      <c r="D99" s="123"/>
      <c r="E99" s="20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17" t="str">
        <f t="shared" si="56"/>
        <v xml:space="preserve"> </v>
      </c>
      <c r="S99" s="217" t="str">
        <f t="shared" si="56"/>
        <v xml:space="preserve"> </v>
      </c>
      <c r="T99" s="217" t="str">
        <f t="shared" si="57"/>
        <v xml:space="preserve"> </v>
      </c>
      <c r="U99" s="218" t="str">
        <f t="shared" si="58"/>
        <v xml:space="preserve"> </v>
      </c>
      <c r="V99" s="123"/>
      <c r="W99" s="123"/>
    </row>
    <row r="100" spans="1:23" hidden="1" x14ac:dyDescent="0.2">
      <c r="A100" s="203"/>
      <c r="B100" s="123"/>
      <c r="C100" s="123"/>
      <c r="D100" s="123"/>
      <c r="E100" s="20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17" t="str">
        <f t="shared" si="56"/>
        <v xml:space="preserve"> </v>
      </c>
      <c r="S100" s="217" t="str">
        <f t="shared" si="56"/>
        <v xml:space="preserve"> </v>
      </c>
      <c r="T100" s="217" t="str">
        <f t="shared" si="57"/>
        <v xml:space="preserve"> </v>
      </c>
      <c r="U100" s="218" t="str">
        <f t="shared" si="58"/>
        <v xml:space="preserve"> </v>
      </c>
      <c r="V100" s="123"/>
      <c r="W100" s="123"/>
    </row>
    <row r="101" spans="1:23" hidden="1" x14ac:dyDescent="0.2">
      <c r="A101" s="203"/>
      <c r="B101" s="123"/>
      <c r="C101" s="123"/>
      <c r="D101" s="123"/>
      <c r="E101" s="20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17" t="str">
        <f t="shared" si="56"/>
        <v xml:space="preserve"> </v>
      </c>
      <c r="S101" s="217" t="str">
        <f t="shared" si="56"/>
        <v xml:space="preserve"> </v>
      </c>
      <c r="T101" s="217" t="str">
        <f t="shared" si="57"/>
        <v xml:space="preserve"> </v>
      </c>
      <c r="U101" s="218" t="str">
        <f t="shared" si="58"/>
        <v xml:space="preserve"> </v>
      </c>
      <c r="V101" s="123"/>
      <c r="W101" s="123"/>
    </row>
    <row r="102" spans="1:23" hidden="1" x14ac:dyDescent="0.2">
      <c r="A102" s="203"/>
      <c r="B102" s="123"/>
      <c r="C102" s="123"/>
      <c r="D102" s="123"/>
      <c r="E102" s="20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17" t="str">
        <f t="shared" si="56"/>
        <v xml:space="preserve"> </v>
      </c>
      <c r="S102" s="217" t="str">
        <f t="shared" si="56"/>
        <v xml:space="preserve"> </v>
      </c>
      <c r="T102" s="217" t="str">
        <f t="shared" si="57"/>
        <v xml:space="preserve"> </v>
      </c>
      <c r="U102" s="218" t="str">
        <f t="shared" si="58"/>
        <v xml:space="preserve"> </v>
      </c>
      <c r="V102" s="123"/>
      <c r="W102" s="123"/>
    </row>
    <row r="103" spans="1:23" hidden="1" x14ac:dyDescent="0.2">
      <c r="A103" s="203"/>
      <c r="B103" s="123"/>
      <c r="C103" s="123"/>
      <c r="D103" s="123"/>
      <c r="E103" s="20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17" t="str">
        <f t="shared" si="56"/>
        <v xml:space="preserve"> </v>
      </c>
      <c r="S103" s="217" t="str">
        <f t="shared" si="56"/>
        <v xml:space="preserve"> </v>
      </c>
      <c r="T103" s="217" t="str">
        <f t="shared" si="57"/>
        <v xml:space="preserve"> </v>
      </c>
      <c r="U103" s="218" t="str">
        <f t="shared" si="58"/>
        <v xml:space="preserve"> </v>
      </c>
      <c r="V103" s="123"/>
      <c r="W103" s="123"/>
    </row>
    <row r="104" spans="1:23" hidden="1" x14ac:dyDescent="0.2">
      <c r="A104" s="203"/>
      <c r="B104" s="123"/>
      <c r="C104" s="123"/>
      <c r="D104" s="123"/>
      <c r="E104" s="20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17" t="str">
        <f t="shared" si="56"/>
        <v xml:space="preserve"> </v>
      </c>
      <c r="S104" s="217" t="str">
        <f t="shared" si="56"/>
        <v xml:space="preserve"> </v>
      </c>
      <c r="T104" s="217" t="str">
        <f t="shared" si="57"/>
        <v xml:space="preserve"> </v>
      </c>
      <c r="U104" s="218" t="str">
        <f t="shared" si="58"/>
        <v xml:space="preserve"> </v>
      </c>
      <c r="V104" s="123"/>
      <c r="W104" s="123"/>
    </row>
    <row r="105" spans="1:23" hidden="1" x14ac:dyDescent="0.2">
      <c r="A105" s="203"/>
      <c r="B105" s="123"/>
      <c r="C105" s="123"/>
      <c r="D105" s="123"/>
      <c r="E105" s="20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17" t="str">
        <f t="shared" si="56"/>
        <v xml:space="preserve"> </v>
      </c>
      <c r="S105" s="217" t="str">
        <f t="shared" si="56"/>
        <v xml:space="preserve"> </v>
      </c>
      <c r="T105" s="217" t="str">
        <f t="shared" si="57"/>
        <v xml:space="preserve"> </v>
      </c>
      <c r="U105" s="218" t="str">
        <f t="shared" si="58"/>
        <v xml:space="preserve"> </v>
      </c>
      <c r="V105" s="123"/>
      <c r="W105" s="123"/>
    </row>
    <row r="106" spans="1:23" hidden="1" x14ac:dyDescent="0.2">
      <c r="A106" s="203"/>
      <c r="B106" s="123"/>
      <c r="C106" s="123"/>
      <c r="D106" s="123"/>
      <c r="E106" s="20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17" t="str">
        <f t="shared" si="56"/>
        <v xml:space="preserve"> </v>
      </c>
      <c r="S106" s="217" t="str">
        <f t="shared" si="56"/>
        <v xml:space="preserve"> </v>
      </c>
      <c r="T106" s="217" t="str">
        <f t="shared" si="57"/>
        <v xml:space="preserve"> </v>
      </c>
      <c r="U106" s="218" t="str">
        <f t="shared" si="58"/>
        <v xml:space="preserve"> </v>
      </c>
      <c r="V106" s="123"/>
      <c r="W106" s="123"/>
    </row>
    <row r="107" spans="1:23" hidden="1" x14ac:dyDescent="0.2">
      <c r="A107" s="203"/>
      <c r="B107" s="123"/>
      <c r="C107" s="123"/>
      <c r="D107" s="123"/>
      <c r="E107" s="20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17" t="str">
        <f t="shared" si="56"/>
        <v xml:space="preserve"> </v>
      </c>
      <c r="S107" s="217" t="str">
        <f t="shared" si="56"/>
        <v xml:space="preserve"> </v>
      </c>
      <c r="T107" s="217" t="str">
        <f t="shared" si="57"/>
        <v xml:space="preserve"> </v>
      </c>
      <c r="U107" s="218" t="str">
        <f t="shared" si="58"/>
        <v xml:space="preserve"> </v>
      </c>
      <c r="V107" s="123"/>
      <c r="W107" s="123"/>
    </row>
    <row r="108" spans="1:23" hidden="1" x14ac:dyDescent="0.2">
      <c r="A108" s="203"/>
      <c r="B108" s="123"/>
      <c r="C108" s="123"/>
      <c r="D108" s="123"/>
      <c r="E108" s="20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17" t="str">
        <f t="shared" si="56"/>
        <v xml:space="preserve"> </v>
      </c>
      <c r="S108" s="217" t="str">
        <f t="shared" si="56"/>
        <v xml:space="preserve"> </v>
      </c>
      <c r="T108" s="217" t="str">
        <f t="shared" si="57"/>
        <v xml:space="preserve"> </v>
      </c>
      <c r="U108" s="218" t="str">
        <f t="shared" si="58"/>
        <v xml:space="preserve"> </v>
      </c>
      <c r="V108" s="123"/>
      <c r="W108" s="123"/>
    </row>
    <row r="109" spans="1:23" hidden="1" x14ac:dyDescent="0.2">
      <c r="A109" s="203"/>
      <c r="B109" s="123"/>
      <c r="C109" s="123"/>
      <c r="D109" s="123"/>
      <c r="E109" s="20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17" t="str">
        <f t="shared" si="56"/>
        <v xml:space="preserve"> </v>
      </c>
      <c r="S109" s="217" t="str">
        <f t="shared" si="56"/>
        <v xml:space="preserve"> </v>
      </c>
      <c r="T109" s="217" t="str">
        <f t="shared" si="57"/>
        <v xml:space="preserve"> </v>
      </c>
      <c r="U109" s="218" t="str">
        <f t="shared" si="58"/>
        <v xml:space="preserve"> </v>
      </c>
      <c r="V109" s="123"/>
      <c r="W109" s="123"/>
    </row>
    <row r="110" spans="1:23" hidden="1" x14ac:dyDescent="0.2">
      <c r="A110" s="203"/>
      <c r="B110" s="123"/>
      <c r="C110" s="123"/>
      <c r="D110" s="123"/>
      <c r="E110" s="20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17" t="str">
        <f t="shared" si="56"/>
        <v xml:space="preserve"> </v>
      </c>
      <c r="S110" s="217" t="str">
        <f t="shared" si="56"/>
        <v xml:space="preserve"> </v>
      </c>
      <c r="T110" s="217" t="str">
        <f t="shared" si="57"/>
        <v xml:space="preserve"> </v>
      </c>
      <c r="U110" s="218" t="str">
        <f t="shared" si="58"/>
        <v xml:space="preserve"> </v>
      </c>
      <c r="V110" s="123"/>
      <c r="W110" s="123"/>
    </row>
    <row r="111" spans="1:23" hidden="1" x14ac:dyDescent="0.2">
      <c r="A111" s="205"/>
      <c r="B111" s="206"/>
      <c r="C111" s="207"/>
      <c r="D111" s="207"/>
      <c r="E111" s="207"/>
      <c r="F111" s="206"/>
      <c r="G111" s="207"/>
      <c r="H111" s="206"/>
      <c r="I111" s="207"/>
      <c r="J111" s="206"/>
      <c r="K111" s="207"/>
      <c r="L111" s="206"/>
      <c r="M111" s="206"/>
      <c r="N111" s="206"/>
      <c r="O111" s="206"/>
      <c r="P111" s="206"/>
      <c r="Q111" s="206"/>
      <c r="R111" s="215" t="str">
        <f t="shared" ref="R111:S113" si="60">IF(L111=0," ",(N111-L111)/L111)</f>
        <v xml:space="preserve"> </v>
      </c>
      <c r="S111" s="216" t="str">
        <f t="shared" si="60"/>
        <v xml:space="preserve"> </v>
      </c>
      <c r="T111" s="215" t="str">
        <f t="shared" si="57"/>
        <v xml:space="preserve"> </v>
      </c>
      <c r="U111" s="216" t="str">
        <f t="shared" si="58"/>
        <v xml:space="preserve"> </v>
      </c>
      <c r="V111" s="206"/>
      <c r="W111" s="207"/>
    </row>
    <row r="112" spans="1:23" hidden="1" x14ac:dyDescent="0.2">
      <c r="A112" s="205" t="s">
        <v>87</v>
      </c>
      <c r="B112" s="206" t="e">
        <f t="shared" ref="B112:Q112" si="61">B95+B85</f>
        <v>#VALUE!</v>
      </c>
      <c r="C112" s="206">
        <f t="shared" si="61"/>
        <v>0</v>
      </c>
      <c r="D112" s="206">
        <f t="shared" si="61"/>
        <v>0</v>
      </c>
      <c r="E112" s="206">
        <f t="shared" si="61"/>
        <v>0</v>
      </c>
      <c r="F112" s="206">
        <f t="shared" si="61"/>
        <v>0</v>
      </c>
      <c r="G112" s="206">
        <f t="shared" si="61"/>
        <v>0</v>
      </c>
      <c r="H112" s="206">
        <f t="shared" si="61"/>
        <v>0</v>
      </c>
      <c r="I112" s="206">
        <f t="shared" si="61"/>
        <v>0</v>
      </c>
      <c r="J112" s="206">
        <f t="shared" si="61"/>
        <v>0</v>
      </c>
      <c r="K112" s="206">
        <f t="shared" si="61"/>
        <v>0</v>
      </c>
      <c r="L112" s="206">
        <f t="shared" si="61"/>
        <v>0</v>
      </c>
      <c r="M112" s="206">
        <f t="shared" si="61"/>
        <v>0</v>
      </c>
      <c r="N112" s="206">
        <f t="shared" si="61"/>
        <v>0</v>
      </c>
      <c r="O112" s="206">
        <f t="shared" si="61"/>
        <v>0</v>
      </c>
      <c r="P112" s="206">
        <f t="shared" si="61"/>
        <v>0</v>
      </c>
      <c r="Q112" s="206">
        <f t="shared" si="61"/>
        <v>0</v>
      </c>
      <c r="R112" s="215" t="str">
        <f t="shared" si="60"/>
        <v xml:space="preserve"> </v>
      </c>
      <c r="S112" s="216" t="str">
        <f t="shared" si="60"/>
        <v xml:space="preserve"> </v>
      </c>
      <c r="T112" s="215" t="str">
        <f t="shared" si="57"/>
        <v xml:space="preserve"> </v>
      </c>
      <c r="U112" s="216" t="str">
        <f t="shared" si="58"/>
        <v xml:space="preserve"> </v>
      </c>
      <c r="V112" s="206">
        <f>V95+V85</f>
        <v>0</v>
      </c>
      <c r="W112" s="206">
        <f>W95+W85</f>
        <v>0</v>
      </c>
    </row>
    <row r="113" spans="1:23" hidden="1" x14ac:dyDescent="0.2">
      <c r="A113" s="208" t="s">
        <v>118</v>
      </c>
      <c r="B113" s="209" t="str">
        <f>B85</f>
        <v/>
      </c>
      <c r="C113" s="209">
        <f t="shared" ref="C113:Q113" si="62">C85</f>
        <v>0</v>
      </c>
      <c r="D113" s="209">
        <f t="shared" si="62"/>
        <v>0</v>
      </c>
      <c r="E113" s="209">
        <f t="shared" si="62"/>
        <v>0</v>
      </c>
      <c r="F113" s="209">
        <f t="shared" si="62"/>
        <v>0</v>
      </c>
      <c r="G113" s="209">
        <f t="shared" si="62"/>
        <v>0</v>
      </c>
      <c r="H113" s="209">
        <f t="shared" si="62"/>
        <v>0</v>
      </c>
      <c r="I113" s="209">
        <f t="shared" si="62"/>
        <v>0</v>
      </c>
      <c r="J113" s="209">
        <f t="shared" si="62"/>
        <v>0</v>
      </c>
      <c r="K113" s="209">
        <f t="shared" si="62"/>
        <v>0</v>
      </c>
      <c r="L113" s="209">
        <f t="shared" si="62"/>
        <v>0</v>
      </c>
      <c r="M113" s="209">
        <f t="shared" si="62"/>
        <v>0</v>
      </c>
      <c r="N113" s="209">
        <f t="shared" si="62"/>
        <v>0</v>
      </c>
      <c r="O113" s="209">
        <f t="shared" si="62"/>
        <v>0</v>
      </c>
      <c r="P113" s="209">
        <f t="shared" si="62"/>
        <v>0</v>
      </c>
      <c r="Q113" s="209">
        <f t="shared" si="62"/>
        <v>0</v>
      </c>
      <c r="R113" s="215" t="str">
        <f t="shared" si="60"/>
        <v xml:space="preserve"> </v>
      </c>
      <c r="S113" s="216" t="str">
        <f t="shared" si="60"/>
        <v xml:space="preserve"> </v>
      </c>
      <c r="T113" s="215" t="str">
        <f t="shared" si="57"/>
        <v xml:space="preserve"> </v>
      </c>
      <c r="U113" s="216" t="str">
        <f t="shared" si="58"/>
        <v xml:space="preserve"> </v>
      </c>
      <c r="V113" s="209">
        <f>V85</f>
        <v>0</v>
      </c>
      <c r="W113" s="209">
        <f>W85</f>
        <v>0</v>
      </c>
    </row>
    <row r="114" spans="1:23" x14ac:dyDescent="0.2">
      <c r="A114" s="210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9"/>
      <c r="S114" s="219"/>
      <c r="T114" s="219"/>
      <c r="U114" s="219"/>
      <c r="V114" s="211"/>
      <c r="W114" s="211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212"/>
      <c r="C117" s="212"/>
      <c r="D117" s="212"/>
      <c r="E117" s="212"/>
      <c r="F117" s="212"/>
      <c r="H117" s="212"/>
      <c r="I117" s="212"/>
      <c r="J117" s="212"/>
      <c r="K117" s="212"/>
      <c r="V117" s="212"/>
    </row>
    <row r="118" spans="1:23" x14ac:dyDescent="0.2">
      <c r="A118" s="29" t="s">
        <v>122</v>
      </c>
      <c r="B118" s="212"/>
      <c r="C118" s="212"/>
      <c r="D118" s="212"/>
      <c r="E118" s="212"/>
      <c r="F118" s="212"/>
      <c r="H118" s="212"/>
      <c r="I118" s="212"/>
      <c r="J118" s="212"/>
      <c r="K118" s="212"/>
      <c r="V118" s="212"/>
    </row>
    <row r="119" spans="1:23" x14ac:dyDescent="0.2">
      <c r="A119" s="29" t="s">
        <v>123</v>
      </c>
      <c r="B119" s="212"/>
      <c r="C119" s="212"/>
      <c r="D119" s="212"/>
      <c r="E119" s="212"/>
      <c r="F119" s="212"/>
      <c r="H119" s="212"/>
      <c r="I119" s="212"/>
      <c r="J119" s="212"/>
      <c r="K119" s="212"/>
      <c r="V119" s="212"/>
    </row>
    <row r="120" spans="1:23" x14ac:dyDescent="0.2">
      <c r="A120" s="29" t="s">
        <v>124</v>
      </c>
    </row>
    <row r="123" spans="1:23" x14ac:dyDescent="0.2">
      <c r="A123" s="212"/>
      <c r="G123" s="212"/>
      <c r="W123" s="212"/>
    </row>
    <row r="124" spans="1:23" x14ac:dyDescent="0.2">
      <c r="A124" s="212"/>
      <c r="G124" s="212"/>
      <c r="W124" s="212"/>
    </row>
    <row r="125" spans="1:23" x14ac:dyDescent="0.2">
      <c r="A125" s="212"/>
      <c r="G125" s="212"/>
      <c r="W125" s="212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C7193-1FB5-479F-A8D6-80B7856769BA}">
  <dimension ref="A1:W125"/>
  <sheetViews>
    <sheetView showGridLines="0" workbookViewId="0">
      <selection activeCell="D10" sqref="D10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130"/>
      <c r="W1" s="130"/>
    </row>
    <row r="2" spans="1:23" ht="18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131"/>
      <c r="W2" s="131"/>
    </row>
    <row r="3" spans="1:23" ht="18" customHeight="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31"/>
      <c r="W3" s="131"/>
    </row>
    <row r="4" spans="1:23" ht="18" customHeight="1" x14ac:dyDescent="0.25">
      <c r="A4" s="230" t="s">
        <v>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131"/>
      <c r="W4" s="131"/>
    </row>
    <row r="5" spans="1:23" ht="15" customHeight="1" x14ac:dyDescent="0.25">
      <c r="A5" s="231" t="s">
        <v>125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132"/>
      <c r="W5" s="132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227" t="s">
        <v>5</v>
      </c>
      <c r="G6" s="228"/>
      <c r="H6" s="227" t="s">
        <v>6</v>
      </c>
      <c r="I6" s="228"/>
      <c r="J6" s="227" t="s">
        <v>7</v>
      </c>
      <c r="K6" s="228"/>
      <c r="L6" s="227" t="s">
        <v>8</v>
      </c>
      <c r="M6" s="228"/>
      <c r="N6" s="227" t="s">
        <v>9</v>
      </c>
      <c r="O6" s="228"/>
      <c r="P6" s="227" t="s">
        <v>10</v>
      </c>
      <c r="Q6" s="228"/>
      <c r="R6" s="227" t="s">
        <v>11</v>
      </c>
      <c r="S6" s="228"/>
      <c r="T6" s="227" t="s">
        <v>12</v>
      </c>
      <c r="U6" s="228"/>
      <c r="V6" s="227" t="s">
        <v>13</v>
      </c>
      <c r="W6" s="228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20208000</v>
      </c>
      <c r="C9" s="92">
        <v>0</v>
      </c>
      <c r="D9" s="92"/>
      <c r="E9" s="92">
        <f>$B9       +$C9       +$D9</f>
        <v>20208000</v>
      </c>
      <c r="F9" s="93">
        <v>20208000</v>
      </c>
      <c r="G9" s="94">
        <v>20208000</v>
      </c>
      <c r="H9" s="93"/>
      <c r="I9" s="94">
        <v>6645</v>
      </c>
      <c r="J9" s="93"/>
      <c r="K9" s="94"/>
      <c r="L9" s="93">
        <v>6645000</v>
      </c>
      <c r="M9" s="94"/>
      <c r="N9" s="93">
        <v>910000</v>
      </c>
      <c r="O9" s="94"/>
      <c r="P9" s="93">
        <f>$H9       +$J9       +$L9       +$N9</f>
        <v>7555000</v>
      </c>
      <c r="Q9" s="94">
        <f>$I9       +$K9       +$M9       +$O9</f>
        <v>6645</v>
      </c>
      <c r="R9" s="48">
        <f>IF(($L9       =0),0,((($N9       -$L9       )/$L9       )*100))</f>
        <v>-86.30549285176825</v>
      </c>
      <c r="S9" s="49">
        <f>IF(($M9       =0),0,((($O9       -$M9       )/$M9       )*100))</f>
        <v>0</v>
      </c>
      <c r="T9" s="48">
        <f>IF(($E9       =0),0,(($P9       /$E9       )*100))</f>
        <v>37.38618368962787</v>
      </c>
      <c r="U9" s="50">
        <f>IF(($E9       =0),0,(($Q9       /$E9       )*100))</f>
        <v>3.2883016627078383E-2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82060000</v>
      </c>
      <c r="C10" s="92">
        <v>0</v>
      </c>
      <c r="D10" s="92"/>
      <c r="E10" s="92">
        <f t="shared" ref="E10:E15" si="0">$B10      +$C10      +$D10</f>
        <v>82060000</v>
      </c>
      <c r="F10" s="93">
        <v>82060000</v>
      </c>
      <c r="G10" s="94">
        <v>82060000</v>
      </c>
      <c r="H10" s="93">
        <v>15133000</v>
      </c>
      <c r="I10" s="94">
        <v>16435072</v>
      </c>
      <c r="J10" s="93">
        <v>17828000</v>
      </c>
      <c r="K10" s="94">
        <v>11361721</v>
      </c>
      <c r="L10" s="93">
        <v>22985000</v>
      </c>
      <c r="M10" s="94">
        <v>13981686</v>
      </c>
      <c r="N10" s="93">
        <v>18648000</v>
      </c>
      <c r="O10" s="94">
        <v>17140951</v>
      </c>
      <c r="P10" s="93">
        <f t="shared" ref="P10:P15" si="1">$H10      +$J10      +$L10      +$N10</f>
        <v>74594000</v>
      </c>
      <c r="Q10" s="94">
        <f t="shared" ref="Q10:Q15" si="2">$I10      +$K10      +$M10      +$O10</f>
        <v>58919430</v>
      </c>
      <c r="R10" s="48">
        <f t="shared" ref="R10:R15" si="3">IF(($L10      =0),0,((($N10      -$L10      )/$L10      )*100))</f>
        <v>-18.86882749619317</v>
      </c>
      <c r="S10" s="49">
        <f t="shared" ref="S10:S15" si="4">IF(($M10      =0),0,((($O10      -$M10      )/$M10      )*100))</f>
        <v>22.595737023417634</v>
      </c>
      <c r="T10" s="48">
        <f t="shared" ref="T10:T14" si="5">IF(($E10      =0),0,(($P10      /$E10      )*100))</f>
        <v>90.901779185961502</v>
      </c>
      <c r="U10" s="50">
        <f t="shared" ref="U10:U14" si="6">IF(($E10      =0),0,(($Q10      /$E10      )*100))</f>
        <v>71.800426517182544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32000000</v>
      </c>
      <c r="C11" s="92">
        <v>0</v>
      </c>
      <c r="D11" s="92"/>
      <c r="E11" s="92">
        <f t="shared" si="0"/>
        <v>32000000</v>
      </c>
      <c r="F11" s="93">
        <v>32000000</v>
      </c>
      <c r="G11" s="94">
        <v>32000000</v>
      </c>
      <c r="H11" s="93">
        <v>6859000</v>
      </c>
      <c r="I11" s="94">
        <v>2684164</v>
      </c>
      <c r="J11" s="93">
        <v>6913000</v>
      </c>
      <c r="K11" s="94">
        <v>3883151</v>
      </c>
      <c r="L11" s="93">
        <v>6198000</v>
      </c>
      <c r="M11" s="94">
        <v>3779410</v>
      </c>
      <c r="N11" s="93">
        <v>10037000</v>
      </c>
      <c r="O11" s="94">
        <v>4354771</v>
      </c>
      <c r="P11" s="93">
        <f t="shared" si="1"/>
        <v>30007000</v>
      </c>
      <c r="Q11" s="94">
        <f t="shared" si="2"/>
        <v>14701496</v>
      </c>
      <c r="R11" s="48">
        <f t="shared" si="3"/>
        <v>61.939335269441756</v>
      </c>
      <c r="S11" s="49">
        <f t="shared" si="4"/>
        <v>15.223566641354076</v>
      </c>
      <c r="T11" s="48">
        <f t="shared" si="5"/>
        <v>93.771875000000009</v>
      </c>
      <c r="U11" s="50">
        <f t="shared" si="6"/>
        <v>45.942174999999999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32700000</v>
      </c>
      <c r="C13" s="92">
        <v>40162000</v>
      </c>
      <c r="D13" s="92"/>
      <c r="E13" s="92">
        <f t="shared" si="0"/>
        <v>72862000</v>
      </c>
      <c r="F13" s="93">
        <v>72862000</v>
      </c>
      <c r="G13" s="94">
        <v>72862000</v>
      </c>
      <c r="H13" s="93"/>
      <c r="I13" s="94"/>
      <c r="J13" s="93">
        <v>7489000</v>
      </c>
      <c r="K13" s="94">
        <v>23937</v>
      </c>
      <c r="L13" s="93">
        <v>4873000</v>
      </c>
      <c r="M13" s="94">
        <v>2643488</v>
      </c>
      <c r="N13" s="93">
        <v>14819000</v>
      </c>
      <c r="O13" s="94">
        <v>9861199</v>
      </c>
      <c r="P13" s="93">
        <f t="shared" si="1"/>
        <v>27181000</v>
      </c>
      <c r="Q13" s="94">
        <f t="shared" si="2"/>
        <v>12528624</v>
      </c>
      <c r="R13" s="48">
        <f t="shared" si="3"/>
        <v>204.10424789657293</v>
      </c>
      <c r="S13" s="49">
        <f t="shared" si="4"/>
        <v>273.03740361219724</v>
      </c>
      <c r="T13" s="48">
        <f t="shared" si="5"/>
        <v>37.304767917432955</v>
      </c>
      <c r="U13" s="50">
        <f t="shared" si="6"/>
        <v>17.195004254618322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5500000</v>
      </c>
      <c r="C14" s="92">
        <v>0</v>
      </c>
      <c r="D14" s="92"/>
      <c r="E14" s="92">
        <f t="shared" si="0"/>
        <v>5500000</v>
      </c>
      <c r="F14" s="93">
        <v>5500000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133">
        <f>SUM(B9:B14)</f>
        <v>172468000</v>
      </c>
      <c r="C15" s="133">
        <f>SUM(C9:C14)</f>
        <v>40162000</v>
      </c>
      <c r="D15" s="133"/>
      <c r="E15" s="133">
        <f t="shared" si="0"/>
        <v>212630000</v>
      </c>
      <c r="F15" s="134">
        <f t="shared" ref="F15:O15" si="7">SUM(F9:F14)</f>
        <v>212630000</v>
      </c>
      <c r="G15" s="135">
        <f t="shared" si="7"/>
        <v>207130000</v>
      </c>
      <c r="H15" s="134">
        <f t="shared" si="7"/>
        <v>21992000</v>
      </c>
      <c r="I15" s="135">
        <f t="shared" si="7"/>
        <v>19125881</v>
      </c>
      <c r="J15" s="134">
        <f t="shared" si="7"/>
        <v>32230000</v>
      </c>
      <c r="K15" s="135">
        <f t="shared" si="7"/>
        <v>15268809</v>
      </c>
      <c r="L15" s="134">
        <f t="shared" si="7"/>
        <v>40701000</v>
      </c>
      <c r="M15" s="135">
        <f t="shared" si="7"/>
        <v>20404584</v>
      </c>
      <c r="N15" s="134">
        <f t="shared" si="7"/>
        <v>44414000</v>
      </c>
      <c r="O15" s="135">
        <f t="shared" si="7"/>
        <v>31356921</v>
      </c>
      <c r="P15" s="134">
        <f t="shared" si="1"/>
        <v>139337000</v>
      </c>
      <c r="Q15" s="135">
        <f t="shared" si="2"/>
        <v>86156195</v>
      </c>
      <c r="R15" s="136">
        <f t="shared" si="3"/>
        <v>9.1226259797056581</v>
      </c>
      <c r="S15" s="137">
        <f t="shared" si="4"/>
        <v>53.675865187940119</v>
      </c>
      <c r="T15" s="136">
        <f>IF((SUM($E9:$E13))=0,0,(P15/(SUM($E9:$E13))*100))</f>
        <v>67.270313329792884</v>
      </c>
      <c r="U15" s="54">
        <f>IF((SUM($E9:$E13))=0,0,(Q15/(SUM($E9:$E13))*100))</f>
        <v>41.595227634818713</v>
      </c>
      <c r="V15" s="134">
        <f>SUM(V9:V14)</f>
        <v>0</v>
      </c>
      <c r="W15" s="135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19655000</v>
      </c>
      <c r="C19" s="92">
        <v>0</v>
      </c>
      <c r="D19" s="92"/>
      <c r="E19" s="92">
        <f t="shared" si="8"/>
        <v>19655000</v>
      </c>
      <c r="F19" s="93">
        <v>19655000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125982000</v>
      </c>
      <c r="D20" s="92"/>
      <c r="E20" s="92">
        <f t="shared" si="8"/>
        <v>125982000</v>
      </c>
      <c r="F20" s="93">
        <v>125982000</v>
      </c>
      <c r="G20" s="94">
        <v>125982000</v>
      </c>
      <c r="H20" s="93"/>
      <c r="I20" s="94"/>
      <c r="J20" s="93"/>
      <c r="K20" s="94"/>
      <c r="L20" s="93">
        <v>3702000</v>
      </c>
      <c r="M20" s="94">
        <v>2884734</v>
      </c>
      <c r="N20" s="93">
        <v>29551000</v>
      </c>
      <c r="O20" s="94">
        <v>14498798</v>
      </c>
      <c r="P20" s="93">
        <f t="shared" si="9"/>
        <v>33253000</v>
      </c>
      <c r="Q20" s="94">
        <f t="shared" si="10"/>
        <v>17383532</v>
      </c>
      <c r="R20" s="48">
        <f t="shared" si="11"/>
        <v>698.24419232847106</v>
      </c>
      <c r="S20" s="49">
        <f t="shared" si="12"/>
        <v>402.60433024327369</v>
      </c>
      <c r="T20" s="48">
        <f t="shared" si="13"/>
        <v>26.395040561350037</v>
      </c>
      <c r="U20" s="50">
        <f t="shared" si="14"/>
        <v>13.798425171849946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1</v>
      </c>
    </row>
    <row r="24" spans="1:23" ht="12.95" customHeight="1" x14ac:dyDescent="0.2">
      <c r="A24" s="51" t="s">
        <v>41</v>
      </c>
      <c r="B24" s="133">
        <f>SUM(B17:B23)</f>
        <v>19655000</v>
      </c>
      <c r="C24" s="133">
        <f>SUM(C17:C23)</f>
        <v>125982000</v>
      </c>
      <c r="D24" s="133"/>
      <c r="E24" s="133">
        <f t="shared" si="8"/>
        <v>145637000</v>
      </c>
      <c r="F24" s="134">
        <f t="shared" ref="F24:O24" si="15">SUM(F17:F23)</f>
        <v>145637000</v>
      </c>
      <c r="G24" s="135">
        <f t="shared" si="15"/>
        <v>125982000</v>
      </c>
      <c r="H24" s="134">
        <f t="shared" si="15"/>
        <v>0</v>
      </c>
      <c r="I24" s="135">
        <f t="shared" si="15"/>
        <v>0</v>
      </c>
      <c r="J24" s="134">
        <f t="shared" si="15"/>
        <v>0</v>
      </c>
      <c r="K24" s="135">
        <f t="shared" si="15"/>
        <v>0</v>
      </c>
      <c r="L24" s="134">
        <f t="shared" si="15"/>
        <v>3702000</v>
      </c>
      <c r="M24" s="135">
        <f t="shared" si="15"/>
        <v>2884734</v>
      </c>
      <c r="N24" s="134">
        <f t="shared" si="15"/>
        <v>29551000</v>
      </c>
      <c r="O24" s="135">
        <f t="shared" si="15"/>
        <v>14498798</v>
      </c>
      <c r="P24" s="134">
        <f t="shared" si="9"/>
        <v>33253000</v>
      </c>
      <c r="Q24" s="135">
        <f t="shared" si="10"/>
        <v>17383532</v>
      </c>
      <c r="R24" s="136">
        <f t="shared" si="11"/>
        <v>698.24419232847106</v>
      </c>
      <c r="S24" s="137">
        <f t="shared" si="12"/>
        <v>402.60433024327369</v>
      </c>
      <c r="T24" s="136">
        <f>IF(($E24-$E19-$E23)   =0,0,($P24   /($E24-$E19-$E23)   )*100)</f>
        <v>26.395040561350037</v>
      </c>
      <c r="U24" s="54">
        <f>IF(($E24-$E19-$E23)   =0,0,($Q24   /($E24-$E19-$E23)   )*100)</f>
        <v>13.798425171849946</v>
      </c>
      <c r="V24" s="134">
        <f>SUM(V17:V23)</f>
        <v>0</v>
      </c>
      <c r="W24" s="135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285087000</v>
      </c>
      <c r="C28" s="92">
        <v>-66600000</v>
      </c>
      <c r="D28" s="92"/>
      <c r="E28" s="92">
        <f>$B28      +$C28      +$D28</f>
        <v>218487000</v>
      </c>
      <c r="F28" s="93">
        <v>218487000</v>
      </c>
      <c r="G28" s="94">
        <v>218487000</v>
      </c>
      <c r="H28" s="93">
        <v>18245000</v>
      </c>
      <c r="I28" s="94"/>
      <c r="J28" s="93">
        <v>29189000</v>
      </c>
      <c r="K28" s="94"/>
      <c r="L28" s="93">
        <v>15052000</v>
      </c>
      <c r="M28" s="94"/>
      <c r="N28" s="93">
        <v>22092000</v>
      </c>
      <c r="O28" s="94"/>
      <c r="P28" s="93">
        <f>$H28      +$J28      +$L28      +$N28</f>
        <v>84578000</v>
      </c>
      <c r="Q28" s="94">
        <f>$I28      +$K28      +$M28      +$O28</f>
        <v>0</v>
      </c>
      <c r="R28" s="48">
        <f>IF(($L28      =0),0,((($N28      -$L28      )/$L28      )*100))</f>
        <v>46.771193196917352</v>
      </c>
      <c r="S28" s="49">
        <f>IF(($M28      =0),0,((($O28      -$M28      )/$M28      )*100))</f>
        <v>0</v>
      </c>
      <c r="T28" s="48">
        <f>IF(($E28      =0),0,(($P28      /$E28      )*100))</f>
        <v>38.710769977161114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16167000</v>
      </c>
      <c r="C29" s="92">
        <v>0</v>
      </c>
      <c r="D29" s="92"/>
      <c r="E29" s="92">
        <f>$B29      +$C29      +$D29</f>
        <v>16167000</v>
      </c>
      <c r="F29" s="93">
        <v>16167000</v>
      </c>
      <c r="G29" s="94">
        <v>16167000</v>
      </c>
      <c r="H29" s="93">
        <v>723000</v>
      </c>
      <c r="I29" s="94">
        <v>6782769</v>
      </c>
      <c r="J29" s="93">
        <v>2173000</v>
      </c>
      <c r="K29" s="94">
        <v>2200091</v>
      </c>
      <c r="L29" s="93">
        <v>1769000</v>
      </c>
      <c r="M29" s="94">
        <v>3158157</v>
      </c>
      <c r="N29" s="93">
        <v>2987000</v>
      </c>
      <c r="O29" s="94">
        <v>-4290739</v>
      </c>
      <c r="P29" s="93">
        <f>$H29      +$J29      +$L29      +$N29</f>
        <v>7652000</v>
      </c>
      <c r="Q29" s="94">
        <f>$I29      +$K29      +$M29      +$O29</f>
        <v>7850278</v>
      </c>
      <c r="R29" s="48">
        <f>IF(($L29      =0),0,((($N29      -$L29      )/$L29      )*100))</f>
        <v>68.852459016393439</v>
      </c>
      <c r="S29" s="49">
        <f>IF(($M29      =0),0,((($O29      -$M29      )/$M29      )*100))</f>
        <v>-235.86211831774037</v>
      </c>
      <c r="T29" s="48">
        <f>IF(($E29      =0),0,(($P29      /$E29      )*100))</f>
        <v>47.330982866332654</v>
      </c>
      <c r="U29" s="50">
        <f>IF(($E29      =0),0,(($Q29      /$E29      )*100))</f>
        <v>48.557419434650832</v>
      </c>
      <c r="V29" s="93">
        <v>812000</v>
      </c>
      <c r="W29" s="94">
        <v>0</v>
      </c>
    </row>
    <row r="30" spans="1:23" ht="12.95" customHeight="1" x14ac:dyDescent="0.2">
      <c r="A30" s="51" t="s">
        <v>41</v>
      </c>
      <c r="B30" s="133">
        <f>SUM(B26:B29)</f>
        <v>301254000</v>
      </c>
      <c r="C30" s="133">
        <f>SUM(C26:C29)</f>
        <v>-66600000</v>
      </c>
      <c r="D30" s="133"/>
      <c r="E30" s="133">
        <f>$B30      +$C30      +$D30</f>
        <v>234654000</v>
      </c>
      <c r="F30" s="134">
        <f t="shared" ref="F30:O30" si="16">SUM(F26:F29)</f>
        <v>234654000</v>
      </c>
      <c r="G30" s="135">
        <f t="shared" si="16"/>
        <v>234654000</v>
      </c>
      <c r="H30" s="134">
        <f t="shared" si="16"/>
        <v>18968000</v>
      </c>
      <c r="I30" s="135">
        <f t="shared" si="16"/>
        <v>6782769</v>
      </c>
      <c r="J30" s="134">
        <f t="shared" si="16"/>
        <v>31362000</v>
      </c>
      <c r="K30" s="135">
        <f t="shared" si="16"/>
        <v>2200091</v>
      </c>
      <c r="L30" s="134">
        <f t="shared" si="16"/>
        <v>16821000</v>
      </c>
      <c r="M30" s="135">
        <f t="shared" si="16"/>
        <v>3158157</v>
      </c>
      <c r="N30" s="134">
        <f t="shared" si="16"/>
        <v>25079000</v>
      </c>
      <c r="O30" s="135">
        <f t="shared" si="16"/>
        <v>-4290739</v>
      </c>
      <c r="P30" s="134">
        <f>$H30      +$J30      +$L30      +$N30</f>
        <v>92230000</v>
      </c>
      <c r="Q30" s="135">
        <f>$I30      +$K30      +$M30      +$O30</f>
        <v>7850278</v>
      </c>
      <c r="R30" s="136">
        <f>IF(($L30      =0),0,((($N30      -$L30      )/$L30      )*100))</f>
        <v>49.093395160810893</v>
      </c>
      <c r="S30" s="137">
        <f>IF(($M30      =0),0,((($O30      -$M30      )/$M30      )*100))</f>
        <v>-235.86211831774037</v>
      </c>
      <c r="T30" s="136">
        <f>IF($E30   =0,0,($P30   /$E30   )*100)</f>
        <v>39.304678377526059</v>
      </c>
      <c r="U30" s="54">
        <f>IF($E30   =0,0,($Q30   /$E30   )*100)</f>
        <v>3.3454694997741354</v>
      </c>
      <c r="V30" s="134">
        <f>SUM(V26:V29)</f>
        <v>812000</v>
      </c>
      <c r="W30" s="135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112946000</v>
      </c>
      <c r="C32" s="92">
        <v>0</v>
      </c>
      <c r="D32" s="92"/>
      <c r="E32" s="92">
        <f>$B32      +$C32      +$D32</f>
        <v>112946000</v>
      </c>
      <c r="F32" s="93">
        <v>112946000</v>
      </c>
      <c r="G32" s="94">
        <v>112946000</v>
      </c>
      <c r="H32" s="93">
        <v>20493000</v>
      </c>
      <c r="I32" s="94">
        <v>13985586</v>
      </c>
      <c r="J32" s="93">
        <v>47103000</v>
      </c>
      <c r="K32" s="94">
        <v>33540841</v>
      </c>
      <c r="L32" s="93">
        <v>15900000</v>
      </c>
      <c r="M32" s="94">
        <v>21844789</v>
      </c>
      <c r="N32" s="93">
        <v>15079000</v>
      </c>
      <c r="O32" s="94">
        <v>15638586</v>
      </c>
      <c r="P32" s="93">
        <f>$H32      +$J32      +$L32      +$N32</f>
        <v>98575000</v>
      </c>
      <c r="Q32" s="94">
        <f>$I32      +$K32      +$M32      +$O32</f>
        <v>85009802</v>
      </c>
      <c r="R32" s="48">
        <f>IF(($L32      =0),0,((($N32      -$L32      )/$L32      )*100))</f>
        <v>-5.1635220125786159</v>
      </c>
      <c r="S32" s="49">
        <f>IF(($M32      =0),0,((($O32      -$M32      )/$M32      )*100))</f>
        <v>-28.410450657133836</v>
      </c>
      <c r="T32" s="48">
        <f>IF(($E32      =0),0,(($P32      /$E32      )*100))</f>
        <v>87.276220494749708</v>
      </c>
      <c r="U32" s="50">
        <f>IF(($E32      =0),0,(($Q32      /$E32      )*100))</f>
        <v>75.265881040497234</v>
      </c>
      <c r="V32" s="93">
        <v>64000</v>
      </c>
      <c r="W32" s="94">
        <v>0</v>
      </c>
    </row>
    <row r="33" spans="1:23" ht="12.95" customHeight="1" x14ac:dyDescent="0.2">
      <c r="A33" s="51" t="s">
        <v>41</v>
      </c>
      <c r="B33" s="133">
        <f>B32</f>
        <v>112946000</v>
      </c>
      <c r="C33" s="133">
        <f>C32</f>
        <v>0</v>
      </c>
      <c r="D33" s="133"/>
      <c r="E33" s="133">
        <f>$B33      +$C33      +$D33</f>
        <v>112946000</v>
      </c>
      <c r="F33" s="134">
        <f t="shared" ref="F33:O33" si="17">F32</f>
        <v>112946000</v>
      </c>
      <c r="G33" s="135">
        <f t="shared" si="17"/>
        <v>112946000</v>
      </c>
      <c r="H33" s="134">
        <f t="shared" si="17"/>
        <v>20493000</v>
      </c>
      <c r="I33" s="135">
        <f t="shared" si="17"/>
        <v>13985586</v>
      </c>
      <c r="J33" s="134">
        <f t="shared" si="17"/>
        <v>47103000</v>
      </c>
      <c r="K33" s="135">
        <f t="shared" si="17"/>
        <v>33540841</v>
      </c>
      <c r="L33" s="134">
        <f t="shared" si="17"/>
        <v>15900000</v>
      </c>
      <c r="M33" s="135">
        <f t="shared" si="17"/>
        <v>21844789</v>
      </c>
      <c r="N33" s="134">
        <f t="shared" si="17"/>
        <v>15079000</v>
      </c>
      <c r="O33" s="135">
        <f t="shared" si="17"/>
        <v>15638586</v>
      </c>
      <c r="P33" s="134">
        <f>$H33      +$J33      +$L33      +$N33</f>
        <v>98575000</v>
      </c>
      <c r="Q33" s="135">
        <f>$I33      +$K33      +$M33      +$O33</f>
        <v>85009802</v>
      </c>
      <c r="R33" s="136">
        <f>IF(($L33      =0),0,((($N33      -$L33      )/$L33      )*100))</f>
        <v>-5.1635220125786159</v>
      </c>
      <c r="S33" s="137">
        <f>IF(($M33      =0),0,((($O33      -$M33      )/$M33      )*100))</f>
        <v>-28.410450657133836</v>
      </c>
      <c r="T33" s="136">
        <f>IF($E33   =0,0,($P33   /$E33   )*100)</f>
        <v>87.276220494749708</v>
      </c>
      <c r="U33" s="54">
        <f>IF($E33   =0,0,($Q33   /$E33   )*100)</f>
        <v>75.265881040497234</v>
      </c>
      <c r="V33" s="134">
        <f>V32</f>
        <v>64000</v>
      </c>
      <c r="W33" s="135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314162000</v>
      </c>
      <c r="C35" s="92">
        <v>-841000</v>
      </c>
      <c r="D35" s="92"/>
      <c r="E35" s="92">
        <f t="shared" ref="E35:E40" si="18">$B35      +$C35      +$D35</f>
        <v>313321000</v>
      </c>
      <c r="F35" s="93">
        <v>313321000</v>
      </c>
      <c r="G35" s="94">
        <v>313321000</v>
      </c>
      <c r="H35" s="93">
        <v>64776000</v>
      </c>
      <c r="I35" s="94">
        <v>35619873</v>
      </c>
      <c r="J35" s="93">
        <v>90639000</v>
      </c>
      <c r="K35" s="94">
        <v>62900110</v>
      </c>
      <c r="L35" s="93">
        <v>60871000</v>
      </c>
      <c r="M35" s="94">
        <v>118304606</v>
      </c>
      <c r="N35" s="93">
        <v>85288000</v>
      </c>
      <c r="O35" s="94">
        <v>82053667</v>
      </c>
      <c r="P35" s="93">
        <f t="shared" ref="P35:P40" si="19">$H35      +$J35      +$L35      +$N35</f>
        <v>301574000</v>
      </c>
      <c r="Q35" s="94">
        <f t="shared" ref="Q35:Q40" si="20">$I35      +$K35      +$M35      +$O35</f>
        <v>298878256</v>
      </c>
      <c r="R35" s="48">
        <f t="shared" ref="R35:R40" si="21">IF(($L35      =0),0,((($N35      -$L35      )/$L35      )*100))</f>
        <v>40.112697343562616</v>
      </c>
      <c r="S35" s="49">
        <f t="shared" ref="S35:S40" si="22">IF(($M35      =0),0,((($O35      -$M35      )/$M35      )*100))</f>
        <v>-30.642035188384803</v>
      </c>
      <c r="T35" s="48">
        <f t="shared" ref="T35:T39" si="23">IF(($E35      =0),0,(($P35      /$E35      )*100))</f>
        <v>96.250809872303492</v>
      </c>
      <c r="U35" s="50">
        <f t="shared" ref="U35:U39" si="24">IF(($E35      =0),0,(($Q35      /$E35      )*100))</f>
        <v>95.390432176585676</v>
      </c>
      <c r="V35" s="93">
        <v>7060000</v>
      </c>
      <c r="W35" s="94">
        <v>0</v>
      </c>
    </row>
    <row r="36" spans="1:23" ht="12.95" customHeight="1" x14ac:dyDescent="0.2">
      <c r="A36" s="47" t="s">
        <v>60</v>
      </c>
      <c r="B36" s="92">
        <v>653779000</v>
      </c>
      <c r="C36" s="92">
        <v>0</v>
      </c>
      <c r="D36" s="92"/>
      <c r="E36" s="92">
        <f t="shared" si="18"/>
        <v>653779000</v>
      </c>
      <c r="F36" s="93">
        <v>653779000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19000000</v>
      </c>
      <c r="C38" s="92">
        <v>1000000</v>
      </c>
      <c r="D38" s="92"/>
      <c r="E38" s="92">
        <f t="shared" si="18"/>
        <v>20000000</v>
      </c>
      <c r="F38" s="93">
        <v>20000000</v>
      </c>
      <c r="G38" s="94">
        <v>20000000</v>
      </c>
      <c r="H38" s="93">
        <v>5459000</v>
      </c>
      <c r="I38" s="94"/>
      <c r="J38" s="93">
        <v>2938000</v>
      </c>
      <c r="K38" s="94">
        <v>7900969</v>
      </c>
      <c r="L38" s="93">
        <v>4221000</v>
      </c>
      <c r="M38" s="94">
        <v>5775</v>
      </c>
      <c r="N38" s="93">
        <v>3865000</v>
      </c>
      <c r="O38" s="94">
        <v>3706365</v>
      </c>
      <c r="P38" s="93">
        <f t="shared" si="19"/>
        <v>16483000</v>
      </c>
      <c r="Q38" s="94">
        <f t="shared" si="20"/>
        <v>11613109</v>
      </c>
      <c r="R38" s="48">
        <f t="shared" si="21"/>
        <v>-8.434020374318882</v>
      </c>
      <c r="S38" s="49">
        <f t="shared" si="22"/>
        <v>64079.480519480523</v>
      </c>
      <c r="T38" s="48">
        <f t="shared" si="23"/>
        <v>82.415000000000006</v>
      </c>
      <c r="U38" s="50">
        <f t="shared" si="24"/>
        <v>58.065544999999993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1</v>
      </c>
    </row>
    <row r="40" spans="1:23" ht="12.95" customHeight="1" x14ac:dyDescent="0.2">
      <c r="A40" s="51" t="s">
        <v>41</v>
      </c>
      <c r="B40" s="133">
        <f>SUM(B35:B39)</f>
        <v>986941000</v>
      </c>
      <c r="C40" s="133">
        <f>SUM(C35:C39)</f>
        <v>159000</v>
      </c>
      <c r="D40" s="133"/>
      <c r="E40" s="133">
        <f t="shared" si="18"/>
        <v>987100000</v>
      </c>
      <c r="F40" s="134">
        <f t="shared" ref="F40:O40" si="25">SUM(F35:F39)</f>
        <v>987100000</v>
      </c>
      <c r="G40" s="135">
        <f t="shared" si="25"/>
        <v>333321000</v>
      </c>
      <c r="H40" s="134">
        <f t="shared" si="25"/>
        <v>70235000</v>
      </c>
      <c r="I40" s="135">
        <f t="shared" si="25"/>
        <v>35619873</v>
      </c>
      <c r="J40" s="134">
        <f t="shared" si="25"/>
        <v>93577000</v>
      </c>
      <c r="K40" s="135">
        <f t="shared" si="25"/>
        <v>70801079</v>
      </c>
      <c r="L40" s="134">
        <f t="shared" si="25"/>
        <v>65092000</v>
      </c>
      <c r="M40" s="135">
        <f t="shared" si="25"/>
        <v>118310381</v>
      </c>
      <c r="N40" s="134">
        <f t="shared" si="25"/>
        <v>89153000</v>
      </c>
      <c r="O40" s="135">
        <f t="shared" si="25"/>
        <v>85760032</v>
      </c>
      <c r="P40" s="134">
        <f t="shared" si="19"/>
        <v>318057000</v>
      </c>
      <c r="Q40" s="135">
        <f t="shared" si="20"/>
        <v>310491365</v>
      </c>
      <c r="R40" s="136">
        <f t="shared" si="21"/>
        <v>36.964603945185274</v>
      </c>
      <c r="S40" s="137">
        <f t="shared" si="22"/>
        <v>-27.512673634277284</v>
      </c>
      <c r="T40" s="136">
        <f>IF((+$E35+$E38) =0,0,(P40   /(+$E35+$E38) )*100)</f>
        <v>95.420630563330846</v>
      </c>
      <c r="U40" s="54">
        <f>IF((+$E35+$E38) =0,0,(Q40   /(+$E35+$E38) )*100)</f>
        <v>93.15085608167503</v>
      </c>
      <c r="V40" s="134">
        <f>SUM(V35:V39)</f>
        <v>7060000</v>
      </c>
      <c r="W40" s="135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481329000</v>
      </c>
      <c r="C43" s="92">
        <v>-139727000</v>
      </c>
      <c r="D43" s="92"/>
      <c r="E43" s="92">
        <f t="shared" si="26"/>
        <v>341602000</v>
      </c>
      <c r="F43" s="93">
        <v>341602000</v>
      </c>
      <c r="G43" s="94">
        <v>341602000</v>
      </c>
      <c r="H43" s="93">
        <v>16524000</v>
      </c>
      <c r="I43" s="94">
        <v>18298124</v>
      </c>
      <c r="J43" s="93">
        <v>51705000</v>
      </c>
      <c r="K43" s="94">
        <v>72938380</v>
      </c>
      <c r="L43" s="93">
        <v>91097000</v>
      </c>
      <c r="M43" s="94">
        <v>14193230</v>
      </c>
      <c r="N43" s="93">
        <v>103680000</v>
      </c>
      <c r="O43" s="94">
        <v>133416711</v>
      </c>
      <c r="P43" s="93">
        <f t="shared" si="27"/>
        <v>263006000</v>
      </c>
      <c r="Q43" s="94">
        <f t="shared" si="28"/>
        <v>238846445</v>
      </c>
      <c r="R43" s="48">
        <f t="shared" si="29"/>
        <v>13.812749047718368</v>
      </c>
      <c r="S43" s="49">
        <f t="shared" si="30"/>
        <v>840.00245891879433</v>
      </c>
      <c r="T43" s="48">
        <f t="shared" si="31"/>
        <v>76.991937986311555</v>
      </c>
      <c r="U43" s="50">
        <f t="shared" si="32"/>
        <v>69.919510131673704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352215000</v>
      </c>
      <c r="C44" s="92">
        <v>0</v>
      </c>
      <c r="D44" s="92"/>
      <c r="E44" s="92">
        <f t="shared" si="26"/>
        <v>352215000</v>
      </c>
      <c r="F44" s="93">
        <v>352215000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527000000</v>
      </c>
      <c r="C51" s="92">
        <v>65000000</v>
      </c>
      <c r="D51" s="92"/>
      <c r="E51" s="92">
        <f t="shared" si="26"/>
        <v>592000000</v>
      </c>
      <c r="F51" s="93">
        <v>592000000</v>
      </c>
      <c r="G51" s="94">
        <v>592000000</v>
      </c>
      <c r="H51" s="93">
        <v>46226000</v>
      </c>
      <c r="I51" s="94">
        <v>27378959</v>
      </c>
      <c r="J51" s="93">
        <v>111847000</v>
      </c>
      <c r="K51" s="94">
        <v>102563694</v>
      </c>
      <c r="L51" s="93">
        <v>60675000</v>
      </c>
      <c r="M51" s="94">
        <v>20556430</v>
      </c>
      <c r="N51" s="93">
        <v>152010000</v>
      </c>
      <c r="O51" s="94">
        <v>92733071</v>
      </c>
      <c r="P51" s="93">
        <f t="shared" si="27"/>
        <v>370758000</v>
      </c>
      <c r="Q51" s="94">
        <f t="shared" si="28"/>
        <v>243232154</v>
      </c>
      <c r="R51" s="48">
        <f t="shared" si="29"/>
        <v>150.53152039555007</v>
      </c>
      <c r="S51" s="49">
        <f t="shared" si="30"/>
        <v>351.1146682570855</v>
      </c>
      <c r="T51" s="48">
        <f t="shared" si="31"/>
        <v>62.628040540540539</v>
      </c>
      <c r="U51" s="50">
        <f t="shared" si="32"/>
        <v>41.086512499999998</v>
      </c>
      <c r="V51" s="93">
        <v>24508000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158233000</v>
      </c>
      <c r="D52" s="92"/>
      <c r="E52" s="92">
        <f t="shared" si="26"/>
        <v>158233000</v>
      </c>
      <c r="F52" s="93">
        <v>158233000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133">
        <f>SUM(B42:B52)</f>
        <v>1360544000</v>
      </c>
      <c r="C53" s="133">
        <f>SUM(C42:C52)</f>
        <v>83506000</v>
      </c>
      <c r="D53" s="133"/>
      <c r="E53" s="133">
        <f t="shared" si="26"/>
        <v>1444050000</v>
      </c>
      <c r="F53" s="134">
        <f t="shared" ref="F53:O53" si="33">SUM(F42:F52)</f>
        <v>1444050000</v>
      </c>
      <c r="G53" s="135">
        <f t="shared" si="33"/>
        <v>933602000</v>
      </c>
      <c r="H53" s="134">
        <f t="shared" si="33"/>
        <v>62750000</v>
      </c>
      <c r="I53" s="135">
        <f t="shared" si="33"/>
        <v>45677083</v>
      </c>
      <c r="J53" s="134">
        <f t="shared" si="33"/>
        <v>163552000</v>
      </c>
      <c r="K53" s="135">
        <f t="shared" si="33"/>
        <v>175502074</v>
      </c>
      <c r="L53" s="134">
        <f t="shared" si="33"/>
        <v>151772000</v>
      </c>
      <c r="M53" s="135">
        <f t="shared" si="33"/>
        <v>34749660</v>
      </c>
      <c r="N53" s="134">
        <f t="shared" si="33"/>
        <v>255690000</v>
      </c>
      <c r="O53" s="135">
        <f t="shared" si="33"/>
        <v>226149782</v>
      </c>
      <c r="P53" s="134">
        <f t="shared" si="27"/>
        <v>633764000</v>
      </c>
      <c r="Q53" s="135">
        <f t="shared" si="28"/>
        <v>482078599</v>
      </c>
      <c r="R53" s="136">
        <f t="shared" si="29"/>
        <v>68.469809978125085</v>
      </c>
      <c r="S53" s="137">
        <f t="shared" si="30"/>
        <v>550.79710707960885</v>
      </c>
      <c r="T53" s="136">
        <f>IF((+$E43+$E45+$E47+$E48+$E51) =0,0,(P53   /(+$E43+$E45+$E47+$E48+$E51) )*100)</f>
        <v>67.883744893434255</v>
      </c>
      <c r="U53" s="54">
        <f>IF((+$E43+$E45+$E47+$E48+$E51) =0,0,(Q53   /(+$E43+$E45+$E47+$E48+$E51) )*100)</f>
        <v>51.636414553524943</v>
      </c>
      <c r="V53" s="134">
        <f>SUM(V42:V52)</f>
        <v>24508000</v>
      </c>
      <c r="W53" s="135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41</v>
      </c>
      <c r="B59" s="138">
        <f>SUM(B55:B58)</f>
        <v>0</v>
      </c>
      <c r="C59" s="138">
        <f>SUM(C55:C58)</f>
        <v>0</v>
      </c>
      <c r="D59" s="138"/>
      <c r="E59" s="138">
        <f>$B59      +$C59      +$D59</f>
        <v>0</v>
      </c>
      <c r="F59" s="139">
        <f t="shared" ref="F59:O59" si="34">SUM(F55:F58)</f>
        <v>0</v>
      </c>
      <c r="G59" s="140">
        <f t="shared" si="34"/>
        <v>0</v>
      </c>
      <c r="H59" s="139">
        <f t="shared" si="34"/>
        <v>0</v>
      </c>
      <c r="I59" s="140">
        <f t="shared" si="34"/>
        <v>0</v>
      </c>
      <c r="J59" s="139">
        <f t="shared" si="34"/>
        <v>0</v>
      </c>
      <c r="K59" s="140">
        <f t="shared" si="34"/>
        <v>0</v>
      </c>
      <c r="L59" s="139">
        <f t="shared" si="34"/>
        <v>0</v>
      </c>
      <c r="M59" s="140">
        <f t="shared" si="34"/>
        <v>0</v>
      </c>
      <c r="N59" s="139">
        <f t="shared" si="34"/>
        <v>0</v>
      </c>
      <c r="O59" s="140">
        <f t="shared" si="34"/>
        <v>0</v>
      </c>
      <c r="P59" s="139">
        <f>$H59      +$J59      +$L59      +$N59</f>
        <v>0</v>
      </c>
      <c r="Q59" s="140">
        <f>$I59      +$K59      +$M59      +$O59</f>
        <v>0</v>
      </c>
      <c r="R59" s="141">
        <f>IF(($L59      =0),0,((($N59      -$L59      )/$L59      )*100))</f>
        <v>0</v>
      </c>
      <c r="S59" s="142">
        <f>IF(($M59      =0),0,((($O59      -$M59      )/$M59      )*100))</f>
        <v>0</v>
      </c>
      <c r="T59" s="141">
        <f>IF($E59   =0,0,($P59   /$E59   )*100)</f>
        <v>0</v>
      </c>
      <c r="U59" s="59">
        <f>IF($E59   =0,0,($Q59   /$E59   )*100)</f>
        <v>0</v>
      </c>
      <c r="V59" s="139">
        <f>SUM(V55:V58)</f>
        <v>0</v>
      </c>
      <c r="W59" s="140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2385000</v>
      </c>
      <c r="W64" s="94">
        <v>0</v>
      </c>
    </row>
    <row r="65" spans="1:23" ht="12.95" customHeight="1" x14ac:dyDescent="0.2">
      <c r="A65" s="47" t="s">
        <v>86</v>
      </c>
      <c r="B65" s="92">
        <v>582303000</v>
      </c>
      <c r="C65" s="92">
        <v>-61000000</v>
      </c>
      <c r="D65" s="92"/>
      <c r="E65" s="92">
        <f t="shared" si="35"/>
        <v>521303000</v>
      </c>
      <c r="F65" s="93">
        <v>521303000</v>
      </c>
      <c r="G65" s="94">
        <v>521303000</v>
      </c>
      <c r="H65" s="93">
        <v>13830000</v>
      </c>
      <c r="I65" s="94">
        <v>578411</v>
      </c>
      <c r="J65" s="93">
        <v>41293000</v>
      </c>
      <c r="K65" s="94">
        <v>22625984</v>
      </c>
      <c r="L65" s="93">
        <v>51528000</v>
      </c>
      <c r="M65" s="94">
        <v>15586598</v>
      </c>
      <c r="N65" s="93">
        <v>201646000</v>
      </c>
      <c r="O65" s="94">
        <v>128573696</v>
      </c>
      <c r="P65" s="93">
        <f t="shared" si="36"/>
        <v>308297000</v>
      </c>
      <c r="Q65" s="94">
        <f t="shared" si="37"/>
        <v>167364689</v>
      </c>
      <c r="R65" s="48">
        <f t="shared" si="38"/>
        <v>291.33286756714796</v>
      </c>
      <c r="S65" s="49">
        <f t="shared" si="39"/>
        <v>724.89903184774505</v>
      </c>
      <c r="T65" s="48">
        <f t="shared" si="40"/>
        <v>59.139694189367795</v>
      </c>
      <c r="U65" s="50">
        <f t="shared" si="41"/>
        <v>32.10506922077947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133">
        <f>SUM(B61:B65)</f>
        <v>582303000</v>
      </c>
      <c r="C66" s="133">
        <f>SUM(C61:C65)</f>
        <v>-61000000</v>
      </c>
      <c r="D66" s="133"/>
      <c r="E66" s="133">
        <f t="shared" si="35"/>
        <v>521303000</v>
      </c>
      <c r="F66" s="134">
        <f t="shared" ref="F66:O66" si="42">SUM(F61:F65)</f>
        <v>521303000</v>
      </c>
      <c r="G66" s="135">
        <f t="shared" si="42"/>
        <v>521303000</v>
      </c>
      <c r="H66" s="134">
        <f t="shared" si="42"/>
        <v>13830000</v>
      </c>
      <c r="I66" s="135">
        <f t="shared" si="42"/>
        <v>578411</v>
      </c>
      <c r="J66" s="134">
        <f t="shared" si="42"/>
        <v>41293000</v>
      </c>
      <c r="K66" s="135">
        <f t="shared" si="42"/>
        <v>22625984</v>
      </c>
      <c r="L66" s="134">
        <f t="shared" si="42"/>
        <v>51528000</v>
      </c>
      <c r="M66" s="135">
        <f t="shared" si="42"/>
        <v>15586598</v>
      </c>
      <c r="N66" s="134">
        <f t="shared" si="42"/>
        <v>201646000</v>
      </c>
      <c r="O66" s="135">
        <f t="shared" si="42"/>
        <v>128573696</v>
      </c>
      <c r="P66" s="134">
        <f t="shared" si="36"/>
        <v>308297000</v>
      </c>
      <c r="Q66" s="135">
        <f t="shared" si="37"/>
        <v>167364689</v>
      </c>
      <c r="R66" s="136">
        <f t="shared" si="38"/>
        <v>291.33286756714796</v>
      </c>
      <c r="S66" s="137">
        <f t="shared" si="39"/>
        <v>724.89903184774505</v>
      </c>
      <c r="T66" s="136">
        <f>IF((+$E61+$E63+$E64++$E65) =0,0,(P66   /(+$E61+$E63+$E64+$E65) )*100)</f>
        <v>59.139694189367795</v>
      </c>
      <c r="U66" s="54">
        <f>IF((+$E61+$E63+$E65) =0,0,(Q66  /(+$E61+$E63+$E65) )*100)</f>
        <v>32.10506922077947</v>
      </c>
      <c r="V66" s="134">
        <f>SUM(V61:V65)</f>
        <v>2385000</v>
      </c>
      <c r="W66" s="135">
        <f>SUM(W61:W65)</f>
        <v>0</v>
      </c>
    </row>
    <row r="67" spans="1:23" ht="12.95" customHeight="1" x14ac:dyDescent="0.2">
      <c r="A67" s="60" t="s">
        <v>87</v>
      </c>
      <c r="B67" s="143">
        <f>SUM(B9:B14,B17:B23,B26:B29,B32,B35:B39,B42:B52,B55:B58,B61:B65)</f>
        <v>3536111000</v>
      </c>
      <c r="C67" s="143">
        <f>SUM(C9:C14,C17:C23,C26:C29,C32,C35:C39,C42:C52,C55:C58,C61:C65)</f>
        <v>122209000</v>
      </c>
      <c r="D67" s="143"/>
      <c r="E67" s="143">
        <f t="shared" si="35"/>
        <v>3658320000</v>
      </c>
      <c r="F67" s="144">
        <f t="shared" ref="F67:O67" si="43">SUM(F9:F14,F17:F23,F26:F29,F32,F35:F39,F42:F52,F55:F58,F61:F65)</f>
        <v>3658320000</v>
      </c>
      <c r="G67" s="145">
        <f t="shared" si="43"/>
        <v>2468938000</v>
      </c>
      <c r="H67" s="144">
        <f t="shared" si="43"/>
        <v>208268000</v>
      </c>
      <c r="I67" s="145">
        <f t="shared" si="43"/>
        <v>121769603</v>
      </c>
      <c r="J67" s="144">
        <f t="shared" si="43"/>
        <v>409117000</v>
      </c>
      <c r="K67" s="145">
        <f t="shared" si="43"/>
        <v>319938878</v>
      </c>
      <c r="L67" s="144">
        <f t="shared" si="43"/>
        <v>345516000</v>
      </c>
      <c r="M67" s="145">
        <f t="shared" si="43"/>
        <v>216938903</v>
      </c>
      <c r="N67" s="144">
        <f t="shared" si="43"/>
        <v>660612000</v>
      </c>
      <c r="O67" s="145">
        <f t="shared" si="43"/>
        <v>497687076</v>
      </c>
      <c r="P67" s="144">
        <f t="shared" si="36"/>
        <v>1623513000</v>
      </c>
      <c r="Q67" s="145">
        <f t="shared" si="37"/>
        <v>1156334460</v>
      </c>
      <c r="R67" s="146">
        <f t="shared" si="38"/>
        <v>91.195776751293721</v>
      </c>
      <c r="S67" s="147">
        <f t="shared" si="39"/>
        <v>129.41347500037836</v>
      </c>
      <c r="T67" s="146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65.757544336876833</v>
      </c>
      <c r="U67" s="146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46.835297605691188</v>
      </c>
      <c r="V67" s="144">
        <f>SUM(V9:V14,V17:V23,V26:V29,V32,V35:V39,V42:V52,V55:V58,V61:V65)</f>
        <v>34829000</v>
      </c>
      <c r="W67" s="145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3226154000</v>
      </c>
      <c r="C69" s="92">
        <v>-75487000</v>
      </c>
      <c r="D69" s="92"/>
      <c r="E69" s="92">
        <f>$B69      +$C69      +$D69</f>
        <v>3150667000</v>
      </c>
      <c r="F69" s="93">
        <v>3150667000</v>
      </c>
      <c r="G69" s="94">
        <v>3150667000</v>
      </c>
      <c r="H69" s="93">
        <v>533974000</v>
      </c>
      <c r="I69" s="94">
        <v>413965430</v>
      </c>
      <c r="J69" s="93">
        <v>640030000</v>
      </c>
      <c r="K69" s="94">
        <v>724560669</v>
      </c>
      <c r="L69" s="93">
        <v>551795000</v>
      </c>
      <c r="M69" s="94">
        <v>284484539</v>
      </c>
      <c r="N69" s="93">
        <v>826349000</v>
      </c>
      <c r="O69" s="94">
        <v>1052052714</v>
      </c>
      <c r="P69" s="93">
        <f>$H69      +$J69      +$L69      +$N69</f>
        <v>2552148000</v>
      </c>
      <c r="Q69" s="94">
        <f>$I69      +$K69      +$M69      +$O69</f>
        <v>2475063352</v>
      </c>
      <c r="R69" s="48">
        <f>IF(($L69      =0),0,((($N69      -$L69      )/$L69      )*100))</f>
        <v>49.756521896718894</v>
      </c>
      <c r="S69" s="49">
        <f>IF(($M69      =0),0,((($O69      -$M69      )/$M69      )*100))</f>
        <v>269.81015477962404</v>
      </c>
      <c r="T69" s="48">
        <f>IF(($E69      =0),0,(($P69      /$E69      )*100))</f>
        <v>81.003419275981884</v>
      </c>
      <c r="U69" s="50">
        <f>IF(($E69      =0),0,(($Q69      /$E69      )*100))</f>
        <v>78.556805654167832</v>
      </c>
      <c r="V69" s="93">
        <v>140054000</v>
      </c>
      <c r="W69" s="94">
        <v>4669000</v>
      </c>
    </row>
    <row r="70" spans="1:23" ht="12.95" customHeight="1" x14ac:dyDescent="0.2">
      <c r="A70" s="56" t="s">
        <v>41</v>
      </c>
      <c r="B70" s="138">
        <f>B69</f>
        <v>3226154000</v>
      </c>
      <c r="C70" s="138">
        <f>C69</f>
        <v>-75487000</v>
      </c>
      <c r="D70" s="138"/>
      <c r="E70" s="138">
        <f>$B70      +$C70      +$D70</f>
        <v>3150667000</v>
      </c>
      <c r="F70" s="139">
        <f t="shared" ref="F70:O70" si="44">F69</f>
        <v>3150667000</v>
      </c>
      <c r="G70" s="140">
        <f t="shared" si="44"/>
        <v>3150667000</v>
      </c>
      <c r="H70" s="139">
        <f t="shared" si="44"/>
        <v>533974000</v>
      </c>
      <c r="I70" s="140">
        <f t="shared" si="44"/>
        <v>413965430</v>
      </c>
      <c r="J70" s="139">
        <f t="shared" si="44"/>
        <v>640030000</v>
      </c>
      <c r="K70" s="140">
        <f t="shared" si="44"/>
        <v>724560669</v>
      </c>
      <c r="L70" s="139">
        <f t="shared" si="44"/>
        <v>551795000</v>
      </c>
      <c r="M70" s="140">
        <f t="shared" si="44"/>
        <v>284484539</v>
      </c>
      <c r="N70" s="139">
        <f t="shared" si="44"/>
        <v>826349000</v>
      </c>
      <c r="O70" s="140">
        <f t="shared" si="44"/>
        <v>1052052714</v>
      </c>
      <c r="P70" s="139">
        <f>$H70      +$J70      +$L70      +$N70</f>
        <v>2552148000</v>
      </c>
      <c r="Q70" s="140">
        <f>$I70      +$K70      +$M70      +$O70</f>
        <v>2475063352</v>
      </c>
      <c r="R70" s="141">
        <f>IF(($L70      =0),0,((($N70      -$L70      )/$L70      )*100))</f>
        <v>49.756521896718894</v>
      </c>
      <c r="S70" s="142">
        <f>IF(($M70      =0),0,((($O70      -$M70      )/$M70      )*100))</f>
        <v>269.81015477962404</v>
      </c>
      <c r="T70" s="141">
        <f>IF($E70   =0,0,($P70   /$E70   )*100)</f>
        <v>81.003419275981884</v>
      </c>
      <c r="U70" s="59">
        <f>IF($E70   =0,0,($Q70   /$E70 )*100)</f>
        <v>78.556805654167832</v>
      </c>
      <c r="V70" s="139">
        <f>V69</f>
        <v>140054000</v>
      </c>
      <c r="W70" s="140">
        <f>W69</f>
        <v>4669000</v>
      </c>
    </row>
    <row r="71" spans="1:23" ht="12.95" customHeight="1" x14ac:dyDescent="0.2">
      <c r="A71" s="60" t="s">
        <v>87</v>
      </c>
      <c r="B71" s="143">
        <f>B69</f>
        <v>3226154000</v>
      </c>
      <c r="C71" s="143">
        <f>C69</f>
        <v>-75487000</v>
      </c>
      <c r="D71" s="143"/>
      <c r="E71" s="143">
        <f>$B71      +$C71      +$D71</f>
        <v>3150667000</v>
      </c>
      <c r="F71" s="144">
        <f t="shared" ref="F71:O71" si="45">F69</f>
        <v>3150667000</v>
      </c>
      <c r="G71" s="145">
        <f t="shared" si="45"/>
        <v>3150667000</v>
      </c>
      <c r="H71" s="144">
        <f t="shared" si="45"/>
        <v>533974000</v>
      </c>
      <c r="I71" s="145">
        <f t="shared" si="45"/>
        <v>413965430</v>
      </c>
      <c r="J71" s="144">
        <f t="shared" si="45"/>
        <v>640030000</v>
      </c>
      <c r="K71" s="145">
        <f t="shared" si="45"/>
        <v>724560669</v>
      </c>
      <c r="L71" s="144">
        <f t="shared" si="45"/>
        <v>551795000</v>
      </c>
      <c r="M71" s="145">
        <f t="shared" si="45"/>
        <v>284484539</v>
      </c>
      <c r="N71" s="144">
        <f t="shared" si="45"/>
        <v>826349000</v>
      </c>
      <c r="O71" s="145">
        <f t="shared" si="45"/>
        <v>1052052714</v>
      </c>
      <c r="P71" s="144">
        <f>$H71      +$J71      +$L71      +$N71</f>
        <v>2552148000</v>
      </c>
      <c r="Q71" s="145">
        <f>$I71      +$K71      +$M71      +$O71</f>
        <v>2475063352</v>
      </c>
      <c r="R71" s="146">
        <f>IF(($L71      =0),0,((($N71      -$L71      )/$L71      )*100))</f>
        <v>49.756521896718894</v>
      </c>
      <c r="S71" s="147">
        <f>IF(($M71      =0),0,((($O71      -$M71      )/$M71      )*100))</f>
        <v>269.81015477962404</v>
      </c>
      <c r="T71" s="146">
        <f>IF($E71   =0,0,($P71   /$E71   )*100)</f>
        <v>81.003419275981884</v>
      </c>
      <c r="U71" s="65">
        <f>IF($E71   =0,0,($Q71   /$E71   )*100)</f>
        <v>78.556805654167832</v>
      </c>
      <c r="V71" s="144">
        <f>V69</f>
        <v>140054000</v>
      </c>
      <c r="W71" s="145">
        <f>W69</f>
        <v>4669000</v>
      </c>
    </row>
    <row r="72" spans="1:23" ht="12.95" customHeight="1" thickBot="1" x14ac:dyDescent="0.25">
      <c r="A72" s="60" t="s">
        <v>89</v>
      </c>
      <c r="B72" s="143">
        <f>SUM(B9:B14,B17:B23,B26:B29,B32,B35:B39,B42:B52,B55:B58,B61:B65,B69)</f>
        <v>6762265000</v>
      </c>
      <c r="C72" s="143">
        <f>SUM(C9:C14,C17:C23,C26:C29,C32,C35:C39,C42:C52,C55:C58,C61:C65,C69)</f>
        <v>46722000</v>
      </c>
      <c r="D72" s="143"/>
      <c r="E72" s="143">
        <f>$B72      +$C72      +$D72</f>
        <v>6808987000</v>
      </c>
      <c r="F72" s="144">
        <f t="shared" ref="F72:O72" si="46">SUM(F9:F14,F17:F23,F26:F29,F32,F35:F39,F42:F52,F55:F58,F61:F65,F69)</f>
        <v>6808987000</v>
      </c>
      <c r="G72" s="145">
        <f t="shared" si="46"/>
        <v>5619605000</v>
      </c>
      <c r="H72" s="144">
        <f t="shared" si="46"/>
        <v>742242000</v>
      </c>
      <c r="I72" s="145">
        <f t="shared" si="46"/>
        <v>535735033</v>
      </c>
      <c r="J72" s="144">
        <f t="shared" si="46"/>
        <v>1049147000</v>
      </c>
      <c r="K72" s="145">
        <f t="shared" si="46"/>
        <v>1044499547</v>
      </c>
      <c r="L72" s="144">
        <f t="shared" si="46"/>
        <v>897311000</v>
      </c>
      <c r="M72" s="145">
        <f t="shared" si="46"/>
        <v>501423442</v>
      </c>
      <c r="N72" s="144">
        <f t="shared" si="46"/>
        <v>1486961000</v>
      </c>
      <c r="O72" s="145">
        <f t="shared" si="46"/>
        <v>1549739790</v>
      </c>
      <c r="P72" s="144">
        <f>$H72      +$J72      +$L72      +$N72</f>
        <v>4175661000</v>
      </c>
      <c r="Q72" s="145">
        <f>$I72      +$K72      +$M72      +$O72</f>
        <v>3631397812</v>
      </c>
      <c r="R72" s="146">
        <f>IF(($L72      =0),0,((($N72      -$L72      )/$L72      )*100))</f>
        <v>65.713002515292914</v>
      </c>
      <c r="S72" s="147">
        <f>IF(($M72      =0),0,((($O72      -$M72      )/$M72      )*100))</f>
        <v>209.06807703657381</v>
      </c>
      <c r="T72" s="146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74.305240314933158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64.620161239090649</v>
      </c>
      <c r="V72" s="144">
        <f>SUM(V9:V14,V17:V23,V26:V29,V32,V35:V39,V42:V52,V55:V58,V61:V65,V69)</f>
        <v>174883000</v>
      </c>
      <c r="W72" s="145">
        <f>SUM(W9:W14,W17:W23,W26:W29,W32,W35:W39,W42:W52,W55:W58,W61:W65,W69)</f>
        <v>4669000</v>
      </c>
    </row>
    <row r="73" spans="1:23" ht="13.5" thickTop="1" x14ac:dyDescent="0.2">
      <c r="A73" s="148" t="s">
        <v>90</v>
      </c>
      <c r="B73" s="149"/>
      <c r="C73" s="150"/>
      <c r="D73" s="150"/>
      <c r="E73" s="151"/>
      <c r="F73" s="149"/>
      <c r="G73" s="150"/>
      <c r="H73" s="150"/>
      <c r="I73" s="151"/>
      <c r="J73" s="150"/>
      <c r="K73" s="151"/>
      <c r="L73" s="150"/>
      <c r="M73" s="150"/>
      <c r="N73" s="150"/>
      <c r="O73" s="150"/>
      <c r="P73" s="150"/>
      <c r="Q73" s="150"/>
      <c r="R73" s="150"/>
      <c r="S73" s="150"/>
      <c r="T73" s="150"/>
      <c r="U73" s="151"/>
      <c r="V73" s="149"/>
      <c r="W73" s="151"/>
    </row>
    <row r="74" spans="1:23" x14ac:dyDescent="0.2">
      <c r="A74" s="152" t="s">
        <v>1</v>
      </c>
      <c r="B74" s="153" t="s">
        <v>1</v>
      </c>
      <c r="C74" s="154" t="s">
        <v>1</v>
      </c>
      <c r="D74" s="154" t="s">
        <v>1</v>
      </c>
      <c r="E74" s="155" t="s">
        <v>1</v>
      </c>
      <c r="F74" s="156" t="s">
        <v>5</v>
      </c>
      <c r="G74" s="157"/>
      <c r="H74" s="156" t="s">
        <v>6</v>
      </c>
      <c r="I74" s="158"/>
      <c r="J74" s="156" t="s">
        <v>7</v>
      </c>
      <c r="K74" s="158"/>
      <c r="L74" s="156" t="s">
        <v>8</v>
      </c>
      <c r="M74" s="156"/>
      <c r="N74" s="159" t="s">
        <v>9</v>
      </c>
      <c r="O74" s="156"/>
      <c r="P74" s="232" t="s">
        <v>10</v>
      </c>
      <c r="Q74" s="225"/>
      <c r="R74" s="233" t="s">
        <v>11</v>
      </c>
      <c r="S74" s="225"/>
      <c r="T74" s="233" t="s">
        <v>12</v>
      </c>
      <c r="U74" s="225"/>
      <c r="V74" s="232"/>
      <c r="W74" s="225"/>
    </row>
    <row r="75" spans="1:23" ht="67.5" x14ac:dyDescent="0.2">
      <c r="A75" s="160" t="s">
        <v>91</v>
      </c>
      <c r="B75" s="161" t="s">
        <v>92</v>
      </c>
      <c r="C75" s="161" t="s">
        <v>93</v>
      </c>
      <c r="D75" s="162" t="s">
        <v>17</v>
      </c>
      <c r="E75" s="161" t="s">
        <v>18</v>
      </c>
      <c r="F75" s="161" t="s">
        <v>19</v>
      </c>
      <c r="G75" s="161" t="s">
        <v>94</v>
      </c>
      <c r="H75" s="161" t="s">
        <v>95</v>
      </c>
      <c r="I75" s="163" t="s">
        <v>22</v>
      </c>
      <c r="J75" s="161" t="s">
        <v>96</v>
      </c>
      <c r="K75" s="163" t="s">
        <v>24</v>
      </c>
      <c r="L75" s="161" t="s">
        <v>97</v>
      </c>
      <c r="M75" s="163" t="s">
        <v>26</v>
      </c>
      <c r="N75" s="161" t="s">
        <v>98</v>
      </c>
      <c r="O75" s="163" t="s">
        <v>28</v>
      </c>
      <c r="P75" s="163" t="s">
        <v>99</v>
      </c>
      <c r="Q75" s="164" t="s">
        <v>30</v>
      </c>
      <c r="R75" s="165" t="s">
        <v>99</v>
      </c>
      <c r="S75" s="166" t="s">
        <v>30</v>
      </c>
      <c r="T75" s="165" t="s">
        <v>100</v>
      </c>
      <c r="U75" s="162" t="s">
        <v>32</v>
      </c>
      <c r="V75" s="161"/>
      <c r="W75" s="163"/>
    </row>
    <row r="76" spans="1:23" x14ac:dyDescent="0.2">
      <c r="A76" s="167" t="str">
        <f>+A7</f>
        <v>R thousands</v>
      </c>
      <c r="B76" s="168"/>
      <c r="C76" s="168">
        <v>100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9"/>
      <c r="N76" s="168"/>
      <c r="O76" s="169"/>
      <c r="P76" s="168"/>
      <c r="Q76" s="169"/>
      <c r="R76" s="168"/>
      <c r="S76" s="169"/>
      <c r="T76" s="168"/>
      <c r="U76" s="168"/>
      <c r="V76" s="168"/>
      <c r="W76" s="168"/>
    </row>
    <row r="77" spans="1:23" hidden="1" x14ac:dyDescent="0.2">
      <c r="A77" s="170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2"/>
      <c r="N77" s="171"/>
      <c r="O77" s="172"/>
      <c r="P77" s="171"/>
      <c r="Q77" s="172"/>
      <c r="R77" s="173"/>
      <c r="S77" s="174"/>
      <c r="T77" s="173"/>
      <c r="U77" s="173"/>
      <c r="V77" s="171"/>
      <c r="W77" s="171"/>
    </row>
    <row r="78" spans="1:23" hidden="1" x14ac:dyDescent="0.2">
      <c r="A78" s="175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7"/>
      <c r="N78" s="176"/>
      <c r="O78" s="177"/>
      <c r="P78" s="176"/>
      <c r="Q78" s="177"/>
      <c r="R78" s="178"/>
      <c r="S78" s="179"/>
      <c r="T78" s="178"/>
      <c r="U78" s="178"/>
      <c r="V78" s="176"/>
      <c r="W78" s="176"/>
    </row>
    <row r="79" spans="1:23" hidden="1" x14ac:dyDescent="0.2">
      <c r="A79" s="180" t="s">
        <v>112</v>
      </c>
      <c r="B79" s="181">
        <f>SUM(B80:B83)</f>
        <v>0</v>
      </c>
      <c r="C79" s="181">
        <f t="shared" ref="C79:I79" si="47">SUM(C80:C83)</f>
        <v>0</v>
      </c>
      <c r="D79" s="181">
        <f t="shared" si="47"/>
        <v>0</v>
      </c>
      <c r="E79" s="181">
        <f t="shared" si="47"/>
        <v>0</v>
      </c>
      <c r="F79" s="181">
        <f t="shared" si="47"/>
        <v>0</v>
      </c>
      <c r="G79" s="181">
        <f t="shared" si="47"/>
        <v>0</v>
      </c>
      <c r="H79" s="181">
        <f t="shared" si="47"/>
        <v>0</v>
      </c>
      <c r="I79" s="181">
        <f t="shared" si="47"/>
        <v>0</v>
      </c>
      <c r="J79" s="181">
        <f>SUM(J80:J83)</f>
        <v>0</v>
      </c>
      <c r="K79" s="181">
        <f>SUM(K80:K83)</f>
        <v>0</v>
      </c>
      <c r="L79" s="181">
        <f>SUM(L80:L83)</f>
        <v>0</v>
      </c>
      <c r="M79" s="182">
        <f>SUM(M80:M83)</f>
        <v>0</v>
      </c>
      <c r="N79" s="181"/>
      <c r="O79" s="182"/>
      <c r="P79" s="181"/>
      <c r="Q79" s="182"/>
      <c r="R79" s="183"/>
      <c r="S79" s="184"/>
      <c r="T79" s="183"/>
      <c r="U79" s="183"/>
      <c r="V79" s="181">
        <f>SUM(V80:V83)</f>
        <v>0</v>
      </c>
      <c r="W79" s="181">
        <f>SUM(W80:W83)</f>
        <v>0</v>
      </c>
    </row>
    <row r="80" spans="1:23" hidden="1" x14ac:dyDescent="0.2">
      <c r="A80" s="152" t="s">
        <v>113</v>
      </c>
      <c r="B80" s="185"/>
      <c r="C80" s="185"/>
      <c r="D80" s="185"/>
      <c r="E80" s="185">
        <f>SUM(B80:D80)</f>
        <v>0</v>
      </c>
      <c r="F80" s="185"/>
      <c r="G80" s="185"/>
      <c r="H80" s="185"/>
      <c r="I80" s="186"/>
      <c r="J80" s="185"/>
      <c r="K80" s="186"/>
      <c r="L80" s="185"/>
      <c r="M80" s="187"/>
      <c r="N80" s="185"/>
      <c r="O80" s="187"/>
      <c r="P80" s="185"/>
      <c r="Q80" s="187"/>
      <c r="R80" s="188"/>
      <c r="S80" s="189"/>
      <c r="T80" s="188"/>
      <c r="U80" s="188"/>
      <c r="V80" s="185"/>
      <c r="W80" s="185"/>
    </row>
    <row r="81" spans="1:23" hidden="1" x14ac:dyDescent="0.2">
      <c r="A81" s="152" t="s">
        <v>114</v>
      </c>
      <c r="B81" s="185"/>
      <c r="C81" s="185"/>
      <c r="D81" s="185"/>
      <c r="E81" s="185">
        <f>SUM(B81:D81)</f>
        <v>0</v>
      </c>
      <c r="F81" s="185"/>
      <c r="G81" s="185"/>
      <c r="H81" s="185"/>
      <c r="I81" s="186"/>
      <c r="J81" s="185"/>
      <c r="K81" s="186"/>
      <c r="L81" s="185"/>
      <c r="M81" s="187"/>
      <c r="N81" s="185"/>
      <c r="O81" s="187"/>
      <c r="P81" s="185"/>
      <c r="Q81" s="187"/>
      <c r="R81" s="188"/>
      <c r="S81" s="189"/>
      <c r="T81" s="188"/>
      <c r="U81" s="188"/>
      <c r="V81" s="185"/>
      <c r="W81" s="185"/>
    </row>
    <row r="82" spans="1:23" hidden="1" x14ac:dyDescent="0.2">
      <c r="A82" s="152" t="s">
        <v>115</v>
      </c>
      <c r="B82" s="185"/>
      <c r="C82" s="185"/>
      <c r="D82" s="185"/>
      <c r="E82" s="185">
        <f>SUM(B82:D82)</f>
        <v>0</v>
      </c>
      <c r="F82" s="185"/>
      <c r="G82" s="185"/>
      <c r="H82" s="185"/>
      <c r="I82" s="186"/>
      <c r="J82" s="185"/>
      <c r="K82" s="186"/>
      <c r="L82" s="185"/>
      <c r="M82" s="187"/>
      <c r="N82" s="185"/>
      <c r="O82" s="187"/>
      <c r="P82" s="185"/>
      <c r="Q82" s="187"/>
      <c r="R82" s="188"/>
      <c r="S82" s="189"/>
      <c r="T82" s="188"/>
      <c r="U82" s="188"/>
      <c r="V82" s="185"/>
      <c r="W82" s="185"/>
    </row>
    <row r="83" spans="1:23" hidden="1" x14ac:dyDescent="0.2">
      <c r="A83" s="152" t="s">
        <v>116</v>
      </c>
      <c r="B83" s="185"/>
      <c r="C83" s="185"/>
      <c r="D83" s="185"/>
      <c r="E83" s="185">
        <f>SUM(B83:D83)</f>
        <v>0</v>
      </c>
      <c r="F83" s="185"/>
      <c r="G83" s="185"/>
      <c r="H83" s="185"/>
      <c r="I83" s="186"/>
      <c r="J83" s="185"/>
      <c r="K83" s="186"/>
      <c r="L83" s="185"/>
      <c r="M83" s="187"/>
      <c r="N83" s="185"/>
      <c r="O83" s="187"/>
      <c r="P83" s="185"/>
      <c r="Q83" s="187"/>
      <c r="R83" s="188"/>
      <c r="S83" s="189"/>
      <c r="T83" s="188"/>
      <c r="U83" s="188"/>
      <c r="V83" s="185"/>
      <c r="W83" s="185"/>
    </row>
    <row r="84" spans="1:23" hidden="1" x14ac:dyDescent="0.2">
      <c r="A84" s="152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7"/>
      <c r="N84" s="185"/>
      <c r="O84" s="187"/>
      <c r="P84" s="185"/>
      <c r="Q84" s="187"/>
      <c r="R84" s="188"/>
      <c r="S84" s="189"/>
      <c r="T84" s="188"/>
      <c r="U84" s="188"/>
      <c r="V84" s="185"/>
      <c r="W84" s="185"/>
    </row>
    <row r="85" spans="1:23" x14ac:dyDescent="0.2">
      <c r="A85" s="190" t="s">
        <v>101</v>
      </c>
      <c r="B85" s="191" t="s">
        <v>1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2"/>
      <c r="R85" s="193"/>
      <c r="S85" s="193"/>
      <c r="T85" s="86"/>
      <c r="U85" s="87"/>
      <c r="V85" s="191"/>
      <c r="W85" s="191"/>
    </row>
    <row r="86" spans="1:23" x14ac:dyDescent="0.2">
      <c r="A86" s="194" t="s">
        <v>102</v>
      </c>
      <c r="B86" s="195">
        <v>0</v>
      </c>
      <c r="C86" s="195">
        <v>0</v>
      </c>
      <c r="D86" s="195"/>
      <c r="E86" s="195">
        <f t="shared" ref="E86:E93" si="48">$B86      +$C86      +$D86</f>
        <v>0</v>
      </c>
      <c r="F86" s="195">
        <v>0</v>
      </c>
      <c r="G86" s="195">
        <v>0</v>
      </c>
      <c r="H86" s="195"/>
      <c r="I86" s="195"/>
      <c r="J86" s="195"/>
      <c r="K86" s="195"/>
      <c r="L86" s="195"/>
      <c r="M86" s="195"/>
      <c r="N86" s="195"/>
      <c r="O86" s="195"/>
      <c r="P86" s="195">
        <f t="shared" ref="P86:P93" si="49">$H86      +$J86      +$L86      +$N86</f>
        <v>0</v>
      </c>
      <c r="Q86" s="185">
        <f t="shared" ref="Q86:Q93" si="50">$I86      +$K86      +$M86      +$O86</f>
        <v>0</v>
      </c>
      <c r="R86" s="89">
        <f t="shared" ref="R86:R93" si="51">IF(($L86      =0),0,((($N86      -$L86      )/$L86      )*100))</f>
        <v>0</v>
      </c>
      <c r="S86" s="90">
        <f t="shared" ref="S86:S93" si="52">IF(($M86      =0),0,((($O86      -$M86      )/$M86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95"/>
      <c r="W86" s="195"/>
    </row>
    <row r="87" spans="1:23" x14ac:dyDescent="0.2">
      <c r="A87" s="196" t="s">
        <v>103</v>
      </c>
      <c r="B87" s="185">
        <v>0</v>
      </c>
      <c r="C87" s="185">
        <v>0</v>
      </c>
      <c r="D87" s="185"/>
      <c r="E87" s="185">
        <f t="shared" si="48"/>
        <v>0</v>
      </c>
      <c r="F87" s="185">
        <v>0</v>
      </c>
      <c r="G87" s="185">
        <v>0</v>
      </c>
      <c r="H87" s="185"/>
      <c r="I87" s="185"/>
      <c r="J87" s="185"/>
      <c r="K87" s="185"/>
      <c r="L87" s="185"/>
      <c r="M87" s="185"/>
      <c r="N87" s="185"/>
      <c r="O87" s="185"/>
      <c r="P87" s="187">
        <f t="shared" si="49"/>
        <v>0</v>
      </c>
      <c r="Q87" s="187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85"/>
      <c r="W87" s="185"/>
    </row>
    <row r="88" spans="1:23" x14ac:dyDescent="0.2">
      <c r="A88" s="196" t="s">
        <v>104</v>
      </c>
      <c r="B88" s="185">
        <v>0</v>
      </c>
      <c r="C88" s="185">
        <v>0</v>
      </c>
      <c r="D88" s="185"/>
      <c r="E88" s="185">
        <f t="shared" si="48"/>
        <v>0</v>
      </c>
      <c r="F88" s="185">
        <v>0</v>
      </c>
      <c r="G88" s="185">
        <v>0</v>
      </c>
      <c r="H88" s="185"/>
      <c r="I88" s="185"/>
      <c r="J88" s="185"/>
      <c r="K88" s="185"/>
      <c r="L88" s="185"/>
      <c r="M88" s="185"/>
      <c r="N88" s="185"/>
      <c r="O88" s="185"/>
      <c r="P88" s="187">
        <f t="shared" si="49"/>
        <v>0</v>
      </c>
      <c r="Q88" s="187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85"/>
      <c r="W88" s="185"/>
    </row>
    <row r="89" spans="1:23" x14ac:dyDescent="0.2">
      <c r="A89" s="196" t="s">
        <v>105</v>
      </c>
      <c r="B89" s="185">
        <v>0</v>
      </c>
      <c r="C89" s="185">
        <v>0</v>
      </c>
      <c r="D89" s="185"/>
      <c r="E89" s="185">
        <f t="shared" si="48"/>
        <v>0</v>
      </c>
      <c r="F89" s="185">
        <v>0</v>
      </c>
      <c r="G89" s="185">
        <v>0</v>
      </c>
      <c r="H89" s="185"/>
      <c r="I89" s="185"/>
      <c r="J89" s="185"/>
      <c r="K89" s="185"/>
      <c r="L89" s="185"/>
      <c r="M89" s="185"/>
      <c r="N89" s="185"/>
      <c r="O89" s="185"/>
      <c r="P89" s="187">
        <f t="shared" si="49"/>
        <v>0</v>
      </c>
      <c r="Q89" s="187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85"/>
      <c r="W89" s="185"/>
    </row>
    <row r="90" spans="1:23" x14ac:dyDescent="0.2">
      <c r="A90" s="196" t="s">
        <v>106</v>
      </c>
      <c r="B90" s="185">
        <v>0</v>
      </c>
      <c r="C90" s="185">
        <v>0</v>
      </c>
      <c r="D90" s="185"/>
      <c r="E90" s="185">
        <f t="shared" si="48"/>
        <v>0</v>
      </c>
      <c r="F90" s="185">
        <v>0</v>
      </c>
      <c r="G90" s="185">
        <v>0</v>
      </c>
      <c r="H90" s="185"/>
      <c r="I90" s="185"/>
      <c r="J90" s="185"/>
      <c r="K90" s="185"/>
      <c r="L90" s="185"/>
      <c r="M90" s="185"/>
      <c r="N90" s="185"/>
      <c r="O90" s="185"/>
      <c r="P90" s="187">
        <f t="shared" si="49"/>
        <v>0</v>
      </c>
      <c r="Q90" s="187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85"/>
      <c r="W90" s="185"/>
    </row>
    <row r="91" spans="1:23" x14ac:dyDescent="0.2">
      <c r="A91" s="196" t="s">
        <v>107</v>
      </c>
      <c r="B91" s="185">
        <v>0</v>
      </c>
      <c r="C91" s="185">
        <v>0</v>
      </c>
      <c r="D91" s="185"/>
      <c r="E91" s="185">
        <f t="shared" si="48"/>
        <v>0</v>
      </c>
      <c r="F91" s="185">
        <v>0</v>
      </c>
      <c r="G91" s="185">
        <v>0</v>
      </c>
      <c r="H91" s="185"/>
      <c r="I91" s="185"/>
      <c r="J91" s="185"/>
      <c r="K91" s="185"/>
      <c r="L91" s="185"/>
      <c r="M91" s="185"/>
      <c r="N91" s="185"/>
      <c r="O91" s="185"/>
      <c r="P91" s="187">
        <f t="shared" si="49"/>
        <v>0</v>
      </c>
      <c r="Q91" s="187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85"/>
      <c r="W91" s="185"/>
    </row>
    <row r="92" spans="1:23" x14ac:dyDescent="0.2">
      <c r="A92" s="196" t="s">
        <v>108</v>
      </c>
      <c r="B92" s="185">
        <v>0</v>
      </c>
      <c r="C92" s="185">
        <v>0</v>
      </c>
      <c r="D92" s="185"/>
      <c r="E92" s="185">
        <f t="shared" si="48"/>
        <v>0</v>
      </c>
      <c r="F92" s="185">
        <v>0</v>
      </c>
      <c r="G92" s="185">
        <v>0</v>
      </c>
      <c r="H92" s="185"/>
      <c r="I92" s="185"/>
      <c r="J92" s="185"/>
      <c r="K92" s="185"/>
      <c r="L92" s="185"/>
      <c r="M92" s="185"/>
      <c r="N92" s="185"/>
      <c r="O92" s="185"/>
      <c r="P92" s="187">
        <f t="shared" si="49"/>
        <v>0</v>
      </c>
      <c r="Q92" s="187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85"/>
      <c r="W92" s="185"/>
    </row>
    <row r="93" spans="1:23" x14ac:dyDescent="0.2">
      <c r="A93" s="196" t="s">
        <v>109</v>
      </c>
      <c r="B93" s="185">
        <v>0</v>
      </c>
      <c r="C93" s="185">
        <v>0</v>
      </c>
      <c r="D93" s="185"/>
      <c r="E93" s="185">
        <f t="shared" si="48"/>
        <v>0</v>
      </c>
      <c r="F93" s="185">
        <v>0</v>
      </c>
      <c r="G93" s="185">
        <v>0</v>
      </c>
      <c r="H93" s="185"/>
      <c r="I93" s="185"/>
      <c r="J93" s="185"/>
      <c r="K93" s="185"/>
      <c r="L93" s="185"/>
      <c r="M93" s="185"/>
      <c r="N93" s="185"/>
      <c r="O93" s="185"/>
      <c r="P93" s="187">
        <f t="shared" si="49"/>
        <v>0</v>
      </c>
      <c r="Q93" s="187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85"/>
      <c r="W93" s="185"/>
    </row>
    <row r="94" spans="1:23" x14ac:dyDescent="0.2">
      <c r="A94" s="197" t="s">
        <v>110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  <c r="Q94" s="199"/>
      <c r="R94" s="17"/>
      <c r="S94" s="18"/>
      <c r="T94" s="17"/>
      <c r="U94" s="18"/>
      <c r="V94" s="198"/>
      <c r="W94" s="198"/>
    </row>
    <row r="95" spans="1:23" ht="22.5" hidden="1" x14ac:dyDescent="0.2">
      <c r="A95" s="200" t="s">
        <v>117</v>
      </c>
      <c r="B95" s="201">
        <f t="shared" ref="B95:I95" si="55">SUM(B96:B110)</f>
        <v>0</v>
      </c>
      <c r="C95" s="201">
        <f t="shared" si="55"/>
        <v>0</v>
      </c>
      <c r="D95" s="201">
        <f t="shared" si="55"/>
        <v>0</v>
      </c>
      <c r="E95" s="201">
        <f t="shared" si="55"/>
        <v>0</v>
      </c>
      <c r="F95" s="201">
        <f t="shared" si="55"/>
        <v>0</v>
      </c>
      <c r="G95" s="201">
        <f t="shared" si="55"/>
        <v>0</v>
      </c>
      <c r="H95" s="201">
        <f t="shared" si="55"/>
        <v>0</v>
      </c>
      <c r="I95" s="201">
        <f t="shared" si="55"/>
        <v>0</v>
      </c>
      <c r="J95" s="201">
        <f>SUM(J96:J110)</f>
        <v>0</v>
      </c>
      <c r="K95" s="201">
        <f>SUM(K96:K110)</f>
        <v>0</v>
      </c>
      <c r="L95" s="201">
        <f>SUM(L96:L110)</f>
        <v>0</v>
      </c>
      <c r="M95" s="202">
        <f>SUM(M96:M110)</f>
        <v>0</v>
      </c>
      <c r="N95" s="201"/>
      <c r="O95" s="202"/>
      <c r="P95" s="201"/>
      <c r="Q95" s="20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201">
        <f>SUM(V96:V110)</f>
        <v>0</v>
      </c>
      <c r="W95" s="201">
        <f>SUM(W96:W110)</f>
        <v>0</v>
      </c>
    </row>
    <row r="96" spans="1:23" hidden="1" x14ac:dyDescent="0.2">
      <c r="A96" s="203"/>
      <c r="B96" s="123"/>
      <c r="C96" s="123"/>
      <c r="D96" s="123"/>
      <c r="E96" s="20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03"/>
      <c r="B97" s="123"/>
      <c r="C97" s="123"/>
      <c r="D97" s="123"/>
      <c r="E97" s="20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03"/>
      <c r="B98" s="123"/>
      <c r="C98" s="123"/>
      <c r="D98" s="123"/>
      <c r="E98" s="20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03"/>
      <c r="B99" s="123"/>
      <c r="C99" s="123"/>
      <c r="D99" s="123"/>
      <c r="E99" s="20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03"/>
      <c r="B100" s="123"/>
      <c r="C100" s="123"/>
      <c r="D100" s="123"/>
      <c r="E100" s="20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03"/>
      <c r="B101" s="123"/>
      <c r="C101" s="123"/>
      <c r="D101" s="123"/>
      <c r="E101" s="20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03"/>
      <c r="B102" s="123"/>
      <c r="C102" s="123"/>
      <c r="D102" s="123"/>
      <c r="E102" s="20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03"/>
      <c r="B103" s="123"/>
      <c r="C103" s="123"/>
      <c r="D103" s="123"/>
      <c r="E103" s="20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03"/>
      <c r="B104" s="123"/>
      <c r="C104" s="123"/>
      <c r="D104" s="123"/>
      <c r="E104" s="20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03"/>
      <c r="B105" s="123"/>
      <c r="C105" s="123"/>
      <c r="D105" s="123"/>
      <c r="E105" s="20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03"/>
      <c r="B106" s="123"/>
      <c r="C106" s="123"/>
      <c r="D106" s="123"/>
      <c r="E106" s="20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03"/>
      <c r="B107" s="123"/>
      <c r="C107" s="123"/>
      <c r="D107" s="123"/>
      <c r="E107" s="20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03"/>
      <c r="B108" s="123"/>
      <c r="C108" s="123"/>
      <c r="D108" s="123"/>
      <c r="E108" s="20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03"/>
      <c r="B109" s="123"/>
      <c r="C109" s="123"/>
      <c r="D109" s="123"/>
      <c r="E109" s="20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03"/>
      <c r="B110" s="123"/>
      <c r="C110" s="123"/>
      <c r="D110" s="123"/>
      <c r="E110" s="20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05"/>
      <c r="B111" s="206"/>
      <c r="C111" s="207"/>
      <c r="D111" s="207"/>
      <c r="E111" s="207"/>
      <c r="F111" s="206"/>
      <c r="G111" s="207"/>
      <c r="H111" s="206"/>
      <c r="I111" s="207"/>
      <c r="J111" s="206"/>
      <c r="K111" s="207"/>
      <c r="L111" s="206"/>
      <c r="M111" s="206"/>
      <c r="N111" s="206"/>
      <c r="O111" s="206"/>
      <c r="P111" s="206"/>
      <c r="Q111" s="20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206"/>
      <c r="W111" s="207"/>
    </row>
    <row r="112" spans="1:23" hidden="1" x14ac:dyDescent="0.2">
      <c r="A112" s="205" t="s">
        <v>87</v>
      </c>
      <c r="B112" s="206" t="e">
        <f t="shared" ref="B112:Q112" si="61">B95+B85</f>
        <v>#VALUE!</v>
      </c>
      <c r="C112" s="206">
        <f t="shared" si="61"/>
        <v>0</v>
      </c>
      <c r="D112" s="206">
        <f t="shared" si="61"/>
        <v>0</v>
      </c>
      <c r="E112" s="206">
        <f t="shared" si="61"/>
        <v>0</v>
      </c>
      <c r="F112" s="206">
        <f t="shared" si="61"/>
        <v>0</v>
      </c>
      <c r="G112" s="206">
        <f t="shared" si="61"/>
        <v>0</v>
      </c>
      <c r="H112" s="206">
        <f t="shared" si="61"/>
        <v>0</v>
      </c>
      <c r="I112" s="206">
        <f t="shared" si="61"/>
        <v>0</v>
      </c>
      <c r="J112" s="206">
        <f t="shared" si="61"/>
        <v>0</v>
      </c>
      <c r="K112" s="206">
        <f t="shared" si="61"/>
        <v>0</v>
      </c>
      <c r="L112" s="206">
        <f t="shared" si="61"/>
        <v>0</v>
      </c>
      <c r="M112" s="206">
        <f t="shared" si="61"/>
        <v>0</v>
      </c>
      <c r="N112" s="206">
        <f t="shared" si="61"/>
        <v>0</v>
      </c>
      <c r="O112" s="206">
        <f t="shared" si="61"/>
        <v>0</v>
      </c>
      <c r="P112" s="206">
        <f t="shared" si="61"/>
        <v>0</v>
      </c>
      <c r="Q112" s="20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206">
        <f>V95+V85</f>
        <v>0</v>
      </c>
      <c r="W112" s="206">
        <f>W95+W85</f>
        <v>0</v>
      </c>
    </row>
    <row r="113" spans="1:23" hidden="1" x14ac:dyDescent="0.2">
      <c r="A113" s="208" t="s">
        <v>118</v>
      </c>
      <c r="B113" s="209" t="str">
        <f>B85</f>
        <v/>
      </c>
      <c r="C113" s="209">
        <f t="shared" ref="C113:Q113" si="62">C85</f>
        <v>0</v>
      </c>
      <c r="D113" s="209">
        <f t="shared" si="62"/>
        <v>0</v>
      </c>
      <c r="E113" s="209">
        <f t="shared" si="62"/>
        <v>0</v>
      </c>
      <c r="F113" s="209">
        <f t="shared" si="62"/>
        <v>0</v>
      </c>
      <c r="G113" s="209">
        <f t="shared" si="62"/>
        <v>0</v>
      </c>
      <c r="H113" s="209">
        <f t="shared" si="62"/>
        <v>0</v>
      </c>
      <c r="I113" s="209">
        <f t="shared" si="62"/>
        <v>0</v>
      </c>
      <c r="J113" s="209">
        <f t="shared" si="62"/>
        <v>0</v>
      </c>
      <c r="K113" s="209">
        <f t="shared" si="62"/>
        <v>0</v>
      </c>
      <c r="L113" s="209">
        <f t="shared" si="62"/>
        <v>0</v>
      </c>
      <c r="M113" s="209">
        <f t="shared" si="62"/>
        <v>0</v>
      </c>
      <c r="N113" s="209">
        <f t="shared" si="62"/>
        <v>0</v>
      </c>
      <c r="O113" s="209">
        <f t="shared" si="62"/>
        <v>0</v>
      </c>
      <c r="P113" s="209">
        <f t="shared" si="62"/>
        <v>0</v>
      </c>
      <c r="Q113" s="209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209">
        <f>V85</f>
        <v>0</v>
      </c>
      <c r="W113" s="209">
        <f>W85</f>
        <v>0</v>
      </c>
    </row>
    <row r="114" spans="1:23" x14ac:dyDescent="0.2">
      <c r="A114" s="210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8"/>
      <c r="S114" s="28"/>
      <c r="T114" s="28"/>
      <c r="U114" s="28"/>
      <c r="V114" s="211"/>
      <c r="W114" s="211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212"/>
      <c r="C117" s="212"/>
      <c r="D117" s="212"/>
      <c r="E117" s="212"/>
      <c r="F117" s="212"/>
      <c r="H117" s="212"/>
      <c r="I117" s="212"/>
      <c r="J117" s="212"/>
      <c r="K117" s="212"/>
      <c r="V117" s="212"/>
    </row>
    <row r="118" spans="1:23" x14ac:dyDescent="0.2">
      <c r="A118" s="29" t="s">
        <v>122</v>
      </c>
      <c r="B118" s="212"/>
      <c r="C118" s="212"/>
      <c r="D118" s="212"/>
      <c r="E118" s="212"/>
      <c r="F118" s="212"/>
      <c r="H118" s="212"/>
      <c r="I118" s="212"/>
      <c r="J118" s="212"/>
      <c r="K118" s="212"/>
      <c r="V118" s="212"/>
    </row>
    <row r="119" spans="1:23" x14ac:dyDescent="0.2">
      <c r="A119" s="29" t="s">
        <v>123</v>
      </c>
      <c r="B119" s="212"/>
      <c r="C119" s="212"/>
      <c r="D119" s="212"/>
      <c r="E119" s="212"/>
      <c r="F119" s="212"/>
      <c r="H119" s="212"/>
      <c r="I119" s="212"/>
      <c r="J119" s="212"/>
      <c r="K119" s="212"/>
      <c r="V119" s="212"/>
    </row>
    <row r="120" spans="1:23" x14ac:dyDescent="0.2">
      <c r="A120" s="29" t="s">
        <v>124</v>
      </c>
    </row>
    <row r="123" spans="1:23" x14ac:dyDescent="0.2">
      <c r="A123" s="212"/>
      <c r="G123" s="212"/>
      <c r="W123" s="212"/>
    </row>
    <row r="124" spans="1:23" x14ac:dyDescent="0.2">
      <c r="A124" s="212"/>
      <c r="G124" s="212"/>
      <c r="W124" s="212"/>
    </row>
    <row r="125" spans="1:23" x14ac:dyDescent="0.2">
      <c r="A125" s="212"/>
      <c r="G125" s="212"/>
      <c r="W125" s="212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8C9E-55E3-40B1-B682-3C5265ACAF25}">
  <dimension ref="A1:W125"/>
  <sheetViews>
    <sheetView showGridLines="0" workbookViewId="0">
      <selection activeCell="A16" sqref="A16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130"/>
      <c r="W1" s="130"/>
    </row>
    <row r="2" spans="1:23" ht="18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131"/>
      <c r="W2" s="131"/>
    </row>
    <row r="3" spans="1:23" ht="18" customHeight="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31"/>
      <c r="W3" s="131"/>
    </row>
    <row r="4" spans="1:23" ht="18" customHeight="1" x14ac:dyDescent="0.25">
      <c r="A4" s="230" t="s">
        <v>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131"/>
      <c r="W4" s="131"/>
    </row>
    <row r="5" spans="1:23" ht="15" customHeight="1" x14ac:dyDescent="0.25">
      <c r="A5" s="231" t="s">
        <v>126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132"/>
      <c r="W5" s="132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227" t="s">
        <v>5</v>
      </c>
      <c r="G6" s="228"/>
      <c r="H6" s="227" t="s">
        <v>6</v>
      </c>
      <c r="I6" s="228"/>
      <c r="J6" s="227" t="s">
        <v>7</v>
      </c>
      <c r="K6" s="228"/>
      <c r="L6" s="227" t="s">
        <v>8</v>
      </c>
      <c r="M6" s="228"/>
      <c r="N6" s="227" t="s">
        <v>9</v>
      </c>
      <c r="O6" s="228"/>
      <c r="P6" s="227" t="s">
        <v>10</v>
      </c>
      <c r="Q6" s="228"/>
      <c r="R6" s="227" t="s">
        <v>11</v>
      </c>
      <c r="S6" s="228"/>
      <c r="T6" s="227" t="s">
        <v>12</v>
      </c>
      <c r="U6" s="228"/>
      <c r="V6" s="227" t="s">
        <v>13</v>
      </c>
      <c r="W6" s="228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6934000</v>
      </c>
      <c r="C9" s="92">
        <v>0</v>
      </c>
      <c r="D9" s="92"/>
      <c r="E9" s="92">
        <f>$B9       +$C9       +$D9</f>
        <v>6934000</v>
      </c>
      <c r="F9" s="93">
        <v>6934000</v>
      </c>
      <c r="G9" s="94">
        <v>6934000</v>
      </c>
      <c r="H9" s="93"/>
      <c r="I9" s="94"/>
      <c r="J9" s="93"/>
      <c r="K9" s="94"/>
      <c r="L9" s="93"/>
      <c r="M9" s="94"/>
      <c r="N9" s="93">
        <v>5480000</v>
      </c>
      <c r="O9" s="94"/>
      <c r="P9" s="93">
        <f>$H9       +$J9       +$L9       +$N9</f>
        <v>5480000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79.030862417075269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57400000</v>
      </c>
      <c r="C10" s="92">
        <v>0</v>
      </c>
      <c r="D10" s="92"/>
      <c r="E10" s="92">
        <f t="shared" ref="E10:E15" si="0">$B10      +$C10      +$D10</f>
        <v>57400000</v>
      </c>
      <c r="F10" s="93">
        <v>57400000</v>
      </c>
      <c r="G10" s="94">
        <v>57400000</v>
      </c>
      <c r="H10" s="93">
        <v>7493000</v>
      </c>
      <c r="I10" s="94">
        <v>-1302059</v>
      </c>
      <c r="J10" s="93">
        <v>16885000</v>
      </c>
      <c r="K10" s="94">
        <v>4223301</v>
      </c>
      <c r="L10" s="93">
        <v>10882000</v>
      </c>
      <c r="M10" s="94">
        <v>4857464</v>
      </c>
      <c r="N10" s="93">
        <v>18190000</v>
      </c>
      <c r="O10" s="94">
        <v>19941598</v>
      </c>
      <c r="P10" s="93">
        <f t="shared" ref="P10:P15" si="1">$H10      +$J10      +$L10      +$N10</f>
        <v>53450000</v>
      </c>
      <c r="Q10" s="94">
        <f t="shared" ref="Q10:Q15" si="2">$I10      +$K10      +$M10      +$O10</f>
        <v>27720304</v>
      </c>
      <c r="R10" s="48">
        <f t="shared" ref="R10:R15" si="3">IF(($L10      =0),0,((($N10      -$L10      )/$L10      )*100))</f>
        <v>67.156772652086019</v>
      </c>
      <c r="S10" s="49">
        <f t="shared" ref="S10:S15" si="4">IF(($M10      =0),0,((($O10      -$M10      )/$M10      )*100))</f>
        <v>310.53516814535323</v>
      </c>
      <c r="T10" s="48">
        <f t="shared" ref="T10:T14" si="5">IF(($E10      =0),0,(($P10      /$E10      )*100))</f>
        <v>93.118466898954694</v>
      </c>
      <c r="U10" s="50">
        <f t="shared" ref="U10:U14" si="6">IF(($E10      =0),0,(($Q10      /$E10      )*100))</f>
        <v>48.293212543554006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20738000</v>
      </c>
      <c r="D13" s="92"/>
      <c r="E13" s="92">
        <f t="shared" si="0"/>
        <v>30738000</v>
      </c>
      <c r="F13" s="93">
        <v>30738000</v>
      </c>
      <c r="G13" s="94">
        <v>30738000</v>
      </c>
      <c r="H13" s="93"/>
      <c r="I13" s="94"/>
      <c r="J13" s="93"/>
      <c r="K13" s="94">
        <v>5812953</v>
      </c>
      <c r="L13" s="93">
        <v>5185000</v>
      </c>
      <c r="M13" s="94">
        <v>1946808</v>
      </c>
      <c r="N13" s="93">
        <v>15964000</v>
      </c>
      <c r="O13" s="94">
        <v>10878630</v>
      </c>
      <c r="P13" s="93">
        <f t="shared" si="1"/>
        <v>21149000</v>
      </c>
      <c r="Q13" s="94">
        <f t="shared" si="2"/>
        <v>18638391</v>
      </c>
      <c r="R13" s="48">
        <f t="shared" si="3"/>
        <v>207.88813886210221</v>
      </c>
      <c r="S13" s="49">
        <f t="shared" si="4"/>
        <v>458.79316296214114</v>
      </c>
      <c r="T13" s="48">
        <f t="shared" si="5"/>
        <v>68.804086147439648</v>
      </c>
      <c r="U13" s="50">
        <f t="shared" si="6"/>
        <v>60.636316611360527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133">
        <f>SUM(B9:B14)</f>
        <v>74434000</v>
      </c>
      <c r="C15" s="133">
        <f>SUM(C9:C14)</f>
        <v>20738000</v>
      </c>
      <c r="D15" s="133"/>
      <c r="E15" s="133">
        <f t="shared" si="0"/>
        <v>95172000</v>
      </c>
      <c r="F15" s="134">
        <f t="shared" ref="F15:O15" si="7">SUM(F9:F14)</f>
        <v>95172000</v>
      </c>
      <c r="G15" s="135">
        <f t="shared" si="7"/>
        <v>95072000</v>
      </c>
      <c r="H15" s="134">
        <f t="shared" si="7"/>
        <v>7493000</v>
      </c>
      <c r="I15" s="135">
        <f t="shared" si="7"/>
        <v>-1302059</v>
      </c>
      <c r="J15" s="134">
        <f t="shared" si="7"/>
        <v>16885000</v>
      </c>
      <c r="K15" s="135">
        <f t="shared" si="7"/>
        <v>10036254</v>
      </c>
      <c r="L15" s="134">
        <f t="shared" si="7"/>
        <v>16067000</v>
      </c>
      <c r="M15" s="135">
        <f t="shared" si="7"/>
        <v>6804272</v>
      </c>
      <c r="N15" s="134">
        <f t="shared" si="7"/>
        <v>39634000</v>
      </c>
      <c r="O15" s="135">
        <f t="shared" si="7"/>
        <v>30820228</v>
      </c>
      <c r="P15" s="134">
        <f t="shared" si="1"/>
        <v>80079000</v>
      </c>
      <c r="Q15" s="135">
        <f t="shared" si="2"/>
        <v>46358695</v>
      </c>
      <c r="R15" s="136">
        <f t="shared" si="3"/>
        <v>146.67952947034294</v>
      </c>
      <c r="S15" s="137">
        <f t="shared" si="4"/>
        <v>352.95408531581336</v>
      </c>
      <c r="T15" s="136">
        <f>IF((SUM($E9:$E13))=0,0,(P15/(SUM($E9:$E13))*100))</f>
        <v>84.229846852911479</v>
      </c>
      <c r="U15" s="54">
        <f>IF((SUM($E9:$E13))=0,0,(Q15/(SUM($E9:$E13))*100))</f>
        <v>48.761670102659039</v>
      </c>
      <c r="V15" s="134">
        <f>SUM(V9:V14)</f>
        <v>0</v>
      </c>
      <c r="W15" s="135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14330000</v>
      </c>
      <c r="C19" s="92">
        <v>0</v>
      </c>
      <c r="D19" s="92"/>
      <c r="E19" s="92">
        <f t="shared" si="8"/>
        <v>14330000</v>
      </c>
      <c r="F19" s="93">
        <v>14330000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1</v>
      </c>
    </row>
    <row r="24" spans="1:23" ht="12.95" customHeight="1" x14ac:dyDescent="0.2">
      <c r="A24" s="51" t="s">
        <v>41</v>
      </c>
      <c r="B24" s="133">
        <f>SUM(B17:B23)</f>
        <v>14330000</v>
      </c>
      <c r="C24" s="133">
        <f>SUM(C17:C23)</f>
        <v>0</v>
      </c>
      <c r="D24" s="133"/>
      <c r="E24" s="133">
        <f t="shared" si="8"/>
        <v>14330000</v>
      </c>
      <c r="F24" s="134">
        <f t="shared" ref="F24:O24" si="15">SUM(F17:F23)</f>
        <v>14330000</v>
      </c>
      <c r="G24" s="135">
        <f t="shared" si="15"/>
        <v>0</v>
      </c>
      <c r="H24" s="134">
        <f t="shared" si="15"/>
        <v>0</v>
      </c>
      <c r="I24" s="135">
        <f t="shared" si="15"/>
        <v>0</v>
      </c>
      <c r="J24" s="134">
        <f t="shared" si="15"/>
        <v>0</v>
      </c>
      <c r="K24" s="135">
        <f t="shared" si="15"/>
        <v>0</v>
      </c>
      <c r="L24" s="134">
        <f t="shared" si="15"/>
        <v>0</v>
      </c>
      <c r="M24" s="135">
        <f t="shared" si="15"/>
        <v>0</v>
      </c>
      <c r="N24" s="134">
        <f t="shared" si="15"/>
        <v>0</v>
      </c>
      <c r="O24" s="135">
        <f t="shared" si="15"/>
        <v>0</v>
      </c>
      <c r="P24" s="134">
        <f t="shared" si="9"/>
        <v>0</v>
      </c>
      <c r="Q24" s="135">
        <f t="shared" si="10"/>
        <v>0</v>
      </c>
      <c r="R24" s="136">
        <f t="shared" si="11"/>
        <v>0</v>
      </c>
      <c r="S24" s="137">
        <f t="shared" si="12"/>
        <v>0</v>
      </c>
      <c r="T24" s="136">
        <f>IF(($E24-$E19-$E23)   =0,0,($P24   /($E24-$E19-$E23)   )*100)</f>
        <v>0</v>
      </c>
      <c r="U24" s="54">
        <f>IF(($E24-$E19-$E23)   =0,0,($Q24   /($E24-$E19-$E23)   )*100)</f>
        <v>0</v>
      </c>
      <c r="V24" s="134">
        <f>SUM(V17:V23)</f>
        <v>0</v>
      </c>
      <c r="W24" s="135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223648000</v>
      </c>
      <c r="C28" s="92">
        <v>0</v>
      </c>
      <c r="D28" s="92"/>
      <c r="E28" s="92">
        <f>$B28      +$C28      +$D28</f>
        <v>223648000</v>
      </c>
      <c r="F28" s="93">
        <v>223648000</v>
      </c>
      <c r="G28" s="94">
        <v>223648000</v>
      </c>
      <c r="H28" s="93">
        <v>22812000</v>
      </c>
      <c r="I28" s="94"/>
      <c r="J28" s="93">
        <v>75577000</v>
      </c>
      <c r="K28" s="94">
        <v>90816965</v>
      </c>
      <c r="L28" s="93">
        <v>17499000</v>
      </c>
      <c r="M28" s="94">
        <v>17979913</v>
      </c>
      <c r="N28" s="93">
        <v>37782000</v>
      </c>
      <c r="O28" s="94">
        <v>7533773</v>
      </c>
      <c r="P28" s="93">
        <f>$H28      +$J28      +$L28      +$N28</f>
        <v>153670000</v>
      </c>
      <c r="Q28" s="94">
        <f>$I28      +$K28      +$M28      +$O28</f>
        <v>116330651</v>
      </c>
      <c r="R28" s="48">
        <f>IF(($L28      =0),0,((($N28      -$L28      )/$L28      )*100))</f>
        <v>115.90948054174524</v>
      </c>
      <c r="S28" s="49">
        <f>IF(($M28      =0),0,((($O28      -$M28      )/$M28      )*100))</f>
        <v>-58.09894630747101</v>
      </c>
      <c r="T28" s="48">
        <f>IF(($E28      =0),0,(($P28      /$E28      )*100))</f>
        <v>68.710652453856056</v>
      </c>
      <c r="U28" s="50">
        <f>IF(($E28      =0),0,(($Q28      /$E28      )*100))</f>
        <v>52.015064297467447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9222000</v>
      </c>
      <c r="C29" s="92">
        <v>0</v>
      </c>
      <c r="D29" s="92"/>
      <c r="E29" s="92">
        <f>$B29      +$C29      +$D29</f>
        <v>9222000</v>
      </c>
      <c r="F29" s="93">
        <v>9222000</v>
      </c>
      <c r="G29" s="94">
        <v>9222000</v>
      </c>
      <c r="H29" s="93">
        <v>1100000</v>
      </c>
      <c r="I29" s="94">
        <v>820037</v>
      </c>
      <c r="J29" s="93">
        <v>3301000</v>
      </c>
      <c r="K29" s="94">
        <v>2456826</v>
      </c>
      <c r="L29" s="93">
        <v>1681000</v>
      </c>
      <c r="M29" s="94">
        <v>541303</v>
      </c>
      <c r="N29" s="93">
        <v>1968000</v>
      </c>
      <c r="O29" s="94">
        <v>709835</v>
      </c>
      <c r="P29" s="93">
        <f>$H29      +$J29      +$L29      +$N29</f>
        <v>8050000</v>
      </c>
      <c r="Q29" s="94">
        <f>$I29      +$K29      +$M29      +$O29</f>
        <v>4528001</v>
      </c>
      <c r="R29" s="48">
        <f>IF(($L29      =0),0,((($N29      -$L29      )/$L29      )*100))</f>
        <v>17.073170731707318</v>
      </c>
      <c r="S29" s="49">
        <f>IF(($M29      =0),0,((($O29      -$M29      )/$M29      )*100))</f>
        <v>31.134503226473896</v>
      </c>
      <c r="T29" s="48">
        <f>IF(($E29      =0),0,(($P29      /$E29      )*100))</f>
        <v>87.291260030362167</v>
      </c>
      <c r="U29" s="50">
        <f>IF(($E29      =0),0,(($Q29      /$E29      )*100))</f>
        <v>49.099989156365211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133">
        <f>SUM(B26:B29)</f>
        <v>232870000</v>
      </c>
      <c r="C30" s="133">
        <f>SUM(C26:C29)</f>
        <v>0</v>
      </c>
      <c r="D30" s="133"/>
      <c r="E30" s="133">
        <f>$B30      +$C30      +$D30</f>
        <v>232870000</v>
      </c>
      <c r="F30" s="134">
        <f t="shared" ref="F30:O30" si="16">SUM(F26:F29)</f>
        <v>232870000</v>
      </c>
      <c r="G30" s="135">
        <f t="shared" si="16"/>
        <v>232870000</v>
      </c>
      <c r="H30" s="134">
        <f t="shared" si="16"/>
        <v>23912000</v>
      </c>
      <c r="I30" s="135">
        <f t="shared" si="16"/>
        <v>820037</v>
      </c>
      <c r="J30" s="134">
        <f t="shared" si="16"/>
        <v>78878000</v>
      </c>
      <c r="K30" s="135">
        <f t="shared" si="16"/>
        <v>93273791</v>
      </c>
      <c r="L30" s="134">
        <f t="shared" si="16"/>
        <v>19180000</v>
      </c>
      <c r="M30" s="135">
        <f t="shared" si="16"/>
        <v>18521216</v>
      </c>
      <c r="N30" s="134">
        <f t="shared" si="16"/>
        <v>39750000</v>
      </c>
      <c r="O30" s="135">
        <f t="shared" si="16"/>
        <v>8243608</v>
      </c>
      <c r="P30" s="134">
        <f>$H30      +$J30      +$L30      +$N30</f>
        <v>161720000</v>
      </c>
      <c r="Q30" s="135">
        <f>$I30      +$K30      +$M30      +$O30</f>
        <v>120858652</v>
      </c>
      <c r="R30" s="136">
        <f>IF(($L30      =0),0,((($N30      -$L30      )/$L30      )*100))</f>
        <v>107.24713242961418</v>
      </c>
      <c r="S30" s="137">
        <f>IF(($M30      =0),0,((($O30      -$M30      )/$M30      )*100))</f>
        <v>-55.491000158952843</v>
      </c>
      <c r="T30" s="136">
        <f>IF($E30   =0,0,($P30   /$E30   )*100)</f>
        <v>69.446472280671628</v>
      </c>
      <c r="U30" s="54">
        <f>IF($E30   =0,0,($Q30   /$E30   )*100)</f>
        <v>51.899622965603129</v>
      </c>
      <c r="V30" s="134">
        <f>SUM(V26:V29)</f>
        <v>0</v>
      </c>
      <c r="W30" s="135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41224000</v>
      </c>
      <c r="C32" s="92">
        <v>0</v>
      </c>
      <c r="D32" s="92"/>
      <c r="E32" s="92">
        <f>$B32      +$C32      +$D32</f>
        <v>41224000</v>
      </c>
      <c r="F32" s="93">
        <v>41224000</v>
      </c>
      <c r="G32" s="94">
        <v>41224000</v>
      </c>
      <c r="H32" s="93">
        <v>12627000</v>
      </c>
      <c r="I32" s="94">
        <v>821330</v>
      </c>
      <c r="J32" s="93">
        <v>10786000</v>
      </c>
      <c r="K32" s="94">
        <v>3053751</v>
      </c>
      <c r="L32" s="93">
        <v>5477000</v>
      </c>
      <c r="M32" s="94">
        <v>8944700</v>
      </c>
      <c r="N32" s="93">
        <v>7326000</v>
      </c>
      <c r="O32" s="94">
        <v>3624062</v>
      </c>
      <c r="P32" s="93">
        <f>$H32      +$J32      +$L32      +$N32</f>
        <v>36216000</v>
      </c>
      <c r="Q32" s="94">
        <f>$I32      +$K32      +$M32      +$O32</f>
        <v>16443843</v>
      </c>
      <c r="R32" s="48">
        <f>IF(($L32      =0),0,((($N32      -$L32      )/$L32      )*100))</f>
        <v>33.759357312397299</v>
      </c>
      <c r="S32" s="49">
        <f>IF(($M32      =0),0,((($O32      -$M32      )/$M32      )*100))</f>
        <v>-59.483694254698314</v>
      </c>
      <c r="T32" s="48">
        <f>IF(($E32      =0),0,(($P32      /$E32      )*100))</f>
        <v>87.851736852319036</v>
      </c>
      <c r="U32" s="50">
        <f>IF(($E32      =0),0,(($Q32      /$E32      )*100))</f>
        <v>39.889003978265087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133">
        <f>B32</f>
        <v>41224000</v>
      </c>
      <c r="C33" s="133">
        <f>C32</f>
        <v>0</v>
      </c>
      <c r="D33" s="133"/>
      <c r="E33" s="133">
        <f>$B33      +$C33      +$D33</f>
        <v>41224000</v>
      </c>
      <c r="F33" s="134">
        <f t="shared" ref="F33:O33" si="17">F32</f>
        <v>41224000</v>
      </c>
      <c r="G33" s="135">
        <f t="shared" si="17"/>
        <v>41224000</v>
      </c>
      <c r="H33" s="134">
        <f t="shared" si="17"/>
        <v>12627000</v>
      </c>
      <c r="I33" s="135">
        <f t="shared" si="17"/>
        <v>821330</v>
      </c>
      <c r="J33" s="134">
        <f t="shared" si="17"/>
        <v>10786000</v>
      </c>
      <c r="K33" s="135">
        <f t="shared" si="17"/>
        <v>3053751</v>
      </c>
      <c r="L33" s="134">
        <f t="shared" si="17"/>
        <v>5477000</v>
      </c>
      <c r="M33" s="135">
        <f t="shared" si="17"/>
        <v>8944700</v>
      </c>
      <c r="N33" s="134">
        <f t="shared" si="17"/>
        <v>7326000</v>
      </c>
      <c r="O33" s="135">
        <f t="shared" si="17"/>
        <v>3624062</v>
      </c>
      <c r="P33" s="134">
        <f>$H33      +$J33      +$L33      +$N33</f>
        <v>36216000</v>
      </c>
      <c r="Q33" s="135">
        <f>$I33      +$K33      +$M33      +$O33</f>
        <v>16443843</v>
      </c>
      <c r="R33" s="136">
        <f>IF(($L33      =0),0,((($N33      -$L33      )/$L33      )*100))</f>
        <v>33.759357312397299</v>
      </c>
      <c r="S33" s="137">
        <f>IF(($M33      =0),0,((($O33      -$M33      )/$M33      )*100))</f>
        <v>-59.483694254698314</v>
      </c>
      <c r="T33" s="136">
        <f>IF($E33   =0,0,($P33   /$E33   )*100)</f>
        <v>87.851736852319036</v>
      </c>
      <c r="U33" s="54">
        <f>IF($E33   =0,0,($Q33   /$E33   )*100)</f>
        <v>39.889003978265087</v>
      </c>
      <c r="V33" s="134">
        <f>V32</f>
        <v>0</v>
      </c>
      <c r="W33" s="135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108119000</v>
      </c>
      <c r="C35" s="92">
        <v>17670000</v>
      </c>
      <c r="D35" s="92"/>
      <c r="E35" s="92">
        <f t="shared" ref="E35:E40" si="18">$B35      +$C35      +$D35</f>
        <v>125789000</v>
      </c>
      <c r="F35" s="93">
        <v>125789000</v>
      </c>
      <c r="G35" s="94">
        <v>125789000</v>
      </c>
      <c r="H35" s="93">
        <v>14755000</v>
      </c>
      <c r="I35" s="94">
        <v>12880102</v>
      </c>
      <c r="J35" s="93">
        <v>12849000</v>
      </c>
      <c r="K35" s="94">
        <v>14614117</v>
      </c>
      <c r="L35" s="93">
        <v>10110000</v>
      </c>
      <c r="M35" s="94">
        <v>20492259</v>
      </c>
      <c r="N35" s="93">
        <v>34258000</v>
      </c>
      <c r="O35" s="94">
        <v>36585825</v>
      </c>
      <c r="P35" s="93">
        <f t="shared" ref="P35:P40" si="19">$H35      +$J35      +$L35      +$N35</f>
        <v>71972000</v>
      </c>
      <c r="Q35" s="94">
        <f t="shared" ref="Q35:Q40" si="20">$I35      +$K35      +$M35      +$O35</f>
        <v>84572303</v>
      </c>
      <c r="R35" s="48">
        <f t="shared" ref="R35:R40" si="21">IF(($L35      =0),0,((($N35      -$L35      )/$L35      )*100))</f>
        <v>238.85262116716123</v>
      </c>
      <c r="S35" s="49">
        <f t="shared" ref="S35:S40" si="22">IF(($M35      =0),0,((($O35      -$M35      )/$M35      )*100))</f>
        <v>78.534855527640943</v>
      </c>
      <c r="T35" s="48">
        <f t="shared" ref="T35:T39" si="23">IF(($E35      =0),0,(($P35      /$E35      )*100))</f>
        <v>57.216449769057711</v>
      </c>
      <c r="U35" s="50">
        <f t="shared" ref="U35:U39" si="24">IF(($E35      =0),0,(($Q35      /$E35      )*100))</f>
        <v>67.233464770369437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64868000</v>
      </c>
      <c r="C36" s="92">
        <v>0</v>
      </c>
      <c r="D36" s="92"/>
      <c r="E36" s="92">
        <f t="shared" si="18"/>
        <v>64868000</v>
      </c>
      <c r="F36" s="93">
        <v>64868000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18500000</v>
      </c>
      <c r="C38" s="92">
        <v>2000000</v>
      </c>
      <c r="D38" s="92"/>
      <c r="E38" s="92">
        <f t="shared" si="18"/>
        <v>20500000</v>
      </c>
      <c r="F38" s="93">
        <v>20500000</v>
      </c>
      <c r="G38" s="94">
        <v>20500000</v>
      </c>
      <c r="H38" s="93"/>
      <c r="I38" s="94"/>
      <c r="J38" s="93">
        <v>4757000</v>
      </c>
      <c r="K38" s="94"/>
      <c r="L38" s="93"/>
      <c r="M38" s="94"/>
      <c r="N38" s="93">
        <v>7262000</v>
      </c>
      <c r="O38" s="94"/>
      <c r="P38" s="93">
        <f t="shared" si="19"/>
        <v>12019000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58.629268292682923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1</v>
      </c>
    </row>
    <row r="40" spans="1:23" ht="12.95" customHeight="1" x14ac:dyDescent="0.2">
      <c r="A40" s="51" t="s">
        <v>41</v>
      </c>
      <c r="B40" s="133">
        <f>SUM(B35:B39)</f>
        <v>191487000</v>
      </c>
      <c r="C40" s="133">
        <f>SUM(C35:C39)</f>
        <v>19670000</v>
      </c>
      <c r="D40" s="133"/>
      <c r="E40" s="133">
        <f t="shared" si="18"/>
        <v>211157000</v>
      </c>
      <c r="F40" s="134">
        <f t="shared" ref="F40:O40" si="25">SUM(F35:F39)</f>
        <v>211157000</v>
      </c>
      <c r="G40" s="135">
        <f t="shared" si="25"/>
        <v>146289000</v>
      </c>
      <c r="H40" s="134">
        <f t="shared" si="25"/>
        <v>14755000</v>
      </c>
      <c r="I40" s="135">
        <f t="shared" si="25"/>
        <v>12880102</v>
      </c>
      <c r="J40" s="134">
        <f t="shared" si="25"/>
        <v>17606000</v>
      </c>
      <c r="K40" s="135">
        <f t="shared" si="25"/>
        <v>14614117</v>
      </c>
      <c r="L40" s="134">
        <f t="shared" si="25"/>
        <v>10110000</v>
      </c>
      <c r="M40" s="135">
        <f t="shared" si="25"/>
        <v>20492259</v>
      </c>
      <c r="N40" s="134">
        <f t="shared" si="25"/>
        <v>41520000</v>
      </c>
      <c r="O40" s="135">
        <f t="shared" si="25"/>
        <v>36585825</v>
      </c>
      <c r="P40" s="134">
        <f t="shared" si="19"/>
        <v>83991000</v>
      </c>
      <c r="Q40" s="135">
        <f t="shared" si="20"/>
        <v>84572303</v>
      </c>
      <c r="R40" s="136">
        <f t="shared" si="21"/>
        <v>310.68249258160239</v>
      </c>
      <c r="S40" s="137">
        <f t="shared" si="22"/>
        <v>78.534855527640943</v>
      </c>
      <c r="T40" s="136">
        <f>IF((+$E35+$E38) =0,0,(P40   /(+$E35+$E38) )*100)</f>
        <v>57.414433074257119</v>
      </c>
      <c r="U40" s="54">
        <f>IF((+$E35+$E38) =0,0,(Q40   /(+$E35+$E38) )*100)</f>
        <v>57.811799246696602</v>
      </c>
      <c r="V40" s="134">
        <f>SUM(V35:V39)</f>
        <v>0</v>
      </c>
      <c r="W40" s="135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213921000</v>
      </c>
      <c r="C43" s="92">
        <v>0</v>
      </c>
      <c r="D43" s="92"/>
      <c r="E43" s="92">
        <f t="shared" si="26"/>
        <v>213921000</v>
      </c>
      <c r="F43" s="93">
        <v>213921000</v>
      </c>
      <c r="G43" s="94">
        <v>213921000</v>
      </c>
      <c r="H43" s="93">
        <v>23202000</v>
      </c>
      <c r="I43" s="94">
        <v>-9715879</v>
      </c>
      <c r="J43" s="93">
        <v>45428000</v>
      </c>
      <c r="K43" s="94">
        <v>21842825</v>
      </c>
      <c r="L43" s="93">
        <v>12421000</v>
      </c>
      <c r="M43" s="94">
        <v>8923065</v>
      </c>
      <c r="N43" s="93">
        <v>25724000</v>
      </c>
      <c r="O43" s="94">
        <v>76813210</v>
      </c>
      <c r="P43" s="93">
        <f t="shared" si="27"/>
        <v>106775000</v>
      </c>
      <c r="Q43" s="94">
        <f t="shared" si="28"/>
        <v>97863221</v>
      </c>
      <c r="R43" s="48">
        <f t="shared" si="29"/>
        <v>107.1008775460913</v>
      </c>
      <c r="S43" s="49">
        <f t="shared" si="30"/>
        <v>760.83884853466839</v>
      </c>
      <c r="T43" s="48">
        <f t="shared" si="31"/>
        <v>49.913285745672468</v>
      </c>
      <c r="U43" s="50">
        <f t="shared" si="32"/>
        <v>45.74736514881662</v>
      </c>
      <c r="V43" s="93">
        <v>17227000</v>
      </c>
      <c r="W43" s="94">
        <v>0</v>
      </c>
    </row>
    <row r="44" spans="1:23" ht="12.95" customHeight="1" x14ac:dyDescent="0.2">
      <c r="A44" s="47" t="s">
        <v>67</v>
      </c>
      <c r="B44" s="92">
        <v>951316000</v>
      </c>
      <c r="C44" s="92">
        <v>-169669000</v>
      </c>
      <c r="D44" s="92"/>
      <c r="E44" s="92">
        <f t="shared" si="26"/>
        <v>781647000</v>
      </c>
      <c r="F44" s="93">
        <v>781647000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374617000</v>
      </c>
      <c r="C51" s="92">
        <v>-23750000</v>
      </c>
      <c r="D51" s="92"/>
      <c r="E51" s="92">
        <f t="shared" si="26"/>
        <v>350867000</v>
      </c>
      <c r="F51" s="93">
        <v>350867000</v>
      </c>
      <c r="G51" s="94">
        <v>350867000</v>
      </c>
      <c r="H51" s="93">
        <v>52275000</v>
      </c>
      <c r="I51" s="94">
        <v>-15236648</v>
      </c>
      <c r="J51" s="93">
        <v>54456000</v>
      </c>
      <c r="K51" s="94">
        <v>25027264</v>
      </c>
      <c r="L51" s="93">
        <v>40055000</v>
      </c>
      <c r="M51" s="94">
        <v>27792427</v>
      </c>
      <c r="N51" s="93">
        <v>96378000</v>
      </c>
      <c r="O51" s="94">
        <v>63129266</v>
      </c>
      <c r="P51" s="93">
        <f t="shared" si="27"/>
        <v>243164000</v>
      </c>
      <c r="Q51" s="94">
        <f t="shared" si="28"/>
        <v>100712309</v>
      </c>
      <c r="R51" s="48">
        <f t="shared" si="29"/>
        <v>140.61415553613782</v>
      </c>
      <c r="S51" s="49">
        <f t="shared" si="30"/>
        <v>127.14556738783554</v>
      </c>
      <c r="T51" s="48">
        <f t="shared" si="31"/>
        <v>69.303753274032616</v>
      </c>
      <c r="U51" s="50">
        <f t="shared" si="32"/>
        <v>28.70384191160753</v>
      </c>
      <c r="V51" s="93">
        <v>7773000</v>
      </c>
      <c r="W51" s="94">
        <v>0</v>
      </c>
    </row>
    <row r="52" spans="1:23" ht="12.95" customHeight="1" x14ac:dyDescent="0.2">
      <c r="A52" s="47" t="s">
        <v>75</v>
      </c>
      <c r="B52" s="92">
        <v>90000000</v>
      </c>
      <c r="C52" s="92">
        <v>18750000</v>
      </c>
      <c r="D52" s="92"/>
      <c r="E52" s="92">
        <f t="shared" si="26"/>
        <v>108750000</v>
      </c>
      <c r="F52" s="93">
        <v>108750000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133">
        <f>SUM(B42:B52)</f>
        <v>1629854000</v>
      </c>
      <c r="C53" s="133">
        <f>SUM(C42:C52)</f>
        <v>-174669000</v>
      </c>
      <c r="D53" s="133"/>
      <c r="E53" s="133">
        <f t="shared" si="26"/>
        <v>1455185000</v>
      </c>
      <c r="F53" s="134">
        <f t="shared" ref="F53:O53" si="33">SUM(F42:F52)</f>
        <v>1455185000</v>
      </c>
      <c r="G53" s="135">
        <f t="shared" si="33"/>
        <v>564788000</v>
      </c>
      <c r="H53" s="134">
        <f t="shared" si="33"/>
        <v>75477000</v>
      </c>
      <c r="I53" s="135">
        <f t="shared" si="33"/>
        <v>-24952527</v>
      </c>
      <c r="J53" s="134">
        <f t="shared" si="33"/>
        <v>99884000</v>
      </c>
      <c r="K53" s="135">
        <f t="shared" si="33"/>
        <v>46870089</v>
      </c>
      <c r="L53" s="134">
        <f t="shared" si="33"/>
        <v>52476000</v>
      </c>
      <c r="M53" s="135">
        <f t="shared" si="33"/>
        <v>36715492</v>
      </c>
      <c r="N53" s="134">
        <f t="shared" si="33"/>
        <v>122102000</v>
      </c>
      <c r="O53" s="135">
        <f t="shared" si="33"/>
        <v>139942476</v>
      </c>
      <c r="P53" s="134">
        <f t="shared" si="27"/>
        <v>349939000</v>
      </c>
      <c r="Q53" s="135">
        <f t="shared" si="28"/>
        <v>198575530</v>
      </c>
      <c r="R53" s="136">
        <f t="shared" si="29"/>
        <v>132.68160682978885</v>
      </c>
      <c r="S53" s="137">
        <f t="shared" si="30"/>
        <v>281.15375384320055</v>
      </c>
      <c r="T53" s="136">
        <f>IF((+$E43+$E45+$E47+$E48+$E51) =0,0,(P53   /(+$E43+$E45+$E47+$E48+$E51) )*100)</f>
        <v>61.959354660509781</v>
      </c>
      <c r="U53" s="54">
        <f>IF((+$E43+$E45+$E47+$E48+$E51) =0,0,(Q53   /(+$E43+$E45+$E47+$E48+$E51) )*100)</f>
        <v>35.159304022040125</v>
      </c>
      <c r="V53" s="134">
        <f>SUM(V42:V52)</f>
        <v>25000000</v>
      </c>
      <c r="W53" s="135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41</v>
      </c>
      <c r="B59" s="138">
        <f>SUM(B55:B58)</f>
        <v>0</v>
      </c>
      <c r="C59" s="138">
        <f>SUM(C55:C58)</f>
        <v>0</v>
      </c>
      <c r="D59" s="138"/>
      <c r="E59" s="138">
        <f>$B59      +$C59      +$D59</f>
        <v>0</v>
      </c>
      <c r="F59" s="139">
        <f t="shared" ref="F59:O59" si="34">SUM(F55:F58)</f>
        <v>0</v>
      </c>
      <c r="G59" s="140">
        <f t="shared" si="34"/>
        <v>0</v>
      </c>
      <c r="H59" s="139">
        <f t="shared" si="34"/>
        <v>0</v>
      </c>
      <c r="I59" s="140">
        <f t="shared" si="34"/>
        <v>0</v>
      </c>
      <c r="J59" s="139">
        <f t="shared" si="34"/>
        <v>0</v>
      </c>
      <c r="K59" s="140">
        <f t="shared" si="34"/>
        <v>0</v>
      </c>
      <c r="L59" s="139">
        <f t="shared" si="34"/>
        <v>0</v>
      </c>
      <c r="M59" s="140">
        <f t="shared" si="34"/>
        <v>0</v>
      </c>
      <c r="N59" s="139">
        <f t="shared" si="34"/>
        <v>0</v>
      </c>
      <c r="O59" s="140">
        <f t="shared" si="34"/>
        <v>0</v>
      </c>
      <c r="P59" s="139">
        <f>$H59      +$J59      +$L59      +$N59</f>
        <v>0</v>
      </c>
      <c r="Q59" s="140">
        <f>$I59      +$K59      +$M59      +$O59</f>
        <v>0</v>
      </c>
      <c r="R59" s="141">
        <f>IF(($L59      =0),0,((($N59      -$L59      )/$L59      )*100))</f>
        <v>0</v>
      </c>
      <c r="S59" s="142">
        <f>IF(($M59      =0),0,((($O59      -$M59      )/$M59      )*100))</f>
        <v>0</v>
      </c>
      <c r="T59" s="141">
        <f>IF($E59   =0,0,($P59   /$E59   )*100)</f>
        <v>0</v>
      </c>
      <c r="U59" s="59">
        <f>IF($E59   =0,0,($Q59   /$E59   )*100)</f>
        <v>0</v>
      </c>
      <c r="V59" s="139">
        <f>SUM(V55:V58)</f>
        <v>0</v>
      </c>
      <c r="W59" s="140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263893000</v>
      </c>
      <c r="C65" s="92">
        <v>-50000000</v>
      </c>
      <c r="D65" s="92"/>
      <c r="E65" s="92">
        <f t="shared" si="35"/>
        <v>213893000</v>
      </c>
      <c r="F65" s="93">
        <v>213893000</v>
      </c>
      <c r="G65" s="94">
        <v>213893000</v>
      </c>
      <c r="H65" s="93">
        <v>10217000</v>
      </c>
      <c r="I65" s="94"/>
      <c r="J65" s="93">
        <v>14414000</v>
      </c>
      <c r="K65" s="94">
        <v>25306079</v>
      </c>
      <c r="L65" s="93">
        <v>18650000</v>
      </c>
      <c r="M65" s="94">
        <v>17406826</v>
      </c>
      <c r="N65" s="93">
        <v>29849000</v>
      </c>
      <c r="O65" s="94">
        <v>15610644</v>
      </c>
      <c r="P65" s="93">
        <f t="shared" si="36"/>
        <v>73130000</v>
      </c>
      <c r="Q65" s="94">
        <f t="shared" si="37"/>
        <v>58323549</v>
      </c>
      <c r="R65" s="48">
        <f t="shared" si="38"/>
        <v>60.048257372654156</v>
      </c>
      <c r="S65" s="49">
        <f t="shared" si="39"/>
        <v>-10.318836989580985</v>
      </c>
      <c r="T65" s="48">
        <f t="shared" si="40"/>
        <v>34.189992192357863</v>
      </c>
      <c r="U65" s="50">
        <f t="shared" si="41"/>
        <v>27.267628674150156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133">
        <f>SUM(B61:B65)</f>
        <v>263893000</v>
      </c>
      <c r="C66" s="133">
        <f>SUM(C61:C65)</f>
        <v>-50000000</v>
      </c>
      <c r="D66" s="133"/>
      <c r="E66" s="133">
        <f t="shared" si="35"/>
        <v>213893000</v>
      </c>
      <c r="F66" s="134">
        <f t="shared" ref="F66:O66" si="42">SUM(F61:F65)</f>
        <v>213893000</v>
      </c>
      <c r="G66" s="135">
        <f t="shared" si="42"/>
        <v>213893000</v>
      </c>
      <c r="H66" s="134">
        <f t="shared" si="42"/>
        <v>10217000</v>
      </c>
      <c r="I66" s="135">
        <f t="shared" si="42"/>
        <v>0</v>
      </c>
      <c r="J66" s="134">
        <f t="shared" si="42"/>
        <v>14414000</v>
      </c>
      <c r="K66" s="135">
        <f t="shared" si="42"/>
        <v>25306079</v>
      </c>
      <c r="L66" s="134">
        <f t="shared" si="42"/>
        <v>18650000</v>
      </c>
      <c r="M66" s="135">
        <f t="shared" si="42"/>
        <v>17406826</v>
      </c>
      <c r="N66" s="134">
        <f t="shared" si="42"/>
        <v>29849000</v>
      </c>
      <c r="O66" s="135">
        <f t="shared" si="42"/>
        <v>15610644</v>
      </c>
      <c r="P66" s="134">
        <f t="shared" si="36"/>
        <v>73130000</v>
      </c>
      <c r="Q66" s="135">
        <f t="shared" si="37"/>
        <v>58323549</v>
      </c>
      <c r="R66" s="136">
        <f t="shared" si="38"/>
        <v>60.048257372654156</v>
      </c>
      <c r="S66" s="137">
        <f t="shared" si="39"/>
        <v>-10.318836989580985</v>
      </c>
      <c r="T66" s="136">
        <f>IF((+$E61+$E63+$E64++$E65) =0,0,(P66   /(+$E61+$E63+$E64+$E65) )*100)</f>
        <v>34.189992192357863</v>
      </c>
      <c r="U66" s="54">
        <f>IF((+$E61+$E63+$E65) =0,0,(Q66  /(+$E61+$E63+$E65) )*100)</f>
        <v>27.267628674150156</v>
      </c>
      <c r="V66" s="134">
        <f>SUM(V61:V65)</f>
        <v>0</v>
      </c>
      <c r="W66" s="135">
        <f>SUM(W61:W65)</f>
        <v>0</v>
      </c>
    </row>
    <row r="67" spans="1:23" ht="12.95" customHeight="1" x14ac:dyDescent="0.2">
      <c r="A67" s="60" t="s">
        <v>87</v>
      </c>
      <c r="B67" s="143">
        <f>SUM(B9:B14,B17:B23,B26:B29,B32,B35:B39,B42:B52,B55:B58,B61:B65)</f>
        <v>2448092000</v>
      </c>
      <c r="C67" s="143">
        <f>SUM(C9:C14,C17:C23,C26:C29,C32,C35:C39,C42:C52,C55:C58,C61:C65)</f>
        <v>-184261000</v>
      </c>
      <c r="D67" s="143"/>
      <c r="E67" s="143">
        <f t="shared" si="35"/>
        <v>2263831000</v>
      </c>
      <c r="F67" s="144">
        <f t="shared" ref="F67:O67" si="43">SUM(F9:F14,F17:F23,F26:F29,F32,F35:F39,F42:F52,F55:F58,F61:F65)</f>
        <v>2263831000</v>
      </c>
      <c r="G67" s="145">
        <f t="shared" si="43"/>
        <v>1294136000</v>
      </c>
      <c r="H67" s="144">
        <f t="shared" si="43"/>
        <v>144481000</v>
      </c>
      <c r="I67" s="145">
        <f t="shared" si="43"/>
        <v>-11733117</v>
      </c>
      <c r="J67" s="144">
        <f t="shared" si="43"/>
        <v>238453000</v>
      </c>
      <c r="K67" s="145">
        <f t="shared" si="43"/>
        <v>193154081</v>
      </c>
      <c r="L67" s="144">
        <f t="shared" si="43"/>
        <v>121960000</v>
      </c>
      <c r="M67" s="145">
        <f t="shared" si="43"/>
        <v>108884765</v>
      </c>
      <c r="N67" s="144">
        <f t="shared" si="43"/>
        <v>280181000</v>
      </c>
      <c r="O67" s="145">
        <f t="shared" si="43"/>
        <v>234826843</v>
      </c>
      <c r="P67" s="144">
        <f t="shared" si="36"/>
        <v>785075000</v>
      </c>
      <c r="Q67" s="145">
        <f t="shared" si="37"/>
        <v>525132572</v>
      </c>
      <c r="R67" s="146">
        <f t="shared" si="38"/>
        <v>129.73187930469007</v>
      </c>
      <c r="S67" s="147">
        <f t="shared" si="39"/>
        <v>115.66547257552516</v>
      </c>
      <c r="T67" s="146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60.664026037448927</v>
      </c>
      <c r="U67" s="146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40.577850550483099</v>
      </c>
      <c r="V67" s="144">
        <f>SUM(V9:V14,V17:V23,V26:V29,V32,V35:V39,V42:V52,V55:V58,V61:V65)</f>
        <v>25000000</v>
      </c>
      <c r="W67" s="145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781076000</v>
      </c>
      <c r="C69" s="92">
        <v>-1724000</v>
      </c>
      <c r="D69" s="92"/>
      <c r="E69" s="92">
        <f>$B69      +$C69      +$D69</f>
        <v>779352000</v>
      </c>
      <c r="F69" s="93">
        <v>779352000</v>
      </c>
      <c r="G69" s="94">
        <v>779352000</v>
      </c>
      <c r="H69" s="93">
        <v>111156000</v>
      </c>
      <c r="I69" s="94">
        <v>1719380</v>
      </c>
      <c r="J69" s="93">
        <v>190719000</v>
      </c>
      <c r="K69" s="94">
        <v>85961287</v>
      </c>
      <c r="L69" s="93">
        <v>90399000</v>
      </c>
      <c r="M69" s="94">
        <v>39035389</v>
      </c>
      <c r="N69" s="93">
        <v>229810000</v>
      </c>
      <c r="O69" s="94">
        <v>166851000</v>
      </c>
      <c r="P69" s="93">
        <f>$H69      +$J69      +$L69      +$N69</f>
        <v>622084000</v>
      </c>
      <c r="Q69" s="94">
        <f>$I69      +$K69      +$M69      +$O69</f>
        <v>293567056</v>
      </c>
      <c r="R69" s="48">
        <f>IF(($L69      =0),0,((($N69      -$L69      )/$L69      )*100))</f>
        <v>154.2174139094459</v>
      </c>
      <c r="S69" s="49">
        <f>IF(($M69      =0),0,((($O69      -$M69      )/$M69      )*100))</f>
        <v>327.43521782247387</v>
      </c>
      <c r="T69" s="48">
        <f>IF(($E69      =0),0,(($P69      /$E69      )*100))</f>
        <v>79.820671532247303</v>
      </c>
      <c r="U69" s="50">
        <f>IF(($E69      =0),0,(($Q69      /$E69      )*100))</f>
        <v>37.668095546043375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38">
        <f>B69</f>
        <v>781076000</v>
      </c>
      <c r="C70" s="138">
        <f>C69</f>
        <v>-1724000</v>
      </c>
      <c r="D70" s="138"/>
      <c r="E70" s="138">
        <f>$B70      +$C70      +$D70</f>
        <v>779352000</v>
      </c>
      <c r="F70" s="139">
        <f t="shared" ref="F70:O70" si="44">F69</f>
        <v>779352000</v>
      </c>
      <c r="G70" s="140">
        <f t="shared" si="44"/>
        <v>779352000</v>
      </c>
      <c r="H70" s="139">
        <f t="shared" si="44"/>
        <v>111156000</v>
      </c>
      <c r="I70" s="140">
        <f t="shared" si="44"/>
        <v>1719380</v>
      </c>
      <c r="J70" s="139">
        <f t="shared" si="44"/>
        <v>190719000</v>
      </c>
      <c r="K70" s="140">
        <f t="shared" si="44"/>
        <v>85961287</v>
      </c>
      <c r="L70" s="139">
        <f t="shared" si="44"/>
        <v>90399000</v>
      </c>
      <c r="M70" s="140">
        <f t="shared" si="44"/>
        <v>39035389</v>
      </c>
      <c r="N70" s="139">
        <f t="shared" si="44"/>
        <v>229810000</v>
      </c>
      <c r="O70" s="140">
        <f t="shared" si="44"/>
        <v>166851000</v>
      </c>
      <c r="P70" s="139">
        <f>$H70      +$J70      +$L70      +$N70</f>
        <v>622084000</v>
      </c>
      <c r="Q70" s="140">
        <f>$I70      +$K70      +$M70      +$O70</f>
        <v>293567056</v>
      </c>
      <c r="R70" s="141">
        <f>IF(($L70      =0),0,((($N70      -$L70      )/$L70      )*100))</f>
        <v>154.2174139094459</v>
      </c>
      <c r="S70" s="142">
        <f>IF(($M70      =0),0,((($O70      -$M70      )/$M70      )*100))</f>
        <v>327.43521782247387</v>
      </c>
      <c r="T70" s="141">
        <f>IF($E70   =0,0,($P70   /$E70   )*100)</f>
        <v>79.820671532247303</v>
      </c>
      <c r="U70" s="59">
        <f>IF($E70   =0,0,($Q70   /$E70 )*100)</f>
        <v>37.668095546043375</v>
      </c>
      <c r="V70" s="139">
        <f>V69</f>
        <v>0</v>
      </c>
      <c r="W70" s="140">
        <f>W69</f>
        <v>0</v>
      </c>
    </row>
    <row r="71" spans="1:23" ht="12.95" customHeight="1" x14ac:dyDescent="0.2">
      <c r="A71" s="60" t="s">
        <v>87</v>
      </c>
      <c r="B71" s="143">
        <f>B69</f>
        <v>781076000</v>
      </c>
      <c r="C71" s="143">
        <f>C69</f>
        <v>-1724000</v>
      </c>
      <c r="D71" s="143"/>
      <c r="E71" s="143">
        <f>$B71      +$C71      +$D71</f>
        <v>779352000</v>
      </c>
      <c r="F71" s="144">
        <f t="shared" ref="F71:O71" si="45">F69</f>
        <v>779352000</v>
      </c>
      <c r="G71" s="145">
        <f t="shared" si="45"/>
        <v>779352000</v>
      </c>
      <c r="H71" s="144">
        <f t="shared" si="45"/>
        <v>111156000</v>
      </c>
      <c r="I71" s="145">
        <f t="shared" si="45"/>
        <v>1719380</v>
      </c>
      <c r="J71" s="144">
        <f t="shared" si="45"/>
        <v>190719000</v>
      </c>
      <c r="K71" s="145">
        <f t="shared" si="45"/>
        <v>85961287</v>
      </c>
      <c r="L71" s="144">
        <f t="shared" si="45"/>
        <v>90399000</v>
      </c>
      <c r="M71" s="145">
        <f t="shared" si="45"/>
        <v>39035389</v>
      </c>
      <c r="N71" s="144">
        <f t="shared" si="45"/>
        <v>229810000</v>
      </c>
      <c r="O71" s="145">
        <f t="shared" si="45"/>
        <v>166851000</v>
      </c>
      <c r="P71" s="144">
        <f>$H71      +$J71      +$L71      +$N71</f>
        <v>622084000</v>
      </c>
      <c r="Q71" s="145">
        <f>$I71      +$K71      +$M71      +$O71</f>
        <v>293567056</v>
      </c>
      <c r="R71" s="146">
        <f>IF(($L71      =0),0,((($N71      -$L71      )/$L71      )*100))</f>
        <v>154.2174139094459</v>
      </c>
      <c r="S71" s="147">
        <f>IF(($M71      =0),0,((($O71      -$M71      )/$M71      )*100))</f>
        <v>327.43521782247387</v>
      </c>
      <c r="T71" s="146">
        <f>IF($E71   =0,0,($P71   /$E71   )*100)</f>
        <v>79.820671532247303</v>
      </c>
      <c r="U71" s="65">
        <f>IF($E71   =0,0,($Q71   /$E71   )*100)</f>
        <v>37.668095546043375</v>
      </c>
      <c r="V71" s="144">
        <f>V69</f>
        <v>0</v>
      </c>
      <c r="W71" s="145">
        <f>W69</f>
        <v>0</v>
      </c>
    </row>
    <row r="72" spans="1:23" ht="12.95" customHeight="1" thickBot="1" x14ac:dyDescent="0.25">
      <c r="A72" s="60" t="s">
        <v>89</v>
      </c>
      <c r="B72" s="143">
        <f>SUM(B9:B14,B17:B23,B26:B29,B32,B35:B39,B42:B52,B55:B58,B61:B65,B69)</f>
        <v>3229168000</v>
      </c>
      <c r="C72" s="143">
        <f>SUM(C9:C14,C17:C23,C26:C29,C32,C35:C39,C42:C52,C55:C58,C61:C65,C69)</f>
        <v>-185985000</v>
      </c>
      <c r="D72" s="143"/>
      <c r="E72" s="143">
        <f>$B72      +$C72      +$D72</f>
        <v>3043183000</v>
      </c>
      <c r="F72" s="144">
        <f t="shared" ref="F72:O72" si="46">SUM(F9:F14,F17:F23,F26:F29,F32,F35:F39,F42:F52,F55:F58,F61:F65,F69)</f>
        <v>3043183000</v>
      </c>
      <c r="G72" s="145">
        <f t="shared" si="46"/>
        <v>2073488000</v>
      </c>
      <c r="H72" s="144">
        <f t="shared" si="46"/>
        <v>255637000</v>
      </c>
      <c r="I72" s="145">
        <f t="shared" si="46"/>
        <v>-10013737</v>
      </c>
      <c r="J72" s="144">
        <f t="shared" si="46"/>
        <v>429172000</v>
      </c>
      <c r="K72" s="145">
        <f t="shared" si="46"/>
        <v>279115368</v>
      </c>
      <c r="L72" s="144">
        <f t="shared" si="46"/>
        <v>212359000</v>
      </c>
      <c r="M72" s="145">
        <f t="shared" si="46"/>
        <v>147920154</v>
      </c>
      <c r="N72" s="144">
        <f t="shared" si="46"/>
        <v>509991000</v>
      </c>
      <c r="O72" s="145">
        <f t="shared" si="46"/>
        <v>401677843</v>
      </c>
      <c r="P72" s="144">
        <f>$H72      +$J72      +$L72      +$N72</f>
        <v>1407159000</v>
      </c>
      <c r="Q72" s="145">
        <f>$I72      +$K72      +$M72      +$O72</f>
        <v>818699628</v>
      </c>
      <c r="R72" s="146">
        <f>IF(($L72      =0),0,((($N72      -$L72      )/$L72      )*100))</f>
        <v>140.15511468786349</v>
      </c>
      <c r="S72" s="147">
        <f>IF(($M72      =0),0,((($O72      -$M72      )/$M72      )*100))</f>
        <v>171.55044944044607</v>
      </c>
      <c r="T72" s="146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67.86434259566488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39.484174878272746</v>
      </c>
      <c r="V72" s="144">
        <f>SUM(V9:V14,V17:V23,V26:V29,V32,V35:V39,V42:V52,V55:V58,V61:V65,V69)</f>
        <v>25000000</v>
      </c>
      <c r="W72" s="145">
        <f>SUM(W9:W14,W17:W23,W26:W29,W32,W35:W39,W42:W52,W55:W58,W61:W65,W69)</f>
        <v>0</v>
      </c>
    </row>
    <row r="73" spans="1:23" ht="13.5" thickTop="1" x14ac:dyDescent="0.2">
      <c r="A73" s="148" t="s">
        <v>90</v>
      </c>
      <c r="B73" s="149"/>
      <c r="C73" s="150"/>
      <c r="D73" s="150"/>
      <c r="E73" s="151"/>
      <c r="F73" s="149"/>
      <c r="G73" s="150"/>
      <c r="H73" s="150"/>
      <c r="I73" s="151"/>
      <c r="J73" s="150"/>
      <c r="K73" s="151"/>
      <c r="L73" s="150"/>
      <c r="M73" s="150"/>
      <c r="N73" s="150"/>
      <c r="O73" s="150"/>
      <c r="P73" s="150"/>
      <c r="Q73" s="150"/>
      <c r="R73" s="150"/>
      <c r="S73" s="150"/>
      <c r="T73" s="150"/>
      <c r="U73" s="151"/>
      <c r="V73" s="149"/>
      <c r="W73" s="151"/>
    </row>
    <row r="74" spans="1:23" x14ac:dyDescent="0.2">
      <c r="A74" s="152" t="s">
        <v>1</v>
      </c>
      <c r="B74" s="153" t="s">
        <v>1</v>
      </c>
      <c r="C74" s="154" t="s">
        <v>1</v>
      </c>
      <c r="D74" s="154" t="s">
        <v>1</v>
      </c>
      <c r="E74" s="155" t="s">
        <v>1</v>
      </c>
      <c r="F74" s="156" t="s">
        <v>5</v>
      </c>
      <c r="G74" s="157"/>
      <c r="H74" s="156" t="s">
        <v>6</v>
      </c>
      <c r="I74" s="158"/>
      <c r="J74" s="156" t="s">
        <v>7</v>
      </c>
      <c r="K74" s="158"/>
      <c r="L74" s="156" t="s">
        <v>8</v>
      </c>
      <c r="M74" s="156"/>
      <c r="N74" s="159" t="s">
        <v>9</v>
      </c>
      <c r="O74" s="156"/>
      <c r="P74" s="232" t="s">
        <v>10</v>
      </c>
      <c r="Q74" s="225"/>
      <c r="R74" s="233" t="s">
        <v>11</v>
      </c>
      <c r="S74" s="225"/>
      <c r="T74" s="233" t="s">
        <v>12</v>
      </c>
      <c r="U74" s="225"/>
      <c r="V74" s="232"/>
      <c r="W74" s="225"/>
    </row>
    <row r="75" spans="1:23" ht="67.5" x14ac:dyDescent="0.2">
      <c r="A75" s="160" t="s">
        <v>91</v>
      </c>
      <c r="B75" s="161" t="s">
        <v>92</v>
      </c>
      <c r="C75" s="161" t="s">
        <v>93</v>
      </c>
      <c r="D75" s="162" t="s">
        <v>17</v>
      </c>
      <c r="E75" s="161" t="s">
        <v>18</v>
      </c>
      <c r="F75" s="161" t="s">
        <v>19</v>
      </c>
      <c r="G75" s="161" t="s">
        <v>94</v>
      </c>
      <c r="H75" s="161" t="s">
        <v>95</v>
      </c>
      <c r="I75" s="163" t="s">
        <v>22</v>
      </c>
      <c r="J75" s="161" t="s">
        <v>96</v>
      </c>
      <c r="K75" s="163" t="s">
        <v>24</v>
      </c>
      <c r="L75" s="161" t="s">
        <v>97</v>
      </c>
      <c r="M75" s="163" t="s">
        <v>26</v>
      </c>
      <c r="N75" s="161" t="s">
        <v>98</v>
      </c>
      <c r="O75" s="163" t="s">
        <v>28</v>
      </c>
      <c r="P75" s="163" t="s">
        <v>99</v>
      </c>
      <c r="Q75" s="164" t="s">
        <v>30</v>
      </c>
      <c r="R75" s="165" t="s">
        <v>99</v>
      </c>
      <c r="S75" s="166" t="s">
        <v>30</v>
      </c>
      <c r="T75" s="165" t="s">
        <v>100</v>
      </c>
      <c r="U75" s="162" t="s">
        <v>32</v>
      </c>
      <c r="V75" s="161"/>
      <c r="W75" s="163"/>
    </row>
    <row r="76" spans="1:23" x14ac:dyDescent="0.2">
      <c r="A76" s="167" t="str">
        <f>+A7</f>
        <v>R thousands</v>
      </c>
      <c r="B76" s="168"/>
      <c r="C76" s="168">
        <v>100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9"/>
      <c r="N76" s="168"/>
      <c r="O76" s="169"/>
      <c r="P76" s="168"/>
      <c r="Q76" s="169"/>
      <c r="R76" s="168"/>
      <c r="S76" s="169"/>
      <c r="T76" s="168"/>
      <c r="U76" s="168"/>
      <c r="V76" s="168"/>
      <c r="W76" s="168"/>
    </row>
    <row r="77" spans="1:23" hidden="1" x14ac:dyDescent="0.2">
      <c r="A77" s="170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2"/>
      <c r="N77" s="171"/>
      <c r="O77" s="172"/>
      <c r="P77" s="171"/>
      <c r="Q77" s="172"/>
      <c r="R77" s="173"/>
      <c r="S77" s="174"/>
      <c r="T77" s="173"/>
      <c r="U77" s="173"/>
      <c r="V77" s="171"/>
      <c r="W77" s="171"/>
    </row>
    <row r="78" spans="1:23" hidden="1" x14ac:dyDescent="0.2">
      <c r="A78" s="175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7"/>
      <c r="N78" s="176"/>
      <c r="O78" s="177"/>
      <c r="P78" s="176"/>
      <c r="Q78" s="177"/>
      <c r="R78" s="178"/>
      <c r="S78" s="179"/>
      <c r="T78" s="178"/>
      <c r="U78" s="178"/>
      <c r="V78" s="176"/>
      <c r="W78" s="176"/>
    </row>
    <row r="79" spans="1:23" hidden="1" x14ac:dyDescent="0.2">
      <c r="A79" s="180" t="s">
        <v>112</v>
      </c>
      <c r="B79" s="181">
        <f>SUM(B80:B83)</f>
        <v>0</v>
      </c>
      <c r="C79" s="181">
        <f t="shared" ref="C79:I79" si="47">SUM(C80:C83)</f>
        <v>0</v>
      </c>
      <c r="D79" s="181">
        <f t="shared" si="47"/>
        <v>0</v>
      </c>
      <c r="E79" s="181">
        <f t="shared" si="47"/>
        <v>0</v>
      </c>
      <c r="F79" s="181">
        <f t="shared" si="47"/>
        <v>0</v>
      </c>
      <c r="G79" s="181">
        <f t="shared" si="47"/>
        <v>0</v>
      </c>
      <c r="H79" s="181">
        <f t="shared" si="47"/>
        <v>0</v>
      </c>
      <c r="I79" s="181">
        <f t="shared" si="47"/>
        <v>0</v>
      </c>
      <c r="J79" s="181">
        <f>SUM(J80:J83)</f>
        <v>0</v>
      </c>
      <c r="K79" s="181">
        <f>SUM(K80:K83)</f>
        <v>0</v>
      </c>
      <c r="L79" s="181">
        <f>SUM(L80:L83)</f>
        <v>0</v>
      </c>
      <c r="M79" s="182">
        <f>SUM(M80:M83)</f>
        <v>0</v>
      </c>
      <c r="N79" s="181"/>
      <c r="O79" s="182"/>
      <c r="P79" s="181"/>
      <c r="Q79" s="182"/>
      <c r="R79" s="183"/>
      <c r="S79" s="184"/>
      <c r="T79" s="183"/>
      <c r="U79" s="183"/>
      <c r="V79" s="181">
        <f>SUM(V80:V83)</f>
        <v>0</v>
      </c>
      <c r="W79" s="181">
        <f>SUM(W80:W83)</f>
        <v>0</v>
      </c>
    </row>
    <row r="80" spans="1:23" hidden="1" x14ac:dyDescent="0.2">
      <c r="A80" s="152" t="s">
        <v>113</v>
      </c>
      <c r="B80" s="185"/>
      <c r="C80" s="185"/>
      <c r="D80" s="185"/>
      <c r="E80" s="185">
        <f>SUM(B80:D80)</f>
        <v>0</v>
      </c>
      <c r="F80" s="185"/>
      <c r="G80" s="185"/>
      <c r="H80" s="185"/>
      <c r="I80" s="186"/>
      <c r="J80" s="185"/>
      <c r="K80" s="186"/>
      <c r="L80" s="185"/>
      <c r="M80" s="187"/>
      <c r="N80" s="185"/>
      <c r="O80" s="187"/>
      <c r="P80" s="185"/>
      <c r="Q80" s="187"/>
      <c r="R80" s="188"/>
      <c r="S80" s="189"/>
      <c r="T80" s="188"/>
      <c r="U80" s="188"/>
      <c r="V80" s="185"/>
      <c r="W80" s="185"/>
    </row>
    <row r="81" spans="1:23" hidden="1" x14ac:dyDescent="0.2">
      <c r="A81" s="152" t="s">
        <v>114</v>
      </c>
      <c r="B81" s="185"/>
      <c r="C81" s="185"/>
      <c r="D81" s="185"/>
      <c r="E81" s="185">
        <f>SUM(B81:D81)</f>
        <v>0</v>
      </c>
      <c r="F81" s="185"/>
      <c r="G81" s="185"/>
      <c r="H81" s="185"/>
      <c r="I81" s="186"/>
      <c r="J81" s="185"/>
      <c r="K81" s="186"/>
      <c r="L81" s="185"/>
      <c r="M81" s="187"/>
      <c r="N81" s="185"/>
      <c r="O81" s="187"/>
      <c r="P81" s="185"/>
      <c r="Q81" s="187"/>
      <c r="R81" s="188"/>
      <c r="S81" s="189"/>
      <c r="T81" s="188"/>
      <c r="U81" s="188"/>
      <c r="V81" s="185"/>
      <c r="W81" s="185"/>
    </row>
    <row r="82" spans="1:23" hidden="1" x14ac:dyDescent="0.2">
      <c r="A82" s="152" t="s">
        <v>115</v>
      </c>
      <c r="B82" s="185"/>
      <c r="C82" s="185"/>
      <c r="D82" s="185"/>
      <c r="E82" s="185">
        <f>SUM(B82:D82)</f>
        <v>0</v>
      </c>
      <c r="F82" s="185"/>
      <c r="G82" s="185"/>
      <c r="H82" s="185"/>
      <c r="I82" s="186"/>
      <c r="J82" s="185"/>
      <c r="K82" s="186"/>
      <c r="L82" s="185"/>
      <c r="M82" s="187"/>
      <c r="N82" s="185"/>
      <c r="O82" s="187"/>
      <c r="P82" s="185"/>
      <c r="Q82" s="187"/>
      <c r="R82" s="188"/>
      <c r="S82" s="189"/>
      <c r="T82" s="188"/>
      <c r="U82" s="188"/>
      <c r="V82" s="185"/>
      <c r="W82" s="185"/>
    </row>
    <row r="83" spans="1:23" hidden="1" x14ac:dyDescent="0.2">
      <c r="A83" s="152" t="s">
        <v>116</v>
      </c>
      <c r="B83" s="185"/>
      <c r="C83" s="185"/>
      <c r="D83" s="185"/>
      <c r="E83" s="185">
        <f>SUM(B83:D83)</f>
        <v>0</v>
      </c>
      <c r="F83" s="185"/>
      <c r="G83" s="185"/>
      <c r="H83" s="185"/>
      <c r="I83" s="186"/>
      <c r="J83" s="185"/>
      <c r="K83" s="186"/>
      <c r="L83" s="185"/>
      <c r="M83" s="187"/>
      <c r="N83" s="185"/>
      <c r="O83" s="187"/>
      <c r="P83" s="185"/>
      <c r="Q83" s="187"/>
      <c r="R83" s="188"/>
      <c r="S83" s="189"/>
      <c r="T83" s="188"/>
      <c r="U83" s="188"/>
      <c r="V83" s="185"/>
      <c r="W83" s="185"/>
    </row>
    <row r="84" spans="1:23" hidden="1" x14ac:dyDescent="0.2">
      <c r="A84" s="152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7"/>
      <c r="N84" s="185"/>
      <c r="O84" s="187"/>
      <c r="P84" s="185"/>
      <c r="Q84" s="187"/>
      <c r="R84" s="188"/>
      <c r="S84" s="189"/>
      <c r="T84" s="188"/>
      <c r="U84" s="188"/>
      <c r="V84" s="185"/>
      <c r="W84" s="185"/>
    </row>
    <row r="85" spans="1:23" x14ac:dyDescent="0.2">
      <c r="A85" s="190" t="s">
        <v>101</v>
      </c>
      <c r="B85" s="191" t="s">
        <v>1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2"/>
      <c r="R85" s="193"/>
      <c r="S85" s="193"/>
      <c r="T85" s="220"/>
      <c r="U85" s="221"/>
      <c r="V85" s="191"/>
      <c r="W85" s="191"/>
    </row>
    <row r="86" spans="1:23" x14ac:dyDescent="0.2">
      <c r="A86" s="194" t="s">
        <v>102</v>
      </c>
      <c r="B86" s="195">
        <v>0</v>
      </c>
      <c r="C86" s="195">
        <v>0</v>
      </c>
      <c r="D86" s="195"/>
      <c r="E86" s="195">
        <f t="shared" ref="E86:E93" si="48">$B86      +$C86      +$D86</f>
        <v>0</v>
      </c>
      <c r="F86" s="195">
        <v>0</v>
      </c>
      <c r="G86" s="195">
        <v>0</v>
      </c>
      <c r="H86" s="195"/>
      <c r="I86" s="195"/>
      <c r="J86" s="195"/>
      <c r="K86" s="195"/>
      <c r="L86" s="195"/>
      <c r="M86" s="195"/>
      <c r="N86" s="195"/>
      <c r="O86" s="195"/>
      <c r="P86" s="195">
        <f t="shared" ref="P86:P93" si="49">$H86      +$J86      +$L86      +$N86</f>
        <v>0</v>
      </c>
      <c r="Q86" s="185">
        <f t="shared" ref="Q86:Q93" si="50">$I86      +$K86      +$M86      +$O86</f>
        <v>0</v>
      </c>
      <c r="R86" s="222">
        <f t="shared" ref="R86:R93" si="51">IF(($L86      =0),0,((($N86      -$L86      )/$L86      )*100))</f>
        <v>0</v>
      </c>
      <c r="S86" s="223">
        <f t="shared" ref="S86:S93" si="52">IF(($M86      =0),0,((($O86      -$M86      )/$M86      )*100))</f>
        <v>0</v>
      </c>
      <c r="T86" s="222">
        <f t="shared" ref="T86:T93" si="53">IF(($E86      =0),0,(($P86      /$E86      )*100))</f>
        <v>0</v>
      </c>
      <c r="U86" s="223">
        <f t="shared" ref="U86:U93" si="54">IF(($E86      =0),0,(($Q86      /$E86      )*100))</f>
        <v>0</v>
      </c>
      <c r="V86" s="195"/>
      <c r="W86" s="195"/>
    </row>
    <row r="87" spans="1:23" x14ac:dyDescent="0.2">
      <c r="A87" s="196" t="s">
        <v>103</v>
      </c>
      <c r="B87" s="185">
        <v>0</v>
      </c>
      <c r="C87" s="185">
        <v>0</v>
      </c>
      <c r="D87" s="185"/>
      <c r="E87" s="185">
        <f t="shared" si="48"/>
        <v>0</v>
      </c>
      <c r="F87" s="185">
        <v>0</v>
      </c>
      <c r="G87" s="185">
        <v>0</v>
      </c>
      <c r="H87" s="185"/>
      <c r="I87" s="185"/>
      <c r="J87" s="185"/>
      <c r="K87" s="185"/>
      <c r="L87" s="185"/>
      <c r="M87" s="185"/>
      <c r="N87" s="185"/>
      <c r="O87" s="185"/>
      <c r="P87" s="187">
        <f t="shared" si="49"/>
        <v>0</v>
      </c>
      <c r="Q87" s="187">
        <f t="shared" si="50"/>
        <v>0</v>
      </c>
      <c r="R87" s="222">
        <f t="shared" si="51"/>
        <v>0</v>
      </c>
      <c r="S87" s="223">
        <f t="shared" si="52"/>
        <v>0</v>
      </c>
      <c r="T87" s="222">
        <f t="shared" si="53"/>
        <v>0</v>
      </c>
      <c r="U87" s="223">
        <f t="shared" si="54"/>
        <v>0</v>
      </c>
      <c r="V87" s="185"/>
      <c r="W87" s="185"/>
    </row>
    <row r="88" spans="1:23" x14ac:dyDescent="0.2">
      <c r="A88" s="196" t="s">
        <v>104</v>
      </c>
      <c r="B88" s="185">
        <v>0</v>
      </c>
      <c r="C88" s="185">
        <v>0</v>
      </c>
      <c r="D88" s="185"/>
      <c r="E88" s="185">
        <f t="shared" si="48"/>
        <v>0</v>
      </c>
      <c r="F88" s="185">
        <v>0</v>
      </c>
      <c r="G88" s="185">
        <v>0</v>
      </c>
      <c r="H88" s="185"/>
      <c r="I88" s="185"/>
      <c r="J88" s="185"/>
      <c r="K88" s="185"/>
      <c r="L88" s="185"/>
      <c r="M88" s="185"/>
      <c r="N88" s="185"/>
      <c r="O88" s="185"/>
      <c r="P88" s="187">
        <f t="shared" si="49"/>
        <v>0</v>
      </c>
      <c r="Q88" s="187">
        <f t="shared" si="50"/>
        <v>0</v>
      </c>
      <c r="R88" s="222">
        <f t="shared" si="51"/>
        <v>0</v>
      </c>
      <c r="S88" s="223">
        <f t="shared" si="52"/>
        <v>0</v>
      </c>
      <c r="T88" s="222">
        <f t="shared" si="53"/>
        <v>0</v>
      </c>
      <c r="U88" s="223">
        <f t="shared" si="54"/>
        <v>0</v>
      </c>
      <c r="V88" s="185"/>
      <c r="W88" s="185"/>
    </row>
    <row r="89" spans="1:23" x14ac:dyDescent="0.2">
      <c r="A89" s="196" t="s">
        <v>105</v>
      </c>
      <c r="B89" s="185">
        <v>0</v>
      </c>
      <c r="C89" s="185">
        <v>0</v>
      </c>
      <c r="D89" s="185"/>
      <c r="E89" s="185">
        <f t="shared" si="48"/>
        <v>0</v>
      </c>
      <c r="F89" s="185">
        <v>0</v>
      </c>
      <c r="G89" s="185">
        <v>0</v>
      </c>
      <c r="H89" s="185"/>
      <c r="I89" s="185"/>
      <c r="J89" s="185"/>
      <c r="K89" s="185"/>
      <c r="L89" s="185"/>
      <c r="M89" s="185"/>
      <c r="N89" s="185"/>
      <c r="O89" s="185"/>
      <c r="P89" s="187">
        <f t="shared" si="49"/>
        <v>0</v>
      </c>
      <c r="Q89" s="187">
        <f t="shared" si="50"/>
        <v>0</v>
      </c>
      <c r="R89" s="222">
        <f t="shared" si="51"/>
        <v>0</v>
      </c>
      <c r="S89" s="223">
        <f t="shared" si="52"/>
        <v>0</v>
      </c>
      <c r="T89" s="222">
        <f t="shared" si="53"/>
        <v>0</v>
      </c>
      <c r="U89" s="223">
        <f t="shared" si="54"/>
        <v>0</v>
      </c>
      <c r="V89" s="185"/>
      <c r="W89" s="185"/>
    </row>
    <row r="90" spans="1:23" x14ac:dyDescent="0.2">
      <c r="A90" s="196" t="s">
        <v>106</v>
      </c>
      <c r="B90" s="185">
        <v>0</v>
      </c>
      <c r="C90" s="185">
        <v>0</v>
      </c>
      <c r="D90" s="185"/>
      <c r="E90" s="185">
        <f t="shared" si="48"/>
        <v>0</v>
      </c>
      <c r="F90" s="185">
        <v>0</v>
      </c>
      <c r="G90" s="185">
        <v>0</v>
      </c>
      <c r="H90" s="185"/>
      <c r="I90" s="185"/>
      <c r="J90" s="185"/>
      <c r="K90" s="185"/>
      <c r="L90" s="185"/>
      <c r="M90" s="185"/>
      <c r="N90" s="185"/>
      <c r="O90" s="185"/>
      <c r="P90" s="187">
        <f t="shared" si="49"/>
        <v>0</v>
      </c>
      <c r="Q90" s="187">
        <f t="shared" si="50"/>
        <v>0</v>
      </c>
      <c r="R90" s="222">
        <f t="shared" si="51"/>
        <v>0</v>
      </c>
      <c r="S90" s="223">
        <f t="shared" si="52"/>
        <v>0</v>
      </c>
      <c r="T90" s="222">
        <f t="shared" si="53"/>
        <v>0</v>
      </c>
      <c r="U90" s="223">
        <f t="shared" si="54"/>
        <v>0</v>
      </c>
      <c r="V90" s="185"/>
      <c r="W90" s="185"/>
    </row>
    <row r="91" spans="1:23" x14ac:dyDescent="0.2">
      <c r="A91" s="196" t="s">
        <v>107</v>
      </c>
      <c r="B91" s="185">
        <v>0</v>
      </c>
      <c r="C91" s="185">
        <v>0</v>
      </c>
      <c r="D91" s="185"/>
      <c r="E91" s="185">
        <f t="shared" si="48"/>
        <v>0</v>
      </c>
      <c r="F91" s="185">
        <v>0</v>
      </c>
      <c r="G91" s="185">
        <v>0</v>
      </c>
      <c r="H91" s="185"/>
      <c r="I91" s="185"/>
      <c r="J91" s="185"/>
      <c r="K91" s="185"/>
      <c r="L91" s="185"/>
      <c r="M91" s="185"/>
      <c r="N91" s="185"/>
      <c r="O91" s="185"/>
      <c r="P91" s="187">
        <f t="shared" si="49"/>
        <v>0</v>
      </c>
      <c r="Q91" s="187">
        <f t="shared" si="50"/>
        <v>0</v>
      </c>
      <c r="R91" s="222">
        <f t="shared" si="51"/>
        <v>0</v>
      </c>
      <c r="S91" s="223">
        <f t="shared" si="52"/>
        <v>0</v>
      </c>
      <c r="T91" s="222">
        <f t="shared" si="53"/>
        <v>0</v>
      </c>
      <c r="U91" s="223">
        <f t="shared" si="54"/>
        <v>0</v>
      </c>
      <c r="V91" s="185"/>
      <c r="W91" s="185"/>
    </row>
    <row r="92" spans="1:23" x14ac:dyDescent="0.2">
      <c r="A92" s="196" t="s">
        <v>108</v>
      </c>
      <c r="B92" s="185">
        <v>0</v>
      </c>
      <c r="C92" s="185">
        <v>0</v>
      </c>
      <c r="D92" s="185"/>
      <c r="E92" s="185">
        <f t="shared" si="48"/>
        <v>0</v>
      </c>
      <c r="F92" s="185">
        <v>0</v>
      </c>
      <c r="G92" s="185">
        <v>0</v>
      </c>
      <c r="H92" s="185"/>
      <c r="I92" s="185"/>
      <c r="J92" s="185"/>
      <c r="K92" s="185"/>
      <c r="L92" s="185"/>
      <c r="M92" s="185"/>
      <c r="N92" s="185"/>
      <c r="O92" s="185"/>
      <c r="P92" s="187">
        <f t="shared" si="49"/>
        <v>0</v>
      </c>
      <c r="Q92" s="187">
        <f t="shared" si="50"/>
        <v>0</v>
      </c>
      <c r="R92" s="222">
        <f t="shared" si="51"/>
        <v>0</v>
      </c>
      <c r="S92" s="223">
        <f t="shared" si="52"/>
        <v>0</v>
      </c>
      <c r="T92" s="222">
        <f t="shared" si="53"/>
        <v>0</v>
      </c>
      <c r="U92" s="223">
        <f t="shared" si="54"/>
        <v>0</v>
      </c>
      <c r="V92" s="185"/>
      <c r="W92" s="185"/>
    </row>
    <row r="93" spans="1:23" x14ac:dyDescent="0.2">
      <c r="A93" s="196" t="s">
        <v>109</v>
      </c>
      <c r="B93" s="185">
        <v>0</v>
      </c>
      <c r="C93" s="185">
        <v>0</v>
      </c>
      <c r="D93" s="185"/>
      <c r="E93" s="185">
        <f t="shared" si="48"/>
        <v>0</v>
      </c>
      <c r="F93" s="185">
        <v>0</v>
      </c>
      <c r="G93" s="185">
        <v>0</v>
      </c>
      <c r="H93" s="185"/>
      <c r="I93" s="185"/>
      <c r="J93" s="185"/>
      <c r="K93" s="185"/>
      <c r="L93" s="185"/>
      <c r="M93" s="185"/>
      <c r="N93" s="185"/>
      <c r="O93" s="185"/>
      <c r="P93" s="187">
        <f t="shared" si="49"/>
        <v>0</v>
      </c>
      <c r="Q93" s="187">
        <f t="shared" si="50"/>
        <v>0</v>
      </c>
      <c r="R93" s="222">
        <f t="shared" si="51"/>
        <v>0</v>
      </c>
      <c r="S93" s="223">
        <f t="shared" si="52"/>
        <v>0</v>
      </c>
      <c r="T93" s="222">
        <f t="shared" si="53"/>
        <v>0</v>
      </c>
      <c r="U93" s="223">
        <f t="shared" si="54"/>
        <v>0</v>
      </c>
      <c r="V93" s="185"/>
      <c r="W93" s="185"/>
    </row>
    <row r="94" spans="1:23" x14ac:dyDescent="0.2">
      <c r="A94" s="197" t="s">
        <v>110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  <c r="Q94" s="199"/>
      <c r="R94" s="213"/>
      <c r="S94" s="214"/>
      <c r="T94" s="213"/>
      <c r="U94" s="214"/>
      <c r="V94" s="198"/>
      <c r="W94" s="198"/>
    </row>
    <row r="95" spans="1:23" ht="22.5" hidden="1" x14ac:dyDescent="0.2">
      <c r="A95" s="200" t="s">
        <v>117</v>
      </c>
      <c r="B95" s="201">
        <f t="shared" ref="B95:I95" si="55">SUM(B96:B110)</f>
        <v>0</v>
      </c>
      <c r="C95" s="201">
        <f t="shared" si="55"/>
        <v>0</v>
      </c>
      <c r="D95" s="201">
        <f t="shared" si="55"/>
        <v>0</v>
      </c>
      <c r="E95" s="201">
        <f t="shared" si="55"/>
        <v>0</v>
      </c>
      <c r="F95" s="201">
        <f t="shared" si="55"/>
        <v>0</v>
      </c>
      <c r="G95" s="201">
        <f t="shared" si="55"/>
        <v>0</v>
      </c>
      <c r="H95" s="201">
        <f t="shared" si="55"/>
        <v>0</v>
      </c>
      <c r="I95" s="201">
        <f t="shared" si="55"/>
        <v>0</v>
      </c>
      <c r="J95" s="201">
        <f>SUM(J96:J110)</f>
        <v>0</v>
      </c>
      <c r="K95" s="201">
        <f>SUM(K96:K110)</f>
        <v>0</v>
      </c>
      <c r="L95" s="201">
        <f>SUM(L96:L110)</f>
        <v>0</v>
      </c>
      <c r="M95" s="202">
        <f>SUM(M96:M110)</f>
        <v>0</v>
      </c>
      <c r="N95" s="201"/>
      <c r="O95" s="202"/>
      <c r="P95" s="201"/>
      <c r="Q95" s="202"/>
      <c r="R95" s="215" t="str">
        <f t="shared" ref="R95:S110" si="56">IF(L95=0," ",(N95-L95)/L95)</f>
        <v xml:space="preserve"> </v>
      </c>
      <c r="S95" s="215" t="str">
        <f t="shared" si="56"/>
        <v xml:space="preserve"> </v>
      </c>
      <c r="T95" s="215" t="str">
        <f t="shared" ref="T95:T113" si="57">IF(E95=0," ",(P95/E95))</f>
        <v xml:space="preserve"> </v>
      </c>
      <c r="U95" s="216" t="str">
        <f t="shared" ref="U95:U113" si="58">IF(E95=0," ",(Q95/E95))</f>
        <v xml:space="preserve"> </v>
      </c>
      <c r="V95" s="201">
        <f>SUM(V96:V110)</f>
        <v>0</v>
      </c>
      <c r="W95" s="201">
        <f>SUM(W96:W110)</f>
        <v>0</v>
      </c>
    </row>
    <row r="96" spans="1:23" hidden="1" x14ac:dyDescent="0.2">
      <c r="A96" s="203"/>
      <c r="B96" s="123"/>
      <c r="C96" s="123"/>
      <c r="D96" s="123"/>
      <c r="E96" s="20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17" t="str">
        <f t="shared" si="56"/>
        <v xml:space="preserve"> </v>
      </c>
      <c r="S96" s="217" t="str">
        <f t="shared" si="56"/>
        <v xml:space="preserve"> </v>
      </c>
      <c r="T96" s="217" t="str">
        <f t="shared" si="57"/>
        <v xml:space="preserve"> </v>
      </c>
      <c r="U96" s="218" t="str">
        <f t="shared" si="58"/>
        <v xml:space="preserve"> </v>
      </c>
      <c r="V96" s="123"/>
      <c r="W96" s="123"/>
    </row>
    <row r="97" spans="1:23" hidden="1" x14ac:dyDescent="0.2">
      <c r="A97" s="203"/>
      <c r="B97" s="123"/>
      <c r="C97" s="123"/>
      <c r="D97" s="123"/>
      <c r="E97" s="20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17" t="str">
        <f t="shared" si="56"/>
        <v xml:space="preserve"> </v>
      </c>
      <c r="S97" s="217" t="str">
        <f t="shared" si="56"/>
        <v xml:space="preserve"> </v>
      </c>
      <c r="T97" s="217" t="str">
        <f t="shared" si="57"/>
        <v xml:space="preserve"> </v>
      </c>
      <c r="U97" s="218" t="str">
        <f t="shared" si="58"/>
        <v xml:space="preserve"> </v>
      </c>
      <c r="V97" s="123"/>
      <c r="W97" s="123"/>
    </row>
    <row r="98" spans="1:23" hidden="1" x14ac:dyDescent="0.2">
      <c r="A98" s="203"/>
      <c r="B98" s="123"/>
      <c r="C98" s="123"/>
      <c r="D98" s="123"/>
      <c r="E98" s="20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17" t="str">
        <f t="shared" si="56"/>
        <v xml:space="preserve"> </v>
      </c>
      <c r="S98" s="217" t="str">
        <f t="shared" si="56"/>
        <v xml:space="preserve"> </v>
      </c>
      <c r="T98" s="217" t="str">
        <f t="shared" si="57"/>
        <v xml:space="preserve"> </v>
      </c>
      <c r="U98" s="218" t="str">
        <f t="shared" si="58"/>
        <v xml:space="preserve"> </v>
      </c>
      <c r="V98" s="123"/>
      <c r="W98" s="123"/>
    </row>
    <row r="99" spans="1:23" hidden="1" x14ac:dyDescent="0.2">
      <c r="A99" s="203"/>
      <c r="B99" s="123"/>
      <c r="C99" s="123"/>
      <c r="D99" s="123"/>
      <c r="E99" s="20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17" t="str">
        <f t="shared" si="56"/>
        <v xml:space="preserve"> </v>
      </c>
      <c r="S99" s="217" t="str">
        <f t="shared" si="56"/>
        <v xml:space="preserve"> </v>
      </c>
      <c r="T99" s="217" t="str">
        <f t="shared" si="57"/>
        <v xml:space="preserve"> </v>
      </c>
      <c r="U99" s="218" t="str">
        <f t="shared" si="58"/>
        <v xml:space="preserve"> </v>
      </c>
      <c r="V99" s="123"/>
      <c r="W99" s="123"/>
    </row>
    <row r="100" spans="1:23" hidden="1" x14ac:dyDescent="0.2">
      <c r="A100" s="203"/>
      <c r="B100" s="123"/>
      <c r="C100" s="123"/>
      <c r="D100" s="123"/>
      <c r="E100" s="20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17" t="str">
        <f t="shared" si="56"/>
        <v xml:space="preserve"> </v>
      </c>
      <c r="S100" s="217" t="str">
        <f t="shared" si="56"/>
        <v xml:space="preserve"> </v>
      </c>
      <c r="T100" s="217" t="str">
        <f t="shared" si="57"/>
        <v xml:space="preserve"> </v>
      </c>
      <c r="U100" s="218" t="str">
        <f t="shared" si="58"/>
        <v xml:space="preserve"> </v>
      </c>
      <c r="V100" s="123"/>
      <c r="W100" s="123"/>
    </row>
    <row r="101" spans="1:23" hidden="1" x14ac:dyDescent="0.2">
      <c r="A101" s="203"/>
      <c r="B101" s="123"/>
      <c r="C101" s="123"/>
      <c r="D101" s="123"/>
      <c r="E101" s="20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17" t="str">
        <f t="shared" si="56"/>
        <v xml:space="preserve"> </v>
      </c>
      <c r="S101" s="217" t="str">
        <f t="shared" si="56"/>
        <v xml:space="preserve"> </v>
      </c>
      <c r="T101" s="217" t="str">
        <f t="shared" si="57"/>
        <v xml:space="preserve"> </v>
      </c>
      <c r="U101" s="218" t="str">
        <f t="shared" si="58"/>
        <v xml:space="preserve"> </v>
      </c>
      <c r="V101" s="123"/>
      <c r="W101" s="123"/>
    </row>
    <row r="102" spans="1:23" hidden="1" x14ac:dyDescent="0.2">
      <c r="A102" s="203"/>
      <c r="B102" s="123"/>
      <c r="C102" s="123"/>
      <c r="D102" s="123"/>
      <c r="E102" s="20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17" t="str">
        <f t="shared" si="56"/>
        <v xml:space="preserve"> </v>
      </c>
      <c r="S102" s="217" t="str">
        <f t="shared" si="56"/>
        <v xml:space="preserve"> </v>
      </c>
      <c r="T102" s="217" t="str">
        <f t="shared" si="57"/>
        <v xml:space="preserve"> </v>
      </c>
      <c r="U102" s="218" t="str">
        <f t="shared" si="58"/>
        <v xml:space="preserve"> </v>
      </c>
      <c r="V102" s="123"/>
      <c r="W102" s="123"/>
    </row>
    <row r="103" spans="1:23" hidden="1" x14ac:dyDescent="0.2">
      <c r="A103" s="203"/>
      <c r="B103" s="123"/>
      <c r="C103" s="123"/>
      <c r="D103" s="123"/>
      <c r="E103" s="20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17" t="str">
        <f t="shared" si="56"/>
        <v xml:space="preserve"> </v>
      </c>
      <c r="S103" s="217" t="str">
        <f t="shared" si="56"/>
        <v xml:space="preserve"> </v>
      </c>
      <c r="T103" s="217" t="str">
        <f t="shared" si="57"/>
        <v xml:space="preserve"> </v>
      </c>
      <c r="U103" s="218" t="str">
        <f t="shared" si="58"/>
        <v xml:space="preserve"> </v>
      </c>
      <c r="V103" s="123"/>
      <c r="W103" s="123"/>
    </row>
    <row r="104" spans="1:23" hidden="1" x14ac:dyDescent="0.2">
      <c r="A104" s="203"/>
      <c r="B104" s="123"/>
      <c r="C104" s="123"/>
      <c r="D104" s="123"/>
      <c r="E104" s="20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17" t="str">
        <f t="shared" si="56"/>
        <v xml:space="preserve"> </v>
      </c>
      <c r="S104" s="217" t="str">
        <f t="shared" si="56"/>
        <v xml:space="preserve"> </v>
      </c>
      <c r="T104" s="217" t="str">
        <f t="shared" si="57"/>
        <v xml:space="preserve"> </v>
      </c>
      <c r="U104" s="218" t="str">
        <f t="shared" si="58"/>
        <v xml:space="preserve"> </v>
      </c>
      <c r="V104" s="123"/>
      <c r="W104" s="123"/>
    </row>
    <row r="105" spans="1:23" hidden="1" x14ac:dyDescent="0.2">
      <c r="A105" s="203"/>
      <c r="B105" s="123"/>
      <c r="C105" s="123"/>
      <c r="D105" s="123"/>
      <c r="E105" s="20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17" t="str">
        <f t="shared" si="56"/>
        <v xml:space="preserve"> </v>
      </c>
      <c r="S105" s="217" t="str">
        <f t="shared" si="56"/>
        <v xml:space="preserve"> </v>
      </c>
      <c r="T105" s="217" t="str">
        <f t="shared" si="57"/>
        <v xml:space="preserve"> </v>
      </c>
      <c r="U105" s="218" t="str">
        <f t="shared" si="58"/>
        <v xml:space="preserve"> </v>
      </c>
      <c r="V105" s="123"/>
      <c r="W105" s="123"/>
    </row>
    <row r="106" spans="1:23" hidden="1" x14ac:dyDescent="0.2">
      <c r="A106" s="203"/>
      <c r="B106" s="123"/>
      <c r="C106" s="123"/>
      <c r="D106" s="123"/>
      <c r="E106" s="20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17" t="str">
        <f t="shared" si="56"/>
        <v xml:space="preserve"> </v>
      </c>
      <c r="S106" s="217" t="str">
        <f t="shared" si="56"/>
        <v xml:space="preserve"> </v>
      </c>
      <c r="T106" s="217" t="str">
        <f t="shared" si="57"/>
        <v xml:space="preserve"> </v>
      </c>
      <c r="U106" s="218" t="str">
        <f t="shared" si="58"/>
        <v xml:space="preserve"> </v>
      </c>
      <c r="V106" s="123"/>
      <c r="W106" s="123"/>
    </row>
    <row r="107" spans="1:23" hidden="1" x14ac:dyDescent="0.2">
      <c r="A107" s="203"/>
      <c r="B107" s="123"/>
      <c r="C107" s="123"/>
      <c r="D107" s="123"/>
      <c r="E107" s="20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17" t="str">
        <f t="shared" si="56"/>
        <v xml:space="preserve"> </v>
      </c>
      <c r="S107" s="217" t="str">
        <f t="shared" si="56"/>
        <v xml:space="preserve"> </v>
      </c>
      <c r="T107" s="217" t="str">
        <f t="shared" si="57"/>
        <v xml:space="preserve"> </v>
      </c>
      <c r="U107" s="218" t="str">
        <f t="shared" si="58"/>
        <v xml:space="preserve"> </v>
      </c>
      <c r="V107" s="123"/>
      <c r="W107" s="123"/>
    </row>
    <row r="108" spans="1:23" hidden="1" x14ac:dyDescent="0.2">
      <c r="A108" s="203"/>
      <c r="B108" s="123"/>
      <c r="C108" s="123"/>
      <c r="D108" s="123"/>
      <c r="E108" s="20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17" t="str">
        <f t="shared" si="56"/>
        <v xml:space="preserve"> </v>
      </c>
      <c r="S108" s="217" t="str">
        <f t="shared" si="56"/>
        <v xml:space="preserve"> </v>
      </c>
      <c r="T108" s="217" t="str">
        <f t="shared" si="57"/>
        <v xml:space="preserve"> </v>
      </c>
      <c r="U108" s="218" t="str">
        <f t="shared" si="58"/>
        <v xml:space="preserve"> </v>
      </c>
      <c r="V108" s="123"/>
      <c r="W108" s="123"/>
    </row>
    <row r="109" spans="1:23" hidden="1" x14ac:dyDescent="0.2">
      <c r="A109" s="203"/>
      <c r="B109" s="123"/>
      <c r="C109" s="123"/>
      <c r="D109" s="123"/>
      <c r="E109" s="20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17" t="str">
        <f t="shared" si="56"/>
        <v xml:space="preserve"> </v>
      </c>
      <c r="S109" s="217" t="str">
        <f t="shared" si="56"/>
        <v xml:space="preserve"> </v>
      </c>
      <c r="T109" s="217" t="str">
        <f t="shared" si="57"/>
        <v xml:space="preserve"> </v>
      </c>
      <c r="U109" s="218" t="str">
        <f t="shared" si="58"/>
        <v xml:space="preserve"> </v>
      </c>
      <c r="V109" s="123"/>
      <c r="W109" s="123"/>
    </row>
    <row r="110" spans="1:23" hidden="1" x14ac:dyDescent="0.2">
      <c r="A110" s="203"/>
      <c r="B110" s="123"/>
      <c r="C110" s="123"/>
      <c r="D110" s="123"/>
      <c r="E110" s="20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17" t="str">
        <f t="shared" si="56"/>
        <v xml:space="preserve"> </v>
      </c>
      <c r="S110" s="217" t="str">
        <f t="shared" si="56"/>
        <v xml:space="preserve"> </v>
      </c>
      <c r="T110" s="217" t="str">
        <f t="shared" si="57"/>
        <v xml:space="preserve"> </v>
      </c>
      <c r="U110" s="218" t="str">
        <f t="shared" si="58"/>
        <v xml:space="preserve"> </v>
      </c>
      <c r="V110" s="123"/>
      <c r="W110" s="123"/>
    </row>
    <row r="111" spans="1:23" hidden="1" x14ac:dyDescent="0.2">
      <c r="A111" s="205"/>
      <c r="B111" s="206"/>
      <c r="C111" s="207"/>
      <c r="D111" s="207"/>
      <c r="E111" s="207"/>
      <c r="F111" s="206"/>
      <c r="G111" s="207"/>
      <c r="H111" s="206"/>
      <c r="I111" s="207"/>
      <c r="J111" s="206"/>
      <c r="K111" s="207"/>
      <c r="L111" s="206"/>
      <c r="M111" s="206"/>
      <c r="N111" s="206"/>
      <c r="O111" s="206"/>
      <c r="P111" s="206"/>
      <c r="Q111" s="206"/>
      <c r="R111" s="215" t="str">
        <f t="shared" ref="R111:S113" si="60">IF(L111=0," ",(N111-L111)/L111)</f>
        <v xml:space="preserve"> </v>
      </c>
      <c r="S111" s="216" t="str">
        <f t="shared" si="60"/>
        <v xml:space="preserve"> </v>
      </c>
      <c r="T111" s="215" t="str">
        <f t="shared" si="57"/>
        <v xml:space="preserve"> </v>
      </c>
      <c r="U111" s="216" t="str">
        <f t="shared" si="58"/>
        <v xml:space="preserve"> </v>
      </c>
      <c r="V111" s="206"/>
      <c r="W111" s="207"/>
    </row>
    <row r="112" spans="1:23" hidden="1" x14ac:dyDescent="0.2">
      <c r="A112" s="205" t="s">
        <v>87</v>
      </c>
      <c r="B112" s="206" t="e">
        <f t="shared" ref="B112:Q112" si="61">B95+B85</f>
        <v>#VALUE!</v>
      </c>
      <c r="C112" s="206">
        <f t="shared" si="61"/>
        <v>0</v>
      </c>
      <c r="D112" s="206">
        <f t="shared" si="61"/>
        <v>0</v>
      </c>
      <c r="E112" s="206">
        <f t="shared" si="61"/>
        <v>0</v>
      </c>
      <c r="F112" s="206">
        <f t="shared" si="61"/>
        <v>0</v>
      </c>
      <c r="G112" s="206">
        <f t="shared" si="61"/>
        <v>0</v>
      </c>
      <c r="H112" s="206">
        <f t="shared" si="61"/>
        <v>0</v>
      </c>
      <c r="I112" s="206">
        <f t="shared" si="61"/>
        <v>0</v>
      </c>
      <c r="J112" s="206">
        <f t="shared" si="61"/>
        <v>0</v>
      </c>
      <c r="K112" s="206">
        <f t="shared" si="61"/>
        <v>0</v>
      </c>
      <c r="L112" s="206">
        <f t="shared" si="61"/>
        <v>0</v>
      </c>
      <c r="M112" s="206">
        <f t="shared" si="61"/>
        <v>0</v>
      </c>
      <c r="N112" s="206">
        <f t="shared" si="61"/>
        <v>0</v>
      </c>
      <c r="O112" s="206">
        <f t="shared" si="61"/>
        <v>0</v>
      </c>
      <c r="P112" s="206">
        <f t="shared" si="61"/>
        <v>0</v>
      </c>
      <c r="Q112" s="206">
        <f t="shared" si="61"/>
        <v>0</v>
      </c>
      <c r="R112" s="215" t="str">
        <f t="shared" si="60"/>
        <v xml:space="preserve"> </v>
      </c>
      <c r="S112" s="216" t="str">
        <f t="shared" si="60"/>
        <v xml:space="preserve"> </v>
      </c>
      <c r="T112" s="215" t="str">
        <f t="shared" si="57"/>
        <v xml:space="preserve"> </v>
      </c>
      <c r="U112" s="216" t="str">
        <f t="shared" si="58"/>
        <v xml:space="preserve"> </v>
      </c>
      <c r="V112" s="206">
        <f>V95+V85</f>
        <v>0</v>
      </c>
      <c r="W112" s="206">
        <f>W95+W85</f>
        <v>0</v>
      </c>
    </row>
    <row r="113" spans="1:23" hidden="1" x14ac:dyDescent="0.2">
      <c r="A113" s="208" t="s">
        <v>118</v>
      </c>
      <c r="B113" s="209" t="str">
        <f>B85</f>
        <v/>
      </c>
      <c r="C113" s="209">
        <f t="shared" ref="C113:Q113" si="62">C85</f>
        <v>0</v>
      </c>
      <c r="D113" s="209">
        <f t="shared" si="62"/>
        <v>0</v>
      </c>
      <c r="E113" s="209">
        <f t="shared" si="62"/>
        <v>0</v>
      </c>
      <c r="F113" s="209">
        <f t="shared" si="62"/>
        <v>0</v>
      </c>
      <c r="G113" s="209">
        <f t="shared" si="62"/>
        <v>0</v>
      </c>
      <c r="H113" s="209">
        <f t="shared" si="62"/>
        <v>0</v>
      </c>
      <c r="I113" s="209">
        <f t="shared" si="62"/>
        <v>0</v>
      </c>
      <c r="J113" s="209">
        <f t="shared" si="62"/>
        <v>0</v>
      </c>
      <c r="K113" s="209">
        <f t="shared" si="62"/>
        <v>0</v>
      </c>
      <c r="L113" s="209">
        <f t="shared" si="62"/>
        <v>0</v>
      </c>
      <c r="M113" s="209">
        <f t="shared" si="62"/>
        <v>0</v>
      </c>
      <c r="N113" s="209">
        <f t="shared" si="62"/>
        <v>0</v>
      </c>
      <c r="O113" s="209">
        <f t="shared" si="62"/>
        <v>0</v>
      </c>
      <c r="P113" s="209">
        <f t="shared" si="62"/>
        <v>0</v>
      </c>
      <c r="Q113" s="209">
        <f t="shared" si="62"/>
        <v>0</v>
      </c>
      <c r="R113" s="215" t="str">
        <f t="shared" si="60"/>
        <v xml:space="preserve"> </v>
      </c>
      <c r="S113" s="216" t="str">
        <f t="shared" si="60"/>
        <v xml:space="preserve"> </v>
      </c>
      <c r="T113" s="215" t="str">
        <f t="shared" si="57"/>
        <v xml:space="preserve"> </v>
      </c>
      <c r="U113" s="216" t="str">
        <f t="shared" si="58"/>
        <v xml:space="preserve"> </v>
      </c>
      <c r="V113" s="209">
        <f>V85</f>
        <v>0</v>
      </c>
      <c r="W113" s="209">
        <f>W85</f>
        <v>0</v>
      </c>
    </row>
    <row r="114" spans="1:23" x14ac:dyDescent="0.2">
      <c r="A114" s="210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9"/>
      <c r="S114" s="219"/>
      <c r="T114" s="219"/>
      <c r="U114" s="219"/>
      <c r="V114" s="211"/>
      <c r="W114" s="211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212"/>
      <c r="C117" s="212"/>
      <c r="D117" s="212"/>
      <c r="E117" s="212"/>
      <c r="F117" s="212"/>
      <c r="H117" s="212"/>
      <c r="I117" s="212"/>
      <c r="J117" s="212"/>
      <c r="K117" s="212"/>
      <c r="V117" s="212"/>
    </row>
    <row r="118" spans="1:23" x14ac:dyDescent="0.2">
      <c r="A118" s="29" t="s">
        <v>122</v>
      </c>
      <c r="B118" s="212"/>
      <c r="C118" s="212"/>
      <c r="D118" s="212"/>
      <c r="E118" s="212"/>
      <c r="F118" s="212"/>
      <c r="H118" s="212"/>
      <c r="I118" s="212"/>
      <c r="J118" s="212"/>
      <c r="K118" s="212"/>
      <c r="V118" s="212"/>
    </row>
    <row r="119" spans="1:23" x14ac:dyDescent="0.2">
      <c r="A119" s="29" t="s">
        <v>123</v>
      </c>
      <c r="B119" s="212"/>
      <c r="C119" s="212"/>
      <c r="D119" s="212"/>
      <c r="E119" s="212"/>
      <c r="F119" s="212"/>
      <c r="H119" s="212"/>
      <c r="I119" s="212"/>
      <c r="J119" s="212"/>
      <c r="K119" s="212"/>
      <c r="V119" s="212"/>
    </row>
    <row r="120" spans="1:23" x14ac:dyDescent="0.2">
      <c r="A120" s="29" t="s">
        <v>124</v>
      </c>
    </row>
    <row r="123" spans="1:23" x14ac:dyDescent="0.2">
      <c r="A123" s="212"/>
      <c r="G123" s="212"/>
      <c r="W123" s="212"/>
    </row>
    <row r="124" spans="1:23" x14ac:dyDescent="0.2">
      <c r="A124" s="212"/>
      <c r="G124" s="212"/>
      <c r="W124" s="212"/>
    </row>
    <row r="125" spans="1:23" x14ac:dyDescent="0.2">
      <c r="A125" s="212"/>
      <c r="G125" s="212"/>
      <c r="W125" s="212"/>
    </row>
  </sheetData>
  <mergeCells count="18">
    <mergeCell ref="P74:Q74"/>
    <mergeCell ref="R74:S74"/>
    <mergeCell ref="T74:U74"/>
    <mergeCell ref="V74:W74"/>
    <mergeCell ref="P6:Q6"/>
    <mergeCell ref="R6:S6"/>
    <mergeCell ref="T6:U6"/>
    <mergeCell ref="V6:W6"/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BE328-417D-44C4-B677-2E0B16AE89B6}">
  <dimension ref="A1:W125"/>
  <sheetViews>
    <sheetView showGridLines="0" workbookViewId="0">
      <selection activeCell="A34" sqref="A33:A34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130"/>
      <c r="W1" s="130"/>
    </row>
    <row r="2" spans="1:23" ht="18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131"/>
      <c r="W2" s="131"/>
    </row>
    <row r="3" spans="1:23" ht="18" customHeight="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31"/>
      <c r="W3" s="131"/>
    </row>
    <row r="4" spans="1:23" ht="18" customHeight="1" x14ac:dyDescent="0.25">
      <c r="A4" s="230" t="s">
        <v>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131"/>
      <c r="W4" s="131"/>
    </row>
    <row r="5" spans="1:23" ht="15" customHeight="1" x14ac:dyDescent="0.25">
      <c r="A5" s="231" t="s">
        <v>127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132"/>
      <c r="W5" s="132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227" t="s">
        <v>5</v>
      </c>
      <c r="G6" s="228"/>
      <c r="H6" s="227" t="s">
        <v>6</v>
      </c>
      <c r="I6" s="228"/>
      <c r="J6" s="227" t="s">
        <v>7</v>
      </c>
      <c r="K6" s="228"/>
      <c r="L6" s="227" t="s">
        <v>8</v>
      </c>
      <c r="M6" s="228"/>
      <c r="N6" s="227" t="s">
        <v>9</v>
      </c>
      <c r="O6" s="228"/>
      <c r="P6" s="227" t="s">
        <v>10</v>
      </c>
      <c r="Q6" s="228"/>
      <c r="R6" s="227" t="s">
        <v>11</v>
      </c>
      <c r="S6" s="228"/>
      <c r="T6" s="227" t="s">
        <v>12</v>
      </c>
      <c r="U6" s="228"/>
      <c r="V6" s="227" t="s">
        <v>13</v>
      </c>
      <c r="W6" s="228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193331000</v>
      </c>
      <c r="C9" s="92">
        <v>0</v>
      </c>
      <c r="D9" s="92"/>
      <c r="E9" s="92">
        <f>$B9       +$C9       +$D9</f>
        <v>193331000</v>
      </c>
      <c r="F9" s="93">
        <v>193331000</v>
      </c>
      <c r="G9" s="94">
        <v>193331000</v>
      </c>
      <c r="H9" s="93"/>
      <c r="I9" s="94"/>
      <c r="J9" s="93">
        <v>1478000</v>
      </c>
      <c r="K9" s="94">
        <v>11459098</v>
      </c>
      <c r="L9" s="93">
        <v>34850000</v>
      </c>
      <c r="M9" s="94">
        <v>13011849</v>
      </c>
      <c r="N9" s="93">
        <v>70605000</v>
      </c>
      <c r="O9" s="94">
        <v>21239163</v>
      </c>
      <c r="P9" s="93">
        <f>$H9       +$J9       +$L9       +$N9</f>
        <v>106933000</v>
      </c>
      <c r="Q9" s="94">
        <f>$I9       +$K9       +$M9       +$O9</f>
        <v>45710110</v>
      </c>
      <c r="R9" s="48">
        <f>IF(($L9       =0),0,((($N9       -$L9       )/$L9       )*100))</f>
        <v>102.59684361549498</v>
      </c>
      <c r="S9" s="49">
        <f>IF(($M9       =0),0,((($O9       -$M9       )/$M9       )*100))</f>
        <v>63.229399603392267</v>
      </c>
      <c r="T9" s="48">
        <f>IF(($E9       =0),0,(($P9       /$E9       )*100))</f>
        <v>55.310839958413297</v>
      </c>
      <c r="U9" s="50">
        <f>IF(($E9       =0),0,(($Q9       /$E9       )*100))</f>
        <v>23.643445696758409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18000000</v>
      </c>
      <c r="C10" s="92">
        <v>0</v>
      </c>
      <c r="D10" s="92"/>
      <c r="E10" s="92">
        <f t="shared" ref="E10:E15" si="0">$B10      +$C10      +$D10</f>
        <v>18000000</v>
      </c>
      <c r="F10" s="93">
        <v>18000000</v>
      </c>
      <c r="G10" s="94">
        <v>18000000</v>
      </c>
      <c r="H10" s="93">
        <v>2141000</v>
      </c>
      <c r="I10" s="94">
        <v>768584</v>
      </c>
      <c r="J10" s="93">
        <v>3197000</v>
      </c>
      <c r="K10" s="94">
        <v>1777040</v>
      </c>
      <c r="L10" s="93">
        <v>4480000</v>
      </c>
      <c r="M10" s="94">
        <v>969962</v>
      </c>
      <c r="N10" s="93">
        <v>6940000</v>
      </c>
      <c r="O10" s="94">
        <v>2557380</v>
      </c>
      <c r="P10" s="93">
        <f t="shared" ref="P10:P15" si="1">$H10      +$J10      +$L10      +$N10</f>
        <v>16758000</v>
      </c>
      <c r="Q10" s="94">
        <f t="shared" ref="Q10:Q15" si="2">$I10      +$K10      +$M10      +$O10</f>
        <v>6072966</v>
      </c>
      <c r="R10" s="48">
        <f t="shared" ref="R10:R15" si="3">IF(($L10      =0),0,((($N10      -$L10      )/$L10      )*100))</f>
        <v>54.910714285714292</v>
      </c>
      <c r="S10" s="49">
        <f t="shared" ref="S10:S15" si="4">IF(($M10      =0),0,((($O10      -$M10      )/$M10      )*100))</f>
        <v>163.65775154078202</v>
      </c>
      <c r="T10" s="48">
        <f t="shared" ref="T10:T14" si="5">IF(($E10      =0),0,(($P10      /$E10      )*100))</f>
        <v>93.100000000000009</v>
      </c>
      <c r="U10" s="50">
        <f t="shared" ref="U10:U14" si="6">IF(($E10      =0),0,(($Q10      /$E10      )*100))</f>
        <v>33.738700000000001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7500000</v>
      </c>
      <c r="C11" s="92">
        <v>0</v>
      </c>
      <c r="D11" s="92"/>
      <c r="E11" s="92">
        <f t="shared" si="0"/>
        <v>7500000</v>
      </c>
      <c r="F11" s="93">
        <v>7500000</v>
      </c>
      <c r="G11" s="94">
        <v>7500000</v>
      </c>
      <c r="H11" s="93"/>
      <c r="I11" s="94"/>
      <c r="J11" s="93"/>
      <c r="K11" s="94"/>
      <c r="L11" s="93">
        <v>558000</v>
      </c>
      <c r="M11" s="94"/>
      <c r="N11" s="93">
        <v>1021000</v>
      </c>
      <c r="O11" s="94"/>
      <c r="P11" s="93">
        <f t="shared" si="1"/>
        <v>1579000</v>
      </c>
      <c r="Q11" s="94">
        <f t="shared" si="2"/>
        <v>0</v>
      </c>
      <c r="R11" s="48">
        <f t="shared" si="3"/>
        <v>82.974910394265237</v>
      </c>
      <c r="S11" s="49">
        <f t="shared" si="4"/>
        <v>0</v>
      </c>
      <c r="T11" s="48">
        <f t="shared" si="5"/>
        <v>21.053333333333331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19305000</v>
      </c>
      <c r="W12" s="94">
        <v>12696000</v>
      </c>
    </row>
    <row r="13" spans="1:23" ht="12.95" customHeight="1" x14ac:dyDescent="0.2">
      <c r="A13" s="47" t="s">
        <v>39</v>
      </c>
      <c r="B13" s="92">
        <v>155569000</v>
      </c>
      <c r="C13" s="92">
        <v>286931000</v>
      </c>
      <c r="D13" s="92"/>
      <c r="E13" s="92">
        <f t="shared" si="0"/>
        <v>442500000</v>
      </c>
      <c r="F13" s="93">
        <v>442500000</v>
      </c>
      <c r="G13" s="94">
        <v>442500000</v>
      </c>
      <c r="H13" s="93">
        <v>8603000</v>
      </c>
      <c r="I13" s="94">
        <v>1113241</v>
      </c>
      <c r="J13" s="93">
        <v>17015000</v>
      </c>
      <c r="K13" s="94">
        <v>7994987</v>
      </c>
      <c r="L13" s="93">
        <v>79476000</v>
      </c>
      <c r="M13" s="94">
        <v>35015345</v>
      </c>
      <c r="N13" s="93">
        <v>81081000</v>
      </c>
      <c r="O13" s="94">
        <v>63719356</v>
      </c>
      <c r="P13" s="93">
        <f t="shared" si="1"/>
        <v>186175000</v>
      </c>
      <c r="Q13" s="94">
        <f t="shared" si="2"/>
        <v>107842929</v>
      </c>
      <c r="R13" s="48">
        <f t="shared" si="3"/>
        <v>2.019477578136796</v>
      </c>
      <c r="S13" s="49">
        <f t="shared" si="4"/>
        <v>81.97551959005402</v>
      </c>
      <c r="T13" s="48">
        <f t="shared" si="5"/>
        <v>42.073446327683619</v>
      </c>
      <c r="U13" s="50">
        <f t="shared" si="6"/>
        <v>24.371283389830509</v>
      </c>
      <c r="V13" s="93">
        <v>76000</v>
      </c>
      <c r="W13" s="94">
        <v>76000</v>
      </c>
    </row>
    <row r="14" spans="1:23" ht="12.95" customHeight="1" x14ac:dyDescent="0.2">
      <c r="A14" s="47" t="s">
        <v>40</v>
      </c>
      <c r="B14" s="92">
        <v>44490000</v>
      </c>
      <c r="C14" s="92">
        <v>24000000</v>
      </c>
      <c r="D14" s="92"/>
      <c r="E14" s="92">
        <f t="shared" si="0"/>
        <v>68490000</v>
      </c>
      <c r="F14" s="93">
        <v>44490000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133">
        <f>SUM(B9:B14)</f>
        <v>418890000</v>
      </c>
      <c r="C15" s="133">
        <f>SUM(C9:C14)</f>
        <v>310931000</v>
      </c>
      <c r="D15" s="133"/>
      <c r="E15" s="133">
        <f t="shared" si="0"/>
        <v>729821000</v>
      </c>
      <c r="F15" s="134">
        <f t="shared" ref="F15:O15" si="7">SUM(F9:F14)</f>
        <v>705821000</v>
      </c>
      <c r="G15" s="135">
        <f t="shared" si="7"/>
        <v>661331000</v>
      </c>
      <c r="H15" s="134">
        <f t="shared" si="7"/>
        <v>10744000</v>
      </c>
      <c r="I15" s="135">
        <f t="shared" si="7"/>
        <v>1881825</v>
      </c>
      <c r="J15" s="134">
        <f t="shared" si="7"/>
        <v>21690000</v>
      </c>
      <c r="K15" s="135">
        <f t="shared" si="7"/>
        <v>21231125</v>
      </c>
      <c r="L15" s="134">
        <f t="shared" si="7"/>
        <v>119364000</v>
      </c>
      <c r="M15" s="135">
        <f t="shared" si="7"/>
        <v>48997156</v>
      </c>
      <c r="N15" s="134">
        <f t="shared" si="7"/>
        <v>159647000</v>
      </c>
      <c r="O15" s="135">
        <f t="shared" si="7"/>
        <v>87515899</v>
      </c>
      <c r="P15" s="134">
        <f t="shared" si="1"/>
        <v>311445000</v>
      </c>
      <c r="Q15" s="135">
        <f t="shared" si="2"/>
        <v>159626005</v>
      </c>
      <c r="R15" s="136">
        <f t="shared" si="3"/>
        <v>33.748031232197313</v>
      </c>
      <c r="S15" s="137">
        <f t="shared" si="4"/>
        <v>78.614242426642065</v>
      </c>
      <c r="T15" s="136">
        <f>IF((SUM($E9:$E13))=0,0,(P15/(SUM($E9:$E13))*100))</f>
        <v>47.093664140952114</v>
      </c>
      <c r="U15" s="54">
        <f>IF((SUM($E9:$E13))=0,0,(Q15/(SUM($E9:$E13))*100))</f>
        <v>24.137081884865523</v>
      </c>
      <c r="V15" s="134">
        <f>SUM(V9:V14)</f>
        <v>19381000</v>
      </c>
      <c r="W15" s="135">
        <f>SUM(W9:W14)</f>
        <v>12772000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142974000</v>
      </c>
      <c r="C17" s="92">
        <v>0</v>
      </c>
      <c r="D17" s="92"/>
      <c r="E17" s="92">
        <f t="shared" ref="E17:E24" si="8">$B17      +$C17      +$D17</f>
        <v>142974000</v>
      </c>
      <c r="F17" s="93">
        <v>142974000</v>
      </c>
      <c r="G17" s="94">
        <v>142974000</v>
      </c>
      <c r="H17" s="93">
        <v>13738000</v>
      </c>
      <c r="I17" s="94"/>
      <c r="J17" s="93">
        <v>20186000</v>
      </c>
      <c r="K17" s="94"/>
      <c r="L17" s="93">
        <v>16864000</v>
      </c>
      <c r="M17" s="94"/>
      <c r="N17" s="93">
        <v>60235000</v>
      </c>
      <c r="O17" s="94"/>
      <c r="P17" s="93">
        <f t="shared" ref="P17:P24" si="9">$H17      +$J17      +$L17      +$N17</f>
        <v>111023000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257.18097722960152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77.652580189405057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7250000</v>
      </c>
      <c r="C19" s="92">
        <v>0</v>
      </c>
      <c r="D19" s="92"/>
      <c r="E19" s="92">
        <f t="shared" si="8"/>
        <v>7250000</v>
      </c>
      <c r="F19" s="93">
        <v>7250000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1</v>
      </c>
    </row>
    <row r="24" spans="1:23" ht="12.95" customHeight="1" x14ac:dyDescent="0.2">
      <c r="A24" s="51" t="s">
        <v>41</v>
      </c>
      <c r="B24" s="133">
        <f>SUM(B17:B23)</f>
        <v>150224000</v>
      </c>
      <c r="C24" s="133">
        <f>SUM(C17:C23)</f>
        <v>0</v>
      </c>
      <c r="D24" s="133"/>
      <c r="E24" s="133">
        <f t="shared" si="8"/>
        <v>150224000</v>
      </c>
      <c r="F24" s="134">
        <f t="shared" ref="F24:O24" si="15">SUM(F17:F23)</f>
        <v>150224000</v>
      </c>
      <c r="G24" s="135">
        <f t="shared" si="15"/>
        <v>142974000</v>
      </c>
      <c r="H24" s="134">
        <f t="shared" si="15"/>
        <v>13738000</v>
      </c>
      <c r="I24" s="135">
        <f t="shared" si="15"/>
        <v>0</v>
      </c>
      <c r="J24" s="134">
        <f t="shared" si="15"/>
        <v>20186000</v>
      </c>
      <c r="K24" s="135">
        <f t="shared" si="15"/>
        <v>0</v>
      </c>
      <c r="L24" s="134">
        <f t="shared" si="15"/>
        <v>16864000</v>
      </c>
      <c r="M24" s="135">
        <f t="shared" si="15"/>
        <v>0</v>
      </c>
      <c r="N24" s="134">
        <f t="shared" si="15"/>
        <v>60235000</v>
      </c>
      <c r="O24" s="135">
        <f t="shared" si="15"/>
        <v>0</v>
      </c>
      <c r="P24" s="134">
        <f t="shared" si="9"/>
        <v>111023000</v>
      </c>
      <c r="Q24" s="135">
        <f t="shared" si="10"/>
        <v>0</v>
      </c>
      <c r="R24" s="136">
        <f t="shared" si="11"/>
        <v>257.18097722960152</v>
      </c>
      <c r="S24" s="137">
        <f t="shared" si="12"/>
        <v>0</v>
      </c>
      <c r="T24" s="136">
        <f>IF(($E24-$E19-$E23)   =0,0,($P24   /($E24-$E19-$E23)   )*100)</f>
        <v>77.652580189405057</v>
      </c>
      <c r="U24" s="54">
        <f>IF(($E24-$E19-$E23)   =0,0,($Q24   /($E24-$E19-$E23)   )*100)</f>
        <v>0</v>
      </c>
      <c r="V24" s="134">
        <f>SUM(V17:V23)</f>
        <v>0</v>
      </c>
      <c r="W24" s="135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2368874000</v>
      </c>
      <c r="C28" s="92">
        <v>-170153000</v>
      </c>
      <c r="D28" s="92"/>
      <c r="E28" s="92">
        <f>$B28      +$C28      +$D28</f>
        <v>2198721000</v>
      </c>
      <c r="F28" s="93">
        <v>2198721000</v>
      </c>
      <c r="G28" s="94">
        <v>2198721000</v>
      </c>
      <c r="H28" s="93">
        <v>139524000</v>
      </c>
      <c r="I28" s="94">
        <v>46025471</v>
      </c>
      <c r="J28" s="93">
        <v>416324000</v>
      </c>
      <c r="K28" s="94">
        <v>200268565</v>
      </c>
      <c r="L28" s="93">
        <v>275838000</v>
      </c>
      <c r="M28" s="94">
        <v>234607981</v>
      </c>
      <c r="N28" s="93">
        <v>637492000</v>
      </c>
      <c r="O28" s="94">
        <v>331460614</v>
      </c>
      <c r="P28" s="93">
        <f>$H28      +$J28      +$L28      +$N28</f>
        <v>1469178000</v>
      </c>
      <c r="Q28" s="94">
        <f>$I28      +$K28      +$M28      +$O28</f>
        <v>812362631</v>
      </c>
      <c r="R28" s="48">
        <f>IF(($L28      =0),0,((($N28      -$L28      )/$L28      )*100))</f>
        <v>131.11101443600955</v>
      </c>
      <c r="S28" s="49">
        <f>IF(($M28      =0),0,((($O28      -$M28      )/$M28      )*100))</f>
        <v>41.282752865939372</v>
      </c>
      <c r="T28" s="48">
        <f>IF(($E28      =0),0,(($P28      /$E28      )*100))</f>
        <v>66.81966470507173</v>
      </c>
      <c r="U28" s="50">
        <f>IF(($E28      =0),0,(($Q28      /$E28      )*100))</f>
        <v>36.947053809919495</v>
      </c>
      <c r="V28" s="93">
        <v>156773000</v>
      </c>
      <c r="W28" s="94">
        <v>64508000</v>
      </c>
    </row>
    <row r="29" spans="1:23" ht="12.95" customHeight="1" x14ac:dyDescent="0.2">
      <c r="A29" s="47" t="s">
        <v>55</v>
      </c>
      <c r="B29" s="92">
        <v>5140000</v>
      </c>
      <c r="C29" s="92">
        <v>0</v>
      </c>
      <c r="D29" s="92"/>
      <c r="E29" s="92">
        <f>$B29      +$C29      +$D29</f>
        <v>5140000</v>
      </c>
      <c r="F29" s="93">
        <v>5140000</v>
      </c>
      <c r="G29" s="94">
        <v>5140000</v>
      </c>
      <c r="H29" s="93">
        <v>208000</v>
      </c>
      <c r="I29" s="94">
        <v>707475</v>
      </c>
      <c r="J29" s="93">
        <v>1843000</v>
      </c>
      <c r="K29" s="94">
        <v>1020235</v>
      </c>
      <c r="L29" s="93">
        <v>172000</v>
      </c>
      <c r="M29" s="94">
        <v>271551</v>
      </c>
      <c r="N29" s="93">
        <v>779000</v>
      </c>
      <c r="O29" s="94">
        <v>489388</v>
      </c>
      <c r="P29" s="93">
        <f>$H29      +$J29      +$L29      +$N29</f>
        <v>3002000</v>
      </c>
      <c r="Q29" s="94">
        <f>$I29      +$K29      +$M29      +$O29</f>
        <v>2488649</v>
      </c>
      <c r="R29" s="48">
        <f>IF(($L29      =0),0,((($N29      -$L29      )/$L29      )*100))</f>
        <v>352.90697674418607</v>
      </c>
      <c r="S29" s="49">
        <f>IF(($M29      =0),0,((($O29      -$M29      )/$M29      )*100))</f>
        <v>80.21955360134929</v>
      </c>
      <c r="T29" s="48">
        <f>IF(($E29      =0),0,(($P29      /$E29      )*100))</f>
        <v>58.404669260700395</v>
      </c>
      <c r="U29" s="50">
        <f>IF(($E29      =0),0,(($Q29      /$E29      )*100))</f>
        <v>48.417295719844354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133">
        <f>SUM(B26:B29)</f>
        <v>2374014000</v>
      </c>
      <c r="C30" s="133">
        <f>SUM(C26:C29)</f>
        <v>-170153000</v>
      </c>
      <c r="D30" s="133"/>
      <c r="E30" s="133">
        <f>$B30      +$C30      +$D30</f>
        <v>2203861000</v>
      </c>
      <c r="F30" s="134">
        <f t="shared" ref="F30:O30" si="16">SUM(F26:F29)</f>
        <v>2203861000</v>
      </c>
      <c r="G30" s="135">
        <f t="shared" si="16"/>
        <v>2203861000</v>
      </c>
      <c r="H30" s="134">
        <f t="shared" si="16"/>
        <v>139732000</v>
      </c>
      <c r="I30" s="135">
        <f t="shared" si="16"/>
        <v>46732946</v>
      </c>
      <c r="J30" s="134">
        <f t="shared" si="16"/>
        <v>418167000</v>
      </c>
      <c r="K30" s="135">
        <f t="shared" si="16"/>
        <v>201288800</v>
      </c>
      <c r="L30" s="134">
        <f t="shared" si="16"/>
        <v>276010000</v>
      </c>
      <c r="M30" s="135">
        <f t="shared" si="16"/>
        <v>234879532</v>
      </c>
      <c r="N30" s="134">
        <f t="shared" si="16"/>
        <v>638271000</v>
      </c>
      <c r="O30" s="135">
        <f t="shared" si="16"/>
        <v>331950002</v>
      </c>
      <c r="P30" s="134">
        <f>$H30      +$J30      +$L30      +$N30</f>
        <v>1472180000</v>
      </c>
      <c r="Q30" s="135">
        <f>$I30      +$K30      +$M30      +$O30</f>
        <v>814851280</v>
      </c>
      <c r="R30" s="136">
        <f>IF(($L30      =0),0,((($N30      -$L30      )/$L30      )*100))</f>
        <v>131.24923010035869</v>
      </c>
      <c r="S30" s="137">
        <f>IF(($M30      =0),0,((($O30      -$M30      )/$M30      )*100))</f>
        <v>41.327768824062538</v>
      </c>
      <c r="T30" s="136">
        <f>IF($E30   =0,0,($P30   /$E30   )*100)</f>
        <v>66.800038659425425</v>
      </c>
      <c r="U30" s="54">
        <f>IF($E30   =0,0,($Q30   /$E30   )*100)</f>
        <v>36.973805516772615</v>
      </c>
      <c r="V30" s="134">
        <f>SUM(V26:V29)</f>
        <v>156773000</v>
      </c>
      <c r="W30" s="135">
        <f>SUM(W26:W29)</f>
        <v>64508000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66976000</v>
      </c>
      <c r="C32" s="92">
        <v>-1344000</v>
      </c>
      <c r="D32" s="92"/>
      <c r="E32" s="92">
        <f>$B32      +$C32      +$D32</f>
        <v>65632000</v>
      </c>
      <c r="F32" s="93">
        <v>65632000</v>
      </c>
      <c r="G32" s="94">
        <v>65632000</v>
      </c>
      <c r="H32" s="93">
        <v>23532000</v>
      </c>
      <c r="I32" s="94">
        <v>11579104</v>
      </c>
      <c r="J32" s="93">
        <v>13850000</v>
      </c>
      <c r="K32" s="94">
        <v>17096821</v>
      </c>
      <c r="L32" s="93">
        <v>15504000</v>
      </c>
      <c r="M32" s="94">
        <v>6960818</v>
      </c>
      <c r="N32" s="93">
        <v>11678000</v>
      </c>
      <c r="O32" s="94">
        <v>3523848</v>
      </c>
      <c r="P32" s="93">
        <f>$H32      +$J32      +$L32      +$N32</f>
        <v>64564000</v>
      </c>
      <c r="Q32" s="94">
        <f>$I32      +$K32      +$M32      +$O32</f>
        <v>39160591</v>
      </c>
      <c r="R32" s="48">
        <f>IF(($L32      =0),0,((($N32      -$L32      )/$L32      )*100))</f>
        <v>-24.677502579979361</v>
      </c>
      <c r="S32" s="49">
        <f>IF(($M32      =0),0,((($O32      -$M32      )/$M32      )*100))</f>
        <v>-49.375949780614867</v>
      </c>
      <c r="T32" s="48">
        <f>IF(($E32      =0),0,(($P32      /$E32      )*100))</f>
        <v>98.372745002437838</v>
      </c>
      <c r="U32" s="50">
        <f>IF(($E32      =0),0,(($Q32      /$E32      )*100))</f>
        <v>59.66691705265724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133">
        <f>B32</f>
        <v>66976000</v>
      </c>
      <c r="C33" s="133">
        <f>C32</f>
        <v>-1344000</v>
      </c>
      <c r="D33" s="133"/>
      <c r="E33" s="133">
        <f>$B33      +$C33      +$D33</f>
        <v>65632000</v>
      </c>
      <c r="F33" s="134">
        <f t="shared" ref="F33:O33" si="17">F32</f>
        <v>65632000</v>
      </c>
      <c r="G33" s="135">
        <f t="shared" si="17"/>
        <v>65632000</v>
      </c>
      <c r="H33" s="134">
        <f t="shared" si="17"/>
        <v>23532000</v>
      </c>
      <c r="I33" s="135">
        <f t="shared" si="17"/>
        <v>11579104</v>
      </c>
      <c r="J33" s="134">
        <f t="shared" si="17"/>
        <v>13850000</v>
      </c>
      <c r="K33" s="135">
        <f t="shared" si="17"/>
        <v>17096821</v>
      </c>
      <c r="L33" s="134">
        <f t="shared" si="17"/>
        <v>15504000</v>
      </c>
      <c r="M33" s="135">
        <f t="shared" si="17"/>
        <v>6960818</v>
      </c>
      <c r="N33" s="134">
        <f t="shared" si="17"/>
        <v>11678000</v>
      </c>
      <c r="O33" s="135">
        <f t="shared" si="17"/>
        <v>3523848</v>
      </c>
      <c r="P33" s="134">
        <f>$H33      +$J33      +$L33      +$N33</f>
        <v>64564000</v>
      </c>
      <c r="Q33" s="135">
        <f>$I33      +$K33      +$M33      +$O33</f>
        <v>39160591</v>
      </c>
      <c r="R33" s="136">
        <f>IF(($L33      =0),0,((($N33      -$L33      )/$L33      )*100))</f>
        <v>-24.677502579979361</v>
      </c>
      <c r="S33" s="137">
        <f>IF(($M33      =0),0,((($O33      -$M33      )/$M33      )*100))</f>
        <v>-49.375949780614867</v>
      </c>
      <c r="T33" s="136">
        <f>IF($E33   =0,0,($P33   /$E33   )*100)</f>
        <v>98.372745002437838</v>
      </c>
      <c r="U33" s="54">
        <f>IF($E33   =0,0,($Q33   /$E33   )*100)</f>
        <v>59.66691705265724</v>
      </c>
      <c r="V33" s="134">
        <f>V32</f>
        <v>0</v>
      </c>
      <c r="W33" s="135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130148000</v>
      </c>
      <c r="C35" s="92">
        <v>5100000</v>
      </c>
      <c r="D35" s="92"/>
      <c r="E35" s="92">
        <f t="shared" ref="E35:E40" si="18">$B35      +$C35      +$D35</f>
        <v>135248000</v>
      </c>
      <c r="F35" s="93">
        <v>135248000</v>
      </c>
      <c r="G35" s="94">
        <v>135248000</v>
      </c>
      <c r="H35" s="93">
        <v>23481000</v>
      </c>
      <c r="I35" s="94">
        <v>8126523</v>
      </c>
      <c r="J35" s="93">
        <v>37374000</v>
      </c>
      <c r="K35" s="94">
        <v>31946952</v>
      </c>
      <c r="L35" s="93">
        <v>11842000</v>
      </c>
      <c r="M35" s="94">
        <v>11185889</v>
      </c>
      <c r="N35" s="93">
        <v>45485000</v>
      </c>
      <c r="O35" s="94">
        <v>26221657</v>
      </c>
      <c r="P35" s="93">
        <f t="shared" ref="P35:P40" si="19">$H35      +$J35      +$L35      +$N35</f>
        <v>118182000</v>
      </c>
      <c r="Q35" s="94">
        <f t="shared" ref="Q35:Q40" si="20">$I35      +$K35      +$M35      +$O35</f>
        <v>77481021</v>
      </c>
      <c r="R35" s="48">
        <f t="shared" ref="R35:R40" si="21">IF(($L35      =0),0,((($N35      -$L35      )/$L35      )*100))</f>
        <v>284.09896976862018</v>
      </c>
      <c r="S35" s="49">
        <f t="shared" ref="S35:S40" si="22">IF(($M35      =0),0,((($O35      -$M35      )/$M35      )*100))</f>
        <v>134.41728234564101</v>
      </c>
      <c r="T35" s="48">
        <f t="shared" ref="T35:T39" si="23">IF(($E35      =0),0,(($P35      /$E35      )*100))</f>
        <v>87.381698805157939</v>
      </c>
      <c r="U35" s="50">
        <f t="shared" ref="U35:U39" si="24">IF(($E35      =0),0,(($Q35      /$E35      )*100))</f>
        <v>57.288108511770972</v>
      </c>
      <c r="V35" s="93">
        <v>899000</v>
      </c>
      <c r="W35" s="94">
        <v>0</v>
      </c>
    </row>
    <row r="36" spans="1:23" ht="12.95" customHeight="1" x14ac:dyDescent="0.2">
      <c r="A36" s="47" t="s">
        <v>60</v>
      </c>
      <c r="B36" s="92">
        <v>106054000</v>
      </c>
      <c r="C36" s="92">
        <v>0</v>
      </c>
      <c r="D36" s="92"/>
      <c r="E36" s="92">
        <f t="shared" si="18"/>
        <v>106054000</v>
      </c>
      <c r="F36" s="93">
        <v>106054000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42000000</v>
      </c>
      <c r="C38" s="92">
        <v>-4000000</v>
      </c>
      <c r="D38" s="92"/>
      <c r="E38" s="92">
        <f t="shared" si="18"/>
        <v>38000000</v>
      </c>
      <c r="F38" s="93">
        <v>38000000</v>
      </c>
      <c r="G38" s="94">
        <v>38000000</v>
      </c>
      <c r="H38" s="93"/>
      <c r="I38" s="94">
        <v>193618</v>
      </c>
      <c r="J38" s="93">
        <v>11453000</v>
      </c>
      <c r="K38" s="94">
        <v>8944457</v>
      </c>
      <c r="L38" s="93">
        <v>5009000</v>
      </c>
      <c r="M38" s="94">
        <v>1706040</v>
      </c>
      <c r="N38" s="93">
        <v>13805000</v>
      </c>
      <c r="O38" s="94">
        <v>5425689</v>
      </c>
      <c r="P38" s="93">
        <f t="shared" si="19"/>
        <v>30267000</v>
      </c>
      <c r="Q38" s="94">
        <f t="shared" si="20"/>
        <v>16269804</v>
      </c>
      <c r="R38" s="48">
        <f t="shared" si="21"/>
        <v>175.60391295667799</v>
      </c>
      <c r="S38" s="49">
        <f t="shared" si="22"/>
        <v>218.02824083843285</v>
      </c>
      <c r="T38" s="48">
        <f t="shared" si="23"/>
        <v>79.650000000000006</v>
      </c>
      <c r="U38" s="50">
        <f t="shared" si="24"/>
        <v>42.815273684210524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1</v>
      </c>
    </row>
    <row r="40" spans="1:23" ht="12.95" customHeight="1" x14ac:dyDescent="0.2">
      <c r="A40" s="51" t="s">
        <v>41</v>
      </c>
      <c r="B40" s="133">
        <f>SUM(B35:B39)</f>
        <v>278202000</v>
      </c>
      <c r="C40" s="133">
        <f>SUM(C35:C39)</f>
        <v>1100000</v>
      </c>
      <c r="D40" s="133"/>
      <c r="E40" s="133">
        <f t="shared" si="18"/>
        <v>279302000</v>
      </c>
      <c r="F40" s="134">
        <f t="shared" ref="F40:O40" si="25">SUM(F35:F39)</f>
        <v>279302000</v>
      </c>
      <c r="G40" s="135">
        <f t="shared" si="25"/>
        <v>173248000</v>
      </c>
      <c r="H40" s="134">
        <f t="shared" si="25"/>
        <v>23481000</v>
      </c>
      <c r="I40" s="135">
        <f t="shared" si="25"/>
        <v>8320141</v>
      </c>
      <c r="J40" s="134">
        <f t="shared" si="25"/>
        <v>48827000</v>
      </c>
      <c r="K40" s="135">
        <f t="shared" si="25"/>
        <v>40891409</v>
      </c>
      <c r="L40" s="134">
        <f t="shared" si="25"/>
        <v>16851000</v>
      </c>
      <c r="M40" s="135">
        <f t="shared" si="25"/>
        <v>12891929</v>
      </c>
      <c r="N40" s="134">
        <f t="shared" si="25"/>
        <v>59290000</v>
      </c>
      <c r="O40" s="135">
        <f t="shared" si="25"/>
        <v>31647346</v>
      </c>
      <c r="P40" s="134">
        <f t="shared" si="19"/>
        <v>148449000</v>
      </c>
      <c r="Q40" s="135">
        <f t="shared" si="20"/>
        <v>93750825</v>
      </c>
      <c r="R40" s="136">
        <f t="shared" si="21"/>
        <v>251.84855498190021</v>
      </c>
      <c r="S40" s="137">
        <f t="shared" si="22"/>
        <v>145.48185147467069</v>
      </c>
      <c r="T40" s="136">
        <f>IF((+$E35+$E38) =0,0,(P40   /(+$E35+$E38) )*100)</f>
        <v>85.685837643147394</v>
      </c>
      <c r="U40" s="54">
        <f>IF((+$E35+$E38) =0,0,(Q40   /(+$E35+$E38) )*100)</f>
        <v>54.113654991688222</v>
      </c>
      <c r="V40" s="134">
        <f>SUM(V35:V39)</f>
        <v>899000</v>
      </c>
      <c r="W40" s="135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437407000</v>
      </c>
      <c r="C44" s="92">
        <v>751869000</v>
      </c>
      <c r="D44" s="92"/>
      <c r="E44" s="92">
        <f t="shared" si="26"/>
        <v>1189276000</v>
      </c>
      <c r="F44" s="93">
        <v>1189276000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172000000</v>
      </c>
      <c r="C51" s="92">
        <v>43000000</v>
      </c>
      <c r="D51" s="92"/>
      <c r="E51" s="92">
        <f t="shared" si="26"/>
        <v>215000000</v>
      </c>
      <c r="F51" s="93">
        <v>215000000</v>
      </c>
      <c r="G51" s="94">
        <v>215000000</v>
      </c>
      <c r="H51" s="93">
        <v>40140000</v>
      </c>
      <c r="I51" s="94">
        <v>953747</v>
      </c>
      <c r="J51" s="93">
        <v>44412000</v>
      </c>
      <c r="K51" s="94">
        <v>12532945</v>
      </c>
      <c r="L51" s="93">
        <v>39236000</v>
      </c>
      <c r="M51" s="94">
        <v>10779701</v>
      </c>
      <c r="N51" s="93">
        <v>71773000</v>
      </c>
      <c r="O51" s="94">
        <v>8488707</v>
      </c>
      <c r="P51" s="93">
        <f t="shared" si="27"/>
        <v>195561000</v>
      </c>
      <c r="Q51" s="94">
        <f t="shared" si="28"/>
        <v>32755100</v>
      </c>
      <c r="R51" s="48">
        <f t="shared" si="29"/>
        <v>82.926394127841775</v>
      </c>
      <c r="S51" s="49">
        <f t="shared" si="30"/>
        <v>-21.252852931635115</v>
      </c>
      <c r="T51" s="48">
        <f t="shared" si="31"/>
        <v>90.958604651162787</v>
      </c>
      <c r="U51" s="50">
        <f t="shared" si="32"/>
        <v>15.234930232558138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-4185000</v>
      </c>
      <c r="D52" s="92"/>
      <c r="E52" s="92">
        <f t="shared" si="26"/>
        <v>30576000</v>
      </c>
      <c r="F52" s="93">
        <v>30576000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133">
        <f>SUM(B42:B52)</f>
        <v>644168000</v>
      </c>
      <c r="C53" s="133">
        <f>SUM(C42:C52)</f>
        <v>790684000</v>
      </c>
      <c r="D53" s="133"/>
      <c r="E53" s="133">
        <f t="shared" si="26"/>
        <v>1434852000</v>
      </c>
      <c r="F53" s="134">
        <f t="shared" ref="F53:O53" si="33">SUM(F42:F52)</f>
        <v>1434852000</v>
      </c>
      <c r="G53" s="135">
        <f t="shared" si="33"/>
        <v>215000000</v>
      </c>
      <c r="H53" s="134">
        <f t="shared" si="33"/>
        <v>40140000</v>
      </c>
      <c r="I53" s="135">
        <f t="shared" si="33"/>
        <v>953747</v>
      </c>
      <c r="J53" s="134">
        <f t="shared" si="33"/>
        <v>44412000</v>
      </c>
      <c r="K53" s="135">
        <f t="shared" si="33"/>
        <v>12532945</v>
      </c>
      <c r="L53" s="134">
        <f t="shared" si="33"/>
        <v>39236000</v>
      </c>
      <c r="M53" s="135">
        <f t="shared" si="33"/>
        <v>10779701</v>
      </c>
      <c r="N53" s="134">
        <f t="shared" si="33"/>
        <v>71773000</v>
      </c>
      <c r="O53" s="135">
        <f t="shared" si="33"/>
        <v>8488707</v>
      </c>
      <c r="P53" s="134">
        <f t="shared" si="27"/>
        <v>195561000</v>
      </c>
      <c r="Q53" s="135">
        <f t="shared" si="28"/>
        <v>32755100</v>
      </c>
      <c r="R53" s="136">
        <f t="shared" si="29"/>
        <v>82.926394127841775</v>
      </c>
      <c r="S53" s="137">
        <f t="shared" si="30"/>
        <v>-21.252852931635115</v>
      </c>
      <c r="T53" s="136">
        <f>IF((+$E43+$E45+$E47+$E48+$E51) =0,0,(P53   /(+$E43+$E45+$E47+$E48+$E51) )*100)</f>
        <v>90.958604651162787</v>
      </c>
      <c r="U53" s="54">
        <f>IF((+$E43+$E45+$E47+$E48+$E51) =0,0,(Q53   /(+$E43+$E45+$E47+$E48+$E51) )*100)</f>
        <v>15.234930232558138</v>
      </c>
      <c r="V53" s="134">
        <f>SUM(V42:V52)</f>
        <v>0</v>
      </c>
      <c r="W53" s="135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41</v>
      </c>
      <c r="B59" s="138">
        <f>SUM(B55:B58)</f>
        <v>0</v>
      </c>
      <c r="C59" s="138">
        <f>SUM(C55:C58)</f>
        <v>0</v>
      </c>
      <c r="D59" s="138"/>
      <c r="E59" s="138">
        <f>$B59      +$C59      +$D59</f>
        <v>0</v>
      </c>
      <c r="F59" s="139">
        <f t="shared" ref="F59:O59" si="34">SUM(F55:F58)</f>
        <v>0</v>
      </c>
      <c r="G59" s="140">
        <f t="shared" si="34"/>
        <v>0</v>
      </c>
      <c r="H59" s="139">
        <f t="shared" si="34"/>
        <v>0</v>
      </c>
      <c r="I59" s="140">
        <f t="shared" si="34"/>
        <v>0</v>
      </c>
      <c r="J59" s="139">
        <f t="shared" si="34"/>
        <v>0</v>
      </c>
      <c r="K59" s="140">
        <f t="shared" si="34"/>
        <v>0</v>
      </c>
      <c r="L59" s="139">
        <f t="shared" si="34"/>
        <v>0</v>
      </c>
      <c r="M59" s="140">
        <f t="shared" si="34"/>
        <v>0</v>
      </c>
      <c r="N59" s="139">
        <f t="shared" si="34"/>
        <v>0</v>
      </c>
      <c r="O59" s="140">
        <f t="shared" si="34"/>
        <v>0</v>
      </c>
      <c r="P59" s="139">
        <f>$H59      +$J59      +$L59      +$N59</f>
        <v>0</v>
      </c>
      <c r="Q59" s="140">
        <f>$I59      +$K59      +$M59      +$O59</f>
        <v>0</v>
      </c>
      <c r="R59" s="141">
        <f>IF(($L59      =0),0,((($N59      -$L59      )/$L59      )*100))</f>
        <v>0</v>
      </c>
      <c r="S59" s="142">
        <f>IF(($M59      =0),0,((($O59      -$M59      )/$M59      )*100))</f>
        <v>0</v>
      </c>
      <c r="T59" s="141">
        <f>IF($E59   =0,0,($P59   /$E59   )*100)</f>
        <v>0</v>
      </c>
      <c r="U59" s="59">
        <f>IF($E59   =0,0,($Q59   /$E59   )*100)</f>
        <v>0</v>
      </c>
      <c r="V59" s="139">
        <f>SUM(V55:V58)</f>
        <v>0</v>
      </c>
      <c r="W59" s="140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1894742000</v>
      </c>
      <c r="C65" s="92">
        <v>-32167000</v>
      </c>
      <c r="D65" s="92"/>
      <c r="E65" s="92">
        <f t="shared" si="35"/>
        <v>1862575000</v>
      </c>
      <c r="F65" s="93">
        <v>1862575000</v>
      </c>
      <c r="G65" s="94">
        <v>1862575000</v>
      </c>
      <c r="H65" s="93">
        <v>130903000</v>
      </c>
      <c r="I65" s="94">
        <v>105419578</v>
      </c>
      <c r="J65" s="93">
        <v>484046000</v>
      </c>
      <c r="K65" s="94">
        <v>512161822</v>
      </c>
      <c r="L65" s="93">
        <v>523881000</v>
      </c>
      <c r="M65" s="94">
        <v>306301210</v>
      </c>
      <c r="N65" s="93">
        <v>523117000</v>
      </c>
      <c r="O65" s="94">
        <v>248713323</v>
      </c>
      <c r="P65" s="93">
        <f t="shared" si="36"/>
        <v>1661947000</v>
      </c>
      <c r="Q65" s="94">
        <f t="shared" si="37"/>
        <v>1172595933</v>
      </c>
      <c r="R65" s="48">
        <f t="shared" si="38"/>
        <v>-0.14583464565426119</v>
      </c>
      <c r="S65" s="49">
        <f t="shared" si="39"/>
        <v>-18.801064155117114</v>
      </c>
      <c r="T65" s="48">
        <f t="shared" si="40"/>
        <v>89.22846059890206</v>
      </c>
      <c r="U65" s="50">
        <f t="shared" si="41"/>
        <v>62.955635773056116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133">
        <f>SUM(B61:B65)</f>
        <v>1894742000</v>
      </c>
      <c r="C66" s="133">
        <f>SUM(C61:C65)</f>
        <v>-32167000</v>
      </c>
      <c r="D66" s="133"/>
      <c r="E66" s="133">
        <f t="shared" si="35"/>
        <v>1862575000</v>
      </c>
      <c r="F66" s="134">
        <f t="shared" ref="F66:O66" si="42">SUM(F61:F65)</f>
        <v>1862575000</v>
      </c>
      <c r="G66" s="135">
        <f t="shared" si="42"/>
        <v>1862575000</v>
      </c>
      <c r="H66" s="134">
        <f t="shared" si="42"/>
        <v>130903000</v>
      </c>
      <c r="I66" s="135">
        <f t="shared" si="42"/>
        <v>105419578</v>
      </c>
      <c r="J66" s="134">
        <f t="shared" si="42"/>
        <v>484046000</v>
      </c>
      <c r="K66" s="135">
        <f t="shared" si="42"/>
        <v>512161822</v>
      </c>
      <c r="L66" s="134">
        <f t="shared" si="42"/>
        <v>523881000</v>
      </c>
      <c r="M66" s="135">
        <f t="shared" si="42"/>
        <v>306301210</v>
      </c>
      <c r="N66" s="134">
        <f t="shared" si="42"/>
        <v>523117000</v>
      </c>
      <c r="O66" s="135">
        <f t="shared" si="42"/>
        <v>248713323</v>
      </c>
      <c r="P66" s="134">
        <f t="shared" si="36"/>
        <v>1661947000</v>
      </c>
      <c r="Q66" s="135">
        <f t="shared" si="37"/>
        <v>1172595933</v>
      </c>
      <c r="R66" s="136">
        <f t="shared" si="38"/>
        <v>-0.14583464565426119</v>
      </c>
      <c r="S66" s="137">
        <f t="shared" si="39"/>
        <v>-18.801064155117114</v>
      </c>
      <c r="T66" s="136">
        <f>IF((+$E61+$E63+$E64++$E65) =0,0,(P66   /(+$E61+$E63+$E64+$E65) )*100)</f>
        <v>89.22846059890206</v>
      </c>
      <c r="U66" s="54">
        <f>IF((+$E61+$E63+$E65) =0,0,(Q66  /(+$E61+$E63+$E65) )*100)</f>
        <v>62.955635773056116</v>
      </c>
      <c r="V66" s="134">
        <f>SUM(V61:V65)</f>
        <v>0</v>
      </c>
      <c r="W66" s="135">
        <f>SUM(W61:W65)</f>
        <v>0</v>
      </c>
    </row>
    <row r="67" spans="1:23" ht="12.95" customHeight="1" x14ac:dyDescent="0.2">
      <c r="A67" s="60" t="s">
        <v>87</v>
      </c>
      <c r="B67" s="143">
        <f>SUM(B9:B14,B17:B23,B26:B29,B32,B35:B39,B42:B52,B55:B58,B61:B65)</f>
        <v>5827216000</v>
      </c>
      <c r="C67" s="143">
        <f>SUM(C9:C14,C17:C23,C26:C29,C32,C35:C39,C42:C52,C55:C58,C61:C65)</f>
        <v>899051000</v>
      </c>
      <c r="D67" s="143"/>
      <c r="E67" s="143">
        <f t="shared" si="35"/>
        <v>6726267000</v>
      </c>
      <c r="F67" s="144">
        <f t="shared" ref="F67:O67" si="43">SUM(F9:F14,F17:F23,F26:F29,F32,F35:F39,F42:F52,F55:F58,F61:F65)</f>
        <v>6702267000</v>
      </c>
      <c r="G67" s="145">
        <f t="shared" si="43"/>
        <v>5324621000</v>
      </c>
      <c r="H67" s="144">
        <f t="shared" si="43"/>
        <v>382270000</v>
      </c>
      <c r="I67" s="145">
        <f t="shared" si="43"/>
        <v>174887341</v>
      </c>
      <c r="J67" s="144">
        <f t="shared" si="43"/>
        <v>1051178000</v>
      </c>
      <c r="K67" s="145">
        <f t="shared" si="43"/>
        <v>805202922</v>
      </c>
      <c r="L67" s="144">
        <f t="shared" si="43"/>
        <v>1007710000</v>
      </c>
      <c r="M67" s="145">
        <f t="shared" si="43"/>
        <v>620810346</v>
      </c>
      <c r="N67" s="144">
        <f t="shared" si="43"/>
        <v>1524011000</v>
      </c>
      <c r="O67" s="145">
        <f t="shared" si="43"/>
        <v>711839125</v>
      </c>
      <c r="P67" s="144">
        <f t="shared" si="36"/>
        <v>3965169000</v>
      </c>
      <c r="Q67" s="145">
        <f t="shared" si="37"/>
        <v>2312739734</v>
      </c>
      <c r="R67" s="146">
        <f t="shared" si="38"/>
        <v>51.235077552073513</v>
      </c>
      <c r="S67" s="147">
        <f t="shared" si="39"/>
        <v>14.662896581301499</v>
      </c>
      <c r="T67" s="146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74.468567809802806</v>
      </c>
      <c r="U67" s="146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43.434823511382312</v>
      </c>
      <c r="V67" s="144">
        <f>SUM(V9:V14,V17:V23,V26:V29,V32,V35:V39,V42:V52,V55:V58,V61:V65)</f>
        <v>177053000</v>
      </c>
      <c r="W67" s="145">
        <f>SUM(W9:W14,W17:W23,W26:W29,W32,W35:W39,W42:W52,W55:W58,W61:W65)</f>
        <v>77280000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406652000</v>
      </c>
      <c r="C69" s="92">
        <v>-125000000</v>
      </c>
      <c r="D69" s="92"/>
      <c r="E69" s="92">
        <f>$B69      +$C69      +$D69</f>
        <v>281652000</v>
      </c>
      <c r="F69" s="93">
        <v>281652000</v>
      </c>
      <c r="G69" s="94">
        <v>281652000</v>
      </c>
      <c r="H69" s="93">
        <v>33039000</v>
      </c>
      <c r="I69" s="94">
        <v>3031339</v>
      </c>
      <c r="J69" s="93">
        <v>76053000</v>
      </c>
      <c r="K69" s="94">
        <v>21208677</v>
      </c>
      <c r="L69" s="93">
        <v>32039000</v>
      </c>
      <c r="M69" s="94">
        <v>17767588</v>
      </c>
      <c r="N69" s="93">
        <v>63287000</v>
      </c>
      <c r="O69" s="94">
        <v>46437392</v>
      </c>
      <c r="P69" s="93">
        <f>$H69      +$J69      +$L69      +$N69</f>
        <v>204418000</v>
      </c>
      <c r="Q69" s="94">
        <f>$I69      +$K69      +$M69      +$O69</f>
        <v>88444996</v>
      </c>
      <c r="R69" s="48">
        <f>IF(($L69      =0),0,((($N69      -$L69      )/$L69      )*100))</f>
        <v>97.531133930522174</v>
      </c>
      <c r="S69" s="49">
        <f>IF(($M69      =0),0,((($O69      -$M69      )/$M69      )*100))</f>
        <v>161.36013509543332</v>
      </c>
      <c r="T69" s="48">
        <f>IF(($E69      =0),0,(($P69      /$E69      )*100))</f>
        <v>72.578217090594066</v>
      </c>
      <c r="U69" s="50">
        <f>IF(($E69      =0),0,(($Q69      /$E69      )*100))</f>
        <v>31.402225441324756</v>
      </c>
      <c r="V69" s="93">
        <v>0</v>
      </c>
      <c r="W69" s="94">
        <v>0</v>
      </c>
    </row>
    <row r="70" spans="1:23" ht="12.95" customHeight="1" x14ac:dyDescent="0.2">
      <c r="A70" s="56" t="s">
        <v>41</v>
      </c>
      <c r="B70" s="138">
        <f>B69</f>
        <v>406652000</v>
      </c>
      <c r="C70" s="138">
        <f>C69</f>
        <v>-125000000</v>
      </c>
      <c r="D70" s="138"/>
      <c r="E70" s="138">
        <f>$B70      +$C70      +$D70</f>
        <v>281652000</v>
      </c>
      <c r="F70" s="139">
        <f t="shared" ref="F70:O70" si="44">F69</f>
        <v>281652000</v>
      </c>
      <c r="G70" s="140">
        <f t="shared" si="44"/>
        <v>281652000</v>
      </c>
      <c r="H70" s="139">
        <f t="shared" si="44"/>
        <v>33039000</v>
      </c>
      <c r="I70" s="140">
        <f t="shared" si="44"/>
        <v>3031339</v>
      </c>
      <c r="J70" s="139">
        <f t="shared" si="44"/>
        <v>76053000</v>
      </c>
      <c r="K70" s="140">
        <f t="shared" si="44"/>
        <v>21208677</v>
      </c>
      <c r="L70" s="139">
        <f t="shared" si="44"/>
        <v>32039000</v>
      </c>
      <c r="M70" s="140">
        <f t="shared" si="44"/>
        <v>17767588</v>
      </c>
      <c r="N70" s="139">
        <f t="shared" si="44"/>
        <v>63287000</v>
      </c>
      <c r="O70" s="140">
        <f t="shared" si="44"/>
        <v>46437392</v>
      </c>
      <c r="P70" s="139">
        <f>$H70      +$J70      +$L70      +$N70</f>
        <v>204418000</v>
      </c>
      <c r="Q70" s="140">
        <f>$I70      +$K70      +$M70      +$O70</f>
        <v>88444996</v>
      </c>
      <c r="R70" s="141">
        <f>IF(($L70      =0),0,((($N70      -$L70      )/$L70      )*100))</f>
        <v>97.531133930522174</v>
      </c>
      <c r="S70" s="142">
        <f>IF(($M70      =0),0,((($O70      -$M70      )/$M70      )*100))</f>
        <v>161.36013509543332</v>
      </c>
      <c r="T70" s="141">
        <f>IF($E70   =0,0,($P70   /$E70   )*100)</f>
        <v>72.578217090594066</v>
      </c>
      <c r="U70" s="59">
        <f>IF($E70   =0,0,($Q70   /$E70 )*100)</f>
        <v>31.402225441324756</v>
      </c>
      <c r="V70" s="139">
        <f>V69</f>
        <v>0</v>
      </c>
      <c r="W70" s="140">
        <f>W69</f>
        <v>0</v>
      </c>
    </row>
    <row r="71" spans="1:23" ht="12.95" customHeight="1" x14ac:dyDescent="0.2">
      <c r="A71" s="60" t="s">
        <v>87</v>
      </c>
      <c r="B71" s="143">
        <f>B69</f>
        <v>406652000</v>
      </c>
      <c r="C71" s="143">
        <f>C69</f>
        <v>-125000000</v>
      </c>
      <c r="D71" s="143"/>
      <c r="E71" s="143">
        <f>$B71      +$C71      +$D71</f>
        <v>281652000</v>
      </c>
      <c r="F71" s="144">
        <f t="shared" ref="F71:O71" si="45">F69</f>
        <v>281652000</v>
      </c>
      <c r="G71" s="145">
        <f t="shared" si="45"/>
        <v>281652000</v>
      </c>
      <c r="H71" s="144">
        <f t="shared" si="45"/>
        <v>33039000</v>
      </c>
      <c r="I71" s="145">
        <f t="shared" si="45"/>
        <v>3031339</v>
      </c>
      <c r="J71" s="144">
        <f t="shared" si="45"/>
        <v>76053000</v>
      </c>
      <c r="K71" s="145">
        <f t="shared" si="45"/>
        <v>21208677</v>
      </c>
      <c r="L71" s="144">
        <f t="shared" si="45"/>
        <v>32039000</v>
      </c>
      <c r="M71" s="145">
        <f t="shared" si="45"/>
        <v>17767588</v>
      </c>
      <c r="N71" s="144">
        <f t="shared" si="45"/>
        <v>63287000</v>
      </c>
      <c r="O71" s="145">
        <f t="shared" si="45"/>
        <v>46437392</v>
      </c>
      <c r="P71" s="144">
        <f>$H71      +$J71      +$L71      +$N71</f>
        <v>204418000</v>
      </c>
      <c r="Q71" s="145">
        <f>$I71      +$K71      +$M71      +$O71</f>
        <v>88444996</v>
      </c>
      <c r="R71" s="146">
        <f>IF(($L71      =0),0,((($N71      -$L71      )/$L71      )*100))</f>
        <v>97.531133930522174</v>
      </c>
      <c r="S71" s="147">
        <f>IF(($M71      =0),0,((($O71      -$M71      )/$M71      )*100))</f>
        <v>161.36013509543332</v>
      </c>
      <c r="T71" s="146">
        <f>IF($E71   =0,0,($P71   /$E71   )*100)</f>
        <v>72.578217090594066</v>
      </c>
      <c r="U71" s="65">
        <f>IF($E71   =0,0,($Q71   /$E71   )*100)</f>
        <v>31.402225441324756</v>
      </c>
      <c r="V71" s="144">
        <f>V69</f>
        <v>0</v>
      </c>
      <c r="W71" s="145">
        <f>W69</f>
        <v>0</v>
      </c>
    </row>
    <row r="72" spans="1:23" ht="12.95" customHeight="1" thickBot="1" x14ac:dyDescent="0.25">
      <c r="A72" s="60" t="s">
        <v>89</v>
      </c>
      <c r="B72" s="143">
        <f>SUM(B9:B14,B17:B23,B26:B29,B32,B35:B39,B42:B52,B55:B58,B61:B65,B69)</f>
        <v>6233868000</v>
      </c>
      <c r="C72" s="143">
        <f>SUM(C9:C14,C17:C23,C26:C29,C32,C35:C39,C42:C52,C55:C58,C61:C65,C69)</f>
        <v>774051000</v>
      </c>
      <c r="D72" s="143"/>
      <c r="E72" s="143">
        <f>$B72      +$C72      +$D72</f>
        <v>7007919000</v>
      </c>
      <c r="F72" s="144">
        <f t="shared" ref="F72:O72" si="46">SUM(F9:F14,F17:F23,F26:F29,F32,F35:F39,F42:F52,F55:F58,F61:F65,F69)</f>
        <v>6983919000</v>
      </c>
      <c r="G72" s="145">
        <f t="shared" si="46"/>
        <v>5606273000</v>
      </c>
      <c r="H72" s="144">
        <f t="shared" si="46"/>
        <v>415309000</v>
      </c>
      <c r="I72" s="145">
        <f t="shared" si="46"/>
        <v>177918680</v>
      </c>
      <c r="J72" s="144">
        <f t="shared" si="46"/>
        <v>1127231000</v>
      </c>
      <c r="K72" s="145">
        <f t="shared" si="46"/>
        <v>826411599</v>
      </c>
      <c r="L72" s="144">
        <f t="shared" si="46"/>
        <v>1039749000</v>
      </c>
      <c r="M72" s="145">
        <f t="shared" si="46"/>
        <v>638577934</v>
      </c>
      <c r="N72" s="144">
        <f t="shared" si="46"/>
        <v>1587298000</v>
      </c>
      <c r="O72" s="145">
        <f t="shared" si="46"/>
        <v>758276517</v>
      </c>
      <c r="P72" s="144">
        <f>$H72      +$J72      +$L72      +$N72</f>
        <v>4169587000</v>
      </c>
      <c r="Q72" s="145">
        <f>$I72      +$K72      +$M72      +$O72</f>
        <v>2401184730</v>
      </c>
      <c r="R72" s="146">
        <f>IF(($L72      =0),0,((($N72      -$L72      )/$L72      )*100))</f>
        <v>52.661651994856449</v>
      </c>
      <c r="S72" s="147">
        <f>IF(($M72      =0),0,((($O72      -$M72      )/$M72      )*100))</f>
        <v>18.744553581771587</v>
      </c>
      <c r="T72" s="146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74.373599002403196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42.830321142049272</v>
      </c>
      <c r="V72" s="144">
        <f>SUM(V9:V14,V17:V23,V26:V29,V32,V35:V39,V42:V52,V55:V58,V61:V65,V69)</f>
        <v>177053000</v>
      </c>
      <c r="W72" s="145">
        <f>SUM(W9:W14,W17:W23,W26:W29,W32,W35:W39,W42:W52,W55:W58,W61:W65,W69)</f>
        <v>77280000</v>
      </c>
    </row>
    <row r="73" spans="1:23" ht="13.5" thickTop="1" x14ac:dyDescent="0.2">
      <c r="A73" s="148" t="s">
        <v>90</v>
      </c>
      <c r="B73" s="149"/>
      <c r="C73" s="150"/>
      <c r="D73" s="150"/>
      <c r="E73" s="151"/>
      <c r="F73" s="149"/>
      <c r="G73" s="150"/>
      <c r="H73" s="150"/>
      <c r="I73" s="151"/>
      <c r="J73" s="150"/>
      <c r="K73" s="151"/>
      <c r="L73" s="150"/>
      <c r="M73" s="150"/>
      <c r="N73" s="150"/>
      <c r="O73" s="150"/>
      <c r="P73" s="150"/>
      <c r="Q73" s="150"/>
      <c r="R73" s="150"/>
      <c r="S73" s="150"/>
      <c r="T73" s="150"/>
      <c r="U73" s="151"/>
      <c r="V73" s="149"/>
      <c r="W73" s="151"/>
    </row>
    <row r="74" spans="1:23" x14ac:dyDescent="0.2">
      <c r="A74" s="152" t="s">
        <v>1</v>
      </c>
      <c r="B74" s="153" t="s">
        <v>1</v>
      </c>
      <c r="C74" s="154" t="s">
        <v>1</v>
      </c>
      <c r="D74" s="154" t="s">
        <v>1</v>
      </c>
      <c r="E74" s="155" t="s">
        <v>1</v>
      </c>
      <c r="F74" s="156" t="s">
        <v>5</v>
      </c>
      <c r="G74" s="157"/>
      <c r="H74" s="156" t="s">
        <v>6</v>
      </c>
      <c r="I74" s="158"/>
      <c r="J74" s="156" t="s">
        <v>7</v>
      </c>
      <c r="K74" s="158"/>
      <c r="L74" s="156" t="s">
        <v>8</v>
      </c>
      <c r="M74" s="156"/>
      <c r="N74" s="159" t="s">
        <v>9</v>
      </c>
      <c r="O74" s="156"/>
      <c r="P74" s="232" t="s">
        <v>10</v>
      </c>
      <c r="Q74" s="225"/>
      <c r="R74" s="233" t="s">
        <v>11</v>
      </c>
      <c r="S74" s="225"/>
      <c r="T74" s="233" t="s">
        <v>12</v>
      </c>
      <c r="U74" s="225"/>
      <c r="V74" s="232"/>
      <c r="W74" s="225"/>
    </row>
    <row r="75" spans="1:23" ht="67.5" x14ac:dyDescent="0.2">
      <c r="A75" s="160" t="s">
        <v>91</v>
      </c>
      <c r="B75" s="161" t="s">
        <v>92</v>
      </c>
      <c r="C75" s="161" t="s">
        <v>93</v>
      </c>
      <c r="D75" s="162" t="s">
        <v>17</v>
      </c>
      <c r="E75" s="161" t="s">
        <v>18</v>
      </c>
      <c r="F75" s="161" t="s">
        <v>19</v>
      </c>
      <c r="G75" s="161" t="s">
        <v>94</v>
      </c>
      <c r="H75" s="161" t="s">
        <v>95</v>
      </c>
      <c r="I75" s="163" t="s">
        <v>22</v>
      </c>
      <c r="J75" s="161" t="s">
        <v>96</v>
      </c>
      <c r="K75" s="163" t="s">
        <v>24</v>
      </c>
      <c r="L75" s="161" t="s">
        <v>97</v>
      </c>
      <c r="M75" s="163" t="s">
        <v>26</v>
      </c>
      <c r="N75" s="161" t="s">
        <v>98</v>
      </c>
      <c r="O75" s="163" t="s">
        <v>28</v>
      </c>
      <c r="P75" s="163" t="s">
        <v>99</v>
      </c>
      <c r="Q75" s="164" t="s">
        <v>30</v>
      </c>
      <c r="R75" s="165" t="s">
        <v>99</v>
      </c>
      <c r="S75" s="166" t="s">
        <v>30</v>
      </c>
      <c r="T75" s="165" t="s">
        <v>100</v>
      </c>
      <c r="U75" s="162" t="s">
        <v>32</v>
      </c>
      <c r="V75" s="161"/>
      <c r="W75" s="163"/>
    </row>
    <row r="76" spans="1:23" x14ac:dyDescent="0.2">
      <c r="A76" s="167" t="str">
        <f>+A7</f>
        <v>R thousands</v>
      </c>
      <c r="B76" s="168"/>
      <c r="C76" s="168">
        <v>100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9"/>
      <c r="N76" s="168"/>
      <c r="O76" s="169"/>
      <c r="P76" s="168"/>
      <c r="Q76" s="169"/>
      <c r="R76" s="168"/>
      <c r="S76" s="169"/>
      <c r="T76" s="168"/>
      <c r="U76" s="168"/>
      <c r="V76" s="168"/>
      <c r="W76" s="168"/>
    </row>
    <row r="77" spans="1:23" hidden="1" x14ac:dyDescent="0.2">
      <c r="A77" s="170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2"/>
      <c r="N77" s="171"/>
      <c r="O77" s="172"/>
      <c r="P77" s="171"/>
      <c r="Q77" s="172"/>
      <c r="R77" s="173"/>
      <c r="S77" s="174"/>
      <c r="T77" s="173"/>
      <c r="U77" s="173"/>
      <c r="V77" s="171"/>
      <c r="W77" s="171"/>
    </row>
    <row r="78" spans="1:23" hidden="1" x14ac:dyDescent="0.2">
      <c r="A78" s="175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7"/>
      <c r="N78" s="176"/>
      <c r="O78" s="177"/>
      <c r="P78" s="176"/>
      <c r="Q78" s="177"/>
      <c r="R78" s="178"/>
      <c r="S78" s="179"/>
      <c r="T78" s="178"/>
      <c r="U78" s="178"/>
      <c r="V78" s="176"/>
      <c r="W78" s="176"/>
    </row>
    <row r="79" spans="1:23" hidden="1" x14ac:dyDescent="0.2">
      <c r="A79" s="180" t="s">
        <v>112</v>
      </c>
      <c r="B79" s="181">
        <f>SUM(B80:B83)</f>
        <v>0</v>
      </c>
      <c r="C79" s="181">
        <f t="shared" ref="C79:I79" si="47">SUM(C80:C83)</f>
        <v>0</v>
      </c>
      <c r="D79" s="181">
        <f t="shared" si="47"/>
        <v>0</v>
      </c>
      <c r="E79" s="181">
        <f t="shared" si="47"/>
        <v>0</v>
      </c>
      <c r="F79" s="181">
        <f t="shared" si="47"/>
        <v>0</v>
      </c>
      <c r="G79" s="181">
        <f t="shared" si="47"/>
        <v>0</v>
      </c>
      <c r="H79" s="181">
        <f t="shared" si="47"/>
        <v>0</v>
      </c>
      <c r="I79" s="181">
        <f t="shared" si="47"/>
        <v>0</v>
      </c>
      <c r="J79" s="181">
        <f>SUM(J80:J83)</f>
        <v>0</v>
      </c>
      <c r="K79" s="181">
        <f>SUM(K80:K83)</f>
        <v>0</v>
      </c>
      <c r="L79" s="181">
        <f>SUM(L80:L83)</f>
        <v>0</v>
      </c>
      <c r="M79" s="182">
        <f>SUM(M80:M83)</f>
        <v>0</v>
      </c>
      <c r="N79" s="181"/>
      <c r="O79" s="182"/>
      <c r="P79" s="181"/>
      <c r="Q79" s="182"/>
      <c r="R79" s="183"/>
      <c r="S79" s="184"/>
      <c r="T79" s="183"/>
      <c r="U79" s="183"/>
      <c r="V79" s="181">
        <f>SUM(V80:V83)</f>
        <v>0</v>
      </c>
      <c r="W79" s="181">
        <f>SUM(W80:W83)</f>
        <v>0</v>
      </c>
    </row>
    <row r="80" spans="1:23" hidden="1" x14ac:dyDescent="0.2">
      <c r="A80" s="152" t="s">
        <v>113</v>
      </c>
      <c r="B80" s="185"/>
      <c r="C80" s="185"/>
      <c r="D80" s="185"/>
      <c r="E80" s="185">
        <f>SUM(B80:D80)</f>
        <v>0</v>
      </c>
      <c r="F80" s="185"/>
      <c r="G80" s="185"/>
      <c r="H80" s="185"/>
      <c r="I80" s="186"/>
      <c r="J80" s="185"/>
      <c r="K80" s="186"/>
      <c r="L80" s="185"/>
      <c r="M80" s="187"/>
      <c r="N80" s="185"/>
      <c r="O80" s="187"/>
      <c r="P80" s="185"/>
      <c r="Q80" s="187"/>
      <c r="R80" s="188"/>
      <c r="S80" s="189"/>
      <c r="T80" s="188"/>
      <c r="U80" s="188"/>
      <c r="V80" s="185"/>
      <c r="W80" s="185"/>
    </row>
    <row r="81" spans="1:23" hidden="1" x14ac:dyDescent="0.2">
      <c r="A81" s="152" t="s">
        <v>114</v>
      </c>
      <c r="B81" s="185"/>
      <c r="C81" s="185"/>
      <c r="D81" s="185"/>
      <c r="E81" s="185">
        <f>SUM(B81:D81)</f>
        <v>0</v>
      </c>
      <c r="F81" s="185"/>
      <c r="G81" s="185"/>
      <c r="H81" s="185"/>
      <c r="I81" s="186"/>
      <c r="J81" s="185"/>
      <c r="K81" s="186"/>
      <c r="L81" s="185"/>
      <c r="M81" s="187"/>
      <c r="N81" s="185"/>
      <c r="O81" s="187"/>
      <c r="P81" s="185"/>
      <c r="Q81" s="187"/>
      <c r="R81" s="188"/>
      <c r="S81" s="189"/>
      <c r="T81" s="188"/>
      <c r="U81" s="188"/>
      <c r="V81" s="185"/>
      <c r="W81" s="185"/>
    </row>
    <row r="82" spans="1:23" hidden="1" x14ac:dyDescent="0.2">
      <c r="A82" s="152" t="s">
        <v>115</v>
      </c>
      <c r="B82" s="185"/>
      <c r="C82" s="185"/>
      <c r="D82" s="185"/>
      <c r="E82" s="185">
        <f>SUM(B82:D82)</f>
        <v>0</v>
      </c>
      <c r="F82" s="185"/>
      <c r="G82" s="185"/>
      <c r="H82" s="185"/>
      <c r="I82" s="186"/>
      <c r="J82" s="185"/>
      <c r="K82" s="186"/>
      <c r="L82" s="185"/>
      <c r="M82" s="187"/>
      <c r="N82" s="185"/>
      <c r="O82" s="187"/>
      <c r="P82" s="185"/>
      <c r="Q82" s="187"/>
      <c r="R82" s="188"/>
      <c r="S82" s="189"/>
      <c r="T82" s="188"/>
      <c r="U82" s="188"/>
      <c r="V82" s="185"/>
      <c r="W82" s="185"/>
    </row>
    <row r="83" spans="1:23" hidden="1" x14ac:dyDescent="0.2">
      <c r="A83" s="152" t="s">
        <v>116</v>
      </c>
      <c r="B83" s="185"/>
      <c r="C83" s="185"/>
      <c r="D83" s="185"/>
      <c r="E83" s="185">
        <f>SUM(B83:D83)</f>
        <v>0</v>
      </c>
      <c r="F83" s="185"/>
      <c r="G83" s="185"/>
      <c r="H83" s="185"/>
      <c r="I83" s="186"/>
      <c r="J83" s="185"/>
      <c r="K83" s="186"/>
      <c r="L83" s="185"/>
      <c r="M83" s="187"/>
      <c r="N83" s="185"/>
      <c r="O83" s="187"/>
      <c r="P83" s="185"/>
      <c r="Q83" s="187"/>
      <c r="R83" s="188"/>
      <c r="S83" s="189"/>
      <c r="T83" s="188"/>
      <c r="U83" s="188"/>
      <c r="V83" s="185"/>
      <c r="W83" s="185"/>
    </row>
    <row r="84" spans="1:23" hidden="1" x14ac:dyDescent="0.2">
      <c r="A84" s="152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7"/>
      <c r="N84" s="185"/>
      <c r="O84" s="187"/>
      <c r="P84" s="185"/>
      <c r="Q84" s="187"/>
      <c r="R84" s="188"/>
      <c r="S84" s="189"/>
      <c r="T84" s="188"/>
      <c r="U84" s="188"/>
      <c r="V84" s="185"/>
      <c r="W84" s="185"/>
    </row>
    <row r="85" spans="1:23" x14ac:dyDescent="0.2">
      <c r="A85" s="190" t="s">
        <v>101</v>
      </c>
      <c r="B85" s="191" t="s">
        <v>1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2"/>
      <c r="R85" s="193"/>
      <c r="S85" s="193"/>
      <c r="T85" s="220"/>
      <c r="U85" s="221"/>
      <c r="V85" s="191"/>
      <c r="W85" s="191"/>
    </row>
    <row r="86" spans="1:23" x14ac:dyDescent="0.2">
      <c r="A86" s="194" t="s">
        <v>102</v>
      </c>
      <c r="B86" s="195">
        <v>0</v>
      </c>
      <c r="C86" s="195">
        <v>0</v>
      </c>
      <c r="D86" s="195"/>
      <c r="E86" s="195">
        <f t="shared" ref="E86:E93" si="48">$B86      +$C86      +$D86</f>
        <v>0</v>
      </c>
      <c r="F86" s="195">
        <v>0</v>
      </c>
      <c r="G86" s="195">
        <v>0</v>
      </c>
      <c r="H86" s="195"/>
      <c r="I86" s="195"/>
      <c r="J86" s="195"/>
      <c r="K86" s="195"/>
      <c r="L86" s="195"/>
      <c r="M86" s="195"/>
      <c r="N86" s="195"/>
      <c r="O86" s="195"/>
      <c r="P86" s="195">
        <f t="shared" ref="P86:P93" si="49">$H86      +$J86      +$L86      +$N86</f>
        <v>0</v>
      </c>
      <c r="Q86" s="185">
        <f t="shared" ref="Q86:Q93" si="50">$I86      +$K86      +$M86      +$O86</f>
        <v>0</v>
      </c>
      <c r="R86" s="222">
        <f t="shared" ref="R86:R93" si="51">IF(($L86      =0),0,((($N86      -$L86      )/$L86      )*100))</f>
        <v>0</v>
      </c>
      <c r="S86" s="223">
        <f t="shared" ref="S86:S93" si="52">IF(($M86      =0),0,((($O86      -$M86      )/$M86      )*100))</f>
        <v>0</v>
      </c>
      <c r="T86" s="222">
        <f t="shared" ref="T86:T93" si="53">IF(($E86      =0),0,(($P86      /$E86      )*100))</f>
        <v>0</v>
      </c>
      <c r="U86" s="223">
        <f t="shared" ref="U86:U93" si="54">IF(($E86      =0),0,(($Q86      /$E86      )*100))</f>
        <v>0</v>
      </c>
      <c r="V86" s="195"/>
      <c r="W86" s="195"/>
    </row>
    <row r="87" spans="1:23" x14ac:dyDescent="0.2">
      <c r="A87" s="196" t="s">
        <v>103</v>
      </c>
      <c r="B87" s="185">
        <v>0</v>
      </c>
      <c r="C87" s="185">
        <v>0</v>
      </c>
      <c r="D87" s="185"/>
      <c r="E87" s="185">
        <f t="shared" si="48"/>
        <v>0</v>
      </c>
      <c r="F87" s="185">
        <v>0</v>
      </c>
      <c r="G87" s="185">
        <v>0</v>
      </c>
      <c r="H87" s="185"/>
      <c r="I87" s="185"/>
      <c r="J87" s="185"/>
      <c r="K87" s="185"/>
      <c r="L87" s="185"/>
      <c r="M87" s="185"/>
      <c r="N87" s="185"/>
      <c r="O87" s="185"/>
      <c r="P87" s="187">
        <f t="shared" si="49"/>
        <v>0</v>
      </c>
      <c r="Q87" s="187">
        <f t="shared" si="50"/>
        <v>0</v>
      </c>
      <c r="R87" s="222">
        <f t="shared" si="51"/>
        <v>0</v>
      </c>
      <c r="S87" s="223">
        <f t="shared" si="52"/>
        <v>0</v>
      </c>
      <c r="T87" s="222">
        <f t="shared" si="53"/>
        <v>0</v>
      </c>
      <c r="U87" s="223">
        <f t="shared" si="54"/>
        <v>0</v>
      </c>
      <c r="V87" s="185"/>
      <c r="W87" s="185"/>
    </row>
    <row r="88" spans="1:23" x14ac:dyDescent="0.2">
      <c r="A88" s="196" t="s">
        <v>104</v>
      </c>
      <c r="B88" s="185">
        <v>0</v>
      </c>
      <c r="C88" s="185">
        <v>0</v>
      </c>
      <c r="D88" s="185"/>
      <c r="E88" s="185">
        <f t="shared" si="48"/>
        <v>0</v>
      </c>
      <c r="F88" s="185">
        <v>0</v>
      </c>
      <c r="G88" s="185">
        <v>0</v>
      </c>
      <c r="H88" s="185"/>
      <c r="I88" s="185"/>
      <c r="J88" s="185"/>
      <c r="K88" s="185"/>
      <c r="L88" s="185"/>
      <c r="M88" s="185"/>
      <c r="N88" s="185"/>
      <c r="O88" s="185"/>
      <c r="P88" s="187">
        <f t="shared" si="49"/>
        <v>0</v>
      </c>
      <c r="Q88" s="187">
        <f t="shared" si="50"/>
        <v>0</v>
      </c>
      <c r="R88" s="222">
        <f t="shared" si="51"/>
        <v>0</v>
      </c>
      <c r="S88" s="223">
        <f t="shared" si="52"/>
        <v>0</v>
      </c>
      <c r="T88" s="222">
        <f t="shared" si="53"/>
        <v>0</v>
      </c>
      <c r="U88" s="223">
        <f t="shared" si="54"/>
        <v>0</v>
      </c>
      <c r="V88" s="185"/>
      <c r="W88" s="185"/>
    </row>
    <row r="89" spans="1:23" x14ac:dyDescent="0.2">
      <c r="A89" s="196" t="s">
        <v>105</v>
      </c>
      <c r="B89" s="185">
        <v>0</v>
      </c>
      <c r="C89" s="185">
        <v>0</v>
      </c>
      <c r="D89" s="185"/>
      <c r="E89" s="185">
        <f t="shared" si="48"/>
        <v>0</v>
      </c>
      <c r="F89" s="185">
        <v>0</v>
      </c>
      <c r="G89" s="185">
        <v>0</v>
      </c>
      <c r="H89" s="185"/>
      <c r="I89" s="185"/>
      <c r="J89" s="185"/>
      <c r="K89" s="185"/>
      <c r="L89" s="185"/>
      <c r="M89" s="185"/>
      <c r="N89" s="185"/>
      <c r="O89" s="185"/>
      <c r="P89" s="187">
        <f t="shared" si="49"/>
        <v>0</v>
      </c>
      <c r="Q89" s="187">
        <f t="shared" si="50"/>
        <v>0</v>
      </c>
      <c r="R89" s="222">
        <f t="shared" si="51"/>
        <v>0</v>
      </c>
      <c r="S89" s="223">
        <f t="shared" si="52"/>
        <v>0</v>
      </c>
      <c r="T89" s="222">
        <f t="shared" si="53"/>
        <v>0</v>
      </c>
      <c r="U89" s="223">
        <f t="shared" si="54"/>
        <v>0</v>
      </c>
      <c r="V89" s="185"/>
      <c r="W89" s="185"/>
    </row>
    <row r="90" spans="1:23" x14ac:dyDescent="0.2">
      <c r="A90" s="196" t="s">
        <v>106</v>
      </c>
      <c r="B90" s="185">
        <v>0</v>
      </c>
      <c r="C90" s="185">
        <v>0</v>
      </c>
      <c r="D90" s="185"/>
      <c r="E90" s="185">
        <f t="shared" si="48"/>
        <v>0</v>
      </c>
      <c r="F90" s="185">
        <v>0</v>
      </c>
      <c r="G90" s="185">
        <v>0</v>
      </c>
      <c r="H90" s="185"/>
      <c r="I90" s="185"/>
      <c r="J90" s="185"/>
      <c r="K90" s="185"/>
      <c r="L90" s="185"/>
      <c r="M90" s="185"/>
      <c r="N90" s="185"/>
      <c r="O90" s="185"/>
      <c r="P90" s="187">
        <f t="shared" si="49"/>
        <v>0</v>
      </c>
      <c r="Q90" s="187">
        <f t="shared" si="50"/>
        <v>0</v>
      </c>
      <c r="R90" s="222">
        <f t="shared" si="51"/>
        <v>0</v>
      </c>
      <c r="S90" s="223">
        <f t="shared" si="52"/>
        <v>0</v>
      </c>
      <c r="T90" s="222">
        <f t="shared" si="53"/>
        <v>0</v>
      </c>
      <c r="U90" s="223">
        <f t="shared" si="54"/>
        <v>0</v>
      </c>
      <c r="V90" s="185"/>
      <c r="W90" s="185"/>
    </row>
    <row r="91" spans="1:23" x14ac:dyDescent="0.2">
      <c r="A91" s="196" t="s">
        <v>107</v>
      </c>
      <c r="B91" s="185">
        <v>0</v>
      </c>
      <c r="C91" s="185">
        <v>0</v>
      </c>
      <c r="D91" s="185"/>
      <c r="E91" s="185">
        <f t="shared" si="48"/>
        <v>0</v>
      </c>
      <c r="F91" s="185">
        <v>0</v>
      </c>
      <c r="G91" s="185">
        <v>0</v>
      </c>
      <c r="H91" s="185"/>
      <c r="I91" s="185"/>
      <c r="J91" s="185"/>
      <c r="K91" s="185"/>
      <c r="L91" s="185"/>
      <c r="M91" s="185"/>
      <c r="N91" s="185"/>
      <c r="O91" s="185"/>
      <c r="P91" s="187">
        <f t="shared" si="49"/>
        <v>0</v>
      </c>
      <c r="Q91" s="187">
        <f t="shared" si="50"/>
        <v>0</v>
      </c>
      <c r="R91" s="222">
        <f t="shared" si="51"/>
        <v>0</v>
      </c>
      <c r="S91" s="223">
        <f t="shared" si="52"/>
        <v>0</v>
      </c>
      <c r="T91" s="222">
        <f t="shared" si="53"/>
        <v>0</v>
      </c>
      <c r="U91" s="223">
        <f t="shared" si="54"/>
        <v>0</v>
      </c>
      <c r="V91" s="185"/>
      <c r="W91" s="185"/>
    </row>
    <row r="92" spans="1:23" x14ac:dyDescent="0.2">
      <c r="A92" s="196" t="s">
        <v>108</v>
      </c>
      <c r="B92" s="185">
        <v>0</v>
      </c>
      <c r="C92" s="185">
        <v>0</v>
      </c>
      <c r="D92" s="185"/>
      <c r="E92" s="185">
        <f t="shared" si="48"/>
        <v>0</v>
      </c>
      <c r="F92" s="185">
        <v>0</v>
      </c>
      <c r="G92" s="185">
        <v>0</v>
      </c>
      <c r="H92" s="185"/>
      <c r="I92" s="185"/>
      <c r="J92" s="185"/>
      <c r="K92" s="185"/>
      <c r="L92" s="185"/>
      <c r="M92" s="185"/>
      <c r="N92" s="185"/>
      <c r="O92" s="185"/>
      <c r="P92" s="187">
        <f t="shared" si="49"/>
        <v>0</v>
      </c>
      <c r="Q92" s="187">
        <f t="shared" si="50"/>
        <v>0</v>
      </c>
      <c r="R92" s="222">
        <f t="shared" si="51"/>
        <v>0</v>
      </c>
      <c r="S92" s="223">
        <f t="shared" si="52"/>
        <v>0</v>
      </c>
      <c r="T92" s="222">
        <f t="shared" si="53"/>
        <v>0</v>
      </c>
      <c r="U92" s="223">
        <f t="shared" si="54"/>
        <v>0</v>
      </c>
      <c r="V92" s="185"/>
      <c r="W92" s="185"/>
    </row>
    <row r="93" spans="1:23" x14ac:dyDescent="0.2">
      <c r="A93" s="196" t="s">
        <v>109</v>
      </c>
      <c r="B93" s="185">
        <v>0</v>
      </c>
      <c r="C93" s="185">
        <v>0</v>
      </c>
      <c r="D93" s="185"/>
      <c r="E93" s="185">
        <f t="shared" si="48"/>
        <v>0</v>
      </c>
      <c r="F93" s="185">
        <v>0</v>
      </c>
      <c r="G93" s="185">
        <v>0</v>
      </c>
      <c r="H93" s="185"/>
      <c r="I93" s="185"/>
      <c r="J93" s="185"/>
      <c r="K93" s="185"/>
      <c r="L93" s="185"/>
      <c r="M93" s="185"/>
      <c r="N93" s="185"/>
      <c r="O93" s="185"/>
      <c r="P93" s="187">
        <f t="shared" si="49"/>
        <v>0</v>
      </c>
      <c r="Q93" s="187">
        <f t="shared" si="50"/>
        <v>0</v>
      </c>
      <c r="R93" s="222">
        <f t="shared" si="51"/>
        <v>0</v>
      </c>
      <c r="S93" s="223">
        <f t="shared" si="52"/>
        <v>0</v>
      </c>
      <c r="T93" s="222">
        <f t="shared" si="53"/>
        <v>0</v>
      </c>
      <c r="U93" s="223">
        <f t="shared" si="54"/>
        <v>0</v>
      </c>
      <c r="V93" s="185"/>
      <c r="W93" s="185"/>
    </row>
    <row r="94" spans="1:23" x14ac:dyDescent="0.2">
      <c r="A94" s="197" t="s">
        <v>110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  <c r="Q94" s="199"/>
      <c r="R94" s="213"/>
      <c r="S94" s="214"/>
      <c r="T94" s="213"/>
      <c r="U94" s="214"/>
      <c r="V94" s="198"/>
      <c r="W94" s="198"/>
    </row>
    <row r="95" spans="1:23" ht="22.5" hidden="1" x14ac:dyDescent="0.2">
      <c r="A95" s="200" t="s">
        <v>117</v>
      </c>
      <c r="B95" s="201">
        <f t="shared" ref="B95:I95" si="55">SUM(B96:B110)</f>
        <v>0</v>
      </c>
      <c r="C95" s="201">
        <f t="shared" si="55"/>
        <v>0</v>
      </c>
      <c r="D95" s="201">
        <f t="shared" si="55"/>
        <v>0</v>
      </c>
      <c r="E95" s="201">
        <f t="shared" si="55"/>
        <v>0</v>
      </c>
      <c r="F95" s="201">
        <f t="shared" si="55"/>
        <v>0</v>
      </c>
      <c r="G95" s="201">
        <f t="shared" si="55"/>
        <v>0</v>
      </c>
      <c r="H95" s="201">
        <f t="shared" si="55"/>
        <v>0</v>
      </c>
      <c r="I95" s="201">
        <f t="shared" si="55"/>
        <v>0</v>
      </c>
      <c r="J95" s="201">
        <f>SUM(J96:J110)</f>
        <v>0</v>
      </c>
      <c r="K95" s="201">
        <f>SUM(K96:K110)</f>
        <v>0</v>
      </c>
      <c r="L95" s="201">
        <f>SUM(L96:L110)</f>
        <v>0</v>
      </c>
      <c r="M95" s="202">
        <f>SUM(M96:M110)</f>
        <v>0</v>
      </c>
      <c r="N95" s="201"/>
      <c r="O95" s="202"/>
      <c r="P95" s="201"/>
      <c r="Q95" s="202"/>
      <c r="R95" s="215" t="str">
        <f t="shared" ref="R95:S110" si="56">IF(L95=0," ",(N95-L95)/L95)</f>
        <v xml:space="preserve"> </v>
      </c>
      <c r="S95" s="215" t="str">
        <f t="shared" si="56"/>
        <v xml:space="preserve"> </v>
      </c>
      <c r="T95" s="215" t="str">
        <f t="shared" ref="T95:T113" si="57">IF(E95=0," ",(P95/E95))</f>
        <v xml:space="preserve"> </v>
      </c>
      <c r="U95" s="216" t="str">
        <f t="shared" ref="U95:U113" si="58">IF(E95=0," ",(Q95/E95))</f>
        <v xml:space="preserve"> </v>
      </c>
      <c r="V95" s="201">
        <f>SUM(V96:V110)</f>
        <v>0</v>
      </c>
      <c r="W95" s="201">
        <f>SUM(W96:W110)</f>
        <v>0</v>
      </c>
    </row>
    <row r="96" spans="1:23" hidden="1" x14ac:dyDescent="0.2">
      <c r="A96" s="203"/>
      <c r="B96" s="123"/>
      <c r="C96" s="123"/>
      <c r="D96" s="123"/>
      <c r="E96" s="20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17" t="str">
        <f t="shared" si="56"/>
        <v xml:space="preserve"> </v>
      </c>
      <c r="S96" s="217" t="str">
        <f t="shared" si="56"/>
        <v xml:space="preserve"> </v>
      </c>
      <c r="T96" s="217" t="str">
        <f t="shared" si="57"/>
        <v xml:space="preserve"> </v>
      </c>
      <c r="U96" s="218" t="str">
        <f t="shared" si="58"/>
        <v xml:space="preserve"> </v>
      </c>
      <c r="V96" s="123"/>
      <c r="W96" s="123"/>
    </row>
    <row r="97" spans="1:23" hidden="1" x14ac:dyDescent="0.2">
      <c r="A97" s="203"/>
      <c r="B97" s="123"/>
      <c r="C97" s="123"/>
      <c r="D97" s="123"/>
      <c r="E97" s="20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17" t="str">
        <f t="shared" si="56"/>
        <v xml:space="preserve"> </v>
      </c>
      <c r="S97" s="217" t="str">
        <f t="shared" si="56"/>
        <v xml:space="preserve"> </v>
      </c>
      <c r="T97" s="217" t="str">
        <f t="shared" si="57"/>
        <v xml:space="preserve"> </v>
      </c>
      <c r="U97" s="218" t="str">
        <f t="shared" si="58"/>
        <v xml:space="preserve"> </v>
      </c>
      <c r="V97" s="123"/>
      <c r="W97" s="123"/>
    </row>
    <row r="98" spans="1:23" hidden="1" x14ac:dyDescent="0.2">
      <c r="A98" s="203"/>
      <c r="B98" s="123"/>
      <c r="C98" s="123"/>
      <c r="D98" s="123"/>
      <c r="E98" s="20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17" t="str">
        <f t="shared" si="56"/>
        <v xml:space="preserve"> </v>
      </c>
      <c r="S98" s="217" t="str">
        <f t="shared" si="56"/>
        <v xml:space="preserve"> </v>
      </c>
      <c r="T98" s="217" t="str">
        <f t="shared" si="57"/>
        <v xml:space="preserve"> </v>
      </c>
      <c r="U98" s="218" t="str">
        <f t="shared" si="58"/>
        <v xml:space="preserve"> </v>
      </c>
      <c r="V98" s="123"/>
      <c r="W98" s="123"/>
    </row>
    <row r="99" spans="1:23" hidden="1" x14ac:dyDescent="0.2">
      <c r="A99" s="203"/>
      <c r="B99" s="123"/>
      <c r="C99" s="123"/>
      <c r="D99" s="123"/>
      <c r="E99" s="20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17" t="str">
        <f t="shared" si="56"/>
        <v xml:space="preserve"> </v>
      </c>
      <c r="S99" s="217" t="str">
        <f t="shared" si="56"/>
        <v xml:space="preserve"> </v>
      </c>
      <c r="T99" s="217" t="str">
        <f t="shared" si="57"/>
        <v xml:space="preserve"> </v>
      </c>
      <c r="U99" s="218" t="str">
        <f t="shared" si="58"/>
        <v xml:space="preserve"> </v>
      </c>
      <c r="V99" s="123"/>
      <c r="W99" s="123"/>
    </row>
    <row r="100" spans="1:23" hidden="1" x14ac:dyDescent="0.2">
      <c r="A100" s="203"/>
      <c r="B100" s="123"/>
      <c r="C100" s="123"/>
      <c r="D100" s="123"/>
      <c r="E100" s="20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17" t="str">
        <f t="shared" si="56"/>
        <v xml:space="preserve"> </v>
      </c>
      <c r="S100" s="217" t="str">
        <f t="shared" si="56"/>
        <v xml:space="preserve"> </v>
      </c>
      <c r="T100" s="217" t="str">
        <f t="shared" si="57"/>
        <v xml:space="preserve"> </v>
      </c>
      <c r="U100" s="218" t="str">
        <f t="shared" si="58"/>
        <v xml:space="preserve"> </v>
      </c>
      <c r="V100" s="123"/>
      <c r="W100" s="123"/>
    </row>
    <row r="101" spans="1:23" hidden="1" x14ac:dyDescent="0.2">
      <c r="A101" s="203"/>
      <c r="B101" s="123"/>
      <c r="C101" s="123"/>
      <c r="D101" s="123"/>
      <c r="E101" s="20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17" t="str">
        <f t="shared" si="56"/>
        <v xml:space="preserve"> </v>
      </c>
      <c r="S101" s="217" t="str">
        <f t="shared" si="56"/>
        <v xml:space="preserve"> </v>
      </c>
      <c r="T101" s="217" t="str">
        <f t="shared" si="57"/>
        <v xml:space="preserve"> </v>
      </c>
      <c r="U101" s="218" t="str">
        <f t="shared" si="58"/>
        <v xml:space="preserve"> </v>
      </c>
      <c r="V101" s="123"/>
      <c r="W101" s="123"/>
    </row>
    <row r="102" spans="1:23" hidden="1" x14ac:dyDescent="0.2">
      <c r="A102" s="203"/>
      <c r="B102" s="123"/>
      <c r="C102" s="123"/>
      <c r="D102" s="123"/>
      <c r="E102" s="20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17" t="str">
        <f t="shared" si="56"/>
        <v xml:space="preserve"> </v>
      </c>
      <c r="S102" s="217" t="str">
        <f t="shared" si="56"/>
        <v xml:space="preserve"> </v>
      </c>
      <c r="T102" s="217" t="str">
        <f t="shared" si="57"/>
        <v xml:space="preserve"> </v>
      </c>
      <c r="U102" s="218" t="str">
        <f t="shared" si="58"/>
        <v xml:space="preserve"> </v>
      </c>
      <c r="V102" s="123"/>
      <c r="W102" s="123"/>
    </row>
    <row r="103" spans="1:23" hidden="1" x14ac:dyDescent="0.2">
      <c r="A103" s="203"/>
      <c r="B103" s="123"/>
      <c r="C103" s="123"/>
      <c r="D103" s="123"/>
      <c r="E103" s="20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17" t="str">
        <f t="shared" si="56"/>
        <v xml:space="preserve"> </v>
      </c>
      <c r="S103" s="217" t="str">
        <f t="shared" si="56"/>
        <v xml:space="preserve"> </v>
      </c>
      <c r="T103" s="217" t="str">
        <f t="shared" si="57"/>
        <v xml:space="preserve"> </v>
      </c>
      <c r="U103" s="218" t="str">
        <f t="shared" si="58"/>
        <v xml:space="preserve"> </v>
      </c>
      <c r="V103" s="123"/>
      <c r="W103" s="123"/>
    </row>
    <row r="104" spans="1:23" hidden="1" x14ac:dyDescent="0.2">
      <c r="A104" s="203"/>
      <c r="B104" s="123"/>
      <c r="C104" s="123"/>
      <c r="D104" s="123"/>
      <c r="E104" s="20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17" t="str">
        <f t="shared" si="56"/>
        <v xml:space="preserve"> </v>
      </c>
      <c r="S104" s="217" t="str">
        <f t="shared" si="56"/>
        <v xml:space="preserve"> </v>
      </c>
      <c r="T104" s="217" t="str">
        <f t="shared" si="57"/>
        <v xml:space="preserve"> </v>
      </c>
      <c r="U104" s="218" t="str">
        <f t="shared" si="58"/>
        <v xml:space="preserve"> </v>
      </c>
      <c r="V104" s="123"/>
      <c r="W104" s="123"/>
    </row>
    <row r="105" spans="1:23" hidden="1" x14ac:dyDescent="0.2">
      <c r="A105" s="203"/>
      <c r="B105" s="123"/>
      <c r="C105" s="123"/>
      <c r="D105" s="123"/>
      <c r="E105" s="20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17" t="str">
        <f t="shared" si="56"/>
        <v xml:space="preserve"> </v>
      </c>
      <c r="S105" s="217" t="str">
        <f t="shared" si="56"/>
        <v xml:space="preserve"> </v>
      </c>
      <c r="T105" s="217" t="str">
        <f t="shared" si="57"/>
        <v xml:space="preserve"> </v>
      </c>
      <c r="U105" s="218" t="str">
        <f t="shared" si="58"/>
        <v xml:space="preserve"> </v>
      </c>
      <c r="V105" s="123"/>
      <c r="W105" s="123"/>
    </row>
    <row r="106" spans="1:23" hidden="1" x14ac:dyDescent="0.2">
      <c r="A106" s="203"/>
      <c r="B106" s="123"/>
      <c r="C106" s="123"/>
      <c r="D106" s="123"/>
      <c r="E106" s="20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17" t="str">
        <f t="shared" si="56"/>
        <v xml:space="preserve"> </v>
      </c>
      <c r="S106" s="217" t="str">
        <f t="shared" si="56"/>
        <v xml:space="preserve"> </v>
      </c>
      <c r="T106" s="217" t="str">
        <f t="shared" si="57"/>
        <v xml:space="preserve"> </v>
      </c>
      <c r="U106" s="218" t="str">
        <f t="shared" si="58"/>
        <v xml:space="preserve"> </v>
      </c>
      <c r="V106" s="123"/>
      <c r="W106" s="123"/>
    </row>
    <row r="107" spans="1:23" hidden="1" x14ac:dyDescent="0.2">
      <c r="A107" s="203"/>
      <c r="B107" s="123"/>
      <c r="C107" s="123"/>
      <c r="D107" s="123"/>
      <c r="E107" s="20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17" t="str">
        <f t="shared" si="56"/>
        <v xml:space="preserve"> </v>
      </c>
      <c r="S107" s="217" t="str">
        <f t="shared" si="56"/>
        <v xml:space="preserve"> </v>
      </c>
      <c r="T107" s="217" t="str">
        <f t="shared" si="57"/>
        <v xml:space="preserve"> </v>
      </c>
      <c r="U107" s="218" t="str">
        <f t="shared" si="58"/>
        <v xml:space="preserve"> </v>
      </c>
      <c r="V107" s="123"/>
      <c r="W107" s="123"/>
    </row>
    <row r="108" spans="1:23" hidden="1" x14ac:dyDescent="0.2">
      <c r="A108" s="203"/>
      <c r="B108" s="123"/>
      <c r="C108" s="123"/>
      <c r="D108" s="123"/>
      <c r="E108" s="20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17" t="str">
        <f t="shared" si="56"/>
        <v xml:space="preserve"> </v>
      </c>
      <c r="S108" s="217" t="str">
        <f t="shared" si="56"/>
        <v xml:space="preserve"> </v>
      </c>
      <c r="T108" s="217" t="str">
        <f t="shared" si="57"/>
        <v xml:space="preserve"> </v>
      </c>
      <c r="U108" s="218" t="str">
        <f t="shared" si="58"/>
        <v xml:space="preserve"> </v>
      </c>
      <c r="V108" s="123"/>
      <c r="W108" s="123"/>
    </row>
    <row r="109" spans="1:23" hidden="1" x14ac:dyDescent="0.2">
      <c r="A109" s="203"/>
      <c r="B109" s="123"/>
      <c r="C109" s="123"/>
      <c r="D109" s="123"/>
      <c r="E109" s="20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17" t="str">
        <f t="shared" si="56"/>
        <v xml:space="preserve"> </v>
      </c>
      <c r="S109" s="217" t="str">
        <f t="shared" si="56"/>
        <v xml:space="preserve"> </v>
      </c>
      <c r="T109" s="217" t="str">
        <f t="shared" si="57"/>
        <v xml:space="preserve"> </v>
      </c>
      <c r="U109" s="218" t="str">
        <f t="shared" si="58"/>
        <v xml:space="preserve"> </v>
      </c>
      <c r="V109" s="123"/>
      <c r="W109" s="123"/>
    </row>
    <row r="110" spans="1:23" hidden="1" x14ac:dyDescent="0.2">
      <c r="A110" s="203"/>
      <c r="B110" s="123"/>
      <c r="C110" s="123"/>
      <c r="D110" s="123"/>
      <c r="E110" s="20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17" t="str">
        <f t="shared" si="56"/>
        <v xml:space="preserve"> </v>
      </c>
      <c r="S110" s="217" t="str">
        <f t="shared" si="56"/>
        <v xml:space="preserve"> </v>
      </c>
      <c r="T110" s="217" t="str">
        <f t="shared" si="57"/>
        <v xml:space="preserve"> </v>
      </c>
      <c r="U110" s="218" t="str">
        <f t="shared" si="58"/>
        <v xml:space="preserve"> </v>
      </c>
      <c r="V110" s="123"/>
      <c r="W110" s="123"/>
    </row>
    <row r="111" spans="1:23" hidden="1" x14ac:dyDescent="0.2">
      <c r="A111" s="205"/>
      <c r="B111" s="206"/>
      <c r="C111" s="207"/>
      <c r="D111" s="207"/>
      <c r="E111" s="207"/>
      <c r="F111" s="206"/>
      <c r="G111" s="207"/>
      <c r="H111" s="206"/>
      <c r="I111" s="207"/>
      <c r="J111" s="206"/>
      <c r="K111" s="207"/>
      <c r="L111" s="206"/>
      <c r="M111" s="206"/>
      <c r="N111" s="206"/>
      <c r="O111" s="206"/>
      <c r="P111" s="206"/>
      <c r="Q111" s="206"/>
      <c r="R111" s="215" t="str">
        <f t="shared" ref="R111:S113" si="60">IF(L111=0," ",(N111-L111)/L111)</f>
        <v xml:space="preserve"> </v>
      </c>
      <c r="S111" s="216" t="str">
        <f t="shared" si="60"/>
        <v xml:space="preserve"> </v>
      </c>
      <c r="T111" s="215" t="str">
        <f t="shared" si="57"/>
        <v xml:space="preserve"> </v>
      </c>
      <c r="U111" s="216" t="str">
        <f t="shared" si="58"/>
        <v xml:space="preserve"> </v>
      </c>
      <c r="V111" s="206"/>
      <c r="W111" s="207"/>
    </row>
    <row r="112" spans="1:23" hidden="1" x14ac:dyDescent="0.2">
      <c r="A112" s="205" t="s">
        <v>87</v>
      </c>
      <c r="B112" s="206" t="e">
        <f t="shared" ref="B112:Q112" si="61">B95+B85</f>
        <v>#VALUE!</v>
      </c>
      <c r="C112" s="206">
        <f t="shared" si="61"/>
        <v>0</v>
      </c>
      <c r="D112" s="206">
        <f t="shared" si="61"/>
        <v>0</v>
      </c>
      <c r="E112" s="206">
        <f t="shared" si="61"/>
        <v>0</v>
      </c>
      <c r="F112" s="206">
        <f t="shared" si="61"/>
        <v>0</v>
      </c>
      <c r="G112" s="206">
        <f t="shared" si="61"/>
        <v>0</v>
      </c>
      <c r="H112" s="206">
        <f t="shared" si="61"/>
        <v>0</v>
      </c>
      <c r="I112" s="206">
        <f t="shared" si="61"/>
        <v>0</v>
      </c>
      <c r="J112" s="206">
        <f t="shared" si="61"/>
        <v>0</v>
      </c>
      <c r="K112" s="206">
        <f t="shared" si="61"/>
        <v>0</v>
      </c>
      <c r="L112" s="206">
        <f t="shared" si="61"/>
        <v>0</v>
      </c>
      <c r="M112" s="206">
        <f t="shared" si="61"/>
        <v>0</v>
      </c>
      <c r="N112" s="206">
        <f t="shared" si="61"/>
        <v>0</v>
      </c>
      <c r="O112" s="206">
        <f t="shared" si="61"/>
        <v>0</v>
      </c>
      <c r="P112" s="206">
        <f t="shared" si="61"/>
        <v>0</v>
      </c>
      <c r="Q112" s="206">
        <f t="shared" si="61"/>
        <v>0</v>
      </c>
      <c r="R112" s="215" t="str">
        <f t="shared" si="60"/>
        <v xml:space="preserve"> </v>
      </c>
      <c r="S112" s="216" t="str">
        <f t="shared" si="60"/>
        <v xml:space="preserve"> </v>
      </c>
      <c r="T112" s="215" t="str">
        <f t="shared" si="57"/>
        <v xml:space="preserve"> </v>
      </c>
      <c r="U112" s="216" t="str">
        <f t="shared" si="58"/>
        <v xml:space="preserve"> </v>
      </c>
      <c r="V112" s="206">
        <f>V95+V85</f>
        <v>0</v>
      </c>
      <c r="W112" s="206">
        <f>W95+W85</f>
        <v>0</v>
      </c>
    </row>
    <row r="113" spans="1:23" hidden="1" x14ac:dyDescent="0.2">
      <c r="A113" s="208" t="s">
        <v>118</v>
      </c>
      <c r="B113" s="209" t="str">
        <f>B85</f>
        <v/>
      </c>
      <c r="C113" s="209">
        <f t="shared" ref="C113:Q113" si="62">C85</f>
        <v>0</v>
      </c>
      <c r="D113" s="209">
        <f t="shared" si="62"/>
        <v>0</v>
      </c>
      <c r="E113" s="209">
        <f t="shared" si="62"/>
        <v>0</v>
      </c>
      <c r="F113" s="209">
        <f t="shared" si="62"/>
        <v>0</v>
      </c>
      <c r="G113" s="209">
        <f t="shared" si="62"/>
        <v>0</v>
      </c>
      <c r="H113" s="209">
        <f t="shared" si="62"/>
        <v>0</v>
      </c>
      <c r="I113" s="209">
        <f t="shared" si="62"/>
        <v>0</v>
      </c>
      <c r="J113" s="209">
        <f t="shared" si="62"/>
        <v>0</v>
      </c>
      <c r="K113" s="209">
        <f t="shared" si="62"/>
        <v>0</v>
      </c>
      <c r="L113" s="209">
        <f t="shared" si="62"/>
        <v>0</v>
      </c>
      <c r="M113" s="209">
        <f t="shared" si="62"/>
        <v>0</v>
      </c>
      <c r="N113" s="209">
        <f t="shared" si="62"/>
        <v>0</v>
      </c>
      <c r="O113" s="209">
        <f t="shared" si="62"/>
        <v>0</v>
      </c>
      <c r="P113" s="209">
        <f t="shared" si="62"/>
        <v>0</v>
      </c>
      <c r="Q113" s="209">
        <f t="shared" si="62"/>
        <v>0</v>
      </c>
      <c r="R113" s="215" t="str">
        <f t="shared" si="60"/>
        <v xml:space="preserve"> </v>
      </c>
      <c r="S113" s="216" t="str">
        <f t="shared" si="60"/>
        <v xml:space="preserve"> </v>
      </c>
      <c r="T113" s="215" t="str">
        <f t="shared" si="57"/>
        <v xml:space="preserve"> </v>
      </c>
      <c r="U113" s="216" t="str">
        <f t="shared" si="58"/>
        <v xml:space="preserve"> </v>
      </c>
      <c r="V113" s="209">
        <f>V85</f>
        <v>0</v>
      </c>
      <c r="W113" s="209">
        <f>W85</f>
        <v>0</v>
      </c>
    </row>
    <row r="114" spans="1:23" x14ac:dyDescent="0.2">
      <c r="A114" s="210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9"/>
      <c r="S114" s="219"/>
      <c r="T114" s="219"/>
      <c r="U114" s="219"/>
      <c r="V114" s="211"/>
      <c r="W114" s="211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212"/>
      <c r="C117" s="212"/>
      <c r="D117" s="212"/>
      <c r="E117" s="212"/>
      <c r="F117" s="212"/>
      <c r="H117" s="212"/>
      <c r="I117" s="212"/>
      <c r="J117" s="212"/>
      <c r="K117" s="212"/>
      <c r="V117" s="212"/>
    </row>
    <row r="118" spans="1:23" x14ac:dyDescent="0.2">
      <c r="A118" s="29" t="s">
        <v>122</v>
      </c>
      <c r="B118" s="212"/>
      <c r="C118" s="212"/>
      <c r="D118" s="212"/>
      <c r="E118" s="212"/>
      <c r="F118" s="212"/>
      <c r="H118" s="212"/>
      <c r="I118" s="212"/>
      <c r="J118" s="212"/>
      <c r="K118" s="212"/>
      <c r="V118" s="212"/>
    </row>
    <row r="119" spans="1:23" x14ac:dyDescent="0.2">
      <c r="A119" s="29" t="s">
        <v>123</v>
      </c>
      <c r="B119" s="212"/>
      <c r="C119" s="212"/>
      <c r="D119" s="212"/>
      <c r="E119" s="212"/>
      <c r="F119" s="212"/>
      <c r="H119" s="212"/>
      <c r="I119" s="212"/>
      <c r="J119" s="212"/>
      <c r="K119" s="212"/>
      <c r="V119" s="212"/>
    </row>
    <row r="120" spans="1:23" x14ac:dyDescent="0.2">
      <c r="A120" s="29" t="s">
        <v>124</v>
      </c>
    </row>
    <row r="123" spans="1:23" x14ac:dyDescent="0.2">
      <c r="A123" s="212"/>
      <c r="G123" s="212"/>
      <c r="W123" s="212"/>
    </row>
    <row r="124" spans="1:23" x14ac:dyDescent="0.2">
      <c r="A124" s="212"/>
      <c r="G124" s="212"/>
      <c r="W124" s="212"/>
    </row>
    <row r="125" spans="1:23" x14ac:dyDescent="0.2">
      <c r="A125" s="212"/>
      <c r="G125" s="212"/>
      <c r="W125" s="212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BB5E-DD07-466E-B7A0-3830ECAD85B0}">
  <dimension ref="A1:W125"/>
  <sheetViews>
    <sheetView showGridLines="0" workbookViewId="0">
      <selection activeCell="A26" sqref="A26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130"/>
      <c r="W1" s="130"/>
    </row>
    <row r="2" spans="1:23" ht="18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131"/>
      <c r="W2" s="131"/>
    </row>
    <row r="3" spans="1:23" ht="18" customHeight="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31"/>
      <c r="W3" s="131"/>
    </row>
    <row r="4" spans="1:23" ht="18" customHeight="1" x14ac:dyDescent="0.25">
      <c r="A4" s="230" t="s">
        <v>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131"/>
      <c r="W4" s="131"/>
    </row>
    <row r="5" spans="1:23" ht="15" customHeight="1" x14ac:dyDescent="0.25">
      <c r="A5" s="231" t="s">
        <v>128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132"/>
      <c r="W5" s="132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227" t="s">
        <v>5</v>
      </c>
      <c r="G6" s="228"/>
      <c r="H6" s="227" t="s">
        <v>6</v>
      </c>
      <c r="I6" s="228"/>
      <c r="J6" s="227" t="s">
        <v>7</v>
      </c>
      <c r="K6" s="228"/>
      <c r="L6" s="227" t="s">
        <v>8</v>
      </c>
      <c r="M6" s="228"/>
      <c r="N6" s="227" t="s">
        <v>9</v>
      </c>
      <c r="O6" s="228"/>
      <c r="P6" s="227" t="s">
        <v>10</v>
      </c>
      <c r="Q6" s="228"/>
      <c r="R6" s="227" t="s">
        <v>11</v>
      </c>
      <c r="S6" s="228"/>
      <c r="T6" s="227" t="s">
        <v>12</v>
      </c>
      <c r="U6" s="228"/>
      <c r="V6" s="227" t="s">
        <v>13</v>
      </c>
      <c r="W6" s="228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49949000</v>
      </c>
      <c r="C9" s="92">
        <v>0</v>
      </c>
      <c r="D9" s="92"/>
      <c r="E9" s="92">
        <f>$B9       +$C9       +$D9</f>
        <v>49949000</v>
      </c>
      <c r="F9" s="93">
        <v>49949000</v>
      </c>
      <c r="G9" s="94">
        <v>49949000</v>
      </c>
      <c r="H9" s="93"/>
      <c r="I9" s="94"/>
      <c r="J9" s="93"/>
      <c r="K9" s="94"/>
      <c r="L9" s="93"/>
      <c r="M9" s="94"/>
      <c r="N9" s="93"/>
      <c r="O9" s="94">
        <v>354500</v>
      </c>
      <c r="P9" s="93">
        <f>$H9       +$J9       +$L9       +$N9</f>
        <v>0</v>
      </c>
      <c r="Q9" s="94">
        <f>$I9       +$K9       +$M9       +$O9</f>
        <v>354500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0.70972391839676463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108620000</v>
      </c>
      <c r="C10" s="92">
        <v>0</v>
      </c>
      <c r="D10" s="92"/>
      <c r="E10" s="92">
        <f t="shared" ref="E10:E15" si="0">$B10      +$C10      +$D10</f>
        <v>108620000</v>
      </c>
      <c r="F10" s="93">
        <v>108620000</v>
      </c>
      <c r="G10" s="94">
        <v>108620000</v>
      </c>
      <c r="H10" s="93">
        <v>20824000</v>
      </c>
      <c r="I10" s="94">
        <v>9223693</v>
      </c>
      <c r="J10" s="93">
        <v>26891000</v>
      </c>
      <c r="K10" s="94">
        <v>17490951</v>
      </c>
      <c r="L10" s="93">
        <v>20696000</v>
      </c>
      <c r="M10" s="94">
        <v>18209800</v>
      </c>
      <c r="N10" s="93">
        <v>32035000</v>
      </c>
      <c r="O10" s="94">
        <v>28632598</v>
      </c>
      <c r="P10" s="93">
        <f t="shared" ref="P10:P15" si="1">$H10      +$J10      +$L10      +$N10</f>
        <v>100446000</v>
      </c>
      <c r="Q10" s="94">
        <f t="shared" ref="Q10:Q15" si="2">$I10      +$K10      +$M10      +$O10</f>
        <v>73557042</v>
      </c>
      <c r="R10" s="48">
        <f t="shared" ref="R10:R15" si="3">IF(($L10      =0),0,((($N10      -$L10      )/$L10      )*100))</f>
        <v>54.788364901430228</v>
      </c>
      <c r="S10" s="49">
        <f t="shared" ref="S10:S15" si="4">IF(($M10      =0),0,((($O10      -$M10      )/$M10      )*100))</f>
        <v>57.237300794077917</v>
      </c>
      <c r="T10" s="48">
        <f t="shared" ref="T10:T14" si="5">IF(($E10      =0),0,(($P10      /$E10      )*100))</f>
        <v>92.474682378935739</v>
      </c>
      <c r="U10" s="50">
        <f t="shared" ref="U10:U14" si="6">IF(($E10      =0),0,(($Q10      /$E10      )*100))</f>
        <v>67.719611489596758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37000000</v>
      </c>
      <c r="C11" s="92">
        <v>0</v>
      </c>
      <c r="D11" s="92"/>
      <c r="E11" s="92">
        <f t="shared" si="0"/>
        <v>37000000</v>
      </c>
      <c r="F11" s="93">
        <v>37000000</v>
      </c>
      <c r="G11" s="94">
        <v>37000000</v>
      </c>
      <c r="H11" s="93">
        <v>5582000</v>
      </c>
      <c r="I11" s="94">
        <v>457433</v>
      </c>
      <c r="J11" s="93">
        <v>6776000</v>
      </c>
      <c r="K11" s="94">
        <v>960429</v>
      </c>
      <c r="L11" s="93">
        <v>4896000</v>
      </c>
      <c r="M11" s="94">
        <v>960273</v>
      </c>
      <c r="N11" s="93">
        <v>5228000</v>
      </c>
      <c r="O11" s="94">
        <v>12271813</v>
      </c>
      <c r="P11" s="93">
        <f t="shared" si="1"/>
        <v>22482000</v>
      </c>
      <c r="Q11" s="94">
        <f t="shared" si="2"/>
        <v>14649948</v>
      </c>
      <c r="R11" s="48">
        <f t="shared" si="3"/>
        <v>6.7810457516339868</v>
      </c>
      <c r="S11" s="49">
        <f t="shared" si="4"/>
        <v>1177.9504370111417</v>
      </c>
      <c r="T11" s="48">
        <f t="shared" si="5"/>
        <v>60.762162162162156</v>
      </c>
      <c r="U11" s="50">
        <f t="shared" si="6"/>
        <v>39.594454054054054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160744000</v>
      </c>
      <c r="C13" s="92">
        <v>245685000</v>
      </c>
      <c r="D13" s="92"/>
      <c r="E13" s="92">
        <f t="shared" si="0"/>
        <v>406429000</v>
      </c>
      <c r="F13" s="93">
        <v>406429000</v>
      </c>
      <c r="G13" s="94">
        <v>406429000</v>
      </c>
      <c r="H13" s="93">
        <v>10377000</v>
      </c>
      <c r="I13" s="94">
        <v>11048</v>
      </c>
      <c r="J13" s="93">
        <v>16303000</v>
      </c>
      <c r="K13" s="94">
        <v>768684</v>
      </c>
      <c r="L13" s="93">
        <v>36486000</v>
      </c>
      <c r="M13" s="94">
        <v>18647462</v>
      </c>
      <c r="N13" s="93">
        <v>22023000</v>
      </c>
      <c r="O13" s="94">
        <v>56746019</v>
      </c>
      <c r="P13" s="93">
        <f t="shared" si="1"/>
        <v>85189000</v>
      </c>
      <c r="Q13" s="94">
        <f t="shared" si="2"/>
        <v>76173213</v>
      </c>
      <c r="R13" s="48">
        <f t="shared" si="3"/>
        <v>-39.639861864824866</v>
      </c>
      <c r="S13" s="49">
        <f t="shared" si="4"/>
        <v>204.30961060545397</v>
      </c>
      <c r="T13" s="48">
        <f t="shared" si="5"/>
        <v>20.960364540916128</v>
      </c>
      <c r="U13" s="50">
        <f t="shared" si="6"/>
        <v>18.742071308887901</v>
      </c>
      <c r="V13" s="93">
        <v>24097000</v>
      </c>
      <c r="W13" s="94">
        <v>14584000</v>
      </c>
    </row>
    <row r="14" spans="1:23" ht="12.95" customHeight="1" x14ac:dyDescent="0.2">
      <c r="A14" s="47" t="s">
        <v>40</v>
      </c>
      <c r="B14" s="92">
        <v>6600000</v>
      </c>
      <c r="C14" s="92">
        <v>0</v>
      </c>
      <c r="D14" s="92"/>
      <c r="E14" s="92">
        <f t="shared" si="0"/>
        <v>6600000</v>
      </c>
      <c r="F14" s="93">
        <v>6600000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133">
        <f>SUM(B9:B14)</f>
        <v>362913000</v>
      </c>
      <c r="C15" s="133">
        <f>SUM(C9:C14)</f>
        <v>245685000</v>
      </c>
      <c r="D15" s="133"/>
      <c r="E15" s="133">
        <f t="shared" si="0"/>
        <v>608598000</v>
      </c>
      <c r="F15" s="134">
        <f t="shared" ref="F15:O15" si="7">SUM(F9:F14)</f>
        <v>608598000</v>
      </c>
      <c r="G15" s="135">
        <f t="shared" si="7"/>
        <v>601998000</v>
      </c>
      <c r="H15" s="134">
        <f t="shared" si="7"/>
        <v>36783000</v>
      </c>
      <c r="I15" s="135">
        <f t="shared" si="7"/>
        <v>9692174</v>
      </c>
      <c r="J15" s="134">
        <f t="shared" si="7"/>
        <v>49970000</v>
      </c>
      <c r="K15" s="135">
        <f t="shared" si="7"/>
        <v>19220064</v>
      </c>
      <c r="L15" s="134">
        <f t="shared" si="7"/>
        <v>62078000</v>
      </c>
      <c r="M15" s="135">
        <f t="shared" si="7"/>
        <v>37817535</v>
      </c>
      <c r="N15" s="134">
        <f t="shared" si="7"/>
        <v>59286000</v>
      </c>
      <c r="O15" s="135">
        <f t="shared" si="7"/>
        <v>98004930</v>
      </c>
      <c r="P15" s="134">
        <f t="shared" si="1"/>
        <v>208117000</v>
      </c>
      <c r="Q15" s="135">
        <f t="shared" si="2"/>
        <v>164734703</v>
      </c>
      <c r="R15" s="136">
        <f t="shared" si="3"/>
        <v>-4.4975675762750091</v>
      </c>
      <c r="S15" s="137">
        <f t="shared" si="4"/>
        <v>159.15208381508737</v>
      </c>
      <c r="T15" s="136">
        <f>IF((SUM($E9:$E13))=0,0,(P15/(SUM($E9:$E13))*100))</f>
        <v>34.571045086528528</v>
      </c>
      <c r="U15" s="54">
        <f>IF((SUM($E9:$E13))=0,0,(Q15/(SUM($E9:$E13))*100))</f>
        <v>27.364659517141256</v>
      </c>
      <c r="V15" s="134">
        <f>SUM(V9:V14)</f>
        <v>24097000</v>
      </c>
      <c r="W15" s="135">
        <f>SUM(W9:W14)</f>
        <v>14584000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210881000</v>
      </c>
      <c r="C17" s="92">
        <v>19000000</v>
      </c>
      <c r="D17" s="92"/>
      <c r="E17" s="92">
        <f t="shared" ref="E17:E24" si="8">$B17      +$C17      +$D17</f>
        <v>229881000</v>
      </c>
      <c r="F17" s="93">
        <v>229881000</v>
      </c>
      <c r="G17" s="94">
        <v>229881000</v>
      </c>
      <c r="H17" s="93">
        <v>43018000</v>
      </c>
      <c r="I17" s="94">
        <v>23618136</v>
      </c>
      <c r="J17" s="93">
        <v>65048000</v>
      </c>
      <c r="K17" s="94">
        <v>61237843</v>
      </c>
      <c r="L17" s="93">
        <v>55335000</v>
      </c>
      <c r="M17" s="94">
        <v>55383420</v>
      </c>
      <c r="N17" s="93">
        <v>53369000</v>
      </c>
      <c r="O17" s="94">
        <v>73810273</v>
      </c>
      <c r="P17" s="93">
        <f t="shared" ref="P17:P24" si="9">$H17      +$J17      +$L17      +$N17</f>
        <v>216770000</v>
      </c>
      <c r="Q17" s="94">
        <f t="shared" ref="Q17:Q24" si="10">$I17      +$K17      +$M17      +$O17</f>
        <v>214049672</v>
      </c>
      <c r="R17" s="48">
        <f t="shared" ref="R17:R24" si="11">IF(($L17      =0),0,((($N17      -$L17      )/$L17      )*100))</f>
        <v>-3.5529050329809344</v>
      </c>
      <c r="S17" s="49">
        <f t="shared" ref="S17:S24" si="12">IF(($M17      =0),0,((($O17      -$M17      )/$M17      )*100))</f>
        <v>33.271424913809945</v>
      </c>
      <c r="T17" s="48">
        <f t="shared" ref="T17:T23" si="13">IF(($E17      =0),0,(($P17      /$E17      )*100))</f>
        <v>94.296614335243007</v>
      </c>
      <c r="U17" s="50">
        <f t="shared" ref="U17:U23" si="14">IF(($E17      =0),0,(($Q17      /$E17      )*100))</f>
        <v>93.113250768876071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34779000</v>
      </c>
      <c r="C19" s="92">
        <v>0</v>
      </c>
      <c r="D19" s="92"/>
      <c r="E19" s="92">
        <f t="shared" si="8"/>
        <v>34779000</v>
      </c>
      <c r="F19" s="93">
        <v>34779000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31937000</v>
      </c>
      <c r="C20" s="92">
        <v>0</v>
      </c>
      <c r="D20" s="92"/>
      <c r="E20" s="92">
        <f t="shared" si="8"/>
        <v>31937000</v>
      </c>
      <c r="F20" s="93">
        <v>31937000</v>
      </c>
      <c r="G20" s="94">
        <v>31937000</v>
      </c>
      <c r="H20" s="93"/>
      <c r="I20" s="94"/>
      <c r="J20" s="93">
        <v>10853000</v>
      </c>
      <c r="K20" s="94">
        <v>7974812</v>
      </c>
      <c r="L20" s="93">
        <v>17438000</v>
      </c>
      <c r="M20" s="94">
        <v>19993854</v>
      </c>
      <c r="N20" s="93">
        <v>2478000</v>
      </c>
      <c r="O20" s="94">
        <v>2439546</v>
      </c>
      <c r="P20" s="93">
        <f t="shared" si="9"/>
        <v>30769000</v>
      </c>
      <c r="Q20" s="94">
        <f t="shared" si="10"/>
        <v>30408212</v>
      </c>
      <c r="R20" s="48">
        <f t="shared" si="11"/>
        <v>-85.789654776923967</v>
      </c>
      <c r="S20" s="49">
        <f t="shared" si="12"/>
        <v>-87.798520485345151</v>
      </c>
      <c r="T20" s="48">
        <f t="shared" si="13"/>
        <v>96.342799887278076</v>
      </c>
      <c r="U20" s="50">
        <f t="shared" si="14"/>
        <v>95.213113316842538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1</v>
      </c>
    </row>
    <row r="24" spans="1:23" ht="12.95" customHeight="1" x14ac:dyDescent="0.2">
      <c r="A24" s="51" t="s">
        <v>41</v>
      </c>
      <c r="B24" s="133">
        <f>SUM(B17:B23)</f>
        <v>277597000</v>
      </c>
      <c r="C24" s="133">
        <f>SUM(C17:C23)</f>
        <v>19000000</v>
      </c>
      <c r="D24" s="133"/>
      <c r="E24" s="133">
        <f t="shared" si="8"/>
        <v>296597000</v>
      </c>
      <c r="F24" s="134">
        <f t="shared" ref="F24:O24" si="15">SUM(F17:F23)</f>
        <v>296597000</v>
      </c>
      <c r="G24" s="135">
        <f t="shared" si="15"/>
        <v>261818000</v>
      </c>
      <c r="H24" s="134">
        <f t="shared" si="15"/>
        <v>43018000</v>
      </c>
      <c r="I24" s="135">
        <f t="shared" si="15"/>
        <v>23618136</v>
      </c>
      <c r="J24" s="134">
        <f t="shared" si="15"/>
        <v>75901000</v>
      </c>
      <c r="K24" s="135">
        <f t="shared" si="15"/>
        <v>69212655</v>
      </c>
      <c r="L24" s="134">
        <f t="shared" si="15"/>
        <v>72773000</v>
      </c>
      <c r="M24" s="135">
        <f t="shared" si="15"/>
        <v>75377274</v>
      </c>
      <c r="N24" s="134">
        <f t="shared" si="15"/>
        <v>55847000</v>
      </c>
      <c r="O24" s="135">
        <f t="shared" si="15"/>
        <v>76249819</v>
      </c>
      <c r="P24" s="134">
        <f t="shared" si="9"/>
        <v>247539000</v>
      </c>
      <c r="Q24" s="135">
        <f t="shared" si="10"/>
        <v>244457884</v>
      </c>
      <c r="R24" s="136">
        <f t="shared" si="11"/>
        <v>-23.25862613881522</v>
      </c>
      <c r="S24" s="137">
        <f t="shared" si="12"/>
        <v>1.1575703838798947</v>
      </c>
      <c r="T24" s="136">
        <f>IF(($E24-$E19-$E23)   =0,0,($P24   /($E24-$E19-$E23)   )*100)</f>
        <v>94.546211490424653</v>
      </c>
      <c r="U24" s="54">
        <f>IF(($E24-$E19-$E23)   =0,0,($Q24   /($E24-$E19-$E23)   )*100)</f>
        <v>93.369395534302456</v>
      </c>
      <c r="V24" s="134">
        <f>SUM(V17:V23)</f>
        <v>0</v>
      </c>
      <c r="W24" s="135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772712000</v>
      </c>
      <c r="C28" s="92">
        <v>11900000</v>
      </c>
      <c r="D28" s="92"/>
      <c r="E28" s="92">
        <f>$B28      +$C28      +$D28</f>
        <v>784612000</v>
      </c>
      <c r="F28" s="93">
        <v>784612000</v>
      </c>
      <c r="G28" s="94">
        <v>784612000</v>
      </c>
      <c r="H28" s="93">
        <v>224573000</v>
      </c>
      <c r="I28" s="94"/>
      <c r="J28" s="93">
        <v>193314000</v>
      </c>
      <c r="K28" s="94"/>
      <c r="L28" s="93">
        <v>146177000</v>
      </c>
      <c r="M28" s="94"/>
      <c r="N28" s="93">
        <v>129746000</v>
      </c>
      <c r="O28" s="94">
        <v>102788136</v>
      </c>
      <c r="P28" s="93">
        <f>$H28      +$J28      +$L28      +$N28</f>
        <v>693810000</v>
      </c>
      <c r="Q28" s="94">
        <f>$I28      +$K28      +$M28      +$O28</f>
        <v>102788136</v>
      </c>
      <c r="R28" s="48">
        <f>IF(($L28      =0),0,((($N28      -$L28      )/$L28      )*100))</f>
        <v>-11.240482428836273</v>
      </c>
      <c r="S28" s="49">
        <f>IF(($M28      =0),0,((($O28      -$M28      )/$M28      )*100))</f>
        <v>0</v>
      </c>
      <c r="T28" s="48">
        <f>IF(($E28      =0),0,(($P28      /$E28      )*100))</f>
        <v>88.427146156316752</v>
      </c>
      <c r="U28" s="50">
        <f>IF(($E28      =0),0,(($Q28      /$E28      )*100))</f>
        <v>13.100505217865646</v>
      </c>
      <c r="V28" s="93">
        <v>50446000</v>
      </c>
      <c r="W28" s="94">
        <v>0</v>
      </c>
    </row>
    <row r="29" spans="1:23" ht="12.95" customHeight="1" x14ac:dyDescent="0.2">
      <c r="A29" s="47" t="s">
        <v>55</v>
      </c>
      <c r="B29" s="92">
        <v>24713000</v>
      </c>
      <c r="C29" s="92">
        <v>0</v>
      </c>
      <c r="D29" s="92"/>
      <c r="E29" s="92">
        <f>$B29      +$C29      +$D29</f>
        <v>24713000</v>
      </c>
      <c r="F29" s="93">
        <v>24713000</v>
      </c>
      <c r="G29" s="94">
        <v>24713000</v>
      </c>
      <c r="H29" s="93">
        <v>905000</v>
      </c>
      <c r="I29" s="94">
        <v>170733</v>
      </c>
      <c r="J29" s="93">
        <v>2561000</v>
      </c>
      <c r="K29" s="94">
        <v>3291331</v>
      </c>
      <c r="L29" s="93">
        <v>3150000</v>
      </c>
      <c r="M29" s="94">
        <v>2647293</v>
      </c>
      <c r="N29" s="93">
        <v>2362000</v>
      </c>
      <c r="O29" s="94">
        <v>8031097</v>
      </c>
      <c r="P29" s="93">
        <f>$H29      +$J29      +$L29      +$N29</f>
        <v>8978000</v>
      </c>
      <c r="Q29" s="94">
        <f>$I29      +$K29      +$M29      +$O29</f>
        <v>14140454</v>
      </c>
      <c r="R29" s="48">
        <f>IF(($L29      =0),0,((($N29      -$L29      )/$L29      )*100))</f>
        <v>-25.015873015873012</v>
      </c>
      <c r="S29" s="49">
        <f>IF(($M29      =0),0,((($O29      -$M29      )/$M29      )*100))</f>
        <v>203.37015963098909</v>
      </c>
      <c r="T29" s="48">
        <f>IF(($E29      =0),0,(($P29      /$E29      )*100))</f>
        <v>36.329057581030227</v>
      </c>
      <c r="U29" s="50">
        <f>IF(($E29      =0),0,(($Q29      /$E29      )*100))</f>
        <v>57.218686521264118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133">
        <f>SUM(B26:B29)</f>
        <v>797425000</v>
      </c>
      <c r="C30" s="133">
        <f>SUM(C26:C29)</f>
        <v>11900000</v>
      </c>
      <c r="D30" s="133"/>
      <c r="E30" s="133">
        <f>$B30      +$C30      +$D30</f>
        <v>809325000</v>
      </c>
      <c r="F30" s="134">
        <f t="shared" ref="F30:O30" si="16">SUM(F26:F29)</f>
        <v>809325000</v>
      </c>
      <c r="G30" s="135">
        <f t="shared" si="16"/>
        <v>809325000</v>
      </c>
      <c r="H30" s="134">
        <f t="shared" si="16"/>
        <v>225478000</v>
      </c>
      <c r="I30" s="135">
        <f t="shared" si="16"/>
        <v>170733</v>
      </c>
      <c r="J30" s="134">
        <f t="shared" si="16"/>
        <v>195875000</v>
      </c>
      <c r="K30" s="135">
        <f t="shared" si="16"/>
        <v>3291331</v>
      </c>
      <c r="L30" s="134">
        <f t="shared" si="16"/>
        <v>149327000</v>
      </c>
      <c r="M30" s="135">
        <f t="shared" si="16"/>
        <v>2647293</v>
      </c>
      <c r="N30" s="134">
        <f t="shared" si="16"/>
        <v>132108000</v>
      </c>
      <c r="O30" s="135">
        <f t="shared" si="16"/>
        <v>110819233</v>
      </c>
      <c r="P30" s="134">
        <f>$H30      +$J30      +$L30      +$N30</f>
        <v>702788000</v>
      </c>
      <c r="Q30" s="135">
        <f>$I30      +$K30      +$M30      +$O30</f>
        <v>116928590</v>
      </c>
      <c r="R30" s="136">
        <f>IF(($L30      =0),0,((($N30      -$L30      )/$L30      )*100))</f>
        <v>-11.531069398032507</v>
      </c>
      <c r="S30" s="137">
        <f>IF(($M30      =0),0,((($O30      -$M30      )/$M30      )*100))</f>
        <v>4086.1340244544144</v>
      </c>
      <c r="T30" s="136">
        <f>IF($E30   =0,0,($P30   /$E30   )*100)</f>
        <v>86.836314212460991</v>
      </c>
      <c r="U30" s="54">
        <f>IF($E30   =0,0,($Q30   /$E30   )*100)</f>
        <v>14.447668118493805</v>
      </c>
      <c r="V30" s="134">
        <f>SUM(V26:V29)</f>
        <v>50446000</v>
      </c>
      <c r="W30" s="135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222137000</v>
      </c>
      <c r="C32" s="92">
        <v>0</v>
      </c>
      <c r="D32" s="92"/>
      <c r="E32" s="92">
        <f>$B32      +$C32      +$D32</f>
        <v>222137000</v>
      </c>
      <c r="F32" s="93">
        <v>222137000</v>
      </c>
      <c r="G32" s="94">
        <v>222137000</v>
      </c>
      <c r="H32" s="93">
        <v>110721000</v>
      </c>
      <c r="I32" s="94">
        <v>19480452</v>
      </c>
      <c r="J32" s="93">
        <v>65594000</v>
      </c>
      <c r="K32" s="94">
        <v>35557022</v>
      </c>
      <c r="L32" s="93">
        <v>23968000</v>
      </c>
      <c r="M32" s="94">
        <v>38179263</v>
      </c>
      <c r="N32" s="93">
        <v>19916000</v>
      </c>
      <c r="O32" s="94">
        <v>45905273</v>
      </c>
      <c r="P32" s="93">
        <f>$H32      +$J32      +$L32      +$N32</f>
        <v>220199000</v>
      </c>
      <c r="Q32" s="94">
        <f>$I32      +$K32      +$M32      +$O32</f>
        <v>139122010</v>
      </c>
      <c r="R32" s="48">
        <f>IF(($L32      =0),0,((($N32      -$L32      )/$L32      )*100))</f>
        <v>-16.905874499332445</v>
      </c>
      <c r="S32" s="49">
        <f>IF(($M32      =0),0,((($O32      -$M32      )/$M32      )*100))</f>
        <v>20.236142326791377</v>
      </c>
      <c r="T32" s="48">
        <f>IF(($E32      =0),0,(($P32      /$E32      )*100))</f>
        <v>99.127565421339085</v>
      </c>
      <c r="U32" s="50">
        <f>IF(($E32      =0),0,(($Q32      /$E32      )*100))</f>
        <v>62.628922691852331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133">
        <f>B32</f>
        <v>222137000</v>
      </c>
      <c r="C33" s="133">
        <f>C32</f>
        <v>0</v>
      </c>
      <c r="D33" s="133"/>
      <c r="E33" s="133">
        <f>$B33      +$C33      +$D33</f>
        <v>222137000</v>
      </c>
      <c r="F33" s="134">
        <f t="shared" ref="F33:O33" si="17">F32</f>
        <v>222137000</v>
      </c>
      <c r="G33" s="135">
        <f t="shared" si="17"/>
        <v>222137000</v>
      </c>
      <c r="H33" s="134">
        <f t="shared" si="17"/>
        <v>110721000</v>
      </c>
      <c r="I33" s="135">
        <f t="shared" si="17"/>
        <v>19480452</v>
      </c>
      <c r="J33" s="134">
        <f t="shared" si="17"/>
        <v>65594000</v>
      </c>
      <c r="K33" s="135">
        <f t="shared" si="17"/>
        <v>35557022</v>
      </c>
      <c r="L33" s="134">
        <f t="shared" si="17"/>
        <v>23968000</v>
      </c>
      <c r="M33" s="135">
        <f t="shared" si="17"/>
        <v>38179263</v>
      </c>
      <c r="N33" s="134">
        <f t="shared" si="17"/>
        <v>19916000</v>
      </c>
      <c r="O33" s="135">
        <f t="shared" si="17"/>
        <v>45905273</v>
      </c>
      <c r="P33" s="134">
        <f>$H33      +$J33      +$L33      +$N33</f>
        <v>220199000</v>
      </c>
      <c r="Q33" s="135">
        <f>$I33      +$K33      +$M33      +$O33</f>
        <v>139122010</v>
      </c>
      <c r="R33" s="136">
        <f>IF(($L33      =0),0,((($N33      -$L33      )/$L33      )*100))</f>
        <v>-16.905874499332445</v>
      </c>
      <c r="S33" s="137">
        <f>IF(($M33      =0),0,((($O33      -$M33      )/$M33      )*100))</f>
        <v>20.236142326791377</v>
      </c>
      <c r="T33" s="136">
        <f>IF($E33   =0,0,($P33   /$E33   )*100)</f>
        <v>99.127565421339085</v>
      </c>
      <c r="U33" s="54">
        <f>IF($E33   =0,0,($Q33   /$E33   )*100)</f>
        <v>62.628922691852331</v>
      </c>
      <c r="V33" s="134">
        <f>V32</f>
        <v>0</v>
      </c>
      <c r="W33" s="135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447466000</v>
      </c>
      <c r="C35" s="92">
        <v>2069000</v>
      </c>
      <c r="D35" s="92"/>
      <c r="E35" s="92">
        <f t="shared" ref="E35:E40" si="18">$B35      +$C35      +$D35</f>
        <v>449535000</v>
      </c>
      <c r="F35" s="93">
        <v>449535000</v>
      </c>
      <c r="G35" s="94">
        <v>449535000</v>
      </c>
      <c r="H35" s="93">
        <v>41312000</v>
      </c>
      <c r="I35" s="94">
        <v>27698810</v>
      </c>
      <c r="J35" s="93">
        <v>49432000</v>
      </c>
      <c r="K35" s="94">
        <v>90900020</v>
      </c>
      <c r="L35" s="93">
        <v>120212000</v>
      </c>
      <c r="M35" s="94">
        <v>71877713</v>
      </c>
      <c r="N35" s="93">
        <v>114134000</v>
      </c>
      <c r="O35" s="94">
        <v>113180222</v>
      </c>
      <c r="P35" s="93">
        <f t="shared" ref="P35:P40" si="19">$H35      +$J35      +$L35      +$N35</f>
        <v>325090000</v>
      </c>
      <c r="Q35" s="94">
        <f t="shared" ref="Q35:Q40" si="20">$I35      +$K35      +$M35      +$O35</f>
        <v>303656765</v>
      </c>
      <c r="R35" s="48">
        <f t="shared" ref="R35:R40" si="21">IF(($L35      =0),0,((($N35      -$L35      )/$L35      )*100))</f>
        <v>-5.0560676138821421</v>
      </c>
      <c r="S35" s="49">
        <f t="shared" ref="S35:S40" si="22">IF(($M35      =0),0,((($O35      -$M35      )/$M35      )*100))</f>
        <v>57.462191374953733</v>
      </c>
      <c r="T35" s="48">
        <f t="shared" ref="T35:T39" si="23">IF(($E35      =0),0,(($P35      /$E35      )*100))</f>
        <v>72.316949736950406</v>
      </c>
      <c r="U35" s="50">
        <f t="shared" ref="U35:U39" si="24">IF(($E35      =0),0,(($Q35      /$E35      )*100))</f>
        <v>67.549081829001082</v>
      </c>
      <c r="V35" s="93">
        <v>5939000</v>
      </c>
      <c r="W35" s="94">
        <v>0</v>
      </c>
    </row>
    <row r="36" spans="1:23" ht="12.95" customHeight="1" x14ac:dyDescent="0.2">
      <c r="A36" s="47" t="s">
        <v>60</v>
      </c>
      <c r="B36" s="92">
        <v>674090000</v>
      </c>
      <c r="C36" s="92">
        <v>0</v>
      </c>
      <c r="D36" s="92"/>
      <c r="E36" s="92">
        <f t="shared" si="18"/>
        <v>674090000</v>
      </c>
      <c r="F36" s="93">
        <v>674090000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37000000</v>
      </c>
      <c r="C38" s="92">
        <v>-2000000</v>
      </c>
      <c r="D38" s="92"/>
      <c r="E38" s="92">
        <f t="shared" si="18"/>
        <v>35000000</v>
      </c>
      <c r="F38" s="93">
        <v>35000000</v>
      </c>
      <c r="G38" s="94">
        <v>35000000</v>
      </c>
      <c r="H38" s="93">
        <v>724000</v>
      </c>
      <c r="I38" s="94">
        <v>3418794</v>
      </c>
      <c r="J38" s="93">
        <v>6080000</v>
      </c>
      <c r="K38" s="94">
        <v>6333358</v>
      </c>
      <c r="L38" s="93">
        <v>14486000</v>
      </c>
      <c r="M38" s="94">
        <v>16589232</v>
      </c>
      <c r="N38" s="93">
        <v>5960000</v>
      </c>
      <c r="O38" s="94">
        <v>-10455055</v>
      </c>
      <c r="P38" s="93">
        <f t="shared" si="19"/>
        <v>27250000</v>
      </c>
      <c r="Q38" s="94">
        <f t="shared" si="20"/>
        <v>15886329</v>
      </c>
      <c r="R38" s="48">
        <f t="shared" si="21"/>
        <v>-58.856827281513176</v>
      </c>
      <c r="S38" s="49">
        <f t="shared" si="22"/>
        <v>-163.02314055285981</v>
      </c>
      <c r="T38" s="48">
        <f t="shared" si="23"/>
        <v>77.857142857142861</v>
      </c>
      <c r="U38" s="50">
        <f t="shared" si="24"/>
        <v>45.389511428571424</v>
      </c>
      <c r="V38" s="93">
        <v>85000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1</v>
      </c>
    </row>
    <row r="40" spans="1:23" ht="12.95" customHeight="1" x14ac:dyDescent="0.2">
      <c r="A40" s="51" t="s">
        <v>41</v>
      </c>
      <c r="B40" s="133">
        <f>SUM(B35:B39)</f>
        <v>1158556000</v>
      </c>
      <c r="C40" s="133">
        <f>SUM(C35:C39)</f>
        <v>69000</v>
      </c>
      <c r="D40" s="133"/>
      <c r="E40" s="133">
        <f t="shared" si="18"/>
        <v>1158625000</v>
      </c>
      <c r="F40" s="134">
        <f t="shared" ref="F40:O40" si="25">SUM(F35:F39)</f>
        <v>1158625000</v>
      </c>
      <c r="G40" s="135">
        <f t="shared" si="25"/>
        <v>484535000</v>
      </c>
      <c r="H40" s="134">
        <f t="shared" si="25"/>
        <v>42036000</v>
      </c>
      <c r="I40" s="135">
        <f t="shared" si="25"/>
        <v>31117604</v>
      </c>
      <c r="J40" s="134">
        <f t="shared" si="25"/>
        <v>55512000</v>
      </c>
      <c r="K40" s="135">
        <f t="shared" si="25"/>
        <v>97233378</v>
      </c>
      <c r="L40" s="134">
        <f t="shared" si="25"/>
        <v>134698000</v>
      </c>
      <c r="M40" s="135">
        <f t="shared" si="25"/>
        <v>88466945</v>
      </c>
      <c r="N40" s="134">
        <f t="shared" si="25"/>
        <v>120094000</v>
      </c>
      <c r="O40" s="135">
        <f t="shared" si="25"/>
        <v>102725167</v>
      </c>
      <c r="P40" s="134">
        <f t="shared" si="19"/>
        <v>352340000</v>
      </c>
      <c r="Q40" s="135">
        <f t="shared" si="20"/>
        <v>319543094</v>
      </c>
      <c r="R40" s="136">
        <f t="shared" si="21"/>
        <v>-10.842031804481135</v>
      </c>
      <c r="S40" s="137">
        <f t="shared" si="22"/>
        <v>16.11700505765176</v>
      </c>
      <c r="T40" s="136">
        <f>IF((+$E35+$E38) =0,0,(P40   /(+$E35+$E38) )*100)</f>
        <v>72.717141176591994</v>
      </c>
      <c r="U40" s="54">
        <f>IF((+$E35+$E38) =0,0,(Q40   /(+$E35+$E38) )*100)</f>
        <v>65.948402901751166</v>
      </c>
      <c r="V40" s="134">
        <f>SUM(V35:V39)</f>
        <v>6024000</v>
      </c>
      <c r="W40" s="135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238621000</v>
      </c>
      <c r="C43" s="92">
        <v>3910000</v>
      </c>
      <c r="D43" s="92"/>
      <c r="E43" s="92">
        <f t="shared" si="26"/>
        <v>242531000</v>
      </c>
      <c r="F43" s="93">
        <v>242531000</v>
      </c>
      <c r="G43" s="94">
        <v>242531000</v>
      </c>
      <c r="H43" s="93">
        <v>41154000</v>
      </c>
      <c r="I43" s="94">
        <v>1015774</v>
      </c>
      <c r="J43" s="93">
        <v>38911000</v>
      </c>
      <c r="K43" s="94">
        <v>89264839</v>
      </c>
      <c r="L43" s="93">
        <v>54164000</v>
      </c>
      <c r="M43" s="94">
        <v>45762550</v>
      </c>
      <c r="N43" s="93">
        <v>106999000</v>
      </c>
      <c r="O43" s="94">
        <v>44774861</v>
      </c>
      <c r="P43" s="93">
        <f t="shared" si="27"/>
        <v>241228000</v>
      </c>
      <c r="Q43" s="94">
        <f t="shared" si="28"/>
        <v>180818024</v>
      </c>
      <c r="R43" s="48">
        <f t="shared" si="29"/>
        <v>97.546340742928876</v>
      </c>
      <c r="S43" s="49">
        <f t="shared" si="30"/>
        <v>-2.1582910043255894</v>
      </c>
      <c r="T43" s="48">
        <f t="shared" si="31"/>
        <v>99.462749091868659</v>
      </c>
      <c r="U43" s="50">
        <f t="shared" si="32"/>
        <v>74.554602916740549</v>
      </c>
      <c r="V43" s="93">
        <v>16023000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897050000</v>
      </c>
      <c r="C51" s="92">
        <v>35000000</v>
      </c>
      <c r="D51" s="92"/>
      <c r="E51" s="92">
        <f t="shared" si="26"/>
        <v>932050000</v>
      </c>
      <c r="F51" s="93">
        <v>932050000</v>
      </c>
      <c r="G51" s="94">
        <v>932050000</v>
      </c>
      <c r="H51" s="93">
        <v>128550000</v>
      </c>
      <c r="I51" s="94">
        <v>-59498689</v>
      </c>
      <c r="J51" s="93">
        <v>178160000</v>
      </c>
      <c r="K51" s="94">
        <v>152391990</v>
      </c>
      <c r="L51" s="93">
        <v>111092000</v>
      </c>
      <c r="M51" s="94">
        <v>198026057</v>
      </c>
      <c r="N51" s="93">
        <v>368920000</v>
      </c>
      <c r="O51" s="94">
        <v>344643572</v>
      </c>
      <c r="P51" s="93">
        <f t="shared" si="27"/>
        <v>786722000</v>
      </c>
      <c r="Q51" s="94">
        <f t="shared" si="28"/>
        <v>635562930</v>
      </c>
      <c r="R51" s="48">
        <f t="shared" si="29"/>
        <v>232.08511864040614</v>
      </c>
      <c r="S51" s="49">
        <f t="shared" si="30"/>
        <v>74.039506326180089</v>
      </c>
      <c r="T51" s="48">
        <f t="shared" si="31"/>
        <v>84.407703449385764</v>
      </c>
      <c r="U51" s="50">
        <f t="shared" si="32"/>
        <v>68.189789174400516</v>
      </c>
      <c r="V51" s="93">
        <v>1998000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460000</v>
      </c>
      <c r="D52" s="92"/>
      <c r="E52" s="92">
        <f t="shared" si="26"/>
        <v>460000</v>
      </c>
      <c r="F52" s="93">
        <v>460000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133">
        <f>SUM(B42:B52)</f>
        <v>1135671000</v>
      </c>
      <c r="C53" s="133">
        <f>SUM(C42:C52)</f>
        <v>39370000</v>
      </c>
      <c r="D53" s="133"/>
      <c r="E53" s="133">
        <f t="shared" si="26"/>
        <v>1175041000</v>
      </c>
      <c r="F53" s="134">
        <f t="shared" ref="F53:O53" si="33">SUM(F42:F52)</f>
        <v>1175041000</v>
      </c>
      <c r="G53" s="135">
        <f t="shared" si="33"/>
        <v>1174581000</v>
      </c>
      <c r="H53" s="134">
        <f t="shared" si="33"/>
        <v>169704000</v>
      </c>
      <c r="I53" s="135">
        <f t="shared" si="33"/>
        <v>-58482915</v>
      </c>
      <c r="J53" s="134">
        <f t="shared" si="33"/>
        <v>217071000</v>
      </c>
      <c r="K53" s="135">
        <f t="shared" si="33"/>
        <v>241656829</v>
      </c>
      <c r="L53" s="134">
        <f t="shared" si="33"/>
        <v>165256000</v>
      </c>
      <c r="M53" s="135">
        <f t="shared" si="33"/>
        <v>243788607</v>
      </c>
      <c r="N53" s="134">
        <f t="shared" si="33"/>
        <v>475919000</v>
      </c>
      <c r="O53" s="135">
        <f t="shared" si="33"/>
        <v>389418433</v>
      </c>
      <c r="P53" s="134">
        <f t="shared" si="27"/>
        <v>1027950000</v>
      </c>
      <c r="Q53" s="135">
        <f t="shared" si="28"/>
        <v>816380954</v>
      </c>
      <c r="R53" s="136">
        <f t="shared" si="29"/>
        <v>187.98893837440093</v>
      </c>
      <c r="S53" s="137">
        <f t="shared" si="30"/>
        <v>59.736108176704093</v>
      </c>
      <c r="T53" s="136">
        <f>IF((+$E43+$E45+$E47+$E48+$E51) =0,0,(P53   /(+$E43+$E45+$E47+$E48+$E51) )*100)</f>
        <v>87.516314328258332</v>
      </c>
      <c r="U53" s="54">
        <f>IF((+$E43+$E45+$E47+$E48+$E51) =0,0,(Q53   /(+$E43+$E45+$E47+$E48+$E51) )*100)</f>
        <v>69.504014963633836</v>
      </c>
      <c r="V53" s="134">
        <f>SUM(V42:V52)</f>
        <v>18021000</v>
      </c>
      <c r="W53" s="135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41</v>
      </c>
      <c r="B59" s="138">
        <f>SUM(B55:B58)</f>
        <v>0</v>
      </c>
      <c r="C59" s="138">
        <f>SUM(C55:C58)</f>
        <v>0</v>
      </c>
      <c r="D59" s="138"/>
      <c r="E59" s="138">
        <f>$B59      +$C59      +$D59</f>
        <v>0</v>
      </c>
      <c r="F59" s="139">
        <f t="shared" ref="F59:O59" si="34">SUM(F55:F58)</f>
        <v>0</v>
      </c>
      <c r="G59" s="140">
        <f t="shared" si="34"/>
        <v>0</v>
      </c>
      <c r="H59" s="139">
        <f t="shared" si="34"/>
        <v>0</v>
      </c>
      <c r="I59" s="140">
        <f t="shared" si="34"/>
        <v>0</v>
      </c>
      <c r="J59" s="139">
        <f t="shared" si="34"/>
        <v>0</v>
      </c>
      <c r="K59" s="140">
        <f t="shared" si="34"/>
        <v>0</v>
      </c>
      <c r="L59" s="139">
        <f t="shared" si="34"/>
        <v>0</v>
      </c>
      <c r="M59" s="140">
        <f t="shared" si="34"/>
        <v>0</v>
      </c>
      <c r="N59" s="139">
        <f t="shared" si="34"/>
        <v>0</v>
      </c>
      <c r="O59" s="140">
        <f t="shared" si="34"/>
        <v>0</v>
      </c>
      <c r="P59" s="139">
        <f>$H59      +$J59      +$L59      +$N59</f>
        <v>0</v>
      </c>
      <c r="Q59" s="140">
        <f>$I59      +$K59      +$M59      +$O59</f>
        <v>0</v>
      </c>
      <c r="R59" s="141">
        <f>IF(($L59      =0),0,((($N59      -$L59      )/$L59      )*100))</f>
        <v>0</v>
      </c>
      <c r="S59" s="142">
        <f>IF(($M59      =0),0,((($O59      -$M59      )/$M59      )*100))</f>
        <v>0</v>
      </c>
      <c r="T59" s="141">
        <f>IF($E59   =0,0,($P59   /$E59   )*100)</f>
        <v>0</v>
      </c>
      <c r="U59" s="59">
        <f>IF($E59   =0,0,($Q59   /$E59   )*100)</f>
        <v>0</v>
      </c>
      <c r="V59" s="139">
        <f>SUM(V55:V58)</f>
        <v>0</v>
      </c>
      <c r="W59" s="140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>
        <v>30997000</v>
      </c>
      <c r="C64" s="92">
        <v>-15498000</v>
      </c>
      <c r="D64" s="92"/>
      <c r="E64" s="92">
        <f t="shared" si="35"/>
        <v>15499000</v>
      </c>
      <c r="F64" s="93">
        <v>15498000</v>
      </c>
      <c r="G64" s="94">
        <v>15498000</v>
      </c>
      <c r="H64" s="93"/>
      <c r="I64" s="94"/>
      <c r="J64" s="93"/>
      <c r="K64" s="94"/>
      <c r="L64" s="93">
        <v>3676000</v>
      </c>
      <c r="M64" s="94"/>
      <c r="N64" s="93"/>
      <c r="O64" s="94"/>
      <c r="P64" s="93">
        <f t="shared" si="36"/>
        <v>3676000</v>
      </c>
      <c r="Q64" s="94">
        <f t="shared" si="37"/>
        <v>0</v>
      </c>
      <c r="R64" s="48">
        <f t="shared" si="38"/>
        <v>-100</v>
      </c>
      <c r="S64" s="49">
        <f t="shared" si="39"/>
        <v>0</v>
      </c>
      <c r="T64" s="48">
        <f t="shared" si="40"/>
        <v>23.717659203819601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686369000</v>
      </c>
      <c r="C65" s="92">
        <v>143167000</v>
      </c>
      <c r="D65" s="92"/>
      <c r="E65" s="92">
        <f t="shared" si="35"/>
        <v>829536000</v>
      </c>
      <c r="F65" s="93">
        <v>829536000</v>
      </c>
      <c r="G65" s="94">
        <v>829536000</v>
      </c>
      <c r="H65" s="93">
        <v>38988000</v>
      </c>
      <c r="I65" s="94">
        <v>20500000</v>
      </c>
      <c r="J65" s="93">
        <v>166690000</v>
      </c>
      <c r="K65" s="94">
        <v>138797000</v>
      </c>
      <c r="L65" s="93">
        <v>162588000</v>
      </c>
      <c r="M65" s="94">
        <v>174256000</v>
      </c>
      <c r="N65" s="93">
        <v>196324000</v>
      </c>
      <c r="O65" s="94">
        <v>109745000</v>
      </c>
      <c r="P65" s="93">
        <f t="shared" si="36"/>
        <v>564590000</v>
      </c>
      <c r="Q65" s="94">
        <f t="shared" si="37"/>
        <v>443298000</v>
      </c>
      <c r="R65" s="48">
        <f t="shared" si="38"/>
        <v>20.749378797943269</v>
      </c>
      <c r="S65" s="49">
        <f t="shared" si="39"/>
        <v>-37.020819943072262</v>
      </c>
      <c r="T65" s="48">
        <f t="shared" si="40"/>
        <v>68.060940091810366</v>
      </c>
      <c r="U65" s="50">
        <f t="shared" si="41"/>
        <v>53.439272074991315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133">
        <f>SUM(B61:B65)</f>
        <v>717366000</v>
      </c>
      <c r="C66" s="133">
        <f>SUM(C61:C65)</f>
        <v>127669000</v>
      </c>
      <c r="D66" s="133"/>
      <c r="E66" s="133">
        <f t="shared" si="35"/>
        <v>845035000</v>
      </c>
      <c r="F66" s="134">
        <f t="shared" ref="F66:O66" si="42">SUM(F61:F65)</f>
        <v>845034000</v>
      </c>
      <c r="G66" s="135">
        <f t="shared" si="42"/>
        <v>845034000</v>
      </c>
      <c r="H66" s="134">
        <f t="shared" si="42"/>
        <v>38988000</v>
      </c>
      <c r="I66" s="135">
        <f t="shared" si="42"/>
        <v>20500000</v>
      </c>
      <c r="J66" s="134">
        <f t="shared" si="42"/>
        <v>166690000</v>
      </c>
      <c r="K66" s="135">
        <f t="shared" si="42"/>
        <v>138797000</v>
      </c>
      <c r="L66" s="134">
        <f t="shared" si="42"/>
        <v>166264000</v>
      </c>
      <c r="M66" s="135">
        <f t="shared" si="42"/>
        <v>174256000</v>
      </c>
      <c r="N66" s="134">
        <f t="shared" si="42"/>
        <v>196324000</v>
      </c>
      <c r="O66" s="135">
        <f t="shared" si="42"/>
        <v>109745000</v>
      </c>
      <c r="P66" s="134">
        <f t="shared" si="36"/>
        <v>568266000</v>
      </c>
      <c r="Q66" s="135">
        <f t="shared" si="37"/>
        <v>443298000</v>
      </c>
      <c r="R66" s="136">
        <f t="shared" si="38"/>
        <v>18.079680508107586</v>
      </c>
      <c r="S66" s="137">
        <f t="shared" si="39"/>
        <v>-37.020819943072262</v>
      </c>
      <c r="T66" s="136">
        <f>IF((+$E61+$E63+$E64++$E65) =0,0,(P66   /(+$E61+$E63+$E64+$E65) )*100)</f>
        <v>67.247628796440381</v>
      </c>
      <c r="U66" s="54">
        <f>IF((+$E61+$E63+$E65) =0,0,(Q66  /(+$E61+$E63+$E65) )*100)</f>
        <v>53.439272074991315</v>
      </c>
      <c r="V66" s="134">
        <f>SUM(V61:V65)</f>
        <v>0</v>
      </c>
      <c r="W66" s="135">
        <f>SUM(W61:W65)</f>
        <v>0</v>
      </c>
    </row>
    <row r="67" spans="1:23" ht="12.95" customHeight="1" x14ac:dyDescent="0.2">
      <c r="A67" s="60" t="s">
        <v>87</v>
      </c>
      <c r="B67" s="143">
        <f>SUM(B9:B14,B17:B23,B26:B29,B32,B35:B39,B42:B52,B55:B58,B61:B65)</f>
        <v>4671665000</v>
      </c>
      <c r="C67" s="143">
        <f>SUM(C9:C14,C17:C23,C26:C29,C32,C35:C39,C42:C52,C55:C58,C61:C65)</f>
        <v>443693000</v>
      </c>
      <c r="D67" s="143"/>
      <c r="E67" s="143">
        <f t="shared" si="35"/>
        <v>5115358000</v>
      </c>
      <c r="F67" s="144">
        <f t="shared" ref="F67:O67" si="43">SUM(F9:F14,F17:F23,F26:F29,F32,F35:F39,F42:F52,F55:F58,F61:F65)</f>
        <v>5115357000</v>
      </c>
      <c r="G67" s="145">
        <f t="shared" si="43"/>
        <v>4399428000</v>
      </c>
      <c r="H67" s="144">
        <f t="shared" si="43"/>
        <v>666728000</v>
      </c>
      <c r="I67" s="145">
        <f t="shared" si="43"/>
        <v>46096184</v>
      </c>
      <c r="J67" s="144">
        <f t="shared" si="43"/>
        <v>826613000</v>
      </c>
      <c r="K67" s="145">
        <f t="shared" si="43"/>
        <v>604968279</v>
      </c>
      <c r="L67" s="144">
        <f t="shared" si="43"/>
        <v>774364000</v>
      </c>
      <c r="M67" s="145">
        <f t="shared" si="43"/>
        <v>660532917</v>
      </c>
      <c r="N67" s="144">
        <f t="shared" si="43"/>
        <v>1059494000</v>
      </c>
      <c r="O67" s="145">
        <f t="shared" si="43"/>
        <v>932867855</v>
      </c>
      <c r="P67" s="144">
        <f t="shared" si="36"/>
        <v>3327199000</v>
      </c>
      <c r="Q67" s="145">
        <f t="shared" si="37"/>
        <v>2244465235</v>
      </c>
      <c r="R67" s="146">
        <f t="shared" si="38"/>
        <v>36.821184869131315</v>
      </c>
      <c r="S67" s="147">
        <f t="shared" si="39"/>
        <v>41.229578570722467</v>
      </c>
      <c r="T67" s="146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75.627973539293393</v>
      </c>
      <c r="U67" s="146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51.017194163151622</v>
      </c>
      <c r="V67" s="144">
        <f>SUM(V9:V14,V17:V23,V26:V29,V32,V35:V39,V42:V52,V55:V58,V61:V65)</f>
        <v>98588000</v>
      </c>
      <c r="W67" s="145">
        <f>SUM(W9:W14,W17:W23,W26:W29,W32,W35:W39,W42:W52,W55:W58,W61:W65)</f>
        <v>14584000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3410925000</v>
      </c>
      <c r="C69" s="92">
        <v>174355000</v>
      </c>
      <c r="D69" s="92"/>
      <c r="E69" s="92">
        <f>$B69      +$C69      +$D69</f>
        <v>3585280000</v>
      </c>
      <c r="F69" s="93">
        <v>3585280000</v>
      </c>
      <c r="G69" s="94">
        <v>3585280000</v>
      </c>
      <c r="H69" s="93">
        <v>932347000</v>
      </c>
      <c r="I69" s="94">
        <v>309955130</v>
      </c>
      <c r="J69" s="93">
        <v>1030869000</v>
      </c>
      <c r="K69" s="94">
        <v>853999842</v>
      </c>
      <c r="L69" s="93">
        <v>609449000</v>
      </c>
      <c r="M69" s="94">
        <v>315378549</v>
      </c>
      <c r="N69" s="93">
        <v>1012615000</v>
      </c>
      <c r="O69" s="94">
        <v>1251757690</v>
      </c>
      <c r="P69" s="93">
        <f>$H69      +$J69      +$L69      +$N69</f>
        <v>3585280000</v>
      </c>
      <c r="Q69" s="94">
        <f>$I69      +$K69      +$M69      +$O69</f>
        <v>2731091211</v>
      </c>
      <c r="R69" s="48">
        <f>IF(($L69      =0),0,((($N69      -$L69      )/$L69      )*100))</f>
        <v>66.152541065782373</v>
      </c>
      <c r="S69" s="49">
        <f>IF(($M69      =0),0,((($O69      -$M69      )/$M69      )*100))</f>
        <v>296.90641420257151</v>
      </c>
      <c r="T69" s="48">
        <f>IF(($E69      =0),0,(($P69      /$E69      )*100))</f>
        <v>100</v>
      </c>
      <c r="U69" s="50">
        <f>IF(($E69      =0),0,(($Q69      /$E69      )*100))</f>
        <v>76.175116336799348</v>
      </c>
      <c r="V69" s="93">
        <v>11550000</v>
      </c>
      <c r="W69" s="94">
        <v>1717000</v>
      </c>
    </row>
    <row r="70" spans="1:23" ht="12.95" customHeight="1" x14ac:dyDescent="0.2">
      <c r="A70" s="56" t="s">
        <v>41</v>
      </c>
      <c r="B70" s="138">
        <f>B69</f>
        <v>3410925000</v>
      </c>
      <c r="C70" s="138">
        <f>C69</f>
        <v>174355000</v>
      </c>
      <c r="D70" s="138"/>
      <c r="E70" s="138">
        <f>$B70      +$C70      +$D70</f>
        <v>3585280000</v>
      </c>
      <c r="F70" s="139">
        <f t="shared" ref="F70:O70" si="44">F69</f>
        <v>3585280000</v>
      </c>
      <c r="G70" s="140">
        <f t="shared" si="44"/>
        <v>3585280000</v>
      </c>
      <c r="H70" s="139">
        <f t="shared" si="44"/>
        <v>932347000</v>
      </c>
      <c r="I70" s="140">
        <f t="shared" si="44"/>
        <v>309955130</v>
      </c>
      <c r="J70" s="139">
        <f t="shared" si="44"/>
        <v>1030869000</v>
      </c>
      <c r="K70" s="140">
        <f t="shared" si="44"/>
        <v>853999842</v>
      </c>
      <c r="L70" s="139">
        <f t="shared" si="44"/>
        <v>609449000</v>
      </c>
      <c r="M70" s="140">
        <f t="shared" si="44"/>
        <v>315378549</v>
      </c>
      <c r="N70" s="139">
        <f t="shared" si="44"/>
        <v>1012615000</v>
      </c>
      <c r="O70" s="140">
        <f t="shared" si="44"/>
        <v>1251757690</v>
      </c>
      <c r="P70" s="139">
        <f>$H70      +$J70      +$L70      +$N70</f>
        <v>3585280000</v>
      </c>
      <c r="Q70" s="140">
        <f>$I70      +$K70      +$M70      +$O70</f>
        <v>2731091211</v>
      </c>
      <c r="R70" s="141">
        <f>IF(($L70      =0),0,((($N70      -$L70      )/$L70      )*100))</f>
        <v>66.152541065782373</v>
      </c>
      <c r="S70" s="142">
        <f>IF(($M70      =0),0,((($O70      -$M70      )/$M70      )*100))</f>
        <v>296.90641420257151</v>
      </c>
      <c r="T70" s="141">
        <f>IF($E70   =0,0,($P70   /$E70   )*100)</f>
        <v>100</v>
      </c>
      <c r="U70" s="59">
        <f>IF($E70   =0,0,($Q70   /$E70 )*100)</f>
        <v>76.175116336799348</v>
      </c>
      <c r="V70" s="139">
        <f>V69</f>
        <v>11550000</v>
      </c>
      <c r="W70" s="140">
        <f>W69</f>
        <v>1717000</v>
      </c>
    </row>
    <row r="71" spans="1:23" ht="12.95" customHeight="1" x14ac:dyDescent="0.2">
      <c r="A71" s="60" t="s">
        <v>87</v>
      </c>
      <c r="B71" s="143">
        <f>B69</f>
        <v>3410925000</v>
      </c>
      <c r="C71" s="143">
        <f>C69</f>
        <v>174355000</v>
      </c>
      <c r="D71" s="143"/>
      <c r="E71" s="143">
        <f>$B71      +$C71      +$D71</f>
        <v>3585280000</v>
      </c>
      <c r="F71" s="144">
        <f t="shared" ref="F71:O71" si="45">F69</f>
        <v>3585280000</v>
      </c>
      <c r="G71" s="145">
        <f t="shared" si="45"/>
        <v>3585280000</v>
      </c>
      <c r="H71" s="144">
        <f t="shared" si="45"/>
        <v>932347000</v>
      </c>
      <c r="I71" s="145">
        <f t="shared" si="45"/>
        <v>309955130</v>
      </c>
      <c r="J71" s="144">
        <f t="shared" si="45"/>
        <v>1030869000</v>
      </c>
      <c r="K71" s="145">
        <f t="shared" si="45"/>
        <v>853999842</v>
      </c>
      <c r="L71" s="144">
        <f t="shared" si="45"/>
        <v>609449000</v>
      </c>
      <c r="M71" s="145">
        <f t="shared" si="45"/>
        <v>315378549</v>
      </c>
      <c r="N71" s="144">
        <f t="shared" si="45"/>
        <v>1012615000</v>
      </c>
      <c r="O71" s="145">
        <f t="shared" si="45"/>
        <v>1251757690</v>
      </c>
      <c r="P71" s="144">
        <f>$H71      +$J71      +$L71      +$N71</f>
        <v>3585280000</v>
      </c>
      <c r="Q71" s="145">
        <f>$I71      +$K71      +$M71      +$O71</f>
        <v>2731091211</v>
      </c>
      <c r="R71" s="146">
        <f>IF(($L71      =0),0,((($N71      -$L71      )/$L71      )*100))</f>
        <v>66.152541065782373</v>
      </c>
      <c r="S71" s="147">
        <f>IF(($M71      =0),0,((($O71      -$M71      )/$M71      )*100))</f>
        <v>296.90641420257151</v>
      </c>
      <c r="T71" s="146">
        <f>IF($E71   =0,0,($P71   /$E71   )*100)</f>
        <v>100</v>
      </c>
      <c r="U71" s="65">
        <f>IF($E71   =0,0,($Q71   /$E71   )*100)</f>
        <v>76.175116336799348</v>
      </c>
      <c r="V71" s="144">
        <f>V69</f>
        <v>11550000</v>
      </c>
      <c r="W71" s="145">
        <f>W69</f>
        <v>1717000</v>
      </c>
    </row>
    <row r="72" spans="1:23" ht="12.95" customHeight="1" thickBot="1" x14ac:dyDescent="0.25">
      <c r="A72" s="60" t="s">
        <v>89</v>
      </c>
      <c r="B72" s="143">
        <f>SUM(B9:B14,B17:B23,B26:B29,B32,B35:B39,B42:B52,B55:B58,B61:B65,B69)</f>
        <v>8082590000</v>
      </c>
      <c r="C72" s="143">
        <f>SUM(C9:C14,C17:C23,C26:C29,C32,C35:C39,C42:C52,C55:C58,C61:C65,C69)</f>
        <v>618048000</v>
      </c>
      <c r="D72" s="143"/>
      <c r="E72" s="143">
        <f>$B72      +$C72      +$D72</f>
        <v>8700638000</v>
      </c>
      <c r="F72" s="144">
        <f t="shared" ref="F72:O72" si="46">SUM(F9:F14,F17:F23,F26:F29,F32,F35:F39,F42:F52,F55:F58,F61:F65,F69)</f>
        <v>8700637000</v>
      </c>
      <c r="G72" s="145">
        <f t="shared" si="46"/>
        <v>7984708000</v>
      </c>
      <c r="H72" s="144">
        <f t="shared" si="46"/>
        <v>1599075000</v>
      </c>
      <c r="I72" s="145">
        <f t="shared" si="46"/>
        <v>356051314</v>
      </c>
      <c r="J72" s="144">
        <f t="shared" si="46"/>
        <v>1857482000</v>
      </c>
      <c r="K72" s="145">
        <f t="shared" si="46"/>
        <v>1458968121</v>
      </c>
      <c r="L72" s="144">
        <f t="shared" si="46"/>
        <v>1383813000</v>
      </c>
      <c r="M72" s="145">
        <f t="shared" si="46"/>
        <v>975911466</v>
      </c>
      <c r="N72" s="144">
        <f t="shared" si="46"/>
        <v>2072109000</v>
      </c>
      <c r="O72" s="145">
        <f t="shared" si="46"/>
        <v>2184625545</v>
      </c>
      <c r="P72" s="144">
        <f>$H72      +$J72      +$L72      +$N72</f>
        <v>6912479000</v>
      </c>
      <c r="Q72" s="145">
        <f>$I72      +$K72      +$M72      +$O72</f>
        <v>4975556446</v>
      </c>
      <c r="R72" s="146">
        <f>IF(($L72      =0),0,((($N72      -$L72      )/$L72      )*100))</f>
        <v>49.739090469593791</v>
      </c>
      <c r="S72" s="147">
        <f>IF(($M72      =0),0,((($O72      -$M72      )/$M72      )*100))</f>
        <v>123.85489064435278</v>
      </c>
      <c r="T72" s="146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86.57145802057407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62.434751324158853</v>
      </c>
      <c r="V72" s="144">
        <f>SUM(V9:V14,V17:V23,V26:V29,V32,V35:V39,V42:V52,V55:V58,V61:V65,V69)</f>
        <v>110138000</v>
      </c>
      <c r="W72" s="145">
        <f>SUM(W9:W14,W17:W23,W26:W29,W32,W35:W39,W42:W52,W55:W58,W61:W65,W69)</f>
        <v>16301000</v>
      </c>
    </row>
    <row r="73" spans="1:23" ht="13.5" thickTop="1" x14ac:dyDescent="0.2">
      <c r="A73" s="148" t="s">
        <v>90</v>
      </c>
      <c r="B73" s="149"/>
      <c r="C73" s="150"/>
      <c r="D73" s="150"/>
      <c r="E73" s="151"/>
      <c r="F73" s="149"/>
      <c r="G73" s="150"/>
      <c r="H73" s="150"/>
      <c r="I73" s="151"/>
      <c r="J73" s="150"/>
      <c r="K73" s="151"/>
      <c r="L73" s="150"/>
      <c r="M73" s="150"/>
      <c r="N73" s="150"/>
      <c r="O73" s="150"/>
      <c r="P73" s="150"/>
      <c r="Q73" s="150"/>
      <c r="R73" s="150"/>
      <c r="S73" s="150"/>
      <c r="T73" s="150"/>
      <c r="U73" s="151"/>
      <c r="V73" s="149"/>
      <c r="W73" s="151"/>
    </row>
    <row r="74" spans="1:23" x14ac:dyDescent="0.2">
      <c r="A74" s="152" t="s">
        <v>1</v>
      </c>
      <c r="B74" s="153" t="s">
        <v>1</v>
      </c>
      <c r="C74" s="154" t="s">
        <v>1</v>
      </c>
      <c r="D74" s="154" t="s">
        <v>1</v>
      </c>
      <c r="E74" s="155" t="s">
        <v>1</v>
      </c>
      <c r="F74" s="156" t="s">
        <v>5</v>
      </c>
      <c r="G74" s="157"/>
      <c r="H74" s="156" t="s">
        <v>6</v>
      </c>
      <c r="I74" s="158"/>
      <c r="J74" s="156" t="s">
        <v>7</v>
      </c>
      <c r="K74" s="158"/>
      <c r="L74" s="156" t="s">
        <v>8</v>
      </c>
      <c r="M74" s="156"/>
      <c r="N74" s="159" t="s">
        <v>9</v>
      </c>
      <c r="O74" s="156"/>
      <c r="P74" s="232" t="s">
        <v>10</v>
      </c>
      <c r="Q74" s="225"/>
      <c r="R74" s="233" t="s">
        <v>11</v>
      </c>
      <c r="S74" s="225"/>
      <c r="T74" s="233" t="s">
        <v>12</v>
      </c>
      <c r="U74" s="225"/>
      <c r="V74" s="232"/>
      <c r="W74" s="225"/>
    </row>
    <row r="75" spans="1:23" ht="67.5" x14ac:dyDescent="0.2">
      <c r="A75" s="160" t="s">
        <v>91</v>
      </c>
      <c r="B75" s="161" t="s">
        <v>92</v>
      </c>
      <c r="C75" s="161" t="s">
        <v>93</v>
      </c>
      <c r="D75" s="162" t="s">
        <v>17</v>
      </c>
      <c r="E75" s="161" t="s">
        <v>18</v>
      </c>
      <c r="F75" s="161" t="s">
        <v>19</v>
      </c>
      <c r="G75" s="161" t="s">
        <v>94</v>
      </c>
      <c r="H75" s="161" t="s">
        <v>95</v>
      </c>
      <c r="I75" s="163" t="s">
        <v>22</v>
      </c>
      <c r="J75" s="161" t="s">
        <v>96</v>
      </c>
      <c r="K75" s="163" t="s">
        <v>24</v>
      </c>
      <c r="L75" s="161" t="s">
        <v>97</v>
      </c>
      <c r="M75" s="163" t="s">
        <v>26</v>
      </c>
      <c r="N75" s="161" t="s">
        <v>98</v>
      </c>
      <c r="O75" s="163" t="s">
        <v>28</v>
      </c>
      <c r="P75" s="163" t="s">
        <v>99</v>
      </c>
      <c r="Q75" s="164" t="s">
        <v>30</v>
      </c>
      <c r="R75" s="165" t="s">
        <v>99</v>
      </c>
      <c r="S75" s="166" t="s">
        <v>30</v>
      </c>
      <c r="T75" s="165" t="s">
        <v>100</v>
      </c>
      <c r="U75" s="162" t="s">
        <v>32</v>
      </c>
      <c r="V75" s="161"/>
      <c r="W75" s="163"/>
    </row>
    <row r="76" spans="1:23" x14ac:dyDescent="0.2">
      <c r="A76" s="167" t="str">
        <f>+A7</f>
        <v>R thousands</v>
      </c>
      <c r="B76" s="168"/>
      <c r="C76" s="168">
        <v>100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9"/>
      <c r="N76" s="168"/>
      <c r="O76" s="169"/>
      <c r="P76" s="168"/>
      <c r="Q76" s="169"/>
      <c r="R76" s="168"/>
      <c r="S76" s="169"/>
      <c r="T76" s="168"/>
      <c r="U76" s="168"/>
      <c r="V76" s="168"/>
      <c r="W76" s="168"/>
    </row>
    <row r="77" spans="1:23" hidden="1" x14ac:dyDescent="0.2">
      <c r="A77" s="170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2"/>
      <c r="N77" s="171"/>
      <c r="O77" s="172"/>
      <c r="P77" s="171"/>
      <c r="Q77" s="172"/>
      <c r="R77" s="173"/>
      <c r="S77" s="174"/>
      <c r="T77" s="173"/>
      <c r="U77" s="173"/>
      <c r="V77" s="171"/>
      <c r="W77" s="171"/>
    </row>
    <row r="78" spans="1:23" hidden="1" x14ac:dyDescent="0.2">
      <c r="A78" s="175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7"/>
      <c r="N78" s="176"/>
      <c r="O78" s="177"/>
      <c r="P78" s="176"/>
      <c r="Q78" s="177"/>
      <c r="R78" s="178"/>
      <c r="S78" s="179"/>
      <c r="T78" s="178"/>
      <c r="U78" s="178"/>
      <c r="V78" s="176"/>
      <c r="W78" s="176"/>
    </row>
    <row r="79" spans="1:23" hidden="1" x14ac:dyDescent="0.2">
      <c r="A79" s="180" t="s">
        <v>112</v>
      </c>
      <c r="B79" s="181">
        <f>SUM(B80:B83)</f>
        <v>0</v>
      </c>
      <c r="C79" s="181">
        <f t="shared" ref="C79:I79" si="47">SUM(C80:C83)</f>
        <v>0</v>
      </c>
      <c r="D79" s="181">
        <f t="shared" si="47"/>
        <v>0</v>
      </c>
      <c r="E79" s="181">
        <f t="shared" si="47"/>
        <v>0</v>
      </c>
      <c r="F79" s="181">
        <f t="shared" si="47"/>
        <v>0</v>
      </c>
      <c r="G79" s="181">
        <f t="shared" si="47"/>
        <v>0</v>
      </c>
      <c r="H79" s="181">
        <f t="shared" si="47"/>
        <v>0</v>
      </c>
      <c r="I79" s="181">
        <f t="shared" si="47"/>
        <v>0</v>
      </c>
      <c r="J79" s="181">
        <f>SUM(J80:J83)</f>
        <v>0</v>
      </c>
      <c r="K79" s="181">
        <f>SUM(K80:K83)</f>
        <v>0</v>
      </c>
      <c r="L79" s="181">
        <f>SUM(L80:L83)</f>
        <v>0</v>
      </c>
      <c r="M79" s="182">
        <f>SUM(M80:M83)</f>
        <v>0</v>
      </c>
      <c r="N79" s="181"/>
      <c r="O79" s="182"/>
      <c r="P79" s="181"/>
      <c r="Q79" s="182"/>
      <c r="R79" s="183"/>
      <c r="S79" s="184"/>
      <c r="T79" s="183"/>
      <c r="U79" s="183"/>
      <c r="V79" s="181">
        <f>SUM(V80:V83)</f>
        <v>0</v>
      </c>
      <c r="W79" s="181">
        <f>SUM(W80:W83)</f>
        <v>0</v>
      </c>
    </row>
    <row r="80" spans="1:23" hidden="1" x14ac:dyDescent="0.2">
      <c r="A80" s="152" t="s">
        <v>113</v>
      </c>
      <c r="B80" s="185"/>
      <c r="C80" s="185"/>
      <c r="D80" s="185"/>
      <c r="E80" s="185">
        <f>SUM(B80:D80)</f>
        <v>0</v>
      </c>
      <c r="F80" s="185"/>
      <c r="G80" s="185"/>
      <c r="H80" s="185"/>
      <c r="I80" s="186"/>
      <c r="J80" s="185"/>
      <c r="K80" s="186"/>
      <c r="L80" s="185"/>
      <c r="M80" s="187"/>
      <c r="N80" s="185"/>
      <c r="O80" s="187"/>
      <c r="P80" s="185"/>
      <c r="Q80" s="187"/>
      <c r="R80" s="188"/>
      <c r="S80" s="189"/>
      <c r="T80" s="188"/>
      <c r="U80" s="188"/>
      <c r="V80" s="185"/>
      <c r="W80" s="185"/>
    </row>
    <row r="81" spans="1:23" hidden="1" x14ac:dyDescent="0.2">
      <c r="A81" s="152" t="s">
        <v>114</v>
      </c>
      <c r="B81" s="185"/>
      <c r="C81" s="185"/>
      <c r="D81" s="185"/>
      <c r="E81" s="185">
        <f>SUM(B81:D81)</f>
        <v>0</v>
      </c>
      <c r="F81" s="185"/>
      <c r="G81" s="185"/>
      <c r="H81" s="185"/>
      <c r="I81" s="186"/>
      <c r="J81" s="185"/>
      <c r="K81" s="186"/>
      <c r="L81" s="185"/>
      <c r="M81" s="187"/>
      <c r="N81" s="185"/>
      <c r="O81" s="187"/>
      <c r="P81" s="185"/>
      <c r="Q81" s="187"/>
      <c r="R81" s="188"/>
      <c r="S81" s="189"/>
      <c r="T81" s="188"/>
      <c r="U81" s="188"/>
      <c r="V81" s="185"/>
      <c r="W81" s="185"/>
    </row>
    <row r="82" spans="1:23" hidden="1" x14ac:dyDescent="0.2">
      <c r="A82" s="152" t="s">
        <v>115</v>
      </c>
      <c r="B82" s="185"/>
      <c r="C82" s="185"/>
      <c r="D82" s="185"/>
      <c r="E82" s="185">
        <f>SUM(B82:D82)</f>
        <v>0</v>
      </c>
      <c r="F82" s="185"/>
      <c r="G82" s="185"/>
      <c r="H82" s="185"/>
      <c r="I82" s="186"/>
      <c r="J82" s="185"/>
      <c r="K82" s="186"/>
      <c r="L82" s="185"/>
      <c r="M82" s="187"/>
      <c r="N82" s="185"/>
      <c r="O82" s="187"/>
      <c r="P82" s="185"/>
      <c r="Q82" s="187"/>
      <c r="R82" s="188"/>
      <c r="S82" s="189"/>
      <c r="T82" s="188"/>
      <c r="U82" s="188"/>
      <c r="V82" s="185"/>
      <c r="W82" s="185"/>
    </row>
    <row r="83" spans="1:23" hidden="1" x14ac:dyDescent="0.2">
      <c r="A83" s="152" t="s">
        <v>116</v>
      </c>
      <c r="B83" s="185"/>
      <c r="C83" s="185"/>
      <c r="D83" s="185"/>
      <c r="E83" s="185">
        <f>SUM(B83:D83)</f>
        <v>0</v>
      </c>
      <c r="F83" s="185"/>
      <c r="G83" s="185"/>
      <c r="H83" s="185"/>
      <c r="I83" s="186"/>
      <c r="J83" s="185"/>
      <c r="K83" s="186"/>
      <c r="L83" s="185"/>
      <c r="M83" s="187"/>
      <c r="N83" s="185"/>
      <c r="O83" s="187"/>
      <c r="P83" s="185"/>
      <c r="Q83" s="187"/>
      <c r="R83" s="188"/>
      <c r="S83" s="189"/>
      <c r="T83" s="188"/>
      <c r="U83" s="188"/>
      <c r="V83" s="185"/>
      <c r="W83" s="185"/>
    </row>
    <row r="84" spans="1:23" hidden="1" x14ac:dyDescent="0.2">
      <c r="A84" s="152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7"/>
      <c r="N84" s="185"/>
      <c r="O84" s="187"/>
      <c r="P84" s="185"/>
      <c r="Q84" s="187"/>
      <c r="R84" s="188"/>
      <c r="S84" s="189"/>
      <c r="T84" s="188"/>
      <c r="U84" s="188"/>
      <c r="V84" s="185"/>
      <c r="W84" s="185"/>
    </row>
    <row r="85" spans="1:23" x14ac:dyDescent="0.2">
      <c r="A85" s="190" t="s">
        <v>101</v>
      </c>
      <c r="B85" s="191" t="s">
        <v>1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2"/>
      <c r="R85" s="193"/>
      <c r="S85" s="193"/>
      <c r="T85" s="220"/>
      <c r="U85" s="221"/>
      <c r="V85" s="191"/>
      <c r="W85" s="191"/>
    </row>
    <row r="86" spans="1:23" x14ac:dyDescent="0.2">
      <c r="A86" s="194" t="s">
        <v>102</v>
      </c>
      <c r="B86" s="195">
        <v>0</v>
      </c>
      <c r="C86" s="195">
        <v>0</v>
      </c>
      <c r="D86" s="195"/>
      <c r="E86" s="195">
        <f t="shared" ref="E86:E93" si="48">$B86      +$C86      +$D86</f>
        <v>0</v>
      </c>
      <c r="F86" s="195">
        <v>0</v>
      </c>
      <c r="G86" s="195">
        <v>0</v>
      </c>
      <c r="H86" s="195"/>
      <c r="I86" s="195"/>
      <c r="J86" s="195"/>
      <c r="K86" s="195"/>
      <c r="L86" s="195"/>
      <c r="M86" s="195"/>
      <c r="N86" s="195"/>
      <c r="O86" s="195"/>
      <c r="P86" s="195">
        <f t="shared" ref="P86:P93" si="49">$H86      +$J86      +$L86      +$N86</f>
        <v>0</v>
      </c>
      <c r="Q86" s="185">
        <f t="shared" ref="Q86:Q93" si="50">$I86      +$K86      +$M86      +$O86</f>
        <v>0</v>
      </c>
      <c r="R86" s="222">
        <f t="shared" ref="R86:R93" si="51">IF(($L86      =0),0,((($N86      -$L86      )/$L86      )*100))</f>
        <v>0</v>
      </c>
      <c r="S86" s="223">
        <f t="shared" ref="S86:S93" si="52">IF(($M86      =0),0,((($O86      -$M86      )/$M86      )*100))</f>
        <v>0</v>
      </c>
      <c r="T86" s="222">
        <f t="shared" ref="T86:T93" si="53">IF(($E86      =0),0,(($P86      /$E86      )*100))</f>
        <v>0</v>
      </c>
      <c r="U86" s="223">
        <f t="shared" ref="U86:U93" si="54">IF(($E86      =0),0,(($Q86      /$E86      )*100))</f>
        <v>0</v>
      </c>
      <c r="V86" s="195"/>
      <c r="W86" s="195"/>
    </row>
    <row r="87" spans="1:23" x14ac:dyDescent="0.2">
      <c r="A87" s="196" t="s">
        <v>103</v>
      </c>
      <c r="B87" s="185">
        <v>0</v>
      </c>
      <c r="C87" s="185">
        <v>0</v>
      </c>
      <c r="D87" s="185"/>
      <c r="E87" s="185">
        <f t="shared" si="48"/>
        <v>0</v>
      </c>
      <c r="F87" s="185">
        <v>0</v>
      </c>
      <c r="G87" s="185">
        <v>0</v>
      </c>
      <c r="H87" s="185"/>
      <c r="I87" s="185"/>
      <c r="J87" s="185"/>
      <c r="K87" s="185"/>
      <c r="L87" s="185"/>
      <c r="M87" s="185"/>
      <c r="N87" s="185"/>
      <c r="O87" s="185"/>
      <c r="P87" s="187">
        <f t="shared" si="49"/>
        <v>0</v>
      </c>
      <c r="Q87" s="187">
        <f t="shared" si="50"/>
        <v>0</v>
      </c>
      <c r="R87" s="222">
        <f t="shared" si="51"/>
        <v>0</v>
      </c>
      <c r="S87" s="223">
        <f t="shared" si="52"/>
        <v>0</v>
      </c>
      <c r="T87" s="222">
        <f t="shared" si="53"/>
        <v>0</v>
      </c>
      <c r="U87" s="223">
        <f t="shared" si="54"/>
        <v>0</v>
      </c>
      <c r="V87" s="185"/>
      <c r="W87" s="185"/>
    </row>
    <row r="88" spans="1:23" x14ac:dyDescent="0.2">
      <c r="A88" s="196" t="s">
        <v>104</v>
      </c>
      <c r="B88" s="185">
        <v>0</v>
      </c>
      <c r="C88" s="185">
        <v>0</v>
      </c>
      <c r="D88" s="185"/>
      <c r="E88" s="185">
        <f t="shared" si="48"/>
        <v>0</v>
      </c>
      <c r="F88" s="185">
        <v>0</v>
      </c>
      <c r="G88" s="185">
        <v>0</v>
      </c>
      <c r="H88" s="185"/>
      <c r="I88" s="185"/>
      <c r="J88" s="185"/>
      <c r="K88" s="185"/>
      <c r="L88" s="185"/>
      <c r="M88" s="185"/>
      <c r="N88" s="185"/>
      <c r="O88" s="185"/>
      <c r="P88" s="187">
        <f t="shared" si="49"/>
        <v>0</v>
      </c>
      <c r="Q88" s="187">
        <f t="shared" si="50"/>
        <v>0</v>
      </c>
      <c r="R88" s="222">
        <f t="shared" si="51"/>
        <v>0</v>
      </c>
      <c r="S88" s="223">
        <f t="shared" si="52"/>
        <v>0</v>
      </c>
      <c r="T88" s="222">
        <f t="shared" si="53"/>
        <v>0</v>
      </c>
      <c r="U88" s="223">
        <f t="shared" si="54"/>
        <v>0</v>
      </c>
      <c r="V88" s="185"/>
      <c r="W88" s="185"/>
    </row>
    <row r="89" spans="1:23" x14ac:dyDescent="0.2">
      <c r="A89" s="196" t="s">
        <v>105</v>
      </c>
      <c r="B89" s="185">
        <v>0</v>
      </c>
      <c r="C89" s="185">
        <v>0</v>
      </c>
      <c r="D89" s="185"/>
      <c r="E89" s="185">
        <f t="shared" si="48"/>
        <v>0</v>
      </c>
      <c r="F89" s="185">
        <v>0</v>
      </c>
      <c r="G89" s="185">
        <v>0</v>
      </c>
      <c r="H89" s="185"/>
      <c r="I89" s="185"/>
      <c r="J89" s="185"/>
      <c r="K89" s="185"/>
      <c r="L89" s="185"/>
      <c r="M89" s="185"/>
      <c r="N89" s="185"/>
      <c r="O89" s="185"/>
      <c r="P89" s="187">
        <f t="shared" si="49"/>
        <v>0</v>
      </c>
      <c r="Q89" s="187">
        <f t="shared" si="50"/>
        <v>0</v>
      </c>
      <c r="R89" s="222">
        <f t="shared" si="51"/>
        <v>0</v>
      </c>
      <c r="S89" s="223">
        <f t="shared" si="52"/>
        <v>0</v>
      </c>
      <c r="T89" s="222">
        <f t="shared" si="53"/>
        <v>0</v>
      </c>
      <c r="U89" s="223">
        <f t="shared" si="54"/>
        <v>0</v>
      </c>
      <c r="V89" s="185"/>
      <c r="W89" s="185"/>
    </row>
    <row r="90" spans="1:23" x14ac:dyDescent="0.2">
      <c r="A90" s="196" t="s">
        <v>106</v>
      </c>
      <c r="B90" s="185">
        <v>0</v>
      </c>
      <c r="C90" s="185">
        <v>0</v>
      </c>
      <c r="D90" s="185"/>
      <c r="E90" s="185">
        <f t="shared" si="48"/>
        <v>0</v>
      </c>
      <c r="F90" s="185">
        <v>0</v>
      </c>
      <c r="G90" s="185">
        <v>0</v>
      </c>
      <c r="H90" s="185"/>
      <c r="I90" s="185"/>
      <c r="J90" s="185"/>
      <c r="K90" s="185"/>
      <c r="L90" s="185"/>
      <c r="M90" s="185"/>
      <c r="N90" s="185"/>
      <c r="O90" s="185"/>
      <c r="P90" s="187">
        <f t="shared" si="49"/>
        <v>0</v>
      </c>
      <c r="Q90" s="187">
        <f t="shared" si="50"/>
        <v>0</v>
      </c>
      <c r="R90" s="222">
        <f t="shared" si="51"/>
        <v>0</v>
      </c>
      <c r="S90" s="223">
        <f t="shared" si="52"/>
        <v>0</v>
      </c>
      <c r="T90" s="222">
        <f t="shared" si="53"/>
        <v>0</v>
      </c>
      <c r="U90" s="223">
        <f t="shared" si="54"/>
        <v>0</v>
      </c>
      <c r="V90" s="185"/>
      <c r="W90" s="185"/>
    </row>
    <row r="91" spans="1:23" x14ac:dyDescent="0.2">
      <c r="A91" s="196" t="s">
        <v>107</v>
      </c>
      <c r="B91" s="185">
        <v>0</v>
      </c>
      <c r="C91" s="185">
        <v>0</v>
      </c>
      <c r="D91" s="185"/>
      <c r="E91" s="185">
        <f t="shared" si="48"/>
        <v>0</v>
      </c>
      <c r="F91" s="185">
        <v>0</v>
      </c>
      <c r="G91" s="185">
        <v>0</v>
      </c>
      <c r="H91" s="185"/>
      <c r="I91" s="185"/>
      <c r="J91" s="185"/>
      <c r="K91" s="185"/>
      <c r="L91" s="185"/>
      <c r="M91" s="185"/>
      <c r="N91" s="185"/>
      <c r="O91" s="185"/>
      <c r="P91" s="187">
        <f t="shared" si="49"/>
        <v>0</v>
      </c>
      <c r="Q91" s="187">
        <f t="shared" si="50"/>
        <v>0</v>
      </c>
      <c r="R91" s="222">
        <f t="shared" si="51"/>
        <v>0</v>
      </c>
      <c r="S91" s="223">
        <f t="shared" si="52"/>
        <v>0</v>
      </c>
      <c r="T91" s="222">
        <f t="shared" si="53"/>
        <v>0</v>
      </c>
      <c r="U91" s="223">
        <f t="shared" si="54"/>
        <v>0</v>
      </c>
      <c r="V91" s="185"/>
      <c r="W91" s="185"/>
    </row>
    <row r="92" spans="1:23" x14ac:dyDescent="0.2">
      <c r="A92" s="196" t="s">
        <v>108</v>
      </c>
      <c r="B92" s="185">
        <v>0</v>
      </c>
      <c r="C92" s="185">
        <v>0</v>
      </c>
      <c r="D92" s="185"/>
      <c r="E92" s="185">
        <f t="shared" si="48"/>
        <v>0</v>
      </c>
      <c r="F92" s="185">
        <v>0</v>
      </c>
      <c r="G92" s="185">
        <v>0</v>
      </c>
      <c r="H92" s="185"/>
      <c r="I92" s="185"/>
      <c r="J92" s="185"/>
      <c r="K92" s="185"/>
      <c r="L92" s="185"/>
      <c r="M92" s="185"/>
      <c r="N92" s="185"/>
      <c r="O92" s="185"/>
      <c r="P92" s="187">
        <f t="shared" si="49"/>
        <v>0</v>
      </c>
      <c r="Q92" s="187">
        <f t="shared" si="50"/>
        <v>0</v>
      </c>
      <c r="R92" s="222">
        <f t="shared" si="51"/>
        <v>0</v>
      </c>
      <c r="S92" s="223">
        <f t="shared" si="52"/>
        <v>0</v>
      </c>
      <c r="T92" s="222">
        <f t="shared" si="53"/>
        <v>0</v>
      </c>
      <c r="U92" s="223">
        <f t="shared" si="54"/>
        <v>0</v>
      </c>
      <c r="V92" s="185"/>
      <c r="W92" s="185"/>
    </row>
    <row r="93" spans="1:23" x14ac:dyDescent="0.2">
      <c r="A93" s="196" t="s">
        <v>109</v>
      </c>
      <c r="B93" s="185">
        <v>0</v>
      </c>
      <c r="C93" s="185">
        <v>0</v>
      </c>
      <c r="D93" s="185"/>
      <c r="E93" s="185">
        <f t="shared" si="48"/>
        <v>0</v>
      </c>
      <c r="F93" s="185">
        <v>0</v>
      </c>
      <c r="G93" s="185">
        <v>0</v>
      </c>
      <c r="H93" s="185"/>
      <c r="I93" s="185"/>
      <c r="J93" s="185"/>
      <c r="K93" s="185"/>
      <c r="L93" s="185"/>
      <c r="M93" s="185"/>
      <c r="N93" s="185"/>
      <c r="O93" s="185"/>
      <c r="P93" s="187">
        <f t="shared" si="49"/>
        <v>0</v>
      </c>
      <c r="Q93" s="187">
        <f t="shared" si="50"/>
        <v>0</v>
      </c>
      <c r="R93" s="222">
        <f t="shared" si="51"/>
        <v>0</v>
      </c>
      <c r="S93" s="223">
        <f t="shared" si="52"/>
        <v>0</v>
      </c>
      <c r="T93" s="222">
        <f t="shared" si="53"/>
        <v>0</v>
      </c>
      <c r="U93" s="223">
        <f t="shared" si="54"/>
        <v>0</v>
      </c>
      <c r="V93" s="185"/>
      <c r="W93" s="185"/>
    </row>
    <row r="94" spans="1:23" x14ac:dyDescent="0.2">
      <c r="A94" s="197" t="s">
        <v>110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  <c r="Q94" s="199"/>
      <c r="R94" s="213"/>
      <c r="S94" s="214"/>
      <c r="T94" s="213"/>
      <c r="U94" s="214"/>
      <c r="V94" s="198"/>
      <c r="W94" s="198"/>
    </row>
    <row r="95" spans="1:23" ht="22.5" hidden="1" x14ac:dyDescent="0.2">
      <c r="A95" s="200" t="s">
        <v>117</v>
      </c>
      <c r="B95" s="201">
        <f t="shared" ref="B95:I95" si="55">SUM(B96:B110)</f>
        <v>0</v>
      </c>
      <c r="C95" s="201">
        <f t="shared" si="55"/>
        <v>0</v>
      </c>
      <c r="D95" s="201">
        <f t="shared" si="55"/>
        <v>0</v>
      </c>
      <c r="E95" s="201">
        <f t="shared" si="55"/>
        <v>0</v>
      </c>
      <c r="F95" s="201">
        <f t="shared" si="55"/>
        <v>0</v>
      </c>
      <c r="G95" s="201">
        <f t="shared" si="55"/>
        <v>0</v>
      </c>
      <c r="H95" s="201">
        <f t="shared" si="55"/>
        <v>0</v>
      </c>
      <c r="I95" s="201">
        <f t="shared" si="55"/>
        <v>0</v>
      </c>
      <c r="J95" s="201">
        <f>SUM(J96:J110)</f>
        <v>0</v>
      </c>
      <c r="K95" s="201">
        <f>SUM(K96:K110)</f>
        <v>0</v>
      </c>
      <c r="L95" s="201">
        <f>SUM(L96:L110)</f>
        <v>0</v>
      </c>
      <c r="M95" s="202">
        <f>SUM(M96:M110)</f>
        <v>0</v>
      </c>
      <c r="N95" s="201"/>
      <c r="O95" s="202"/>
      <c r="P95" s="201"/>
      <c r="Q95" s="202"/>
      <c r="R95" s="215" t="str">
        <f t="shared" ref="R95:S110" si="56">IF(L95=0," ",(N95-L95)/L95)</f>
        <v xml:space="preserve"> </v>
      </c>
      <c r="S95" s="215" t="str">
        <f t="shared" si="56"/>
        <v xml:space="preserve"> </v>
      </c>
      <c r="T95" s="215" t="str">
        <f t="shared" ref="T95:T113" si="57">IF(E95=0," ",(P95/E95))</f>
        <v xml:space="preserve"> </v>
      </c>
      <c r="U95" s="216" t="str">
        <f t="shared" ref="U95:U113" si="58">IF(E95=0," ",(Q95/E95))</f>
        <v xml:space="preserve"> </v>
      </c>
      <c r="V95" s="201">
        <f>SUM(V96:V110)</f>
        <v>0</v>
      </c>
      <c r="W95" s="201">
        <f>SUM(W96:W110)</f>
        <v>0</v>
      </c>
    </row>
    <row r="96" spans="1:23" hidden="1" x14ac:dyDescent="0.2">
      <c r="A96" s="203"/>
      <c r="B96" s="123"/>
      <c r="C96" s="123"/>
      <c r="D96" s="123"/>
      <c r="E96" s="20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17" t="str">
        <f t="shared" si="56"/>
        <v xml:space="preserve"> </v>
      </c>
      <c r="S96" s="217" t="str">
        <f t="shared" si="56"/>
        <v xml:space="preserve"> </v>
      </c>
      <c r="T96" s="217" t="str">
        <f t="shared" si="57"/>
        <v xml:space="preserve"> </v>
      </c>
      <c r="U96" s="218" t="str">
        <f t="shared" si="58"/>
        <v xml:space="preserve"> </v>
      </c>
      <c r="V96" s="123"/>
      <c r="W96" s="123"/>
    </row>
    <row r="97" spans="1:23" hidden="1" x14ac:dyDescent="0.2">
      <c r="A97" s="203"/>
      <c r="B97" s="123"/>
      <c r="C97" s="123"/>
      <c r="D97" s="123"/>
      <c r="E97" s="20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17" t="str">
        <f t="shared" si="56"/>
        <v xml:space="preserve"> </v>
      </c>
      <c r="S97" s="217" t="str">
        <f t="shared" si="56"/>
        <v xml:space="preserve"> </v>
      </c>
      <c r="T97" s="217" t="str">
        <f t="shared" si="57"/>
        <v xml:space="preserve"> </v>
      </c>
      <c r="U97" s="218" t="str">
        <f t="shared" si="58"/>
        <v xml:space="preserve"> </v>
      </c>
      <c r="V97" s="123"/>
      <c r="W97" s="123"/>
    </row>
    <row r="98" spans="1:23" hidden="1" x14ac:dyDescent="0.2">
      <c r="A98" s="203"/>
      <c r="B98" s="123"/>
      <c r="C98" s="123"/>
      <c r="D98" s="123"/>
      <c r="E98" s="20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17" t="str">
        <f t="shared" si="56"/>
        <v xml:space="preserve"> </v>
      </c>
      <c r="S98" s="217" t="str">
        <f t="shared" si="56"/>
        <v xml:space="preserve"> </v>
      </c>
      <c r="T98" s="217" t="str">
        <f t="shared" si="57"/>
        <v xml:space="preserve"> </v>
      </c>
      <c r="U98" s="218" t="str">
        <f t="shared" si="58"/>
        <v xml:space="preserve"> </v>
      </c>
      <c r="V98" s="123"/>
      <c r="W98" s="123"/>
    </row>
    <row r="99" spans="1:23" hidden="1" x14ac:dyDescent="0.2">
      <c r="A99" s="203"/>
      <c r="B99" s="123"/>
      <c r="C99" s="123"/>
      <c r="D99" s="123"/>
      <c r="E99" s="20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17" t="str">
        <f t="shared" si="56"/>
        <v xml:space="preserve"> </v>
      </c>
      <c r="S99" s="217" t="str">
        <f t="shared" si="56"/>
        <v xml:space="preserve"> </v>
      </c>
      <c r="T99" s="217" t="str">
        <f t="shared" si="57"/>
        <v xml:space="preserve"> </v>
      </c>
      <c r="U99" s="218" t="str">
        <f t="shared" si="58"/>
        <v xml:space="preserve"> </v>
      </c>
      <c r="V99" s="123"/>
      <c r="W99" s="123"/>
    </row>
    <row r="100" spans="1:23" hidden="1" x14ac:dyDescent="0.2">
      <c r="A100" s="203"/>
      <c r="B100" s="123"/>
      <c r="C100" s="123"/>
      <c r="D100" s="123"/>
      <c r="E100" s="20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17" t="str">
        <f t="shared" si="56"/>
        <v xml:space="preserve"> </v>
      </c>
      <c r="S100" s="217" t="str">
        <f t="shared" si="56"/>
        <v xml:space="preserve"> </v>
      </c>
      <c r="T100" s="217" t="str">
        <f t="shared" si="57"/>
        <v xml:space="preserve"> </v>
      </c>
      <c r="U100" s="218" t="str">
        <f t="shared" si="58"/>
        <v xml:space="preserve"> </v>
      </c>
      <c r="V100" s="123"/>
      <c r="W100" s="123"/>
    </row>
    <row r="101" spans="1:23" hidden="1" x14ac:dyDescent="0.2">
      <c r="A101" s="203"/>
      <c r="B101" s="123"/>
      <c r="C101" s="123"/>
      <c r="D101" s="123"/>
      <c r="E101" s="20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17" t="str">
        <f t="shared" si="56"/>
        <v xml:space="preserve"> </v>
      </c>
      <c r="S101" s="217" t="str">
        <f t="shared" si="56"/>
        <v xml:space="preserve"> </v>
      </c>
      <c r="T101" s="217" t="str">
        <f t="shared" si="57"/>
        <v xml:space="preserve"> </v>
      </c>
      <c r="U101" s="218" t="str">
        <f t="shared" si="58"/>
        <v xml:space="preserve"> </v>
      </c>
      <c r="V101" s="123"/>
      <c r="W101" s="123"/>
    </row>
    <row r="102" spans="1:23" hidden="1" x14ac:dyDescent="0.2">
      <c r="A102" s="203"/>
      <c r="B102" s="123"/>
      <c r="C102" s="123"/>
      <c r="D102" s="123"/>
      <c r="E102" s="20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17" t="str">
        <f t="shared" si="56"/>
        <v xml:space="preserve"> </v>
      </c>
      <c r="S102" s="217" t="str">
        <f t="shared" si="56"/>
        <v xml:space="preserve"> </v>
      </c>
      <c r="T102" s="217" t="str">
        <f t="shared" si="57"/>
        <v xml:space="preserve"> </v>
      </c>
      <c r="U102" s="218" t="str">
        <f t="shared" si="58"/>
        <v xml:space="preserve"> </v>
      </c>
      <c r="V102" s="123"/>
      <c r="W102" s="123"/>
    </row>
    <row r="103" spans="1:23" hidden="1" x14ac:dyDescent="0.2">
      <c r="A103" s="203"/>
      <c r="B103" s="123"/>
      <c r="C103" s="123"/>
      <c r="D103" s="123"/>
      <c r="E103" s="20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17" t="str">
        <f t="shared" si="56"/>
        <v xml:space="preserve"> </v>
      </c>
      <c r="S103" s="217" t="str">
        <f t="shared" si="56"/>
        <v xml:space="preserve"> </v>
      </c>
      <c r="T103" s="217" t="str">
        <f t="shared" si="57"/>
        <v xml:space="preserve"> </v>
      </c>
      <c r="U103" s="218" t="str">
        <f t="shared" si="58"/>
        <v xml:space="preserve"> </v>
      </c>
      <c r="V103" s="123"/>
      <c r="W103" s="123"/>
    </row>
    <row r="104" spans="1:23" hidden="1" x14ac:dyDescent="0.2">
      <c r="A104" s="203"/>
      <c r="B104" s="123"/>
      <c r="C104" s="123"/>
      <c r="D104" s="123"/>
      <c r="E104" s="20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17" t="str">
        <f t="shared" si="56"/>
        <v xml:space="preserve"> </v>
      </c>
      <c r="S104" s="217" t="str">
        <f t="shared" si="56"/>
        <v xml:space="preserve"> </v>
      </c>
      <c r="T104" s="217" t="str">
        <f t="shared" si="57"/>
        <v xml:space="preserve"> </v>
      </c>
      <c r="U104" s="218" t="str">
        <f t="shared" si="58"/>
        <v xml:space="preserve"> </v>
      </c>
      <c r="V104" s="123"/>
      <c r="W104" s="123"/>
    </row>
    <row r="105" spans="1:23" hidden="1" x14ac:dyDescent="0.2">
      <c r="A105" s="203"/>
      <c r="B105" s="123"/>
      <c r="C105" s="123"/>
      <c r="D105" s="123"/>
      <c r="E105" s="20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17" t="str">
        <f t="shared" si="56"/>
        <v xml:space="preserve"> </v>
      </c>
      <c r="S105" s="217" t="str">
        <f t="shared" si="56"/>
        <v xml:space="preserve"> </v>
      </c>
      <c r="T105" s="217" t="str">
        <f t="shared" si="57"/>
        <v xml:space="preserve"> </v>
      </c>
      <c r="U105" s="218" t="str">
        <f t="shared" si="58"/>
        <v xml:space="preserve"> </v>
      </c>
      <c r="V105" s="123"/>
      <c r="W105" s="123"/>
    </row>
    <row r="106" spans="1:23" hidden="1" x14ac:dyDescent="0.2">
      <c r="A106" s="203"/>
      <c r="B106" s="123"/>
      <c r="C106" s="123"/>
      <c r="D106" s="123"/>
      <c r="E106" s="20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17" t="str">
        <f t="shared" si="56"/>
        <v xml:space="preserve"> </v>
      </c>
      <c r="S106" s="217" t="str">
        <f t="shared" si="56"/>
        <v xml:space="preserve"> </v>
      </c>
      <c r="T106" s="217" t="str">
        <f t="shared" si="57"/>
        <v xml:space="preserve"> </v>
      </c>
      <c r="U106" s="218" t="str">
        <f t="shared" si="58"/>
        <v xml:space="preserve"> </v>
      </c>
      <c r="V106" s="123"/>
      <c r="W106" s="123"/>
    </row>
    <row r="107" spans="1:23" hidden="1" x14ac:dyDescent="0.2">
      <c r="A107" s="203"/>
      <c r="B107" s="123"/>
      <c r="C107" s="123"/>
      <c r="D107" s="123"/>
      <c r="E107" s="20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17" t="str">
        <f t="shared" si="56"/>
        <v xml:space="preserve"> </v>
      </c>
      <c r="S107" s="217" t="str">
        <f t="shared" si="56"/>
        <v xml:space="preserve"> </v>
      </c>
      <c r="T107" s="217" t="str">
        <f t="shared" si="57"/>
        <v xml:space="preserve"> </v>
      </c>
      <c r="U107" s="218" t="str">
        <f t="shared" si="58"/>
        <v xml:space="preserve"> </v>
      </c>
      <c r="V107" s="123"/>
      <c r="W107" s="123"/>
    </row>
    <row r="108" spans="1:23" hidden="1" x14ac:dyDescent="0.2">
      <c r="A108" s="203"/>
      <c r="B108" s="123"/>
      <c r="C108" s="123"/>
      <c r="D108" s="123"/>
      <c r="E108" s="20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17" t="str">
        <f t="shared" si="56"/>
        <v xml:space="preserve"> </v>
      </c>
      <c r="S108" s="217" t="str">
        <f t="shared" si="56"/>
        <v xml:space="preserve"> </v>
      </c>
      <c r="T108" s="217" t="str">
        <f t="shared" si="57"/>
        <v xml:space="preserve"> </v>
      </c>
      <c r="U108" s="218" t="str">
        <f t="shared" si="58"/>
        <v xml:space="preserve"> </v>
      </c>
      <c r="V108" s="123"/>
      <c r="W108" s="123"/>
    </row>
    <row r="109" spans="1:23" hidden="1" x14ac:dyDescent="0.2">
      <c r="A109" s="203"/>
      <c r="B109" s="123"/>
      <c r="C109" s="123"/>
      <c r="D109" s="123"/>
      <c r="E109" s="20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17" t="str">
        <f t="shared" si="56"/>
        <v xml:space="preserve"> </v>
      </c>
      <c r="S109" s="217" t="str">
        <f t="shared" si="56"/>
        <v xml:space="preserve"> </v>
      </c>
      <c r="T109" s="217" t="str">
        <f t="shared" si="57"/>
        <v xml:space="preserve"> </v>
      </c>
      <c r="U109" s="218" t="str">
        <f t="shared" si="58"/>
        <v xml:space="preserve"> </v>
      </c>
      <c r="V109" s="123"/>
      <c r="W109" s="123"/>
    </row>
    <row r="110" spans="1:23" hidden="1" x14ac:dyDescent="0.2">
      <c r="A110" s="203"/>
      <c r="B110" s="123"/>
      <c r="C110" s="123"/>
      <c r="D110" s="123"/>
      <c r="E110" s="20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17" t="str">
        <f t="shared" si="56"/>
        <v xml:space="preserve"> </v>
      </c>
      <c r="S110" s="217" t="str">
        <f t="shared" si="56"/>
        <v xml:space="preserve"> </v>
      </c>
      <c r="T110" s="217" t="str">
        <f t="shared" si="57"/>
        <v xml:space="preserve"> </v>
      </c>
      <c r="U110" s="218" t="str">
        <f t="shared" si="58"/>
        <v xml:space="preserve"> </v>
      </c>
      <c r="V110" s="123"/>
      <c r="W110" s="123"/>
    </row>
    <row r="111" spans="1:23" hidden="1" x14ac:dyDescent="0.2">
      <c r="A111" s="205"/>
      <c r="B111" s="206"/>
      <c r="C111" s="207"/>
      <c r="D111" s="207"/>
      <c r="E111" s="207"/>
      <c r="F111" s="206"/>
      <c r="G111" s="207"/>
      <c r="H111" s="206"/>
      <c r="I111" s="207"/>
      <c r="J111" s="206"/>
      <c r="K111" s="207"/>
      <c r="L111" s="206"/>
      <c r="M111" s="206"/>
      <c r="N111" s="206"/>
      <c r="O111" s="206"/>
      <c r="P111" s="206"/>
      <c r="Q111" s="206"/>
      <c r="R111" s="215" t="str">
        <f t="shared" ref="R111:S113" si="60">IF(L111=0," ",(N111-L111)/L111)</f>
        <v xml:space="preserve"> </v>
      </c>
      <c r="S111" s="216" t="str">
        <f t="shared" si="60"/>
        <v xml:space="preserve"> </v>
      </c>
      <c r="T111" s="215" t="str">
        <f t="shared" si="57"/>
        <v xml:space="preserve"> </v>
      </c>
      <c r="U111" s="216" t="str">
        <f t="shared" si="58"/>
        <v xml:space="preserve"> </v>
      </c>
      <c r="V111" s="206"/>
      <c r="W111" s="207"/>
    </row>
    <row r="112" spans="1:23" hidden="1" x14ac:dyDescent="0.2">
      <c r="A112" s="205" t="s">
        <v>87</v>
      </c>
      <c r="B112" s="206" t="e">
        <f t="shared" ref="B112:Q112" si="61">B95+B85</f>
        <v>#VALUE!</v>
      </c>
      <c r="C112" s="206">
        <f t="shared" si="61"/>
        <v>0</v>
      </c>
      <c r="D112" s="206">
        <f t="shared" si="61"/>
        <v>0</v>
      </c>
      <c r="E112" s="206">
        <f t="shared" si="61"/>
        <v>0</v>
      </c>
      <c r="F112" s="206">
        <f t="shared" si="61"/>
        <v>0</v>
      </c>
      <c r="G112" s="206">
        <f t="shared" si="61"/>
        <v>0</v>
      </c>
      <c r="H112" s="206">
        <f t="shared" si="61"/>
        <v>0</v>
      </c>
      <c r="I112" s="206">
        <f t="shared" si="61"/>
        <v>0</v>
      </c>
      <c r="J112" s="206">
        <f t="shared" si="61"/>
        <v>0</v>
      </c>
      <c r="K112" s="206">
        <f t="shared" si="61"/>
        <v>0</v>
      </c>
      <c r="L112" s="206">
        <f t="shared" si="61"/>
        <v>0</v>
      </c>
      <c r="M112" s="206">
        <f t="shared" si="61"/>
        <v>0</v>
      </c>
      <c r="N112" s="206">
        <f t="shared" si="61"/>
        <v>0</v>
      </c>
      <c r="O112" s="206">
        <f t="shared" si="61"/>
        <v>0</v>
      </c>
      <c r="P112" s="206">
        <f t="shared" si="61"/>
        <v>0</v>
      </c>
      <c r="Q112" s="206">
        <f t="shared" si="61"/>
        <v>0</v>
      </c>
      <c r="R112" s="215" t="str">
        <f t="shared" si="60"/>
        <v xml:space="preserve"> </v>
      </c>
      <c r="S112" s="216" t="str">
        <f t="shared" si="60"/>
        <v xml:space="preserve"> </v>
      </c>
      <c r="T112" s="215" t="str">
        <f t="shared" si="57"/>
        <v xml:space="preserve"> </v>
      </c>
      <c r="U112" s="216" t="str">
        <f t="shared" si="58"/>
        <v xml:space="preserve"> </v>
      </c>
      <c r="V112" s="206">
        <f>V95+V85</f>
        <v>0</v>
      </c>
      <c r="W112" s="206">
        <f>W95+W85</f>
        <v>0</v>
      </c>
    </row>
    <row r="113" spans="1:23" hidden="1" x14ac:dyDescent="0.2">
      <c r="A113" s="208" t="s">
        <v>118</v>
      </c>
      <c r="B113" s="209" t="str">
        <f>B85</f>
        <v/>
      </c>
      <c r="C113" s="209">
        <f t="shared" ref="C113:Q113" si="62">C85</f>
        <v>0</v>
      </c>
      <c r="D113" s="209">
        <f t="shared" si="62"/>
        <v>0</v>
      </c>
      <c r="E113" s="209">
        <f t="shared" si="62"/>
        <v>0</v>
      </c>
      <c r="F113" s="209">
        <f t="shared" si="62"/>
        <v>0</v>
      </c>
      <c r="G113" s="209">
        <f t="shared" si="62"/>
        <v>0</v>
      </c>
      <c r="H113" s="209">
        <f t="shared" si="62"/>
        <v>0</v>
      </c>
      <c r="I113" s="209">
        <f t="shared" si="62"/>
        <v>0</v>
      </c>
      <c r="J113" s="209">
        <f t="shared" si="62"/>
        <v>0</v>
      </c>
      <c r="K113" s="209">
        <f t="shared" si="62"/>
        <v>0</v>
      </c>
      <c r="L113" s="209">
        <f t="shared" si="62"/>
        <v>0</v>
      </c>
      <c r="M113" s="209">
        <f t="shared" si="62"/>
        <v>0</v>
      </c>
      <c r="N113" s="209">
        <f t="shared" si="62"/>
        <v>0</v>
      </c>
      <c r="O113" s="209">
        <f t="shared" si="62"/>
        <v>0</v>
      </c>
      <c r="P113" s="209">
        <f t="shared" si="62"/>
        <v>0</v>
      </c>
      <c r="Q113" s="209">
        <f t="shared" si="62"/>
        <v>0</v>
      </c>
      <c r="R113" s="215" t="str">
        <f t="shared" si="60"/>
        <v xml:space="preserve"> </v>
      </c>
      <c r="S113" s="216" t="str">
        <f t="shared" si="60"/>
        <v xml:space="preserve"> </v>
      </c>
      <c r="T113" s="215" t="str">
        <f t="shared" si="57"/>
        <v xml:space="preserve"> </v>
      </c>
      <c r="U113" s="216" t="str">
        <f t="shared" si="58"/>
        <v xml:space="preserve"> </v>
      </c>
      <c r="V113" s="209">
        <f>V85</f>
        <v>0</v>
      </c>
      <c r="W113" s="209">
        <f>W85</f>
        <v>0</v>
      </c>
    </row>
    <row r="114" spans="1:23" x14ac:dyDescent="0.2">
      <c r="A114" s="210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9"/>
      <c r="S114" s="219"/>
      <c r="T114" s="219"/>
      <c r="U114" s="219"/>
      <c r="V114" s="211"/>
      <c r="W114" s="211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212"/>
      <c r="C117" s="212"/>
      <c r="D117" s="212"/>
      <c r="E117" s="212"/>
      <c r="F117" s="212"/>
      <c r="H117" s="212"/>
      <c r="I117" s="212"/>
      <c r="J117" s="212"/>
      <c r="K117" s="212"/>
      <c r="V117" s="212"/>
    </row>
    <row r="118" spans="1:23" x14ac:dyDescent="0.2">
      <c r="A118" s="29" t="s">
        <v>122</v>
      </c>
      <c r="B118" s="212"/>
      <c r="C118" s="212"/>
      <c r="D118" s="212"/>
      <c r="E118" s="212"/>
      <c r="F118" s="212"/>
      <c r="H118" s="212"/>
      <c r="I118" s="212"/>
      <c r="J118" s="212"/>
      <c r="K118" s="212"/>
      <c r="V118" s="212"/>
    </row>
    <row r="119" spans="1:23" x14ac:dyDescent="0.2">
      <c r="A119" s="29" t="s">
        <v>123</v>
      </c>
      <c r="B119" s="212"/>
      <c r="C119" s="212"/>
      <c r="D119" s="212"/>
      <c r="E119" s="212"/>
      <c r="F119" s="212"/>
      <c r="H119" s="212"/>
      <c r="I119" s="212"/>
      <c r="J119" s="212"/>
      <c r="K119" s="212"/>
      <c r="V119" s="212"/>
    </row>
    <row r="120" spans="1:23" x14ac:dyDescent="0.2">
      <c r="A120" s="29" t="s">
        <v>124</v>
      </c>
    </row>
    <row r="123" spans="1:23" x14ac:dyDescent="0.2">
      <c r="A123" s="212"/>
      <c r="G123" s="212"/>
      <c r="W123" s="212"/>
    </row>
    <row r="124" spans="1:23" x14ac:dyDescent="0.2">
      <c r="A124" s="212"/>
      <c r="G124" s="212"/>
      <c r="W124" s="212"/>
    </row>
    <row r="125" spans="1:23" x14ac:dyDescent="0.2">
      <c r="A125" s="212"/>
      <c r="G125" s="212"/>
      <c r="W125" s="212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82693-5351-4F55-BCDE-D4E8365DF8C1}">
  <dimension ref="A1:W125"/>
  <sheetViews>
    <sheetView workbookViewId="0">
      <selection activeCell="C33" sqref="C33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130"/>
      <c r="W1" s="130"/>
    </row>
    <row r="2" spans="1:23" ht="18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131"/>
      <c r="W2" s="131"/>
    </row>
    <row r="3" spans="1:23" ht="18" customHeight="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31"/>
      <c r="W3" s="131"/>
    </row>
    <row r="4" spans="1:23" ht="18" customHeight="1" x14ac:dyDescent="0.25">
      <c r="A4" s="230" t="s">
        <v>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131"/>
      <c r="W4" s="131"/>
    </row>
    <row r="5" spans="1:23" ht="15" customHeight="1" x14ac:dyDescent="0.25">
      <c r="A5" s="231" t="s">
        <v>129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132"/>
      <c r="W5" s="132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227" t="s">
        <v>5</v>
      </c>
      <c r="G6" s="228"/>
      <c r="H6" s="227" t="s">
        <v>6</v>
      </c>
      <c r="I6" s="228"/>
      <c r="J6" s="227" t="s">
        <v>7</v>
      </c>
      <c r="K6" s="228"/>
      <c r="L6" s="227" t="s">
        <v>8</v>
      </c>
      <c r="M6" s="228"/>
      <c r="N6" s="227" t="s">
        <v>9</v>
      </c>
      <c r="O6" s="228"/>
      <c r="P6" s="227" t="s">
        <v>10</v>
      </c>
      <c r="Q6" s="228"/>
      <c r="R6" s="227" t="s">
        <v>11</v>
      </c>
      <c r="S6" s="228"/>
      <c r="T6" s="227" t="s">
        <v>12</v>
      </c>
      <c r="U6" s="228"/>
      <c r="V6" s="227" t="s">
        <v>13</v>
      </c>
      <c r="W6" s="228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59900000</v>
      </c>
      <c r="C10" s="92">
        <v>0</v>
      </c>
      <c r="D10" s="92"/>
      <c r="E10" s="92">
        <f t="shared" ref="E10:E15" si="0">$B10      +$C10      +$D10</f>
        <v>59900000</v>
      </c>
      <c r="F10" s="93">
        <v>59900000</v>
      </c>
      <c r="G10" s="94">
        <v>59900000</v>
      </c>
      <c r="H10" s="93">
        <v>9781000</v>
      </c>
      <c r="I10" s="94">
        <v>8672916</v>
      </c>
      <c r="J10" s="93">
        <v>16818000</v>
      </c>
      <c r="K10" s="94">
        <v>9922493</v>
      </c>
      <c r="L10" s="93">
        <v>11064000</v>
      </c>
      <c r="M10" s="94">
        <v>11150271</v>
      </c>
      <c r="N10" s="93">
        <v>14418000</v>
      </c>
      <c r="O10" s="94">
        <v>11775763</v>
      </c>
      <c r="P10" s="93">
        <f t="shared" ref="P10:P15" si="1">$H10      +$J10      +$L10      +$N10</f>
        <v>52081000</v>
      </c>
      <c r="Q10" s="94">
        <f t="shared" ref="Q10:Q15" si="2">$I10      +$K10      +$M10      +$O10</f>
        <v>41521443</v>
      </c>
      <c r="R10" s="48">
        <f t="shared" ref="R10:R15" si="3">IF(($L10      =0),0,((($N10      -$L10      )/$L10      )*100))</f>
        <v>30.314533622559654</v>
      </c>
      <c r="S10" s="49">
        <f t="shared" ref="S10:S15" si="4">IF(($M10      =0),0,((($O10      -$M10      )/$M10      )*100))</f>
        <v>5.609657379627814</v>
      </c>
      <c r="T10" s="48">
        <f t="shared" ref="T10:T14" si="5">IF(($E10      =0),0,(($P10      /$E10      )*100))</f>
        <v>86.946577629382304</v>
      </c>
      <c r="U10" s="50">
        <f t="shared" ref="U10:U14" si="6">IF(($E10      =0),0,(($Q10      /$E10      )*100))</f>
        <v>69.317934891485805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11717000</v>
      </c>
      <c r="C11" s="92">
        <v>0</v>
      </c>
      <c r="D11" s="92"/>
      <c r="E11" s="92">
        <f t="shared" si="0"/>
        <v>11717000</v>
      </c>
      <c r="F11" s="93">
        <v>11717000</v>
      </c>
      <c r="G11" s="94">
        <v>11717000</v>
      </c>
      <c r="H11" s="93">
        <v>1996000</v>
      </c>
      <c r="I11" s="94"/>
      <c r="J11" s="93">
        <v>2314000</v>
      </c>
      <c r="K11" s="94">
        <v>3369000</v>
      </c>
      <c r="L11" s="93">
        <v>2285000</v>
      </c>
      <c r="M11" s="94">
        <v>3170791</v>
      </c>
      <c r="N11" s="93">
        <v>3718000</v>
      </c>
      <c r="O11" s="94">
        <v>4127964</v>
      </c>
      <c r="P11" s="93">
        <f t="shared" si="1"/>
        <v>10313000</v>
      </c>
      <c r="Q11" s="94">
        <f t="shared" si="2"/>
        <v>10667755</v>
      </c>
      <c r="R11" s="48">
        <f t="shared" si="3"/>
        <v>62.713347921225385</v>
      </c>
      <c r="S11" s="49">
        <f t="shared" si="4"/>
        <v>30.187199345526082</v>
      </c>
      <c r="T11" s="48">
        <f t="shared" si="5"/>
        <v>88.017410599982924</v>
      </c>
      <c r="U11" s="50">
        <f t="shared" si="6"/>
        <v>91.045105402406762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35000000</v>
      </c>
      <c r="C13" s="92">
        <v>13000000</v>
      </c>
      <c r="D13" s="92"/>
      <c r="E13" s="92">
        <f t="shared" si="0"/>
        <v>48000000</v>
      </c>
      <c r="F13" s="93">
        <v>48000000</v>
      </c>
      <c r="G13" s="94">
        <v>48000000</v>
      </c>
      <c r="H13" s="93">
        <v>6734000</v>
      </c>
      <c r="I13" s="94">
        <v>6207375</v>
      </c>
      <c r="J13" s="93">
        <v>7074000</v>
      </c>
      <c r="K13" s="94">
        <v>9865524</v>
      </c>
      <c r="L13" s="93">
        <v>3594000</v>
      </c>
      <c r="M13" s="94">
        <v>2829940</v>
      </c>
      <c r="N13" s="93">
        <v>4880000</v>
      </c>
      <c r="O13" s="94">
        <v>3042942</v>
      </c>
      <c r="P13" s="93">
        <f t="shared" si="1"/>
        <v>22282000</v>
      </c>
      <c r="Q13" s="94">
        <f t="shared" si="2"/>
        <v>21945781</v>
      </c>
      <c r="R13" s="48">
        <f t="shared" si="3"/>
        <v>35.781858653311069</v>
      </c>
      <c r="S13" s="49">
        <f t="shared" si="4"/>
        <v>7.5267320155197632</v>
      </c>
      <c r="T13" s="48">
        <f t="shared" si="5"/>
        <v>46.420833333333334</v>
      </c>
      <c r="U13" s="50">
        <f t="shared" si="6"/>
        <v>45.720377083333332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900000</v>
      </c>
      <c r="C14" s="92">
        <v>0</v>
      </c>
      <c r="D14" s="92"/>
      <c r="E14" s="92">
        <f t="shared" si="0"/>
        <v>900000</v>
      </c>
      <c r="F14" s="93">
        <v>900000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133">
        <f>SUM(B9:B14)</f>
        <v>107517000</v>
      </c>
      <c r="C15" s="133">
        <f>SUM(C9:C14)</f>
        <v>13000000</v>
      </c>
      <c r="D15" s="133"/>
      <c r="E15" s="133">
        <f t="shared" si="0"/>
        <v>120517000</v>
      </c>
      <c r="F15" s="134">
        <f t="shared" ref="F15:O15" si="7">SUM(F9:F14)</f>
        <v>120517000</v>
      </c>
      <c r="G15" s="135">
        <f t="shared" si="7"/>
        <v>119617000</v>
      </c>
      <c r="H15" s="134">
        <f t="shared" si="7"/>
        <v>18511000</v>
      </c>
      <c r="I15" s="135">
        <f t="shared" si="7"/>
        <v>14880291</v>
      </c>
      <c r="J15" s="134">
        <f t="shared" si="7"/>
        <v>26206000</v>
      </c>
      <c r="K15" s="135">
        <f t="shared" si="7"/>
        <v>23157017</v>
      </c>
      <c r="L15" s="134">
        <f t="shared" si="7"/>
        <v>16943000</v>
      </c>
      <c r="M15" s="135">
        <f t="shared" si="7"/>
        <v>17151002</v>
      </c>
      <c r="N15" s="134">
        <f t="shared" si="7"/>
        <v>23016000</v>
      </c>
      <c r="O15" s="135">
        <f t="shared" si="7"/>
        <v>18946669</v>
      </c>
      <c r="P15" s="134">
        <f t="shared" si="1"/>
        <v>84676000</v>
      </c>
      <c r="Q15" s="135">
        <f t="shared" si="2"/>
        <v>74134979</v>
      </c>
      <c r="R15" s="136">
        <f t="shared" si="3"/>
        <v>35.843711267189995</v>
      </c>
      <c r="S15" s="137">
        <f t="shared" si="4"/>
        <v>10.46974981403419</v>
      </c>
      <c r="T15" s="136">
        <f>IF((SUM($E9:$E13))=0,0,(P15/(SUM($E9:$E13))*100))</f>
        <v>70.789269083825872</v>
      </c>
      <c r="U15" s="54">
        <f>IF((SUM($E9:$E13))=0,0,(Q15/(SUM($E9:$E13))*100))</f>
        <v>61.97695896068285</v>
      </c>
      <c r="V15" s="134">
        <f>SUM(V9:V14)</f>
        <v>0</v>
      </c>
      <c r="W15" s="135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397532000</v>
      </c>
      <c r="C17" s="92">
        <v>0</v>
      </c>
      <c r="D17" s="92"/>
      <c r="E17" s="92">
        <f t="shared" ref="E17:E24" si="8">$B17      +$C17      +$D17</f>
        <v>397532000</v>
      </c>
      <c r="F17" s="93">
        <v>397532000</v>
      </c>
      <c r="G17" s="94">
        <v>397532000</v>
      </c>
      <c r="H17" s="93">
        <v>95011000</v>
      </c>
      <c r="I17" s="94">
        <v>91895481</v>
      </c>
      <c r="J17" s="93">
        <v>107332000</v>
      </c>
      <c r="K17" s="94">
        <v>114530384</v>
      </c>
      <c r="L17" s="93">
        <v>78476000</v>
      </c>
      <c r="M17" s="94">
        <v>84410653</v>
      </c>
      <c r="N17" s="93">
        <v>107112000</v>
      </c>
      <c r="O17" s="94">
        <v>95543793</v>
      </c>
      <c r="P17" s="93">
        <f t="shared" ref="P17:P24" si="9">$H17      +$J17      +$L17      +$N17</f>
        <v>387931000</v>
      </c>
      <c r="Q17" s="94">
        <f t="shared" ref="Q17:Q24" si="10">$I17      +$K17      +$M17      +$O17</f>
        <v>386380311</v>
      </c>
      <c r="R17" s="48">
        <f t="shared" ref="R17:R24" si="11">IF(($L17      =0),0,((($N17      -$L17      )/$L17      )*100))</f>
        <v>36.490137111983287</v>
      </c>
      <c r="S17" s="49">
        <f t="shared" ref="S17:S24" si="12">IF(($M17      =0),0,((($O17      -$M17      )/$M17      )*100))</f>
        <v>13.189259417291796</v>
      </c>
      <c r="T17" s="48">
        <f t="shared" ref="T17:T23" si="13">IF(($E17      =0),0,(($P17      /$E17      )*100))</f>
        <v>97.584848515339644</v>
      </c>
      <c r="U17" s="50">
        <f t="shared" ref="U17:U23" si="14">IF(($E17      =0),0,(($Q17      /$E17      )*100))</f>
        <v>97.194769477677269</v>
      </c>
      <c r="V17" s="93">
        <v>5378000</v>
      </c>
      <c r="W17" s="94">
        <v>5191000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19362000</v>
      </c>
      <c r="C19" s="92">
        <v>0</v>
      </c>
      <c r="D19" s="92"/>
      <c r="E19" s="92">
        <f t="shared" si="8"/>
        <v>19362000</v>
      </c>
      <c r="F19" s="93">
        <v>19362000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87125000</v>
      </c>
      <c r="C20" s="92">
        <v>0</v>
      </c>
      <c r="D20" s="92"/>
      <c r="E20" s="92">
        <f t="shared" si="8"/>
        <v>87125000</v>
      </c>
      <c r="F20" s="93">
        <v>87125000</v>
      </c>
      <c r="G20" s="94">
        <v>87125000</v>
      </c>
      <c r="H20" s="93"/>
      <c r="I20" s="94"/>
      <c r="J20" s="93">
        <v>14124000</v>
      </c>
      <c r="K20" s="94"/>
      <c r="L20" s="93">
        <v>46654000</v>
      </c>
      <c r="M20" s="94">
        <v>18692963</v>
      </c>
      <c r="N20" s="93">
        <v>20783000</v>
      </c>
      <c r="O20" s="94">
        <v>34488596</v>
      </c>
      <c r="P20" s="93">
        <f t="shared" si="9"/>
        <v>81561000</v>
      </c>
      <c r="Q20" s="94">
        <f t="shared" si="10"/>
        <v>53181559</v>
      </c>
      <c r="R20" s="48">
        <f t="shared" si="11"/>
        <v>-55.452908646632658</v>
      </c>
      <c r="S20" s="49">
        <f t="shared" si="12"/>
        <v>84.500424036574614</v>
      </c>
      <c r="T20" s="48">
        <f t="shared" si="13"/>
        <v>93.613773314203726</v>
      </c>
      <c r="U20" s="50">
        <f t="shared" si="14"/>
        <v>61.040526829268295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1</v>
      </c>
    </row>
    <row r="24" spans="1:23" ht="12.95" customHeight="1" x14ac:dyDescent="0.2">
      <c r="A24" s="51" t="s">
        <v>41</v>
      </c>
      <c r="B24" s="133">
        <f>SUM(B17:B23)</f>
        <v>504019000</v>
      </c>
      <c r="C24" s="133">
        <f>SUM(C17:C23)</f>
        <v>0</v>
      </c>
      <c r="D24" s="133"/>
      <c r="E24" s="133">
        <f t="shared" si="8"/>
        <v>504019000</v>
      </c>
      <c r="F24" s="134">
        <f t="shared" ref="F24:O24" si="15">SUM(F17:F23)</f>
        <v>504019000</v>
      </c>
      <c r="G24" s="135">
        <f t="shared" si="15"/>
        <v>484657000</v>
      </c>
      <c r="H24" s="134">
        <f t="shared" si="15"/>
        <v>95011000</v>
      </c>
      <c r="I24" s="135">
        <f t="shared" si="15"/>
        <v>91895481</v>
      </c>
      <c r="J24" s="134">
        <f t="shared" si="15"/>
        <v>121456000</v>
      </c>
      <c r="K24" s="135">
        <f t="shared" si="15"/>
        <v>114530384</v>
      </c>
      <c r="L24" s="134">
        <f t="shared" si="15"/>
        <v>125130000</v>
      </c>
      <c r="M24" s="135">
        <f t="shared" si="15"/>
        <v>103103616</v>
      </c>
      <c r="N24" s="134">
        <f t="shared" si="15"/>
        <v>127895000</v>
      </c>
      <c r="O24" s="135">
        <f t="shared" si="15"/>
        <v>130032389</v>
      </c>
      <c r="P24" s="134">
        <f t="shared" si="9"/>
        <v>469492000</v>
      </c>
      <c r="Q24" s="135">
        <f t="shared" si="10"/>
        <v>439561870</v>
      </c>
      <c r="R24" s="136">
        <f t="shared" si="11"/>
        <v>2.2097019100135862</v>
      </c>
      <c r="S24" s="137">
        <f t="shared" si="12"/>
        <v>26.118165438542913</v>
      </c>
      <c r="T24" s="136">
        <f>IF(($E24-$E19-$E23)   =0,0,($P24   /($E24-$E19-$E23)   )*100)</f>
        <v>96.870982983842183</v>
      </c>
      <c r="U24" s="54">
        <f>IF(($E24-$E19-$E23)   =0,0,($Q24   /($E24-$E19-$E23)   )*100)</f>
        <v>90.695454723649931</v>
      </c>
      <c r="V24" s="134">
        <f>SUM(V17:V23)</f>
        <v>5378000</v>
      </c>
      <c r="W24" s="135">
        <f>SUM(W17:W23)</f>
        <v>5191000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178544000</v>
      </c>
      <c r="C28" s="92">
        <v>0</v>
      </c>
      <c r="D28" s="92"/>
      <c r="E28" s="92">
        <f>$B28      +$C28      +$D28</f>
        <v>178544000</v>
      </c>
      <c r="F28" s="93">
        <v>178544000</v>
      </c>
      <c r="G28" s="94">
        <v>178544000</v>
      </c>
      <c r="H28" s="93">
        <v>4010000</v>
      </c>
      <c r="I28" s="94">
        <v>3576455</v>
      </c>
      <c r="J28" s="93">
        <v>38596000</v>
      </c>
      <c r="K28" s="94">
        <v>42161216</v>
      </c>
      <c r="L28" s="93">
        <v>18483000</v>
      </c>
      <c r="M28" s="94">
        <v>23622365</v>
      </c>
      <c r="N28" s="93">
        <v>40606000</v>
      </c>
      <c r="O28" s="94">
        <v>37917777</v>
      </c>
      <c r="P28" s="93">
        <f>$H28      +$J28      +$L28      +$N28</f>
        <v>101695000</v>
      </c>
      <c r="Q28" s="94">
        <f>$I28      +$K28      +$M28      +$O28</f>
        <v>107277813</v>
      </c>
      <c r="R28" s="48">
        <f>IF(($L28      =0),0,((($N28      -$L28      )/$L28      )*100))</f>
        <v>119.69377265595411</v>
      </c>
      <c r="S28" s="49">
        <f>IF(($M28      =0),0,((($O28      -$M28      )/$M28      )*100))</f>
        <v>60.516430086487951</v>
      </c>
      <c r="T28" s="48">
        <f>IF(($E28      =0),0,(($P28      /$E28      )*100))</f>
        <v>56.957948740926611</v>
      </c>
      <c r="U28" s="50">
        <f>IF(($E28      =0),0,(($Q28      /$E28      )*100))</f>
        <v>60.084804305941397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11549000</v>
      </c>
      <c r="C29" s="92">
        <v>0</v>
      </c>
      <c r="D29" s="92"/>
      <c r="E29" s="92">
        <f>$B29      +$C29      +$D29</f>
        <v>11549000</v>
      </c>
      <c r="F29" s="93">
        <v>11549000</v>
      </c>
      <c r="G29" s="94">
        <v>11549000</v>
      </c>
      <c r="H29" s="93">
        <v>1691000</v>
      </c>
      <c r="I29" s="94">
        <v>719672</v>
      </c>
      <c r="J29" s="93">
        <v>1942000</v>
      </c>
      <c r="K29" s="94">
        <v>1032247</v>
      </c>
      <c r="L29" s="93">
        <v>3454000</v>
      </c>
      <c r="M29" s="94">
        <v>1256925</v>
      </c>
      <c r="N29" s="93">
        <v>1604000</v>
      </c>
      <c r="O29" s="94">
        <v>1268862</v>
      </c>
      <c r="P29" s="93">
        <f>$H29      +$J29      +$L29      +$N29</f>
        <v>8691000</v>
      </c>
      <c r="Q29" s="94">
        <f>$I29      +$K29      +$M29      +$O29</f>
        <v>4277706</v>
      </c>
      <c r="R29" s="48">
        <f>IF(($L29      =0),0,((($N29      -$L29      )/$L29      )*100))</f>
        <v>-53.561088592935725</v>
      </c>
      <c r="S29" s="49">
        <f>IF(($M29      =0),0,((($O29      -$M29      )/$M29      )*100))</f>
        <v>0.9496986693716809</v>
      </c>
      <c r="T29" s="48">
        <f>IF(($E29      =0),0,(($P29      /$E29      )*100))</f>
        <v>75.253268681271095</v>
      </c>
      <c r="U29" s="50">
        <f>IF(($E29      =0),0,(($Q29      /$E29      )*100))</f>
        <v>37.039622478136636</v>
      </c>
      <c r="V29" s="93">
        <v>1217000</v>
      </c>
      <c r="W29" s="94">
        <v>1217000</v>
      </c>
    </row>
    <row r="30" spans="1:23" ht="12.95" customHeight="1" x14ac:dyDescent="0.2">
      <c r="A30" s="51" t="s">
        <v>41</v>
      </c>
      <c r="B30" s="133">
        <f>SUM(B26:B29)</f>
        <v>190093000</v>
      </c>
      <c r="C30" s="133">
        <f>SUM(C26:C29)</f>
        <v>0</v>
      </c>
      <c r="D30" s="133"/>
      <c r="E30" s="133">
        <f>$B30      +$C30      +$D30</f>
        <v>190093000</v>
      </c>
      <c r="F30" s="134">
        <f t="shared" ref="F30:O30" si="16">SUM(F26:F29)</f>
        <v>190093000</v>
      </c>
      <c r="G30" s="135">
        <f t="shared" si="16"/>
        <v>190093000</v>
      </c>
      <c r="H30" s="134">
        <f t="shared" si="16"/>
        <v>5701000</v>
      </c>
      <c r="I30" s="135">
        <f t="shared" si="16"/>
        <v>4296127</v>
      </c>
      <c r="J30" s="134">
        <f t="shared" si="16"/>
        <v>40538000</v>
      </c>
      <c r="K30" s="135">
        <f t="shared" si="16"/>
        <v>43193463</v>
      </c>
      <c r="L30" s="134">
        <f t="shared" si="16"/>
        <v>21937000</v>
      </c>
      <c r="M30" s="135">
        <f t="shared" si="16"/>
        <v>24879290</v>
      </c>
      <c r="N30" s="134">
        <f t="shared" si="16"/>
        <v>42210000</v>
      </c>
      <c r="O30" s="135">
        <f t="shared" si="16"/>
        <v>39186639</v>
      </c>
      <c r="P30" s="134">
        <f>$H30      +$J30      +$L30      +$N30</f>
        <v>110386000</v>
      </c>
      <c r="Q30" s="135">
        <f>$I30      +$K30      +$M30      +$O30</f>
        <v>111555519</v>
      </c>
      <c r="R30" s="136">
        <f>IF(($L30      =0),0,((($N30      -$L30      )/$L30      )*100))</f>
        <v>92.41464192916078</v>
      </c>
      <c r="S30" s="137">
        <f>IF(($M30      =0),0,((($O30      -$M30      )/$M30      )*100))</f>
        <v>57.507063103488889</v>
      </c>
      <c r="T30" s="136">
        <f>IF($E30   =0,0,($P30   /$E30   )*100)</f>
        <v>58.069471258804903</v>
      </c>
      <c r="U30" s="54">
        <f>IF($E30   =0,0,($Q30   /$E30   )*100)</f>
        <v>58.684706433166923</v>
      </c>
      <c r="V30" s="134">
        <f>SUM(V26:V29)</f>
        <v>1217000</v>
      </c>
      <c r="W30" s="135">
        <f>SUM(W26:W29)</f>
        <v>1217000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79778000</v>
      </c>
      <c r="C32" s="92">
        <v>0</v>
      </c>
      <c r="D32" s="92"/>
      <c r="E32" s="92">
        <f>$B32      +$C32      +$D32</f>
        <v>79778000</v>
      </c>
      <c r="F32" s="93">
        <v>79778000</v>
      </c>
      <c r="G32" s="94">
        <v>79778000</v>
      </c>
      <c r="H32" s="93">
        <v>17487000</v>
      </c>
      <c r="I32" s="94">
        <v>5771850</v>
      </c>
      <c r="J32" s="93">
        <v>32038000</v>
      </c>
      <c r="K32" s="94">
        <v>16551763</v>
      </c>
      <c r="L32" s="93">
        <v>17061000</v>
      </c>
      <c r="M32" s="94">
        <v>17021606</v>
      </c>
      <c r="N32" s="93">
        <v>9049000</v>
      </c>
      <c r="O32" s="94">
        <v>14416178</v>
      </c>
      <c r="P32" s="93">
        <f>$H32      +$J32      +$L32      +$N32</f>
        <v>75635000</v>
      </c>
      <c r="Q32" s="94">
        <f>$I32      +$K32      +$M32      +$O32</f>
        <v>53761397</v>
      </c>
      <c r="R32" s="48">
        <f>IF(($L32      =0),0,((($N32      -$L32      )/$L32      )*100))</f>
        <v>-46.960904987984293</v>
      </c>
      <c r="S32" s="49">
        <f>IF(($M32      =0),0,((($O32      -$M32      )/$M32      )*100))</f>
        <v>-15.306593279153565</v>
      </c>
      <c r="T32" s="48">
        <f>IF(($E32      =0),0,(($P32      /$E32      )*100))</f>
        <v>94.806838978164407</v>
      </c>
      <c r="U32" s="50">
        <f>IF(($E32      =0),0,(($Q32      /$E32      )*100))</f>
        <v>67.388750031336969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133">
        <f>B32</f>
        <v>79778000</v>
      </c>
      <c r="C33" s="133">
        <f>C32</f>
        <v>0</v>
      </c>
      <c r="D33" s="133"/>
      <c r="E33" s="133">
        <f>$B33      +$C33      +$D33</f>
        <v>79778000</v>
      </c>
      <c r="F33" s="134">
        <f t="shared" ref="F33:O33" si="17">F32</f>
        <v>79778000</v>
      </c>
      <c r="G33" s="135">
        <f t="shared" si="17"/>
        <v>79778000</v>
      </c>
      <c r="H33" s="134">
        <f t="shared" si="17"/>
        <v>17487000</v>
      </c>
      <c r="I33" s="135">
        <f t="shared" si="17"/>
        <v>5771850</v>
      </c>
      <c r="J33" s="134">
        <f t="shared" si="17"/>
        <v>32038000</v>
      </c>
      <c r="K33" s="135">
        <f t="shared" si="17"/>
        <v>16551763</v>
      </c>
      <c r="L33" s="134">
        <f t="shared" si="17"/>
        <v>17061000</v>
      </c>
      <c r="M33" s="135">
        <f t="shared" si="17"/>
        <v>17021606</v>
      </c>
      <c r="N33" s="134">
        <f t="shared" si="17"/>
        <v>9049000</v>
      </c>
      <c r="O33" s="135">
        <f t="shared" si="17"/>
        <v>14416178</v>
      </c>
      <c r="P33" s="134">
        <f>$H33      +$J33      +$L33      +$N33</f>
        <v>75635000</v>
      </c>
      <c r="Q33" s="135">
        <f>$I33      +$K33      +$M33      +$O33</f>
        <v>53761397</v>
      </c>
      <c r="R33" s="136">
        <f>IF(($L33      =0),0,((($N33      -$L33      )/$L33      )*100))</f>
        <v>-46.960904987984293</v>
      </c>
      <c r="S33" s="137">
        <f>IF(($M33      =0),0,((($O33      -$M33      )/$M33      )*100))</f>
        <v>-15.306593279153565</v>
      </c>
      <c r="T33" s="136">
        <f>IF($E33   =0,0,($P33   /$E33   )*100)</f>
        <v>94.806838978164407</v>
      </c>
      <c r="U33" s="54">
        <f>IF($E33   =0,0,($Q33   /$E33   )*100)</f>
        <v>67.388750031336969</v>
      </c>
      <c r="V33" s="134">
        <f>V32</f>
        <v>0</v>
      </c>
      <c r="W33" s="135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298164000</v>
      </c>
      <c r="C35" s="92">
        <v>1670000</v>
      </c>
      <c r="D35" s="92"/>
      <c r="E35" s="92">
        <f t="shared" ref="E35:E40" si="18">$B35      +$C35      +$D35</f>
        <v>299834000</v>
      </c>
      <c r="F35" s="93">
        <v>299834000</v>
      </c>
      <c r="G35" s="94">
        <v>299834000</v>
      </c>
      <c r="H35" s="93">
        <v>1017000</v>
      </c>
      <c r="I35" s="94">
        <v>10008022</v>
      </c>
      <c r="J35" s="93">
        <v>33856000</v>
      </c>
      <c r="K35" s="94">
        <v>4777068</v>
      </c>
      <c r="L35" s="93">
        <v>58108000</v>
      </c>
      <c r="M35" s="94">
        <v>54427464</v>
      </c>
      <c r="N35" s="93">
        <v>60321000</v>
      </c>
      <c r="O35" s="94">
        <v>52582289</v>
      </c>
      <c r="P35" s="93">
        <f t="shared" ref="P35:P40" si="19">$H35      +$J35      +$L35      +$N35</f>
        <v>153302000</v>
      </c>
      <c r="Q35" s="94">
        <f t="shared" ref="Q35:Q40" si="20">$I35      +$K35      +$M35      +$O35</f>
        <v>121794843</v>
      </c>
      <c r="R35" s="48">
        <f t="shared" ref="R35:R40" si="21">IF(($L35      =0),0,((($N35      -$L35      )/$L35      )*100))</f>
        <v>3.8084256900943072</v>
      </c>
      <c r="S35" s="49">
        <f t="shared" ref="S35:S40" si="22">IF(($M35      =0),0,((($O35      -$M35      )/$M35      )*100))</f>
        <v>-3.3901542794644994</v>
      </c>
      <c r="T35" s="48">
        <f t="shared" ref="T35:T39" si="23">IF(($E35      =0),0,(($P35      /$E35      )*100))</f>
        <v>51.128958023439644</v>
      </c>
      <c r="U35" s="50">
        <f t="shared" ref="U35:U39" si="24">IF(($E35      =0),0,(($Q35      /$E35      )*100))</f>
        <v>40.620757819326691</v>
      </c>
      <c r="V35" s="93">
        <v>561000</v>
      </c>
      <c r="W35" s="94">
        <v>561000</v>
      </c>
    </row>
    <row r="36" spans="1:23" ht="12.95" customHeight="1" x14ac:dyDescent="0.2">
      <c r="A36" s="47" t="s">
        <v>60</v>
      </c>
      <c r="B36" s="92">
        <v>431289000</v>
      </c>
      <c r="C36" s="92">
        <v>0</v>
      </c>
      <c r="D36" s="92"/>
      <c r="E36" s="92">
        <f t="shared" si="18"/>
        <v>431289000</v>
      </c>
      <c r="F36" s="93">
        <v>431289000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20015000</v>
      </c>
      <c r="C38" s="92">
        <v>0</v>
      </c>
      <c r="D38" s="92"/>
      <c r="E38" s="92">
        <f t="shared" si="18"/>
        <v>20015000</v>
      </c>
      <c r="F38" s="93">
        <v>20015000</v>
      </c>
      <c r="G38" s="94">
        <v>20015000</v>
      </c>
      <c r="H38" s="93"/>
      <c r="I38" s="94">
        <v>-869565</v>
      </c>
      <c r="J38" s="93">
        <v>3455000</v>
      </c>
      <c r="K38" s="94">
        <v>4347824</v>
      </c>
      <c r="L38" s="93">
        <v>3736000</v>
      </c>
      <c r="M38" s="94">
        <v>2852490</v>
      </c>
      <c r="N38" s="93">
        <v>8311000</v>
      </c>
      <c r="O38" s="94">
        <v>8323881</v>
      </c>
      <c r="P38" s="93">
        <f t="shared" si="19"/>
        <v>15502000</v>
      </c>
      <c r="Q38" s="94">
        <f t="shared" si="20"/>
        <v>14654630</v>
      </c>
      <c r="R38" s="48">
        <f t="shared" si="21"/>
        <v>122.45717344753749</v>
      </c>
      <c r="S38" s="49">
        <f t="shared" si="22"/>
        <v>191.81104929377491</v>
      </c>
      <c r="T38" s="48">
        <f t="shared" si="23"/>
        <v>77.451911066699978</v>
      </c>
      <c r="U38" s="50">
        <f t="shared" si="24"/>
        <v>73.218236322757932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1</v>
      </c>
    </row>
    <row r="40" spans="1:23" ht="12.95" customHeight="1" x14ac:dyDescent="0.2">
      <c r="A40" s="51" t="s">
        <v>41</v>
      </c>
      <c r="B40" s="133">
        <f>SUM(B35:B39)</f>
        <v>749468000</v>
      </c>
      <c r="C40" s="133">
        <f>SUM(C35:C39)</f>
        <v>1670000</v>
      </c>
      <c r="D40" s="133"/>
      <c r="E40" s="133">
        <f t="shared" si="18"/>
        <v>751138000</v>
      </c>
      <c r="F40" s="134">
        <f t="shared" ref="F40:O40" si="25">SUM(F35:F39)</f>
        <v>751138000</v>
      </c>
      <c r="G40" s="135">
        <f t="shared" si="25"/>
        <v>319849000</v>
      </c>
      <c r="H40" s="134">
        <f t="shared" si="25"/>
        <v>1017000</v>
      </c>
      <c r="I40" s="135">
        <f t="shared" si="25"/>
        <v>9138457</v>
      </c>
      <c r="J40" s="134">
        <f t="shared" si="25"/>
        <v>37311000</v>
      </c>
      <c r="K40" s="135">
        <f t="shared" si="25"/>
        <v>9124892</v>
      </c>
      <c r="L40" s="134">
        <f t="shared" si="25"/>
        <v>61844000</v>
      </c>
      <c r="M40" s="135">
        <f t="shared" si="25"/>
        <v>57279954</v>
      </c>
      <c r="N40" s="134">
        <f t="shared" si="25"/>
        <v>68632000</v>
      </c>
      <c r="O40" s="135">
        <f t="shared" si="25"/>
        <v>60906170</v>
      </c>
      <c r="P40" s="134">
        <f t="shared" si="19"/>
        <v>168804000</v>
      </c>
      <c r="Q40" s="135">
        <f t="shared" si="20"/>
        <v>136449473</v>
      </c>
      <c r="R40" s="136">
        <f t="shared" si="21"/>
        <v>10.976004139447642</v>
      </c>
      <c r="S40" s="137">
        <f t="shared" si="22"/>
        <v>6.3306894415452915</v>
      </c>
      <c r="T40" s="136">
        <f>IF((+$E35+$E38) =0,0,(P40   /(+$E35+$E38) )*100)</f>
        <v>52.776153747549628</v>
      </c>
      <c r="U40" s="54">
        <f>IF((+$E35+$E38) =0,0,(Q40   /(+$E35+$E38) )*100)</f>
        <v>42.660590778773731</v>
      </c>
      <c r="V40" s="134">
        <f>SUM(V35:V39)</f>
        <v>561000</v>
      </c>
      <c r="W40" s="135">
        <f>SUM(W35:W39)</f>
        <v>561000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218806000</v>
      </c>
      <c r="C43" s="92">
        <v>0</v>
      </c>
      <c r="D43" s="92"/>
      <c r="E43" s="92">
        <f t="shared" si="26"/>
        <v>218806000</v>
      </c>
      <c r="F43" s="93">
        <v>218806000</v>
      </c>
      <c r="G43" s="94">
        <v>218806000</v>
      </c>
      <c r="H43" s="93"/>
      <c r="I43" s="94">
        <v>41713697</v>
      </c>
      <c r="J43" s="93">
        <v>15532000</v>
      </c>
      <c r="K43" s="94">
        <v>63977836</v>
      </c>
      <c r="L43" s="93">
        <v>5288000</v>
      </c>
      <c r="M43" s="94">
        <v>42462708</v>
      </c>
      <c r="N43" s="93">
        <v>3337000</v>
      </c>
      <c r="O43" s="94">
        <v>53848140</v>
      </c>
      <c r="P43" s="93">
        <f t="shared" si="27"/>
        <v>24157000</v>
      </c>
      <c r="Q43" s="94">
        <f t="shared" si="28"/>
        <v>202002381</v>
      </c>
      <c r="R43" s="48">
        <f t="shared" si="29"/>
        <v>-36.894856278366113</v>
      </c>
      <c r="S43" s="49">
        <f t="shared" si="30"/>
        <v>26.812778874112315</v>
      </c>
      <c r="T43" s="48">
        <f t="shared" si="31"/>
        <v>11.040373664341928</v>
      </c>
      <c r="U43" s="50">
        <f t="shared" si="32"/>
        <v>92.32031160023034</v>
      </c>
      <c r="V43" s="93">
        <v>11492000</v>
      </c>
      <c r="W43" s="94">
        <v>10440000</v>
      </c>
    </row>
    <row r="44" spans="1:23" ht="12.95" customHeight="1" x14ac:dyDescent="0.2">
      <c r="A44" s="47" t="s">
        <v>67</v>
      </c>
      <c r="B44" s="92">
        <v>787797000</v>
      </c>
      <c r="C44" s="92">
        <v>0</v>
      </c>
      <c r="D44" s="92"/>
      <c r="E44" s="92">
        <f t="shared" si="26"/>
        <v>787797000</v>
      </c>
      <c r="F44" s="93">
        <v>787797000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315449000</v>
      </c>
      <c r="C51" s="92">
        <v>-10000000</v>
      </c>
      <c r="D51" s="92"/>
      <c r="E51" s="92">
        <f t="shared" si="26"/>
        <v>305449000</v>
      </c>
      <c r="F51" s="93">
        <v>305449000</v>
      </c>
      <c r="G51" s="94">
        <v>305449000</v>
      </c>
      <c r="H51" s="93">
        <v>31375000</v>
      </c>
      <c r="I51" s="94">
        <v>70601306</v>
      </c>
      <c r="J51" s="93">
        <v>59369000</v>
      </c>
      <c r="K51" s="94">
        <v>38584946</v>
      </c>
      <c r="L51" s="93">
        <v>74440000</v>
      </c>
      <c r="M51" s="94">
        <v>52614315</v>
      </c>
      <c r="N51" s="93">
        <v>107143000</v>
      </c>
      <c r="O51" s="94">
        <v>93887899</v>
      </c>
      <c r="P51" s="93">
        <f t="shared" si="27"/>
        <v>272327000</v>
      </c>
      <c r="Q51" s="94">
        <f t="shared" si="28"/>
        <v>255688466</v>
      </c>
      <c r="R51" s="48">
        <f t="shared" si="29"/>
        <v>43.932025792584632</v>
      </c>
      <c r="S51" s="49">
        <f t="shared" si="30"/>
        <v>78.445540914102935</v>
      </c>
      <c r="T51" s="48">
        <f t="shared" si="31"/>
        <v>89.156291230287223</v>
      </c>
      <c r="U51" s="50">
        <f t="shared" si="32"/>
        <v>83.709053229835419</v>
      </c>
      <c r="V51" s="93">
        <v>26701000</v>
      </c>
      <c r="W51" s="94">
        <v>2090000</v>
      </c>
    </row>
    <row r="52" spans="1:23" ht="12.95" customHeight="1" x14ac:dyDescent="0.2">
      <c r="A52" s="47" t="s">
        <v>75</v>
      </c>
      <c r="B52" s="92">
        <v>288402000</v>
      </c>
      <c r="C52" s="92">
        <v>-125206000</v>
      </c>
      <c r="D52" s="92"/>
      <c r="E52" s="92">
        <f t="shared" si="26"/>
        <v>163196000</v>
      </c>
      <c r="F52" s="93">
        <v>163196000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133">
        <f>SUM(B42:B52)</f>
        <v>1610454000</v>
      </c>
      <c r="C53" s="133">
        <f>SUM(C42:C52)</f>
        <v>-135206000</v>
      </c>
      <c r="D53" s="133"/>
      <c r="E53" s="133">
        <f t="shared" si="26"/>
        <v>1475248000</v>
      </c>
      <c r="F53" s="134">
        <f t="shared" ref="F53:O53" si="33">SUM(F42:F52)</f>
        <v>1475248000</v>
      </c>
      <c r="G53" s="135">
        <f t="shared" si="33"/>
        <v>524255000</v>
      </c>
      <c r="H53" s="134">
        <f t="shared" si="33"/>
        <v>31375000</v>
      </c>
      <c r="I53" s="135">
        <f t="shared" si="33"/>
        <v>112315003</v>
      </c>
      <c r="J53" s="134">
        <f t="shared" si="33"/>
        <v>74901000</v>
      </c>
      <c r="K53" s="135">
        <f t="shared" si="33"/>
        <v>102562782</v>
      </c>
      <c r="L53" s="134">
        <f t="shared" si="33"/>
        <v>79728000</v>
      </c>
      <c r="M53" s="135">
        <f t="shared" si="33"/>
        <v>95077023</v>
      </c>
      <c r="N53" s="134">
        <f t="shared" si="33"/>
        <v>110480000</v>
      </c>
      <c r="O53" s="135">
        <f t="shared" si="33"/>
        <v>147736039</v>
      </c>
      <c r="P53" s="134">
        <f t="shared" si="27"/>
        <v>296484000</v>
      </c>
      <c r="Q53" s="135">
        <f t="shared" si="28"/>
        <v>457690847</v>
      </c>
      <c r="R53" s="136">
        <f t="shared" si="29"/>
        <v>38.571141882400163</v>
      </c>
      <c r="S53" s="137">
        <f t="shared" si="30"/>
        <v>55.385638231436843</v>
      </c>
      <c r="T53" s="136">
        <f>IF((+$E43+$E45+$E47+$E48+$E51) =0,0,(P53   /(+$E43+$E45+$E47+$E48+$E51) )*100)</f>
        <v>56.55339481740755</v>
      </c>
      <c r="U53" s="54">
        <f>IF((+$E43+$E45+$E47+$E48+$E51) =0,0,(Q53   /(+$E43+$E45+$E47+$E48+$E51) )*100)</f>
        <v>87.303096203183557</v>
      </c>
      <c r="V53" s="134">
        <f>SUM(V42:V52)</f>
        <v>38193000</v>
      </c>
      <c r="W53" s="135">
        <f>SUM(W42:W52)</f>
        <v>12530000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41</v>
      </c>
      <c r="B59" s="138">
        <f>SUM(B55:B58)</f>
        <v>0</v>
      </c>
      <c r="C59" s="138">
        <f>SUM(C55:C58)</f>
        <v>0</v>
      </c>
      <c r="D59" s="138"/>
      <c r="E59" s="138">
        <f>$B59      +$C59      +$D59</f>
        <v>0</v>
      </c>
      <c r="F59" s="139">
        <f t="shared" ref="F59:O59" si="34">SUM(F55:F58)</f>
        <v>0</v>
      </c>
      <c r="G59" s="140">
        <f t="shared" si="34"/>
        <v>0</v>
      </c>
      <c r="H59" s="139">
        <f t="shared" si="34"/>
        <v>0</v>
      </c>
      <c r="I59" s="140">
        <f t="shared" si="34"/>
        <v>0</v>
      </c>
      <c r="J59" s="139">
        <f t="shared" si="34"/>
        <v>0</v>
      </c>
      <c r="K59" s="140">
        <f t="shared" si="34"/>
        <v>0</v>
      </c>
      <c r="L59" s="139">
        <f t="shared" si="34"/>
        <v>0</v>
      </c>
      <c r="M59" s="140">
        <f t="shared" si="34"/>
        <v>0</v>
      </c>
      <c r="N59" s="139">
        <f t="shared" si="34"/>
        <v>0</v>
      </c>
      <c r="O59" s="140">
        <f t="shared" si="34"/>
        <v>0</v>
      </c>
      <c r="P59" s="139">
        <f>$H59      +$J59      +$L59      +$N59</f>
        <v>0</v>
      </c>
      <c r="Q59" s="140">
        <f>$I59      +$K59      +$M59      +$O59</f>
        <v>0</v>
      </c>
      <c r="R59" s="141">
        <f>IF(($L59      =0),0,((($N59      -$L59      )/$L59      )*100))</f>
        <v>0</v>
      </c>
      <c r="S59" s="142">
        <f>IF(($M59      =0),0,((($O59      -$M59      )/$M59      )*100))</f>
        <v>0</v>
      </c>
      <c r="T59" s="141">
        <f>IF($E59   =0,0,($P59   /$E59   )*100)</f>
        <v>0</v>
      </c>
      <c r="U59" s="59">
        <f>IF($E59   =0,0,($Q59   /$E59   )*100)</f>
        <v>0</v>
      </c>
      <c r="V59" s="139">
        <f>SUM(V55:V58)</f>
        <v>0</v>
      </c>
      <c r="W59" s="140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133">
        <f>SUM(B61:B65)</f>
        <v>0</v>
      </c>
      <c r="C66" s="133">
        <f>SUM(C61:C65)</f>
        <v>0</v>
      </c>
      <c r="D66" s="133"/>
      <c r="E66" s="133">
        <f t="shared" si="35"/>
        <v>0</v>
      </c>
      <c r="F66" s="134">
        <f t="shared" ref="F66:O66" si="42">SUM(F61:F65)</f>
        <v>0</v>
      </c>
      <c r="G66" s="135">
        <f t="shared" si="42"/>
        <v>0</v>
      </c>
      <c r="H66" s="134">
        <f t="shared" si="42"/>
        <v>0</v>
      </c>
      <c r="I66" s="135">
        <f t="shared" si="42"/>
        <v>0</v>
      </c>
      <c r="J66" s="134">
        <f t="shared" si="42"/>
        <v>0</v>
      </c>
      <c r="K66" s="135">
        <f t="shared" si="42"/>
        <v>0</v>
      </c>
      <c r="L66" s="134">
        <f t="shared" si="42"/>
        <v>0</v>
      </c>
      <c r="M66" s="135">
        <f t="shared" si="42"/>
        <v>0</v>
      </c>
      <c r="N66" s="134">
        <f t="shared" si="42"/>
        <v>0</v>
      </c>
      <c r="O66" s="135">
        <f t="shared" si="42"/>
        <v>0</v>
      </c>
      <c r="P66" s="134">
        <f t="shared" si="36"/>
        <v>0</v>
      </c>
      <c r="Q66" s="135">
        <f t="shared" si="37"/>
        <v>0</v>
      </c>
      <c r="R66" s="136">
        <f t="shared" si="38"/>
        <v>0</v>
      </c>
      <c r="S66" s="137">
        <f t="shared" si="39"/>
        <v>0</v>
      </c>
      <c r="T66" s="136">
        <f>IF((+$E61+$E63+$E64++$E65) =0,0,(P66   /(+$E61+$E63+$E64+$E65) )*100)</f>
        <v>0</v>
      </c>
      <c r="U66" s="54">
        <f>IF((+$E61+$E63+$E65) =0,0,(Q66  /(+$E61+$E63+$E65) )*100)</f>
        <v>0</v>
      </c>
      <c r="V66" s="134">
        <f>SUM(V61:V65)</f>
        <v>0</v>
      </c>
      <c r="W66" s="135">
        <f>SUM(W61:W65)</f>
        <v>0</v>
      </c>
    </row>
    <row r="67" spans="1:23" ht="12.95" customHeight="1" x14ac:dyDescent="0.2">
      <c r="A67" s="60" t="s">
        <v>87</v>
      </c>
      <c r="B67" s="143">
        <f>SUM(B9:B14,B17:B23,B26:B29,B32,B35:B39,B42:B52,B55:B58,B61:B65)</f>
        <v>3241329000</v>
      </c>
      <c r="C67" s="143">
        <f>SUM(C9:C14,C17:C23,C26:C29,C32,C35:C39,C42:C52,C55:C58,C61:C65)</f>
        <v>-120536000</v>
      </c>
      <c r="D67" s="143"/>
      <c r="E67" s="143">
        <f t="shared" si="35"/>
        <v>3120793000</v>
      </c>
      <c r="F67" s="144">
        <f t="shared" ref="F67:O67" si="43">SUM(F9:F14,F17:F23,F26:F29,F32,F35:F39,F42:F52,F55:F58,F61:F65)</f>
        <v>3120793000</v>
      </c>
      <c r="G67" s="145">
        <f t="shared" si="43"/>
        <v>1718249000</v>
      </c>
      <c r="H67" s="144">
        <f t="shared" si="43"/>
        <v>169102000</v>
      </c>
      <c r="I67" s="145">
        <f t="shared" si="43"/>
        <v>238297209</v>
      </c>
      <c r="J67" s="144">
        <f t="shared" si="43"/>
        <v>332450000</v>
      </c>
      <c r="K67" s="145">
        <f t="shared" si="43"/>
        <v>309120301</v>
      </c>
      <c r="L67" s="144">
        <f t="shared" si="43"/>
        <v>322643000</v>
      </c>
      <c r="M67" s="145">
        <f t="shared" si="43"/>
        <v>314512491</v>
      </c>
      <c r="N67" s="144">
        <f t="shared" si="43"/>
        <v>381282000</v>
      </c>
      <c r="O67" s="145">
        <f t="shared" si="43"/>
        <v>411224084</v>
      </c>
      <c r="P67" s="144">
        <f t="shared" si="36"/>
        <v>1205477000</v>
      </c>
      <c r="Q67" s="145">
        <f t="shared" si="37"/>
        <v>1273154085</v>
      </c>
      <c r="R67" s="146">
        <f t="shared" si="38"/>
        <v>18.174576854294063</v>
      </c>
      <c r="S67" s="147">
        <f t="shared" si="39"/>
        <v>30.749682689073232</v>
      </c>
      <c r="T67" s="146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70.157293849727253</v>
      </c>
      <c r="U67" s="146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74.096017806499532</v>
      </c>
      <c r="V67" s="144">
        <f>SUM(V9:V14,V17:V23,V26:V29,V32,V35:V39,V42:V52,V55:V58,V61:V65)</f>
        <v>45349000</v>
      </c>
      <c r="W67" s="145">
        <f>SUM(W9:W14,W17:W23,W26:W29,W32,W35:W39,W42:W52,W55:W58,W61:W65)</f>
        <v>19499000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3116210000</v>
      </c>
      <c r="C69" s="92">
        <v>-15388000</v>
      </c>
      <c r="D69" s="92"/>
      <c r="E69" s="92">
        <f>$B69      +$C69      +$D69</f>
        <v>3100822000</v>
      </c>
      <c r="F69" s="93">
        <v>3100822000</v>
      </c>
      <c r="G69" s="94">
        <v>3100822000</v>
      </c>
      <c r="H69" s="93">
        <v>588639000</v>
      </c>
      <c r="I69" s="94">
        <v>275989951</v>
      </c>
      <c r="J69" s="93">
        <v>703601000</v>
      </c>
      <c r="K69" s="94">
        <v>346854314</v>
      </c>
      <c r="L69" s="93">
        <v>477000000</v>
      </c>
      <c r="M69" s="94">
        <v>497300546</v>
      </c>
      <c r="N69" s="93">
        <v>1090692000</v>
      </c>
      <c r="O69" s="94">
        <v>653597961</v>
      </c>
      <c r="P69" s="93">
        <f>$H69      +$J69      +$L69      +$N69</f>
        <v>2859932000</v>
      </c>
      <c r="Q69" s="94">
        <f>$I69      +$K69      +$M69      +$O69</f>
        <v>1773742772</v>
      </c>
      <c r="R69" s="48">
        <f>IF(($L69      =0),0,((($N69      -$L69      )/$L69      )*100))</f>
        <v>128.65660377358489</v>
      </c>
      <c r="S69" s="49">
        <f>IF(($M69      =0),0,((($O69      -$M69      )/$M69      )*100))</f>
        <v>31.429166176704744</v>
      </c>
      <c r="T69" s="48">
        <f>IF(($E69      =0),0,(($P69      /$E69      )*100))</f>
        <v>92.231414766794089</v>
      </c>
      <c r="U69" s="50">
        <f>IF(($E69      =0),0,(($Q69      /$E69      )*100))</f>
        <v>57.202340927663698</v>
      </c>
      <c r="V69" s="93">
        <v>89660000</v>
      </c>
      <c r="W69" s="94">
        <v>32000</v>
      </c>
    </row>
    <row r="70" spans="1:23" ht="12.95" customHeight="1" x14ac:dyDescent="0.2">
      <c r="A70" s="56" t="s">
        <v>41</v>
      </c>
      <c r="B70" s="138">
        <f>B69</f>
        <v>3116210000</v>
      </c>
      <c r="C70" s="138">
        <f>C69</f>
        <v>-15388000</v>
      </c>
      <c r="D70" s="138"/>
      <c r="E70" s="138">
        <f>$B70      +$C70      +$D70</f>
        <v>3100822000</v>
      </c>
      <c r="F70" s="139">
        <f t="shared" ref="F70:O70" si="44">F69</f>
        <v>3100822000</v>
      </c>
      <c r="G70" s="140">
        <f t="shared" si="44"/>
        <v>3100822000</v>
      </c>
      <c r="H70" s="139">
        <f t="shared" si="44"/>
        <v>588639000</v>
      </c>
      <c r="I70" s="140">
        <f t="shared" si="44"/>
        <v>275989951</v>
      </c>
      <c r="J70" s="139">
        <f t="shared" si="44"/>
        <v>703601000</v>
      </c>
      <c r="K70" s="140">
        <f t="shared" si="44"/>
        <v>346854314</v>
      </c>
      <c r="L70" s="139">
        <f t="shared" si="44"/>
        <v>477000000</v>
      </c>
      <c r="M70" s="140">
        <f t="shared" si="44"/>
        <v>497300546</v>
      </c>
      <c r="N70" s="139">
        <f t="shared" si="44"/>
        <v>1090692000</v>
      </c>
      <c r="O70" s="140">
        <f t="shared" si="44"/>
        <v>653597961</v>
      </c>
      <c r="P70" s="139">
        <f>$H70      +$J70      +$L70      +$N70</f>
        <v>2859932000</v>
      </c>
      <c r="Q70" s="140">
        <f>$I70      +$K70      +$M70      +$O70</f>
        <v>1773742772</v>
      </c>
      <c r="R70" s="141">
        <f>IF(($L70      =0),0,((($N70      -$L70      )/$L70      )*100))</f>
        <v>128.65660377358489</v>
      </c>
      <c r="S70" s="142">
        <f>IF(($M70      =0),0,((($O70      -$M70      )/$M70      )*100))</f>
        <v>31.429166176704744</v>
      </c>
      <c r="T70" s="141">
        <f>IF($E70   =0,0,($P70   /$E70   )*100)</f>
        <v>92.231414766794089</v>
      </c>
      <c r="U70" s="59">
        <f>IF($E70   =0,0,($Q70   /$E70 )*100)</f>
        <v>57.202340927663698</v>
      </c>
      <c r="V70" s="139">
        <f>V69</f>
        <v>89660000</v>
      </c>
      <c r="W70" s="140">
        <f>W69</f>
        <v>32000</v>
      </c>
    </row>
    <row r="71" spans="1:23" ht="12.95" customHeight="1" x14ac:dyDescent="0.2">
      <c r="A71" s="60" t="s">
        <v>87</v>
      </c>
      <c r="B71" s="143">
        <f>B69</f>
        <v>3116210000</v>
      </c>
      <c r="C71" s="143">
        <f>C69</f>
        <v>-15388000</v>
      </c>
      <c r="D71" s="143"/>
      <c r="E71" s="143">
        <f>$B71      +$C71      +$D71</f>
        <v>3100822000</v>
      </c>
      <c r="F71" s="144">
        <f t="shared" ref="F71:O71" si="45">F69</f>
        <v>3100822000</v>
      </c>
      <c r="G71" s="145">
        <f t="shared" si="45"/>
        <v>3100822000</v>
      </c>
      <c r="H71" s="144">
        <f t="shared" si="45"/>
        <v>588639000</v>
      </c>
      <c r="I71" s="145">
        <f t="shared" si="45"/>
        <v>275989951</v>
      </c>
      <c r="J71" s="144">
        <f t="shared" si="45"/>
        <v>703601000</v>
      </c>
      <c r="K71" s="145">
        <f t="shared" si="45"/>
        <v>346854314</v>
      </c>
      <c r="L71" s="144">
        <f t="shared" si="45"/>
        <v>477000000</v>
      </c>
      <c r="M71" s="145">
        <f t="shared" si="45"/>
        <v>497300546</v>
      </c>
      <c r="N71" s="144">
        <f t="shared" si="45"/>
        <v>1090692000</v>
      </c>
      <c r="O71" s="145">
        <f t="shared" si="45"/>
        <v>653597961</v>
      </c>
      <c r="P71" s="144">
        <f>$H71      +$J71      +$L71      +$N71</f>
        <v>2859932000</v>
      </c>
      <c r="Q71" s="145">
        <f>$I71      +$K71      +$M71      +$O71</f>
        <v>1773742772</v>
      </c>
      <c r="R71" s="146">
        <f>IF(($L71      =0),0,((($N71      -$L71      )/$L71      )*100))</f>
        <v>128.65660377358489</v>
      </c>
      <c r="S71" s="147">
        <f>IF(($M71      =0),0,((($O71      -$M71      )/$M71      )*100))</f>
        <v>31.429166176704744</v>
      </c>
      <c r="T71" s="146">
        <f>IF($E71   =0,0,($P71   /$E71   )*100)</f>
        <v>92.231414766794089</v>
      </c>
      <c r="U71" s="65">
        <f>IF($E71   =0,0,($Q71   /$E71   )*100)</f>
        <v>57.202340927663698</v>
      </c>
      <c r="V71" s="144">
        <f>V69</f>
        <v>89660000</v>
      </c>
      <c r="W71" s="145">
        <f>W69</f>
        <v>32000</v>
      </c>
    </row>
    <row r="72" spans="1:23" ht="12.95" customHeight="1" thickBot="1" x14ac:dyDescent="0.25">
      <c r="A72" s="60" t="s">
        <v>89</v>
      </c>
      <c r="B72" s="143">
        <f>SUM(B9:B14,B17:B23,B26:B29,B32,B35:B39,B42:B52,B55:B58,B61:B65,B69)</f>
        <v>6357539000</v>
      </c>
      <c r="C72" s="143">
        <f>SUM(C9:C14,C17:C23,C26:C29,C32,C35:C39,C42:C52,C55:C58,C61:C65,C69)</f>
        <v>-135924000</v>
      </c>
      <c r="D72" s="143"/>
      <c r="E72" s="143">
        <f>$B72      +$C72      +$D72</f>
        <v>6221615000</v>
      </c>
      <c r="F72" s="144">
        <f t="shared" ref="F72:O72" si="46">SUM(F9:F14,F17:F23,F26:F29,F32,F35:F39,F42:F52,F55:F58,F61:F65,F69)</f>
        <v>6221615000</v>
      </c>
      <c r="G72" s="145">
        <f t="shared" si="46"/>
        <v>4819071000</v>
      </c>
      <c r="H72" s="144">
        <f t="shared" si="46"/>
        <v>757741000</v>
      </c>
      <c r="I72" s="145">
        <f t="shared" si="46"/>
        <v>514287160</v>
      </c>
      <c r="J72" s="144">
        <f t="shared" si="46"/>
        <v>1036051000</v>
      </c>
      <c r="K72" s="145">
        <f t="shared" si="46"/>
        <v>655974615</v>
      </c>
      <c r="L72" s="144">
        <f t="shared" si="46"/>
        <v>799643000</v>
      </c>
      <c r="M72" s="145">
        <f t="shared" si="46"/>
        <v>811813037</v>
      </c>
      <c r="N72" s="144">
        <f t="shared" si="46"/>
        <v>1471974000</v>
      </c>
      <c r="O72" s="145">
        <f t="shared" si="46"/>
        <v>1064822045</v>
      </c>
      <c r="P72" s="144">
        <f>$H72      +$J72      +$L72      +$N72</f>
        <v>4065409000</v>
      </c>
      <c r="Q72" s="145">
        <f>$I72      +$K72      +$M72      +$O72</f>
        <v>3046896857</v>
      </c>
      <c r="R72" s="146">
        <f>IF(($L72      =0),0,((($N72      -$L72      )/$L72      )*100))</f>
        <v>84.078895206986118</v>
      </c>
      <c r="S72" s="147">
        <f>IF(($M72      =0),0,((($O72      -$M72      )/$M72      )*100))</f>
        <v>31.165920780845997</v>
      </c>
      <c r="T72" s="146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84.360844652423665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63.225813792741384</v>
      </c>
      <c r="V72" s="144">
        <f>SUM(V9:V14,V17:V23,V26:V29,V32,V35:V39,V42:V52,V55:V58,V61:V65,V69)</f>
        <v>135009000</v>
      </c>
      <c r="W72" s="145">
        <f>SUM(W9:W14,W17:W23,W26:W29,W32,W35:W39,W42:W52,W55:W58,W61:W65,W69)</f>
        <v>19531000</v>
      </c>
    </row>
    <row r="73" spans="1:23" ht="13.5" thickTop="1" x14ac:dyDescent="0.2">
      <c r="A73" s="148" t="s">
        <v>90</v>
      </c>
      <c r="B73" s="149"/>
      <c r="C73" s="150"/>
      <c r="D73" s="150"/>
      <c r="E73" s="151"/>
      <c r="F73" s="149"/>
      <c r="G73" s="150"/>
      <c r="H73" s="150"/>
      <c r="I73" s="151"/>
      <c r="J73" s="150"/>
      <c r="K73" s="151"/>
      <c r="L73" s="150"/>
      <c r="M73" s="150"/>
      <c r="N73" s="150"/>
      <c r="O73" s="150"/>
      <c r="P73" s="150"/>
      <c r="Q73" s="150"/>
      <c r="R73" s="150"/>
      <c r="S73" s="150"/>
      <c r="T73" s="150"/>
      <c r="U73" s="151"/>
      <c r="V73" s="149"/>
      <c r="W73" s="151"/>
    </row>
    <row r="74" spans="1:23" x14ac:dyDescent="0.2">
      <c r="A74" s="152" t="s">
        <v>1</v>
      </c>
      <c r="B74" s="153" t="s">
        <v>1</v>
      </c>
      <c r="C74" s="154" t="s">
        <v>1</v>
      </c>
      <c r="D74" s="154" t="s">
        <v>1</v>
      </c>
      <c r="E74" s="155" t="s">
        <v>1</v>
      </c>
      <c r="F74" s="156" t="s">
        <v>5</v>
      </c>
      <c r="G74" s="157"/>
      <c r="H74" s="156" t="s">
        <v>6</v>
      </c>
      <c r="I74" s="158"/>
      <c r="J74" s="156" t="s">
        <v>7</v>
      </c>
      <c r="K74" s="158"/>
      <c r="L74" s="156" t="s">
        <v>8</v>
      </c>
      <c r="M74" s="156"/>
      <c r="N74" s="159" t="s">
        <v>9</v>
      </c>
      <c r="O74" s="156"/>
      <c r="P74" s="232" t="s">
        <v>10</v>
      </c>
      <c r="Q74" s="225"/>
      <c r="R74" s="233" t="s">
        <v>11</v>
      </c>
      <c r="S74" s="225"/>
      <c r="T74" s="233" t="s">
        <v>12</v>
      </c>
      <c r="U74" s="225"/>
      <c r="V74" s="232"/>
      <c r="W74" s="225"/>
    </row>
    <row r="75" spans="1:23" ht="67.5" x14ac:dyDescent="0.2">
      <c r="A75" s="160" t="s">
        <v>91</v>
      </c>
      <c r="B75" s="161" t="s">
        <v>92</v>
      </c>
      <c r="C75" s="161" t="s">
        <v>93</v>
      </c>
      <c r="D75" s="162" t="s">
        <v>17</v>
      </c>
      <c r="E75" s="161" t="s">
        <v>18</v>
      </c>
      <c r="F75" s="161" t="s">
        <v>19</v>
      </c>
      <c r="G75" s="161" t="s">
        <v>94</v>
      </c>
      <c r="H75" s="161" t="s">
        <v>95</v>
      </c>
      <c r="I75" s="163" t="s">
        <v>22</v>
      </c>
      <c r="J75" s="161" t="s">
        <v>96</v>
      </c>
      <c r="K75" s="163" t="s">
        <v>24</v>
      </c>
      <c r="L75" s="161" t="s">
        <v>97</v>
      </c>
      <c r="M75" s="163" t="s">
        <v>26</v>
      </c>
      <c r="N75" s="161" t="s">
        <v>98</v>
      </c>
      <c r="O75" s="163" t="s">
        <v>28</v>
      </c>
      <c r="P75" s="163" t="s">
        <v>99</v>
      </c>
      <c r="Q75" s="164" t="s">
        <v>30</v>
      </c>
      <c r="R75" s="165" t="s">
        <v>99</v>
      </c>
      <c r="S75" s="166" t="s">
        <v>30</v>
      </c>
      <c r="T75" s="165" t="s">
        <v>100</v>
      </c>
      <c r="U75" s="162" t="s">
        <v>32</v>
      </c>
      <c r="V75" s="161"/>
      <c r="W75" s="163"/>
    </row>
    <row r="76" spans="1:23" x14ac:dyDescent="0.2">
      <c r="A76" s="167" t="str">
        <f>+A7</f>
        <v>R thousands</v>
      </c>
      <c r="B76" s="168"/>
      <c r="C76" s="168">
        <v>100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9"/>
      <c r="N76" s="168"/>
      <c r="O76" s="169"/>
      <c r="P76" s="168"/>
      <c r="Q76" s="169"/>
      <c r="R76" s="168"/>
      <c r="S76" s="169"/>
      <c r="T76" s="168"/>
      <c r="U76" s="168"/>
      <c r="V76" s="168"/>
      <c r="W76" s="168"/>
    </row>
    <row r="77" spans="1:23" hidden="1" x14ac:dyDescent="0.2">
      <c r="A77" s="170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2"/>
      <c r="N77" s="171"/>
      <c r="O77" s="172"/>
      <c r="P77" s="171"/>
      <c r="Q77" s="172"/>
      <c r="R77" s="173"/>
      <c r="S77" s="174"/>
      <c r="T77" s="173"/>
      <c r="U77" s="173"/>
      <c r="V77" s="171"/>
      <c r="W77" s="171"/>
    </row>
    <row r="78" spans="1:23" hidden="1" x14ac:dyDescent="0.2">
      <c r="A78" s="175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7"/>
      <c r="N78" s="176"/>
      <c r="O78" s="177"/>
      <c r="P78" s="176"/>
      <c r="Q78" s="177"/>
      <c r="R78" s="178"/>
      <c r="S78" s="179"/>
      <c r="T78" s="178"/>
      <c r="U78" s="178"/>
      <c r="V78" s="176"/>
      <c r="W78" s="176"/>
    </row>
    <row r="79" spans="1:23" hidden="1" x14ac:dyDescent="0.2">
      <c r="A79" s="180" t="s">
        <v>112</v>
      </c>
      <c r="B79" s="181">
        <f>SUM(B80:B83)</f>
        <v>0</v>
      </c>
      <c r="C79" s="181">
        <f t="shared" ref="C79:I79" si="47">SUM(C80:C83)</f>
        <v>0</v>
      </c>
      <c r="D79" s="181">
        <f t="shared" si="47"/>
        <v>0</v>
      </c>
      <c r="E79" s="181">
        <f t="shared" si="47"/>
        <v>0</v>
      </c>
      <c r="F79" s="181">
        <f t="shared" si="47"/>
        <v>0</v>
      </c>
      <c r="G79" s="181">
        <f t="shared" si="47"/>
        <v>0</v>
      </c>
      <c r="H79" s="181">
        <f t="shared" si="47"/>
        <v>0</v>
      </c>
      <c r="I79" s="181">
        <f t="shared" si="47"/>
        <v>0</v>
      </c>
      <c r="J79" s="181">
        <f>SUM(J80:J83)</f>
        <v>0</v>
      </c>
      <c r="K79" s="181">
        <f>SUM(K80:K83)</f>
        <v>0</v>
      </c>
      <c r="L79" s="181">
        <f>SUM(L80:L83)</f>
        <v>0</v>
      </c>
      <c r="M79" s="182">
        <f>SUM(M80:M83)</f>
        <v>0</v>
      </c>
      <c r="N79" s="181"/>
      <c r="O79" s="182"/>
      <c r="P79" s="181"/>
      <c r="Q79" s="182"/>
      <c r="R79" s="183"/>
      <c r="S79" s="184"/>
      <c r="T79" s="183"/>
      <c r="U79" s="183"/>
      <c r="V79" s="181">
        <f>SUM(V80:V83)</f>
        <v>0</v>
      </c>
      <c r="W79" s="181">
        <f>SUM(W80:W83)</f>
        <v>0</v>
      </c>
    </row>
    <row r="80" spans="1:23" hidden="1" x14ac:dyDescent="0.2">
      <c r="A80" s="152" t="s">
        <v>113</v>
      </c>
      <c r="B80" s="185"/>
      <c r="C80" s="185"/>
      <c r="D80" s="185"/>
      <c r="E80" s="185">
        <f>SUM(B80:D80)</f>
        <v>0</v>
      </c>
      <c r="F80" s="185"/>
      <c r="G80" s="185"/>
      <c r="H80" s="185"/>
      <c r="I80" s="186"/>
      <c r="J80" s="185"/>
      <c r="K80" s="186"/>
      <c r="L80" s="185"/>
      <c r="M80" s="187"/>
      <c r="N80" s="185"/>
      <c r="O80" s="187"/>
      <c r="P80" s="185"/>
      <c r="Q80" s="187"/>
      <c r="R80" s="188"/>
      <c r="S80" s="189"/>
      <c r="T80" s="188"/>
      <c r="U80" s="188"/>
      <c r="V80" s="185"/>
      <c r="W80" s="185"/>
    </row>
    <row r="81" spans="1:23" hidden="1" x14ac:dyDescent="0.2">
      <c r="A81" s="152" t="s">
        <v>114</v>
      </c>
      <c r="B81" s="185"/>
      <c r="C81" s="185"/>
      <c r="D81" s="185"/>
      <c r="E81" s="185">
        <f>SUM(B81:D81)</f>
        <v>0</v>
      </c>
      <c r="F81" s="185"/>
      <c r="G81" s="185"/>
      <c r="H81" s="185"/>
      <c r="I81" s="186"/>
      <c r="J81" s="185"/>
      <c r="K81" s="186"/>
      <c r="L81" s="185"/>
      <c r="M81" s="187"/>
      <c r="N81" s="185"/>
      <c r="O81" s="187"/>
      <c r="P81" s="185"/>
      <c r="Q81" s="187"/>
      <c r="R81" s="188"/>
      <c r="S81" s="189"/>
      <c r="T81" s="188"/>
      <c r="U81" s="188"/>
      <c r="V81" s="185"/>
      <c r="W81" s="185"/>
    </row>
    <row r="82" spans="1:23" hidden="1" x14ac:dyDescent="0.2">
      <c r="A82" s="152" t="s">
        <v>115</v>
      </c>
      <c r="B82" s="185"/>
      <c r="C82" s="185"/>
      <c r="D82" s="185"/>
      <c r="E82" s="185">
        <f>SUM(B82:D82)</f>
        <v>0</v>
      </c>
      <c r="F82" s="185"/>
      <c r="G82" s="185"/>
      <c r="H82" s="185"/>
      <c r="I82" s="186"/>
      <c r="J82" s="185"/>
      <c r="K82" s="186"/>
      <c r="L82" s="185"/>
      <c r="M82" s="187"/>
      <c r="N82" s="185"/>
      <c r="O82" s="187"/>
      <c r="P82" s="185"/>
      <c r="Q82" s="187"/>
      <c r="R82" s="188"/>
      <c r="S82" s="189"/>
      <c r="T82" s="188"/>
      <c r="U82" s="188"/>
      <c r="V82" s="185"/>
      <c r="W82" s="185"/>
    </row>
    <row r="83" spans="1:23" hidden="1" x14ac:dyDescent="0.2">
      <c r="A83" s="152" t="s">
        <v>116</v>
      </c>
      <c r="B83" s="185"/>
      <c r="C83" s="185"/>
      <c r="D83" s="185"/>
      <c r="E83" s="185">
        <f>SUM(B83:D83)</f>
        <v>0</v>
      </c>
      <c r="F83" s="185"/>
      <c r="G83" s="185"/>
      <c r="H83" s="185"/>
      <c r="I83" s="186"/>
      <c r="J83" s="185"/>
      <c r="K83" s="186"/>
      <c r="L83" s="185"/>
      <c r="M83" s="187"/>
      <c r="N83" s="185"/>
      <c r="O83" s="187"/>
      <c r="P83" s="185"/>
      <c r="Q83" s="187"/>
      <c r="R83" s="188"/>
      <c r="S83" s="189"/>
      <c r="T83" s="188"/>
      <c r="U83" s="188"/>
      <c r="V83" s="185"/>
      <c r="W83" s="185"/>
    </row>
    <row r="84" spans="1:23" hidden="1" x14ac:dyDescent="0.2">
      <c r="A84" s="152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7"/>
      <c r="N84" s="185"/>
      <c r="O84" s="187"/>
      <c r="P84" s="185"/>
      <c r="Q84" s="187"/>
      <c r="R84" s="188"/>
      <c r="S84" s="189"/>
      <c r="T84" s="188"/>
      <c r="U84" s="188"/>
      <c r="V84" s="185"/>
      <c r="W84" s="185"/>
    </row>
    <row r="85" spans="1:23" x14ac:dyDescent="0.2">
      <c r="A85" s="190" t="s">
        <v>101</v>
      </c>
      <c r="B85" s="191" t="s">
        <v>1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2"/>
      <c r="R85" s="193"/>
      <c r="S85" s="193"/>
      <c r="T85" s="220"/>
      <c r="U85" s="221"/>
      <c r="V85" s="191"/>
      <c r="W85" s="191"/>
    </row>
    <row r="86" spans="1:23" x14ac:dyDescent="0.2">
      <c r="A86" s="194" t="s">
        <v>102</v>
      </c>
      <c r="B86" s="195">
        <v>0</v>
      </c>
      <c r="C86" s="195">
        <v>0</v>
      </c>
      <c r="D86" s="195"/>
      <c r="E86" s="195">
        <f t="shared" ref="E86:E93" si="48">$B86      +$C86      +$D86</f>
        <v>0</v>
      </c>
      <c r="F86" s="195">
        <v>0</v>
      </c>
      <c r="G86" s="195">
        <v>0</v>
      </c>
      <c r="H86" s="195"/>
      <c r="I86" s="195"/>
      <c r="J86" s="195"/>
      <c r="K86" s="195"/>
      <c r="L86" s="195"/>
      <c r="M86" s="195"/>
      <c r="N86" s="195"/>
      <c r="O86" s="195"/>
      <c r="P86" s="195">
        <f t="shared" ref="P86:P93" si="49">$H86      +$J86      +$L86      +$N86</f>
        <v>0</v>
      </c>
      <c r="Q86" s="185">
        <f t="shared" ref="Q86:Q93" si="50">$I86      +$K86      +$M86      +$O86</f>
        <v>0</v>
      </c>
      <c r="R86" s="222">
        <f t="shared" ref="R86:R93" si="51">IF(($L86      =0),0,((($N86      -$L86      )/$L86      )*100))</f>
        <v>0</v>
      </c>
      <c r="S86" s="223">
        <f t="shared" ref="S86:S93" si="52">IF(($M86      =0),0,((($O86      -$M86      )/$M86      )*100))</f>
        <v>0</v>
      </c>
      <c r="T86" s="222">
        <f t="shared" ref="T86:T93" si="53">IF(($E86      =0),0,(($P86      /$E86      )*100))</f>
        <v>0</v>
      </c>
      <c r="U86" s="223">
        <f t="shared" ref="U86:U93" si="54">IF(($E86      =0),0,(($Q86      /$E86      )*100))</f>
        <v>0</v>
      </c>
      <c r="V86" s="195"/>
      <c r="W86" s="195"/>
    </row>
    <row r="87" spans="1:23" x14ac:dyDescent="0.2">
      <c r="A87" s="196" t="s">
        <v>103</v>
      </c>
      <c r="B87" s="185">
        <v>0</v>
      </c>
      <c r="C87" s="185">
        <v>0</v>
      </c>
      <c r="D87" s="185"/>
      <c r="E87" s="185">
        <f t="shared" si="48"/>
        <v>0</v>
      </c>
      <c r="F87" s="185">
        <v>0</v>
      </c>
      <c r="G87" s="185">
        <v>0</v>
      </c>
      <c r="H87" s="185"/>
      <c r="I87" s="185"/>
      <c r="J87" s="185"/>
      <c r="K87" s="185"/>
      <c r="L87" s="185"/>
      <c r="M87" s="185"/>
      <c r="N87" s="185"/>
      <c r="O87" s="185"/>
      <c r="P87" s="187">
        <f t="shared" si="49"/>
        <v>0</v>
      </c>
      <c r="Q87" s="187">
        <f t="shared" si="50"/>
        <v>0</v>
      </c>
      <c r="R87" s="222">
        <f t="shared" si="51"/>
        <v>0</v>
      </c>
      <c r="S87" s="223">
        <f t="shared" si="52"/>
        <v>0</v>
      </c>
      <c r="T87" s="222">
        <f t="shared" si="53"/>
        <v>0</v>
      </c>
      <c r="U87" s="223">
        <f t="shared" si="54"/>
        <v>0</v>
      </c>
      <c r="V87" s="185"/>
      <c r="W87" s="185"/>
    </row>
    <row r="88" spans="1:23" x14ac:dyDescent="0.2">
      <c r="A88" s="196" t="s">
        <v>104</v>
      </c>
      <c r="B88" s="185">
        <v>0</v>
      </c>
      <c r="C88" s="185">
        <v>0</v>
      </c>
      <c r="D88" s="185"/>
      <c r="E88" s="185">
        <f t="shared" si="48"/>
        <v>0</v>
      </c>
      <c r="F88" s="185">
        <v>0</v>
      </c>
      <c r="G88" s="185">
        <v>0</v>
      </c>
      <c r="H88" s="185"/>
      <c r="I88" s="185"/>
      <c r="J88" s="185"/>
      <c r="K88" s="185"/>
      <c r="L88" s="185"/>
      <c r="M88" s="185"/>
      <c r="N88" s="185"/>
      <c r="O88" s="185"/>
      <c r="P88" s="187">
        <f t="shared" si="49"/>
        <v>0</v>
      </c>
      <c r="Q88" s="187">
        <f t="shared" si="50"/>
        <v>0</v>
      </c>
      <c r="R88" s="222">
        <f t="shared" si="51"/>
        <v>0</v>
      </c>
      <c r="S88" s="223">
        <f t="shared" si="52"/>
        <v>0</v>
      </c>
      <c r="T88" s="222">
        <f t="shared" si="53"/>
        <v>0</v>
      </c>
      <c r="U88" s="223">
        <f t="shared" si="54"/>
        <v>0</v>
      </c>
      <c r="V88" s="185"/>
      <c r="W88" s="185"/>
    </row>
    <row r="89" spans="1:23" x14ac:dyDescent="0.2">
      <c r="A89" s="196" t="s">
        <v>105</v>
      </c>
      <c r="B89" s="185">
        <v>0</v>
      </c>
      <c r="C89" s="185">
        <v>0</v>
      </c>
      <c r="D89" s="185"/>
      <c r="E89" s="185">
        <f t="shared" si="48"/>
        <v>0</v>
      </c>
      <c r="F89" s="185">
        <v>0</v>
      </c>
      <c r="G89" s="185">
        <v>0</v>
      </c>
      <c r="H89" s="185"/>
      <c r="I89" s="185"/>
      <c r="J89" s="185"/>
      <c r="K89" s="185"/>
      <c r="L89" s="185"/>
      <c r="M89" s="185"/>
      <c r="N89" s="185"/>
      <c r="O89" s="185"/>
      <c r="P89" s="187">
        <f t="shared" si="49"/>
        <v>0</v>
      </c>
      <c r="Q89" s="187">
        <f t="shared" si="50"/>
        <v>0</v>
      </c>
      <c r="R89" s="222">
        <f t="shared" si="51"/>
        <v>0</v>
      </c>
      <c r="S89" s="223">
        <f t="shared" si="52"/>
        <v>0</v>
      </c>
      <c r="T89" s="222">
        <f t="shared" si="53"/>
        <v>0</v>
      </c>
      <c r="U89" s="223">
        <f t="shared" si="54"/>
        <v>0</v>
      </c>
      <c r="V89" s="185"/>
      <c r="W89" s="185"/>
    </row>
    <row r="90" spans="1:23" x14ac:dyDescent="0.2">
      <c r="A90" s="196" t="s">
        <v>106</v>
      </c>
      <c r="B90" s="185">
        <v>0</v>
      </c>
      <c r="C90" s="185">
        <v>0</v>
      </c>
      <c r="D90" s="185"/>
      <c r="E90" s="185">
        <f t="shared" si="48"/>
        <v>0</v>
      </c>
      <c r="F90" s="185">
        <v>0</v>
      </c>
      <c r="G90" s="185">
        <v>0</v>
      </c>
      <c r="H90" s="185"/>
      <c r="I90" s="185"/>
      <c r="J90" s="185"/>
      <c r="K90" s="185"/>
      <c r="L90" s="185"/>
      <c r="M90" s="185"/>
      <c r="N90" s="185"/>
      <c r="O90" s="185"/>
      <c r="P90" s="187">
        <f t="shared" si="49"/>
        <v>0</v>
      </c>
      <c r="Q90" s="187">
        <f t="shared" si="50"/>
        <v>0</v>
      </c>
      <c r="R90" s="222">
        <f t="shared" si="51"/>
        <v>0</v>
      </c>
      <c r="S90" s="223">
        <f t="shared" si="52"/>
        <v>0</v>
      </c>
      <c r="T90" s="222">
        <f t="shared" si="53"/>
        <v>0</v>
      </c>
      <c r="U90" s="223">
        <f t="shared" si="54"/>
        <v>0</v>
      </c>
      <c r="V90" s="185"/>
      <c r="W90" s="185"/>
    </row>
    <row r="91" spans="1:23" x14ac:dyDescent="0.2">
      <c r="A91" s="196" t="s">
        <v>107</v>
      </c>
      <c r="B91" s="185">
        <v>0</v>
      </c>
      <c r="C91" s="185">
        <v>0</v>
      </c>
      <c r="D91" s="185"/>
      <c r="E91" s="185">
        <f t="shared" si="48"/>
        <v>0</v>
      </c>
      <c r="F91" s="185">
        <v>0</v>
      </c>
      <c r="G91" s="185">
        <v>0</v>
      </c>
      <c r="H91" s="185"/>
      <c r="I91" s="185"/>
      <c r="J91" s="185"/>
      <c r="K91" s="185"/>
      <c r="L91" s="185"/>
      <c r="M91" s="185"/>
      <c r="N91" s="185"/>
      <c r="O91" s="185"/>
      <c r="P91" s="187">
        <f t="shared" si="49"/>
        <v>0</v>
      </c>
      <c r="Q91" s="187">
        <f t="shared" si="50"/>
        <v>0</v>
      </c>
      <c r="R91" s="222">
        <f t="shared" si="51"/>
        <v>0</v>
      </c>
      <c r="S91" s="223">
        <f t="shared" si="52"/>
        <v>0</v>
      </c>
      <c r="T91" s="222">
        <f t="shared" si="53"/>
        <v>0</v>
      </c>
      <c r="U91" s="223">
        <f t="shared" si="54"/>
        <v>0</v>
      </c>
      <c r="V91" s="185"/>
      <c r="W91" s="185"/>
    </row>
    <row r="92" spans="1:23" x14ac:dyDescent="0.2">
      <c r="A92" s="196" t="s">
        <v>108</v>
      </c>
      <c r="B92" s="185">
        <v>0</v>
      </c>
      <c r="C92" s="185">
        <v>0</v>
      </c>
      <c r="D92" s="185"/>
      <c r="E92" s="185">
        <f t="shared" si="48"/>
        <v>0</v>
      </c>
      <c r="F92" s="185">
        <v>0</v>
      </c>
      <c r="G92" s="185">
        <v>0</v>
      </c>
      <c r="H92" s="185"/>
      <c r="I92" s="185"/>
      <c r="J92" s="185"/>
      <c r="K92" s="185"/>
      <c r="L92" s="185"/>
      <c r="M92" s="185"/>
      <c r="N92" s="185"/>
      <c r="O92" s="185"/>
      <c r="P92" s="187">
        <f t="shared" si="49"/>
        <v>0</v>
      </c>
      <c r="Q92" s="187">
        <f t="shared" si="50"/>
        <v>0</v>
      </c>
      <c r="R92" s="222">
        <f t="shared" si="51"/>
        <v>0</v>
      </c>
      <c r="S92" s="223">
        <f t="shared" si="52"/>
        <v>0</v>
      </c>
      <c r="T92" s="222">
        <f t="shared" si="53"/>
        <v>0</v>
      </c>
      <c r="U92" s="223">
        <f t="shared" si="54"/>
        <v>0</v>
      </c>
      <c r="V92" s="185"/>
      <c r="W92" s="185"/>
    </row>
    <row r="93" spans="1:23" x14ac:dyDescent="0.2">
      <c r="A93" s="196" t="s">
        <v>109</v>
      </c>
      <c r="B93" s="185">
        <v>0</v>
      </c>
      <c r="C93" s="185">
        <v>0</v>
      </c>
      <c r="D93" s="185"/>
      <c r="E93" s="185">
        <f t="shared" si="48"/>
        <v>0</v>
      </c>
      <c r="F93" s="185">
        <v>0</v>
      </c>
      <c r="G93" s="185">
        <v>0</v>
      </c>
      <c r="H93" s="185"/>
      <c r="I93" s="185"/>
      <c r="J93" s="185"/>
      <c r="K93" s="185"/>
      <c r="L93" s="185"/>
      <c r="M93" s="185"/>
      <c r="N93" s="185"/>
      <c r="O93" s="185"/>
      <c r="P93" s="187">
        <f t="shared" si="49"/>
        <v>0</v>
      </c>
      <c r="Q93" s="187">
        <f t="shared" si="50"/>
        <v>0</v>
      </c>
      <c r="R93" s="222">
        <f t="shared" si="51"/>
        <v>0</v>
      </c>
      <c r="S93" s="223">
        <f t="shared" si="52"/>
        <v>0</v>
      </c>
      <c r="T93" s="222">
        <f t="shared" si="53"/>
        <v>0</v>
      </c>
      <c r="U93" s="223">
        <f t="shared" si="54"/>
        <v>0</v>
      </c>
      <c r="V93" s="185"/>
      <c r="W93" s="185"/>
    </row>
    <row r="94" spans="1:23" x14ac:dyDescent="0.2">
      <c r="A94" s="197" t="s">
        <v>110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  <c r="Q94" s="199"/>
      <c r="R94" s="213"/>
      <c r="S94" s="214"/>
      <c r="T94" s="213"/>
      <c r="U94" s="214"/>
      <c r="V94" s="198"/>
      <c r="W94" s="198"/>
    </row>
    <row r="95" spans="1:23" ht="22.5" hidden="1" x14ac:dyDescent="0.2">
      <c r="A95" s="200" t="s">
        <v>117</v>
      </c>
      <c r="B95" s="201">
        <f t="shared" ref="B95:I95" si="55">SUM(B96:B110)</f>
        <v>0</v>
      </c>
      <c r="C95" s="201">
        <f t="shared" si="55"/>
        <v>0</v>
      </c>
      <c r="D95" s="201">
        <f t="shared" si="55"/>
        <v>0</v>
      </c>
      <c r="E95" s="201">
        <f t="shared" si="55"/>
        <v>0</v>
      </c>
      <c r="F95" s="201">
        <f t="shared" si="55"/>
        <v>0</v>
      </c>
      <c r="G95" s="201">
        <f t="shared" si="55"/>
        <v>0</v>
      </c>
      <c r="H95" s="201">
        <f t="shared" si="55"/>
        <v>0</v>
      </c>
      <c r="I95" s="201">
        <f t="shared" si="55"/>
        <v>0</v>
      </c>
      <c r="J95" s="201">
        <f>SUM(J96:J110)</f>
        <v>0</v>
      </c>
      <c r="K95" s="201">
        <f>SUM(K96:K110)</f>
        <v>0</v>
      </c>
      <c r="L95" s="201">
        <f>SUM(L96:L110)</f>
        <v>0</v>
      </c>
      <c r="M95" s="202">
        <f>SUM(M96:M110)</f>
        <v>0</v>
      </c>
      <c r="N95" s="201"/>
      <c r="O95" s="202"/>
      <c r="P95" s="201"/>
      <c r="Q95" s="202"/>
      <c r="R95" s="215" t="str">
        <f t="shared" ref="R95:S110" si="56">IF(L95=0," ",(N95-L95)/L95)</f>
        <v xml:space="preserve"> </v>
      </c>
      <c r="S95" s="215" t="str">
        <f t="shared" si="56"/>
        <v xml:space="preserve"> </v>
      </c>
      <c r="T95" s="215" t="str">
        <f t="shared" ref="T95:T113" si="57">IF(E95=0," ",(P95/E95))</f>
        <v xml:space="preserve"> </v>
      </c>
      <c r="U95" s="216" t="str">
        <f t="shared" ref="U95:U113" si="58">IF(E95=0," ",(Q95/E95))</f>
        <v xml:space="preserve"> </v>
      </c>
      <c r="V95" s="201">
        <f>SUM(V96:V110)</f>
        <v>0</v>
      </c>
      <c r="W95" s="201">
        <f>SUM(W96:W110)</f>
        <v>0</v>
      </c>
    </row>
    <row r="96" spans="1:23" hidden="1" x14ac:dyDescent="0.2">
      <c r="A96" s="203"/>
      <c r="B96" s="123"/>
      <c r="C96" s="123"/>
      <c r="D96" s="123"/>
      <c r="E96" s="20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17" t="str">
        <f t="shared" si="56"/>
        <v xml:space="preserve"> </v>
      </c>
      <c r="S96" s="217" t="str">
        <f t="shared" si="56"/>
        <v xml:space="preserve"> </v>
      </c>
      <c r="T96" s="217" t="str">
        <f t="shared" si="57"/>
        <v xml:space="preserve"> </v>
      </c>
      <c r="U96" s="218" t="str">
        <f t="shared" si="58"/>
        <v xml:space="preserve"> </v>
      </c>
      <c r="V96" s="123"/>
      <c r="W96" s="123"/>
    </row>
    <row r="97" spans="1:23" hidden="1" x14ac:dyDescent="0.2">
      <c r="A97" s="203"/>
      <c r="B97" s="123"/>
      <c r="C97" s="123"/>
      <c r="D97" s="123"/>
      <c r="E97" s="20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17" t="str">
        <f t="shared" si="56"/>
        <v xml:space="preserve"> </v>
      </c>
      <c r="S97" s="217" t="str">
        <f t="shared" si="56"/>
        <v xml:space="preserve"> </v>
      </c>
      <c r="T97" s="217" t="str">
        <f t="shared" si="57"/>
        <v xml:space="preserve"> </v>
      </c>
      <c r="U97" s="218" t="str">
        <f t="shared" si="58"/>
        <v xml:space="preserve"> </v>
      </c>
      <c r="V97" s="123"/>
      <c r="W97" s="123"/>
    </row>
    <row r="98" spans="1:23" hidden="1" x14ac:dyDescent="0.2">
      <c r="A98" s="203"/>
      <c r="B98" s="123"/>
      <c r="C98" s="123"/>
      <c r="D98" s="123"/>
      <c r="E98" s="20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17" t="str">
        <f t="shared" si="56"/>
        <v xml:space="preserve"> </v>
      </c>
      <c r="S98" s="217" t="str">
        <f t="shared" si="56"/>
        <v xml:space="preserve"> </v>
      </c>
      <c r="T98" s="217" t="str">
        <f t="shared" si="57"/>
        <v xml:space="preserve"> </v>
      </c>
      <c r="U98" s="218" t="str">
        <f t="shared" si="58"/>
        <v xml:space="preserve"> </v>
      </c>
      <c r="V98" s="123"/>
      <c r="W98" s="123"/>
    </row>
    <row r="99" spans="1:23" hidden="1" x14ac:dyDescent="0.2">
      <c r="A99" s="203"/>
      <c r="B99" s="123"/>
      <c r="C99" s="123"/>
      <c r="D99" s="123"/>
      <c r="E99" s="20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17" t="str">
        <f t="shared" si="56"/>
        <v xml:space="preserve"> </v>
      </c>
      <c r="S99" s="217" t="str">
        <f t="shared" si="56"/>
        <v xml:space="preserve"> </v>
      </c>
      <c r="T99" s="217" t="str">
        <f t="shared" si="57"/>
        <v xml:space="preserve"> </v>
      </c>
      <c r="U99" s="218" t="str">
        <f t="shared" si="58"/>
        <v xml:space="preserve"> </v>
      </c>
      <c r="V99" s="123"/>
      <c r="W99" s="123"/>
    </row>
    <row r="100" spans="1:23" hidden="1" x14ac:dyDescent="0.2">
      <c r="A100" s="203"/>
      <c r="B100" s="123"/>
      <c r="C100" s="123"/>
      <c r="D100" s="123"/>
      <c r="E100" s="20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17" t="str">
        <f t="shared" si="56"/>
        <v xml:space="preserve"> </v>
      </c>
      <c r="S100" s="217" t="str">
        <f t="shared" si="56"/>
        <v xml:space="preserve"> </v>
      </c>
      <c r="T100" s="217" t="str">
        <f t="shared" si="57"/>
        <v xml:space="preserve"> </v>
      </c>
      <c r="U100" s="218" t="str">
        <f t="shared" si="58"/>
        <v xml:space="preserve"> </v>
      </c>
      <c r="V100" s="123"/>
      <c r="W100" s="123"/>
    </row>
    <row r="101" spans="1:23" hidden="1" x14ac:dyDescent="0.2">
      <c r="A101" s="203"/>
      <c r="B101" s="123"/>
      <c r="C101" s="123"/>
      <c r="D101" s="123"/>
      <c r="E101" s="20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17" t="str">
        <f t="shared" si="56"/>
        <v xml:space="preserve"> </v>
      </c>
      <c r="S101" s="217" t="str">
        <f t="shared" si="56"/>
        <v xml:space="preserve"> </v>
      </c>
      <c r="T101" s="217" t="str">
        <f t="shared" si="57"/>
        <v xml:space="preserve"> </v>
      </c>
      <c r="U101" s="218" t="str">
        <f t="shared" si="58"/>
        <v xml:space="preserve"> </v>
      </c>
      <c r="V101" s="123"/>
      <c r="W101" s="123"/>
    </row>
    <row r="102" spans="1:23" hidden="1" x14ac:dyDescent="0.2">
      <c r="A102" s="203"/>
      <c r="B102" s="123"/>
      <c r="C102" s="123"/>
      <c r="D102" s="123"/>
      <c r="E102" s="20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17" t="str">
        <f t="shared" si="56"/>
        <v xml:space="preserve"> </v>
      </c>
      <c r="S102" s="217" t="str">
        <f t="shared" si="56"/>
        <v xml:space="preserve"> </v>
      </c>
      <c r="T102" s="217" t="str">
        <f t="shared" si="57"/>
        <v xml:space="preserve"> </v>
      </c>
      <c r="U102" s="218" t="str">
        <f t="shared" si="58"/>
        <v xml:space="preserve"> </v>
      </c>
      <c r="V102" s="123"/>
      <c r="W102" s="123"/>
    </row>
    <row r="103" spans="1:23" hidden="1" x14ac:dyDescent="0.2">
      <c r="A103" s="203"/>
      <c r="B103" s="123"/>
      <c r="C103" s="123"/>
      <c r="D103" s="123"/>
      <c r="E103" s="20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17" t="str">
        <f t="shared" si="56"/>
        <v xml:space="preserve"> </v>
      </c>
      <c r="S103" s="217" t="str">
        <f t="shared" si="56"/>
        <v xml:space="preserve"> </v>
      </c>
      <c r="T103" s="217" t="str">
        <f t="shared" si="57"/>
        <v xml:space="preserve"> </v>
      </c>
      <c r="U103" s="218" t="str">
        <f t="shared" si="58"/>
        <v xml:space="preserve"> </v>
      </c>
      <c r="V103" s="123"/>
      <c r="W103" s="123"/>
    </row>
    <row r="104" spans="1:23" hidden="1" x14ac:dyDescent="0.2">
      <c r="A104" s="203"/>
      <c r="B104" s="123"/>
      <c r="C104" s="123"/>
      <c r="D104" s="123"/>
      <c r="E104" s="20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17" t="str">
        <f t="shared" si="56"/>
        <v xml:space="preserve"> </v>
      </c>
      <c r="S104" s="217" t="str">
        <f t="shared" si="56"/>
        <v xml:space="preserve"> </v>
      </c>
      <c r="T104" s="217" t="str">
        <f t="shared" si="57"/>
        <v xml:space="preserve"> </v>
      </c>
      <c r="U104" s="218" t="str">
        <f t="shared" si="58"/>
        <v xml:space="preserve"> </v>
      </c>
      <c r="V104" s="123"/>
      <c r="W104" s="123"/>
    </row>
    <row r="105" spans="1:23" hidden="1" x14ac:dyDescent="0.2">
      <c r="A105" s="203"/>
      <c r="B105" s="123"/>
      <c r="C105" s="123"/>
      <c r="D105" s="123"/>
      <c r="E105" s="20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17" t="str">
        <f t="shared" si="56"/>
        <v xml:space="preserve"> </v>
      </c>
      <c r="S105" s="217" t="str">
        <f t="shared" si="56"/>
        <v xml:space="preserve"> </v>
      </c>
      <c r="T105" s="217" t="str">
        <f t="shared" si="57"/>
        <v xml:space="preserve"> </v>
      </c>
      <c r="U105" s="218" t="str">
        <f t="shared" si="58"/>
        <v xml:space="preserve"> </v>
      </c>
      <c r="V105" s="123"/>
      <c r="W105" s="123"/>
    </row>
    <row r="106" spans="1:23" hidden="1" x14ac:dyDescent="0.2">
      <c r="A106" s="203"/>
      <c r="B106" s="123"/>
      <c r="C106" s="123"/>
      <c r="D106" s="123"/>
      <c r="E106" s="20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17" t="str">
        <f t="shared" si="56"/>
        <v xml:space="preserve"> </v>
      </c>
      <c r="S106" s="217" t="str">
        <f t="shared" si="56"/>
        <v xml:space="preserve"> </v>
      </c>
      <c r="T106" s="217" t="str">
        <f t="shared" si="57"/>
        <v xml:space="preserve"> </v>
      </c>
      <c r="U106" s="218" t="str">
        <f t="shared" si="58"/>
        <v xml:space="preserve"> </v>
      </c>
      <c r="V106" s="123"/>
      <c r="W106" s="123"/>
    </row>
    <row r="107" spans="1:23" hidden="1" x14ac:dyDescent="0.2">
      <c r="A107" s="203"/>
      <c r="B107" s="123"/>
      <c r="C107" s="123"/>
      <c r="D107" s="123"/>
      <c r="E107" s="20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17" t="str">
        <f t="shared" si="56"/>
        <v xml:space="preserve"> </v>
      </c>
      <c r="S107" s="217" t="str">
        <f t="shared" si="56"/>
        <v xml:space="preserve"> </v>
      </c>
      <c r="T107" s="217" t="str">
        <f t="shared" si="57"/>
        <v xml:space="preserve"> </v>
      </c>
      <c r="U107" s="218" t="str">
        <f t="shared" si="58"/>
        <v xml:space="preserve"> </v>
      </c>
      <c r="V107" s="123"/>
      <c r="W107" s="123"/>
    </row>
    <row r="108" spans="1:23" hidden="1" x14ac:dyDescent="0.2">
      <c r="A108" s="203"/>
      <c r="B108" s="123"/>
      <c r="C108" s="123"/>
      <c r="D108" s="123"/>
      <c r="E108" s="20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17" t="str">
        <f t="shared" si="56"/>
        <v xml:space="preserve"> </v>
      </c>
      <c r="S108" s="217" t="str">
        <f t="shared" si="56"/>
        <v xml:space="preserve"> </v>
      </c>
      <c r="T108" s="217" t="str">
        <f t="shared" si="57"/>
        <v xml:space="preserve"> </v>
      </c>
      <c r="U108" s="218" t="str">
        <f t="shared" si="58"/>
        <v xml:space="preserve"> </v>
      </c>
      <c r="V108" s="123"/>
      <c r="W108" s="123"/>
    </row>
    <row r="109" spans="1:23" hidden="1" x14ac:dyDescent="0.2">
      <c r="A109" s="203"/>
      <c r="B109" s="123"/>
      <c r="C109" s="123"/>
      <c r="D109" s="123"/>
      <c r="E109" s="20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17" t="str">
        <f t="shared" si="56"/>
        <v xml:space="preserve"> </v>
      </c>
      <c r="S109" s="217" t="str">
        <f t="shared" si="56"/>
        <v xml:space="preserve"> </v>
      </c>
      <c r="T109" s="217" t="str">
        <f t="shared" si="57"/>
        <v xml:space="preserve"> </v>
      </c>
      <c r="U109" s="218" t="str">
        <f t="shared" si="58"/>
        <v xml:space="preserve"> </v>
      </c>
      <c r="V109" s="123"/>
      <c r="W109" s="123"/>
    </row>
    <row r="110" spans="1:23" hidden="1" x14ac:dyDescent="0.2">
      <c r="A110" s="203"/>
      <c r="B110" s="123"/>
      <c r="C110" s="123"/>
      <c r="D110" s="123"/>
      <c r="E110" s="20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17" t="str">
        <f t="shared" si="56"/>
        <v xml:space="preserve"> </v>
      </c>
      <c r="S110" s="217" t="str">
        <f t="shared" si="56"/>
        <v xml:space="preserve"> </v>
      </c>
      <c r="T110" s="217" t="str">
        <f t="shared" si="57"/>
        <v xml:space="preserve"> </v>
      </c>
      <c r="U110" s="218" t="str">
        <f t="shared" si="58"/>
        <v xml:space="preserve"> </v>
      </c>
      <c r="V110" s="123"/>
      <c r="W110" s="123"/>
    </row>
    <row r="111" spans="1:23" hidden="1" x14ac:dyDescent="0.2">
      <c r="A111" s="205"/>
      <c r="B111" s="206"/>
      <c r="C111" s="207"/>
      <c r="D111" s="207"/>
      <c r="E111" s="207"/>
      <c r="F111" s="206"/>
      <c r="G111" s="207"/>
      <c r="H111" s="206"/>
      <c r="I111" s="207"/>
      <c r="J111" s="206"/>
      <c r="K111" s="207"/>
      <c r="L111" s="206"/>
      <c r="M111" s="206"/>
      <c r="N111" s="206"/>
      <c r="O111" s="206"/>
      <c r="P111" s="206"/>
      <c r="Q111" s="206"/>
      <c r="R111" s="215" t="str">
        <f t="shared" ref="R111:S113" si="60">IF(L111=0," ",(N111-L111)/L111)</f>
        <v xml:space="preserve"> </v>
      </c>
      <c r="S111" s="216" t="str">
        <f t="shared" si="60"/>
        <v xml:space="preserve"> </v>
      </c>
      <c r="T111" s="215" t="str">
        <f t="shared" si="57"/>
        <v xml:space="preserve"> </v>
      </c>
      <c r="U111" s="216" t="str">
        <f t="shared" si="58"/>
        <v xml:space="preserve"> </v>
      </c>
      <c r="V111" s="206"/>
      <c r="W111" s="207"/>
    </row>
    <row r="112" spans="1:23" hidden="1" x14ac:dyDescent="0.2">
      <c r="A112" s="205" t="s">
        <v>87</v>
      </c>
      <c r="B112" s="206" t="e">
        <f t="shared" ref="B112:Q112" si="61">B95+B85</f>
        <v>#VALUE!</v>
      </c>
      <c r="C112" s="206">
        <f t="shared" si="61"/>
        <v>0</v>
      </c>
      <c r="D112" s="206">
        <f t="shared" si="61"/>
        <v>0</v>
      </c>
      <c r="E112" s="206">
        <f t="shared" si="61"/>
        <v>0</v>
      </c>
      <c r="F112" s="206">
        <f t="shared" si="61"/>
        <v>0</v>
      </c>
      <c r="G112" s="206">
        <f t="shared" si="61"/>
        <v>0</v>
      </c>
      <c r="H112" s="206">
        <f t="shared" si="61"/>
        <v>0</v>
      </c>
      <c r="I112" s="206">
        <f t="shared" si="61"/>
        <v>0</v>
      </c>
      <c r="J112" s="206">
        <f t="shared" si="61"/>
        <v>0</v>
      </c>
      <c r="K112" s="206">
        <f t="shared" si="61"/>
        <v>0</v>
      </c>
      <c r="L112" s="206">
        <f t="shared" si="61"/>
        <v>0</v>
      </c>
      <c r="M112" s="206">
        <f t="shared" si="61"/>
        <v>0</v>
      </c>
      <c r="N112" s="206">
        <f t="shared" si="61"/>
        <v>0</v>
      </c>
      <c r="O112" s="206">
        <f t="shared" si="61"/>
        <v>0</v>
      </c>
      <c r="P112" s="206">
        <f t="shared" si="61"/>
        <v>0</v>
      </c>
      <c r="Q112" s="206">
        <f t="shared" si="61"/>
        <v>0</v>
      </c>
      <c r="R112" s="215" t="str">
        <f t="shared" si="60"/>
        <v xml:space="preserve"> </v>
      </c>
      <c r="S112" s="216" t="str">
        <f t="shared" si="60"/>
        <v xml:space="preserve"> </v>
      </c>
      <c r="T112" s="215" t="str">
        <f t="shared" si="57"/>
        <v xml:space="preserve"> </v>
      </c>
      <c r="U112" s="216" t="str">
        <f t="shared" si="58"/>
        <v xml:space="preserve"> </v>
      </c>
      <c r="V112" s="206">
        <f>V95+V85</f>
        <v>0</v>
      </c>
      <c r="W112" s="206">
        <f>W95+W85</f>
        <v>0</v>
      </c>
    </row>
    <row r="113" spans="1:23" hidden="1" x14ac:dyDescent="0.2">
      <c r="A113" s="208" t="s">
        <v>118</v>
      </c>
      <c r="B113" s="209" t="str">
        <f>B85</f>
        <v/>
      </c>
      <c r="C113" s="209">
        <f t="shared" ref="C113:Q113" si="62">C85</f>
        <v>0</v>
      </c>
      <c r="D113" s="209">
        <f t="shared" si="62"/>
        <v>0</v>
      </c>
      <c r="E113" s="209">
        <f t="shared" si="62"/>
        <v>0</v>
      </c>
      <c r="F113" s="209">
        <f t="shared" si="62"/>
        <v>0</v>
      </c>
      <c r="G113" s="209">
        <f t="shared" si="62"/>
        <v>0</v>
      </c>
      <c r="H113" s="209">
        <f t="shared" si="62"/>
        <v>0</v>
      </c>
      <c r="I113" s="209">
        <f t="shared" si="62"/>
        <v>0</v>
      </c>
      <c r="J113" s="209">
        <f t="shared" si="62"/>
        <v>0</v>
      </c>
      <c r="K113" s="209">
        <f t="shared" si="62"/>
        <v>0</v>
      </c>
      <c r="L113" s="209">
        <f t="shared" si="62"/>
        <v>0</v>
      </c>
      <c r="M113" s="209">
        <f t="shared" si="62"/>
        <v>0</v>
      </c>
      <c r="N113" s="209">
        <f t="shared" si="62"/>
        <v>0</v>
      </c>
      <c r="O113" s="209">
        <f t="shared" si="62"/>
        <v>0</v>
      </c>
      <c r="P113" s="209">
        <f t="shared" si="62"/>
        <v>0</v>
      </c>
      <c r="Q113" s="209">
        <f t="shared" si="62"/>
        <v>0</v>
      </c>
      <c r="R113" s="215" t="str">
        <f t="shared" si="60"/>
        <v xml:space="preserve"> </v>
      </c>
      <c r="S113" s="216" t="str">
        <f t="shared" si="60"/>
        <v xml:space="preserve"> </v>
      </c>
      <c r="T113" s="215" t="str">
        <f t="shared" si="57"/>
        <v xml:space="preserve"> </v>
      </c>
      <c r="U113" s="216" t="str">
        <f t="shared" si="58"/>
        <v xml:space="preserve"> </v>
      </c>
      <c r="V113" s="209">
        <f>V85</f>
        <v>0</v>
      </c>
      <c r="W113" s="209">
        <f>W85</f>
        <v>0</v>
      </c>
    </row>
    <row r="114" spans="1:23" x14ac:dyDescent="0.2">
      <c r="A114" s="210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9"/>
      <c r="S114" s="219"/>
      <c r="T114" s="219"/>
      <c r="U114" s="219"/>
      <c r="V114" s="211"/>
      <c r="W114" s="211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212"/>
      <c r="C117" s="212"/>
      <c r="D117" s="212"/>
      <c r="E117" s="212"/>
      <c r="F117" s="212"/>
      <c r="H117" s="212"/>
      <c r="I117" s="212"/>
      <c r="J117" s="212"/>
      <c r="K117" s="212"/>
      <c r="V117" s="212"/>
    </row>
    <row r="118" spans="1:23" x14ac:dyDescent="0.2">
      <c r="A118" s="29" t="s">
        <v>122</v>
      </c>
      <c r="B118" s="212"/>
      <c r="C118" s="212"/>
      <c r="D118" s="212"/>
      <c r="E118" s="212"/>
      <c r="F118" s="212"/>
      <c r="H118" s="212"/>
      <c r="I118" s="212"/>
      <c r="J118" s="212"/>
      <c r="K118" s="212"/>
      <c r="V118" s="212"/>
    </row>
    <row r="119" spans="1:23" x14ac:dyDescent="0.2">
      <c r="A119" s="29" t="s">
        <v>123</v>
      </c>
      <c r="B119" s="212"/>
      <c r="C119" s="212"/>
      <c r="D119" s="212"/>
      <c r="E119" s="212"/>
      <c r="F119" s="212"/>
      <c r="H119" s="212"/>
      <c r="I119" s="212"/>
      <c r="J119" s="212"/>
      <c r="K119" s="212"/>
      <c r="V119" s="212"/>
    </row>
    <row r="120" spans="1:23" x14ac:dyDescent="0.2">
      <c r="A120" s="29" t="s">
        <v>124</v>
      </c>
    </row>
    <row r="123" spans="1:23" x14ac:dyDescent="0.2">
      <c r="A123" s="212"/>
      <c r="G123" s="212"/>
      <c r="W123" s="212"/>
    </row>
    <row r="124" spans="1:23" x14ac:dyDescent="0.2">
      <c r="A124" s="212"/>
      <c r="G124" s="212"/>
      <c r="W124" s="212"/>
    </row>
    <row r="125" spans="1:23" x14ac:dyDescent="0.2">
      <c r="A125" s="212"/>
      <c r="G125" s="212"/>
      <c r="W125" s="212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17552-EC25-4D4D-B2D9-56EFE1D71046}">
  <dimension ref="A1:W125"/>
  <sheetViews>
    <sheetView showGridLines="0" workbookViewId="0">
      <selection activeCell="A5" sqref="A5:U5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130"/>
      <c r="W1" s="130"/>
    </row>
    <row r="2" spans="1:23" ht="18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131"/>
      <c r="W2" s="131"/>
    </row>
    <row r="3" spans="1:23" ht="18" customHeight="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31"/>
      <c r="W3" s="131"/>
    </row>
    <row r="4" spans="1:23" ht="18" customHeight="1" x14ac:dyDescent="0.25">
      <c r="A4" s="230" t="s">
        <v>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131"/>
      <c r="W4" s="131"/>
    </row>
    <row r="5" spans="1:23" ht="15" customHeight="1" x14ac:dyDescent="0.25">
      <c r="A5" s="231" t="s">
        <v>130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132"/>
      <c r="W5" s="132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227" t="s">
        <v>5</v>
      </c>
      <c r="G6" s="228"/>
      <c r="H6" s="227" t="s">
        <v>6</v>
      </c>
      <c r="I6" s="228"/>
      <c r="J6" s="227" t="s">
        <v>7</v>
      </c>
      <c r="K6" s="228"/>
      <c r="L6" s="227" t="s">
        <v>8</v>
      </c>
      <c r="M6" s="228"/>
      <c r="N6" s="227" t="s">
        <v>9</v>
      </c>
      <c r="O6" s="228"/>
      <c r="P6" s="227" t="s">
        <v>10</v>
      </c>
      <c r="Q6" s="228"/>
      <c r="R6" s="227" t="s">
        <v>11</v>
      </c>
      <c r="S6" s="228"/>
      <c r="T6" s="227" t="s">
        <v>12</v>
      </c>
      <c r="U6" s="228"/>
      <c r="V6" s="227" t="s">
        <v>13</v>
      </c>
      <c r="W6" s="228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44410000</v>
      </c>
      <c r="C10" s="92">
        <v>0</v>
      </c>
      <c r="D10" s="92"/>
      <c r="E10" s="92">
        <f t="shared" ref="E10:E15" si="0">$B10      +$C10      +$D10</f>
        <v>44410000</v>
      </c>
      <c r="F10" s="93">
        <v>44410000</v>
      </c>
      <c r="G10" s="94">
        <v>44410000</v>
      </c>
      <c r="H10" s="93">
        <v>4997000</v>
      </c>
      <c r="I10" s="94">
        <v>2059218</v>
      </c>
      <c r="J10" s="93">
        <v>8303000</v>
      </c>
      <c r="K10" s="94">
        <v>1939711</v>
      </c>
      <c r="L10" s="93">
        <v>9963000</v>
      </c>
      <c r="M10" s="94">
        <v>2846218</v>
      </c>
      <c r="N10" s="93">
        <v>11502000</v>
      </c>
      <c r="O10" s="94">
        <v>8528885</v>
      </c>
      <c r="P10" s="93">
        <f t="shared" ref="P10:P15" si="1">$H10      +$J10      +$L10      +$N10</f>
        <v>34765000</v>
      </c>
      <c r="Q10" s="94">
        <f t="shared" ref="Q10:Q15" si="2">$I10      +$K10      +$M10      +$O10</f>
        <v>15374032</v>
      </c>
      <c r="R10" s="48">
        <f t="shared" ref="R10:R15" si="3">IF(($L10      =0),0,((($N10      -$L10      )/$L10      )*100))</f>
        <v>15.447154471544716</v>
      </c>
      <c r="S10" s="49">
        <f t="shared" ref="S10:S15" si="4">IF(($M10      =0),0,((($O10      -$M10      )/$M10      )*100))</f>
        <v>199.65677260139597</v>
      </c>
      <c r="T10" s="48">
        <f t="shared" ref="T10:T14" si="5">IF(($E10      =0),0,(($P10      /$E10      )*100))</f>
        <v>78.281918486827294</v>
      </c>
      <c r="U10" s="50">
        <f t="shared" ref="U10:U14" si="6">IF(($E10      =0),0,(($Q10      /$E10      )*100))</f>
        <v>34.618401260977258</v>
      </c>
      <c r="V10" s="93">
        <v>380000</v>
      </c>
      <c r="W10" s="94">
        <v>0</v>
      </c>
    </row>
    <row r="11" spans="1:23" ht="12.95" customHeight="1" x14ac:dyDescent="0.2">
      <c r="A11" s="47" t="s">
        <v>37</v>
      </c>
      <c r="B11" s="92">
        <v>38000000</v>
      </c>
      <c r="C11" s="92">
        <v>0</v>
      </c>
      <c r="D11" s="92"/>
      <c r="E11" s="92">
        <f t="shared" si="0"/>
        <v>38000000</v>
      </c>
      <c r="F11" s="93">
        <v>38000000</v>
      </c>
      <c r="G11" s="94">
        <v>38000000</v>
      </c>
      <c r="H11" s="93">
        <v>8420000</v>
      </c>
      <c r="I11" s="94">
        <v>2434236</v>
      </c>
      <c r="J11" s="93">
        <v>9595000</v>
      </c>
      <c r="K11" s="94">
        <v>3827425</v>
      </c>
      <c r="L11" s="93">
        <v>9348000</v>
      </c>
      <c r="M11" s="94">
        <v>3246247</v>
      </c>
      <c r="N11" s="93">
        <v>8775000</v>
      </c>
      <c r="O11" s="94">
        <v>15320779</v>
      </c>
      <c r="P11" s="93">
        <f t="shared" si="1"/>
        <v>36138000</v>
      </c>
      <c r="Q11" s="94">
        <f t="shared" si="2"/>
        <v>24828687</v>
      </c>
      <c r="R11" s="48">
        <f t="shared" si="3"/>
        <v>-6.1296534017971753</v>
      </c>
      <c r="S11" s="49">
        <f t="shared" si="4"/>
        <v>371.95358209033384</v>
      </c>
      <c r="T11" s="48">
        <f t="shared" si="5"/>
        <v>95.1</v>
      </c>
      <c r="U11" s="50">
        <f t="shared" si="6"/>
        <v>65.338650000000001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-18847000</v>
      </c>
      <c r="D13" s="92"/>
      <c r="E13" s="92">
        <f t="shared" si="0"/>
        <v>11153000</v>
      </c>
      <c r="F13" s="93">
        <v>11153000</v>
      </c>
      <c r="G13" s="94">
        <v>11153000</v>
      </c>
      <c r="H13" s="93">
        <v>3049000</v>
      </c>
      <c r="I13" s="94"/>
      <c r="J13" s="93">
        <v>1283000</v>
      </c>
      <c r="K13" s="94"/>
      <c r="L13" s="93">
        <v>5048000</v>
      </c>
      <c r="M13" s="94">
        <v>7661573</v>
      </c>
      <c r="N13" s="93">
        <v>1773000</v>
      </c>
      <c r="O13" s="94"/>
      <c r="P13" s="93">
        <f t="shared" si="1"/>
        <v>11153000</v>
      </c>
      <c r="Q13" s="94">
        <f t="shared" si="2"/>
        <v>7661573</v>
      </c>
      <c r="R13" s="48">
        <f t="shared" si="3"/>
        <v>-64.877179080824092</v>
      </c>
      <c r="S13" s="49">
        <f t="shared" si="4"/>
        <v>-100</v>
      </c>
      <c r="T13" s="48">
        <f t="shared" si="5"/>
        <v>100</v>
      </c>
      <c r="U13" s="50">
        <f t="shared" si="6"/>
        <v>68.695176185779616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22000000</v>
      </c>
      <c r="C14" s="92">
        <v>0</v>
      </c>
      <c r="D14" s="92"/>
      <c r="E14" s="92">
        <f t="shared" si="0"/>
        <v>22000000</v>
      </c>
      <c r="F14" s="93">
        <v>22000000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133">
        <f>SUM(B9:B14)</f>
        <v>134410000</v>
      </c>
      <c r="C15" s="133">
        <f>SUM(C9:C14)</f>
        <v>-18847000</v>
      </c>
      <c r="D15" s="133"/>
      <c r="E15" s="133">
        <f t="shared" si="0"/>
        <v>115563000</v>
      </c>
      <c r="F15" s="134">
        <f t="shared" ref="F15:O15" si="7">SUM(F9:F14)</f>
        <v>115563000</v>
      </c>
      <c r="G15" s="135">
        <f t="shared" si="7"/>
        <v>93563000</v>
      </c>
      <c r="H15" s="134">
        <f t="shared" si="7"/>
        <v>16466000</v>
      </c>
      <c r="I15" s="135">
        <f t="shared" si="7"/>
        <v>4493454</v>
      </c>
      <c r="J15" s="134">
        <f t="shared" si="7"/>
        <v>19181000</v>
      </c>
      <c r="K15" s="135">
        <f t="shared" si="7"/>
        <v>5767136</v>
      </c>
      <c r="L15" s="134">
        <f t="shared" si="7"/>
        <v>24359000</v>
      </c>
      <c r="M15" s="135">
        <f t="shared" si="7"/>
        <v>13754038</v>
      </c>
      <c r="N15" s="134">
        <f t="shared" si="7"/>
        <v>22050000</v>
      </c>
      <c r="O15" s="135">
        <f t="shared" si="7"/>
        <v>23849664</v>
      </c>
      <c r="P15" s="134">
        <f t="shared" si="1"/>
        <v>82056000</v>
      </c>
      <c r="Q15" s="135">
        <f t="shared" si="2"/>
        <v>47864292</v>
      </c>
      <c r="R15" s="136">
        <f t="shared" si="3"/>
        <v>-9.4790426536393113</v>
      </c>
      <c r="S15" s="137">
        <f t="shared" si="4"/>
        <v>73.401178621143842</v>
      </c>
      <c r="T15" s="136">
        <f>IF((SUM($E9:$E13))=0,0,(P15/(SUM($E9:$E13))*100))</f>
        <v>87.701334929405846</v>
      </c>
      <c r="U15" s="54">
        <f>IF((SUM($E9:$E13))=0,0,(Q15/(SUM($E9:$E13))*100))</f>
        <v>51.157286534206904</v>
      </c>
      <c r="V15" s="134">
        <f>SUM(V9:V14)</f>
        <v>380000</v>
      </c>
      <c r="W15" s="135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75218000</v>
      </c>
      <c r="C17" s="92">
        <v>0</v>
      </c>
      <c r="D17" s="92"/>
      <c r="E17" s="92">
        <f t="shared" ref="E17:E24" si="8">$B17      +$C17      +$D17</f>
        <v>75218000</v>
      </c>
      <c r="F17" s="93">
        <v>75218000</v>
      </c>
      <c r="G17" s="94">
        <v>75218000</v>
      </c>
      <c r="H17" s="93">
        <v>23093000</v>
      </c>
      <c r="I17" s="94"/>
      <c r="J17" s="93">
        <v>16989000</v>
      </c>
      <c r="K17" s="94"/>
      <c r="L17" s="93">
        <v>13290000</v>
      </c>
      <c r="M17" s="94"/>
      <c r="N17" s="93">
        <v>21705000</v>
      </c>
      <c r="O17" s="94"/>
      <c r="P17" s="93">
        <f t="shared" ref="P17:P24" si="9">$H17      +$J17      +$L17      +$N17</f>
        <v>75077000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63.318284424379236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99.812544869579085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9875000</v>
      </c>
      <c r="C19" s="92">
        <v>0</v>
      </c>
      <c r="D19" s="92"/>
      <c r="E19" s="92">
        <f t="shared" si="8"/>
        <v>9875000</v>
      </c>
      <c r="F19" s="93">
        <v>9875000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1</v>
      </c>
    </row>
    <row r="24" spans="1:23" ht="12.95" customHeight="1" x14ac:dyDescent="0.2">
      <c r="A24" s="51" t="s">
        <v>41</v>
      </c>
      <c r="B24" s="133">
        <f>SUM(B17:B23)</f>
        <v>85093000</v>
      </c>
      <c r="C24" s="133">
        <f>SUM(C17:C23)</f>
        <v>0</v>
      </c>
      <c r="D24" s="133"/>
      <c r="E24" s="133">
        <f t="shared" si="8"/>
        <v>85093000</v>
      </c>
      <c r="F24" s="134">
        <f t="shared" ref="F24:O24" si="15">SUM(F17:F23)</f>
        <v>85093000</v>
      </c>
      <c r="G24" s="135">
        <f t="shared" si="15"/>
        <v>75218000</v>
      </c>
      <c r="H24" s="134">
        <f t="shared" si="15"/>
        <v>23093000</v>
      </c>
      <c r="I24" s="135">
        <f t="shared" si="15"/>
        <v>0</v>
      </c>
      <c r="J24" s="134">
        <f t="shared" si="15"/>
        <v>16989000</v>
      </c>
      <c r="K24" s="135">
        <f t="shared" si="15"/>
        <v>0</v>
      </c>
      <c r="L24" s="134">
        <f t="shared" si="15"/>
        <v>13290000</v>
      </c>
      <c r="M24" s="135">
        <f t="shared" si="15"/>
        <v>0</v>
      </c>
      <c r="N24" s="134">
        <f t="shared" si="15"/>
        <v>21705000</v>
      </c>
      <c r="O24" s="135">
        <f t="shared" si="15"/>
        <v>0</v>
      </c>
      <c r="P24" s="134">
        <f t="shared" si="9"/>
        <v>75077000</v>
      </c>
      <c r="Q24" s="135">
        <f t="shared" si="10"/>
        <v>0</v>
      </c>
      <c r="R24" s="136">
        <f t="shared" si="11"/>
        <v>63.318284424379236</v>
      </c>
      <c r="S24" s="137">
        <f t="shared" si="12"/>
        <v>0</v>
      </c>
      <c r="T24" s="136">
        <f>IF(($E24-$E19-$E23)   =0,0,($P24   /($E24-$E19-$E23)   )*100)</f>
        <v>99.812544869579085</v>
      </c>
      <c r="U24" s="54">
        <f>IF(($E24-$E19-$E23)   =0,0,($Q24   /($E24-$E19-$E23)   )*100)</f>
        <v>0</v>
      </c>
      <c r="V24" s="134">
        <f>SUM(V17:V23)</f>
        <v>0</v>
      </c>
      <c r="W24" s="135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0</v>
      </c>
      <c r="C28" s="92">
        <v>198256000</v>
      </c>
      <c r="D28" s="92"/>
      <c r="E28" s="92">
        <f>$B28      +$C28      +$D28</f>
        <v>198256000</v>
      </c>
      <c r="F28" s="93">
        <v>198256000</v>
      </c>
      <c r="G28" s="94">
        <v>198256000</v>
      </c>
      <c r="H28" s="93"/>
      <c r="I28" s="94"/>
      <c r="J28" s="93"/>
      <c r="K28" s="94"/>
      <c r="L28" s="93"/>
      <c r="M28" s="94"/>
      <c r="N28" s="93"/>
      <c r="O28" s="94">
        <v>32551148</v>
      </c>
      <c r="P28" s="93">
        <f>$H28      +$J28      +$L28      +$N28</f>
        <v>0</v>
      </c>
      <c r="Q28" s="94">
        <f>$I28      +$K28      +$M28      +$O28</f>
        <v>32551148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16.418745460414815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6996000</v>
      </c>
      <c r="C29" s="92">
        <v>0</v>
      </c>
      <c r="D29" s="92"/>
      <c r="E29" s="92">
        <f>$B29      +$C29      +$D29</f>
        <v>6996000</v>
      </c>
      <c r="F29" s="93">
        <v>6996000</v>
      </c>
      <c r="G29" s="94">
        <v>6996000</v>
      </c>
      <c r="H29" s="93">
        <v>817000</v>
      </c>
      <c r="I29" s="94">
        <v>26352</v>
      </c>
      <c r="J29" s="93">
        <v>674000</v>
      </c>
      <c r="K29" s="94">
        <v>796272</v>
      </c>
      <c r="L29" s="93">
        <v>991000</v>
      </c>
      <c r="M29" s="94">
        <v>-193157</v>
      </c>
      <c r="N29" s="93">
        <v>2950000</v>
      </c>
      <c r="O29" s="94">
        <v>6362468</v>
      </c>
      <c r="P29" s="93">
        <f>$H29      +$J29      +$L29      +$N29</f>
        <v>5432000</v>
      </c>
      <c r="Q29" s="94">
        <f>$I29      +$K29      +$M29      +$O29</f>
        <v>6991935</v>
      </c>
      <c r="R29" s="48">
        <f>IF(($L29      =0),0,((($N29      -$L29      )/$L29      )*100))</f>
        <v>197.67911200807265</v>
      </c>
      <c r="S29" s="49">
        <f>IF(($M29      =0),0,((($O29      -$M29      )/$M29      )*100))</f>
        <v>-3393.936020957045</v>
      </c>
      <c r="T29" s="48">
        <f>IF(($E29      =0),0,(($P29      /$E29      )*100))</f>
        <v>77.644368210405943</v>
      </c>
      <c r="U29" s="50">
        <f>IF(($E29      =0),0,(($Q29      /$E29      )*100))</f>
        <v>99.94189536878217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133">
        <f>SUM(B26:B29)</f>
        <v>6996000</v>
      </c>
      <c r="C30" s="133">
        <f>SUM(C26:C29)</f>
        <v>198256000</v>
      </c>
      <c r="D30" s="133"/>
      <c r="E30" s="133">
        <f>$B30      +$C30      +$D30</f>
        <v>205252000</v>
      </c>
      <c r="F30" s="134">
        <f t="shared" ref="F30:O30" si="16">SUM(F26:F29)</f>
        <v>205252000</v>
      </c>
      <c r="G30" s="135">
        <f t="shared" si="16"/>
        <v>205252000</v>
      </c>
      <c r="H30" s="134">
        <f t="shared" si="16"/>
        <v>817000</v>
      </c>
      <c r="I30" s="135">
        <f t="shared" si="16"/>
        <v>26352</v>
      </c>
      <c r="J30" s="134">
        <f t="shared" si="16"/>
        <v>674000</v>
      </c>
      <c r="K30" s="135">
        <f t="shared" si="16"/>
        <v>796272</v>
      </c>
      <c r="L30" s="134">
        <f t="shared" si="16"/>
        <v>991000</v>
      </c>
      <c r="M30" s="135">
        <f t="shared" si="16"/>
        <v>-193157</v>
      </c>
      <c r="N30" s="134">
        <f t="shared" si="16"/>
        <v>2950000</v>
      </c>
      <c r="O30" s="135">
        <f t="shared" si="16"/>
        <v>38913616</v>
      </c>
      <c r="P30" s="134">
        <f>$H30      +$J30      +$L30      +$N30</f>
        <v>5432000</v>
      </c>
      <c r="Q30" s="135">
        <f>$I30      +$K30      +$M30      +$O30</f>
        <v>39543083</v>
      </c>
      <c r="R30" s="136">
        <f>IF(($L30      =0),0,((($N30      -$L30      )/$L30      )*100))</f>
        <v>197.67911200807265</v>
      </c>
      <c r="S30" s="137">
        <f>IF(($M30      =0),0,((($O30      -$M30      )/$M30      )*100))</f>
        <v>-20246.107052811964</v>
      </c>
      <c r="T30" s="136">
        <f>IF($E30   =0,0,($P30   /$E30   )*100)</f>
        <v>2.6465028355387523</v>
      </c>
      <c r="U30" s="54">
        <f>IF($E30   =0,0,($Q30   /$E30   )*100)</f>
        <v>19.265626157114184</v>
      </c>
      <c r="V30" s="134">
        <f>SUM(V26:V29)</f>
        <v>0</v>
      </c>
      <c r="W30" s="135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59874000</v>
      </c>
      <c r="C32" s="92">
        <v>0</v>
      </c>
      <c r="D32" s="92"/>
      <c r="E32" s="92">
        <f>$B32      +$C32      +$D32</f>
        <v>59874000</v>
      </c>
      <c r="F32" s="93">
        <v>59874000</v>
      </c>
      <c r="G32" s="94">
        <v>59874000</v>
      </c>
      <c r="H32" s="93">
        <v>24746000</v>
      </c>
      <c r="I32" s="94">
        <v>9713751</v>
      </c>
      <c r="J32" s="93">
        <v>17917000</v>
      </c>
      <c r="K32" s="94">
        <v>8511749</v>
      </c>
      <c r="L32" s="93">
        <v>5371000</v>
      </c>
      <c r="M32" s="94">
        <v>266041</v>
      </c>
      <c r="N32" s="93">
        <v>4970000</v>
      </c>
      <c r="O32" s="94">
        <v>12611514</v>
      </c>
      <c r="P32" s="93">
        <f>$H32      +$J32      +$L32      +$N32</f>
        <v>53004000</v>
      </c>
      <c r="Q32" s="94">
        <f>$I32      +$K32      +$M32      +$O32</f>
        <v>31103055</v>
      </c>
      <c r="R32" s="48">
        <f>IF(($L32      =0),0,((($N32      -$L32      )/$L32      )*100))</f>
        <v>-7.466021225097748</v>
      </c>
      <c r="S32" s="49">
        <f>IF(($M32      =0),0,((($O32      -$M32      )/$M32      )*100))</f>
        <v>4640.440007367285</v>
      </c>
      <c r="T32" s="48">
        <f>IF(($E32      =0),0,(($P32      /$E32      )*100))</f>
        <v>88.525904399238399</v>
      </c>
      <c r="U32" s="50">
        <f>IF(($E32      =0),0,(($Q32      /$E32      )*100))</f>
        <v>51.947514781040184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133">
        <f>B32</f>
        <v>59874000</v>
      </c>
      <c r="C33" s="133">
        <f>C32</f>
        <v>0</v>
      </c>
      <c r="D33" s="133"/>
      <c r="E33" s="133">
        <f>$B33      +$C33      +$D33</f>
        <v>59874000</v>
      </c>
      <c r="F33" s="134">
        <f t="shared" ref="F33:O33" si="17">F32</f>
        <v>59874000</v>
      </c>
      <c r="G33" s="135">
        <f t="shared" si="17"/>
        <v>59874000</v>
      </c>
      <c r="H33" s="134">
        <f t="shared" si="17"/>
        <v>24746000</v>
      </c>
      <c r="I33" s="135">
        <f t="shared" si="17"/>
        <v>9713751</v>
      </c>
      <c r="J33" s="134">
        <f t="shared" si="17"/>
        <v>17917000</v>
      </c>
      <c r="K33" s="135">
        <f t="shared" si="17"/>
        <v>8511749</v>
      </c>
      <c r="L33" s="134">
        <f t="shared" si="17"/>
        <v>5371000</v>
      </c>
      <c r="M33" s="135">
        <f t="shared" si="17"/>
        <v>266041</v>
      </c>
      <c r="N33" s="134">
        <f t="shared" si="17"/>
        <v>4970000</v>
      </c>
      <c r="O33" s="135">
        <f t="shared" si="17"/>
        <v>12611514</v>
      </c>
      <c r="P33" s="134">
        <f>$H33      +$J33      +$L33      +$N33</f>
        <v>53004000</v>
      </c>
      <c r="Q33" s="135">
        <f>$I33      +$K33      +$M33      +$O33</f>
        <v>31103055</v>
      </c>
      <c r="R33" s="136">
        <f>IF(($L33      =0),0,((($N33      -$L33      )/$L33      )*100))</f>
        <v>-7.466021225097748</v>
      </c>
      <c r="S33" s="137">
        <f>IF(($M33      =0),0,((($O33      -$M33      )/$M33      )*100))</f>
        <v>4640.440007367285</v>
      </c>
      <c r="T33" s="136">
        <f>IF($E33   =0,0,($P33   /$E33   )*100)</f>
        <v>88.525904399238399</v>
      </c>
      <c r="U33" s="54">
        <f>IF($E33   =0,0,($Q33   /$E33   )*100)</f>
        <v>51.947514781040184</v>
      </c>
      <c r="V33" s="134">
        <f>V32</f>
        <v>0</v>
      </c>
      <c r="W33" s="135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275381000</v>
      </c>
      <c r="C35" s="92">
        <v>-61000</v>
      </c>
      <c r="D35" s="92"/>
      <c r="E35" s="92">
        <f t="shared" ref="E35:E40" si="18">$B35      +$C35      +$D35</f>
        <v>275320000</v>
      </c>
      <c r="F35" s="93">
        <v>275320000</v>
      </c>
      <c r="G35" s="94">
        <v>275320000</v>
      </c>
      <c r="H35" s="93">
        <v>42200000</v>
      </c>
      <c r="I35" s="94">
        <v>16552270</v>
      </c>
      <c r="J35" s="93">
        <v>70266000</v>
      </c>
      <c r="K35" s="94">
        <v>43373387</v>
      </c>
      <c r="L35" s="93">
        <v>35531000</v>
      </c>
      <c r="M35" s="94">
        <v>18225403</v>
      </c>
      <c r="N35" s="93">
        <v>99641000</v>
      </c>
      <c r="O35" s="94">
        <v>68880346</v>
      </c>
      <c r="P35" s="93">
        <f t="shared" ref="P35:P40" si="19">$H35      +$J35      +$L35      +$N35</f>
        <v>247638000</v>
      </c>
      <c r="Q35" s="94">
        <f t="shared" ref="Q35:Q40" si="20">$I35      +$K35      +$M35      +$O35</f>
        <v>147031406</v>
      </c>
      <c r="R35" s="48">
        <f t="shared" ref="R35:R40" si="21">IF(($L35      =0),0,((($N35      -$L35      )/$L35      )*100))</f>
        <v>180.43398722242549</v>
      </c>
      <c r="S35" s="49">
        <f t="shared" ref="S35:S40" si="22">IF(($M35      =0),0,((($O35      -$M35      )/$M35      )*100))</f>
        <v>277.93592822062698</v>
      </c>
      <c r="T35" s="48">
        <f t="shared" ref="T35:T39" si="23">IF(($E35      =0),0,(($P35      /$E35      )*100))</f>
        <v>89.945517942757519</v>
      </c>
      <c r="U35" s="50">
        <f t="shared" ref="U35:U39" si="24">IF(($E35      =0),0,(($Q35      /$E35      )*100))</f>
        <v>53.40382318756356</v>
      </c>
      <c r="V35" s="93">
        <v>19478000</v>
      </c>
      <c r="W35" s="94">
        <v>0</v>
      </c>
    </row>
    <row r="36" spans="1:23" ht="12.95" customHeight="1" x14ac:dyDescent="0.2">
      <c r="A36" s="47" t="s">
        <v>60</v>
      </c>
      <c r="B36" s="92">
        <v>285000000</v>
      </c>
      <c r="C36" s="92">
        <v>0</v>
      </c>
      <c r="D36" s="92"/>
      <c r="E36" s="92">
        <f t="shared" si="18"/>
        <v>285000000</v>
      </c>
      <c r="F36" s="93">
        <v>285000000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25200000</v>
      </c>
      <c r="C38" s="92">
        <v>0</v>
      </c>
      <c r="D38" s="92"/>
      <c r="E38" s="92">
        <f t="shared" si="18"/>
        <v>25200000</v>
      </c>
      <c r="F38" s="93">
        <v>25200000</v>
      </c>
      <c r="G38" s="94">
        <v>25200000</v>
      </c>
      <c r="H38" s="93"/>
      <c r="I38" s="94">
        <v>4921472</v>
      </c>
      <c r="J38" s="93">
        <v>9266000</v>
      </c>
      <c r="K38" s="94">
        <v>2764716</v>
      </c>
      <c r="L38" s="93">
        <v>7813000</v>
      </c>
      <c r="M38" s="94">
        <v>262080</v>
      </c>
      <c r="N38" s="93">
        <v>7383000</v>
      </c>
      <c r="O38" s="94">
        <v>5307513</v>
      </c>
      <c r="P38" s="93">
        <f t="shared" si="19"/>
        <v>24462000</v>
      </c>
      <c r="Q38" s="94">
        <f t="shared" si="20"/>
        <v>13255781</v>
      </c>
      <c r="R38" s="48">
        <f t="shared" si="21"/>
        <v>-5.5036477665429411</v>
      </c>
      <c r="S38" s="49">
        <f t="shared" si="22"/>
        <v>1925.1499542124541</v>
      </c>
      <c r="T38" s="48">
        <f t="shared" si="23"/>
        <v>97.071428571428569</v>
      </c>
      <c r="U38" s="50">
        <f t="shared" si="24"/>
        <v>52.602305555555553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1</v>
      </c>
    </row>
    <row r="40" spans="1:23" ht="12.95" customHeight="1" x14ac:dyDescent="0.2">
      <c r="A40" s="51" t="s">
        <v>41</v>
      </c>
      <c r="B40" s="133">
        <f>SUM(B35:B39)</f>
        <v>585581000</v>
      </c>
      <c r="C40" s="133">
        <f>SUM(C35:C39)</f>
        <v>-61000</v>
      </c>
      <c r="D40" s="133"/>
      <c r="E40" s="133">
        <f t="shared" si="18"/>
        <v>585520000</v>
      </c>
      <c r="F40" s="134">
        <f t="shared" ref="F40:O40" si="25">SUM(F35:F39)</f>
        <v>585520000</v>
      </c>
      <c r="G40" s="135">
        <f t="shared" si="25"/>
        <v>300520000</v>
      </c>
      <c r="H40" s="134">
        <f t="shared" si="25"/>
        <v>42200000</v>
      </c>
      <c r="I40" s="135">
        <f t="shared" si="25"/>
        <v>21473742</v>
      </c>
      <c r="J40" s="134">
        <f t="shared" si="25"/>
        <v>79532000</v>
      </c>
      <c r="K40" s="135">
        <f t="shared" si="25"/>
        <v>46138103</v>
      </c>
      <c r="L40" s="134">
        <f t="shared" si="25"/>
        <v>43344000</v>
      </c>
      <c r="M40" s="135">
        <f t="shared" si="25"/>
        <v>18487483</v>
      </c>
      <c r="N40" s="134">
        <f t="shared" si="25"/>
        <v>107024000</v>
      </c>
      <c r="O40" s="135">
        <f t="shared" si="25"/>
        <v>74187859</v>
      </c>
      <c r="P40" s="134">
        <f t="shared" si="19"/>
        <v>272100000</v>
      </c>
      <c r="Q40" s="135">
        <f t="shared" si="20"/>
        <v>160287187</v>
      </c>
      <c r="R40" s="136">
        <f t="shared" si="21"/>
        <v>146.91768180140272</v>
      </c>
      <c r="S40" s="137">
        <f t="shared" si="22"/>
        <v>301.28696264386019</v>
      </c>
      <c r="T40" s="136">
        <f>IF((+$E35+$E38) =0,0,(P40   /(+$E35+$E38) )*100)</f>
        <v>90.543058698256345</v>
      </c>
      <c r="U40" s="54">
        <f>IF((+$E35+$E38) =0,0,(Q40   /(+$E35+$E38) )*100)</f>
        <v>53.336612205510448</v>
      </c>
      <c r="V40" s="134">
        <f>SUM(V35:V39)</f>
        <v>19478000</v>
      </c>
      <c r="W40" s="135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411080000</v>
      </c>
      <c r="C43" s="92">
        <v>150000000</v>
      </c>
      <c r="D43" s="92"/>
      <c r="E43" s="92">
        <f t="shared" si="26"/>
        <v>561080000</v>
      </c>
      <c r="F43" s="93">
        <v>561080000</v>
      </c>
      <c r="G43" s="94">
        <v>561080000</v>
      </c>
      <c r="H43" s="93">
        <v>127158000</v>
      </c>
      <c r="I43" s="94">
        <v>6857865</v>
      </c>
      <c r="J43" s="93">
        <v>100166000</v>
      </c>
      <c r="K43" s="94">
        <v>190751986</v>
      </c>
      <c r="L43" s="93">
        <v>2101000</v>
      </c>
      <c r="M43" s="94">
        <v>34639042</v>
      </c>
      <c r="N43" s="93">
        <v>324424000</v>
      </c>
      <c r="O43" s="94">
        <v>99761453</v>
      </c>
      <c r="P43" s="93">
        <f t="shared" si="27"/>
        <v>553849000</v>
      </c>
      <c r="Q43" s="94">
        <f t="shared" si="28"/>
        <v>332010346</v>
      </c>
      <c r="R43" s="48">
        <f t="shared" si="29"/>
        <v>15341.408852927176</v>
      </c>
      <c r="S43" s="49">
        <f t="shared" si="30"/>
        <v>188.002921674335</v>
      </c>
      <c r="T43" s="48">
        <f t="shared" si="31"/>
        <v>98.711235474442148</v>
      </c>
      <c r="U43" s="50">
        <f t="shared" si="32"/>
        <v>59.173441576958716</v>
      </c>
      <c r="V43" s="93">
        <v>57204000</v>
      </c>
      <c r="W43" s="94">
        <v>0</v>
      </c>
    </row>
    <row r="44" spans="1:23" ht="12.95" customHeight="1" x14ac:dyDescent="0.2">
      <c r="A44" s="47" t="s">
        <v>67</v>
      </c>
      <c r="B44" s="92">
        <v>332057000</v>
      </c>
      <c r="C44" s="92">
        <v>0</v>
      </c>
      <c r="D44" s="92"/>
      <c r="E44" s="92">
        <f t="shared" si="26"/>
        <v>332057000</v>
      </c>
      <c r="F44" s="93">
        <v>332057000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571000000</v>
      </c>
      <c r="C51" s="92">
        <v>-36000000</v>
      </c>
      <c r="D51" s="92"/>
      <c r="E51" s="92">
        <f t="shared" si="26"/>
        <v>535000000</v>
      </c>
      <c r="F51" s="93">
        <v>535000000</v>
      </c>
      <c r="G51" s="94">
        <v>535000000</v>
      </c>
      <c r="H51" s="93">
        <v>62062000</v>
      </c>
      <c r="I51" s="94">
        <v>7082022</v>
      </c>
      <c r="J51" s="93">
        <v>124881000</v>
      </c>
      <c r="K51" s="94">
        <v>84927459</v>
      </c>
      <c r="L51" s="93">
        <v>102423000</v>
      </c>
      <c r="M51" s="94">
        <v>17546473</v>
      </c>
      <c r="N51" s="93">
        <v>190126000</v>
      </c>
      <c r="O51" s="94">
        <v>163555819</v>
      </c>
      <c r="P51" s="93">
        <f t="shared" si="27"/>
        <v>479492000</v>
      </c>
      <c r="Q51" s="94">
        <f t="shared" si="28"/>
        <v>273111773</v>
      </c>
      <c r="R51" s="48">
        <f t="shared" si="29"/>
        <v>85.628228034718774</v>
      </c>
      <c r="S51" s="49">
        <f t="shared" si="30"/>
        <v>832.12931738475311</v>
      </c>
      <c r="T51" s="48">
        <f t="shared" si="31"/>
        <v>89.624672897196263</v>
      </c>
      <c r="U51" s="50">
        <f t="shared" si="32"/>
        <v>51.048929532710282</v>
      </c>
      <c r="V51" s="93">
        <v>16606000</v>
      </c>
      <c r="W51" s="94">
        <v>0</v>
      </c>
    </row>
    <row r="52" spans="1:23" ht="12.95" customHeight="1" x14ac:dyDescent="0.2">
      <c r="A52" s="47" t="s">
        <v>75</v>
      </c>
      <c r="B52" s="92">
        <v>150000000</v>
      </c>
      <c r="C52" s="92">
        <v>-55000000</v>
      </c>
      <c r="D52" s="92"/>
      <c r="E52" s="92">
        <f t="shared" si="26"/>
        <v>95000000</v>
      </c>
      <c r="F52" s="93">
        <v>95000000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133">
        <f>SUM(B42:B52)</f>
        <v>1464137000</v>
      </c>
      <c r="C53" s="133">
        <f>SUM(C42:C52)</f>
        <v>59000000</v>
      </c>
      <c r="D53" s="133"/>
      <c r="E53" s="133">
        <f t="shared" si="26"/>
        <v>1523137000</v>
      </c>
      <c r="F53" s="134">
        <f t="shared" ref="F53:O53" si="33">SUM(F42:F52)</f>
        <v>1523137000</v>
      </c>
      <c r="G53" s="135">
        <f t="shared" si="33"/>
        <v>1096080000</v>
      </c>
      <c r="H53" s="134">
        <f t="shared" si="33"/>
        <v>189220000</v>
      </c>
      <c r="I53" s="135">
        <f t="shared" si="33"/>
        <v>13939887</v>
      </c>
      <c r="J53" s="134">
        <f t="shared" si="33"/>
        <v>225047000</v>
      </c>
      <c r="K53" s="135">
        <f t="shared" si="33"/>
        <v>275679445</v>
      </c>
      <c r="L53" s="134">
        <f t="shared" si="33"/>
        <v>104524000</v>
      </c>
      <c r="M53" s="135">
        <f t="shared" si="33"/>
        <v>52185515</v>
      </c>
      <c r="N53" s="134">
        <f t="shared" si="33"/>
        <v>514550000</v>
      </c>
      <c r="O53" s="135">
        <f t="shared" si="33"/>
        <v>263317272</v>
      </c>
      <c r="P53" s="134">
        <f t="shared" si="27"/>
        <v>1033341000</v>
      </c>
      <c r="Q53" s="135">
        <f t="shared" si="28"/>
        <v>605122119</v>
      </c>
      <c r="R53" s="136">
        <f t="shared" si="29"/>
        <v>392.2792851402549</v>
      </c>
      <c r="S53" s="137">
        <f t="shared" si="30"/>
        <v>404.57923429518712</v>
      </c>
      <c r="T53" s="136">
        <f>IF((+$E43+$E45+$E47+$E48+$E51) =0,0,(P53   /(+$E43+$E45+$E47+$E48+$E51) )*100)</f>
        <v>94.276056492226843</v>
      </c>
      <c r="U53" s="54">
        <f>IF((+$E43+$E45+$E47+$E48+$E51) =0,0,(Q53   /(+$E43+$E45+$E47+$E48+$E51) )*100)</f>
        <v>55.20784240201445</v>
      </c>
      <c r="V53" s="134">
        <f>SUM(V42:V52)</f>
        <v>73810000</v>
      </c>
      <c r="W53" s="135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41</v>
      </c>
      <c r="B59" s="138">
        <f>SUM(B55:B58)</f>
        <v>0</v>
      </c>
      <c r="C59" s="138">
        <f>SUM(C55:C58)</f>
        <v>0</v>
      </c>
      <c r="D59" s="138"/>
      <c r="E59" s="138">
        <f>$B59      +$C59      +$D59</f>
        <v>0</v>
      </c>
      <c r="F59" s="139">
        <f t="shared" ref="F59:O59" si="34">SUM(F55:F58)</f>
        <v>0</v>
      </c>
      <c r="G59" s="140">
        <f t="shared" si="34"/>
        <v>0</v>
      </c>
      <c r="H59" s="139">
        <f t="shared" si="34"/>
        <v>0</v>
      </c>
      <c r="I59" s="140">
        <f t="shared" si="34"/>
        <v>0</v>
      </c>
      <c r="J59" s="139">
        <f t="shared" si="34"/>
        <v>0</v>
      </c>
      <c r="K59" s="140">
        <f t="shared" si="34"/>
        <v>0</v>
      </c>
      <c r="L59" s="139">
        <f t="shared" si="34"/>
        <v>0</v>
      </c>
      <c r="M59" s="140">
        <f t="shared" si="34"/>
        <v>0</v>
      </c>
      <c r="N59" s="139">
        <f t="shared" si="34"/>
        <v>0</v>
      </c>
      <c r="O59" s="140">
        <f t="shared" si="34"/>
        <v>0</v>
      </c>
      <c r="P59" s="139">
        <f>$H59      +$J59      +$L59      +$N59</f>
        <v>0</v>
      </c>
      <c r="Q59" s="140">
        <f>$I59      +$K59      +$M59      +$O59</f>
        <v>0</v>
      </c>
      <c r="R59" s="141">
        <f>IF(($L59      =0),0,((($N59      -$L59      )/$L59      )*100))</f>
        <v>0</v>
      </c>
      <c r="S59" s="142">
        <f>IF(($M59      =0),0,((($O59      -$M59      )/$M59      )*100))</f>
        <v>0</v>
      </c>
      <c r="T59" s="141">
        <f>IF($E59   =0,0,($P59   /$E59   )*100)</f>
        <v>0</v>
      </c>
      <c r="U59" s="59">
        <f>IF($E59   =0,0,($Q59   /$E59   )*100)</f>
        <v>0</v>
      </c>
      <c r="V59" s="139">
        <f>SUM(V55:V58)</f>
        <v>0</v>
      </c>
      <c r="W59" s="140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133">
        <f>SUM(B61:B65)</f>
        <v>0</v>
      </c>
      <c r="C66" s="133">
        <f>SUM(C61:C65)</f>
        <v>0</v>
      </c>
      <c r="D66" s="133"/>
      <c r="E66" s="133">
        <f t="shared" si="35"/>
        <v>0</v>
      </c>
      <c r="F66" s="134">
        <f t="shared" ref="F66:O66" si="42">SUM(F61:F65)</f>
        <v>0</v>
      </c>
      <c r="G66" s="135">
        <f t="shared" si="42"/>
        <v>0</v>
      </c>
      <c r="H66" s="134">
        <f t="shared" si="42"/>
        <v>0</v>
      </c>
      <c r="I66" s="135">
        <f t="shared" si="42"/>
        <v>0</v>
      </c>
      <c r="J66" s="134">
        <f t="shared" si="42"/>
        <v>0</v>
      </c>
      <c r="K66" s="135">
        <f t="shared" si="42"/>
        <v>0</v>
      </c>
      <c r="L66" s="134">
        <f t="shared" si="42"/>
        <v>0</v>
      </c>
      <c r="M66" s="135">
        <f t="shared" si="42"/>
        <v>0</v>
      </c>
      <c r="N66" s="134">
        <f t="shared" si="42"/>
        <v>0</v>
      </c>
      <c r="O66" s="135">
        <f t="shared" si="42"/>
        <v>0</v>
      </c>
      <c r="P66" s="134">
        <f t="shared" si="36"/>
        <v>0</v>
      </c>
      <c r="Q66" s="135">
        <f t="shared" si="37"/>
        <v>0</v>
      </c>
      <c r="R66" s="136">
        <f t="shared" si="38"/>
        <v>0</v>
      </c>
      <c r="S66" s="137">
        <f t="shared" si="39"/>
        <v>0</v>
      </c>
      <c r="T66" s="136">
        <f>IF((+$E61+$E63+$E64++$E65) =0,0,(P66   /(+$E61+$E63+$E64+$E65) )*100)</f>
        <v>0</v>
      </c>
      <c r="U66" s="54">
        <f>IF((+$E61+$E63+$E65) =0,0,(Q66  /(+$E61+$E63+$E65) )*100)</f>
        <v>0</v>
      </c>
      <c r="V66" s="134">
        <f>SUM(V61:V65)</f>
        <v>0</v>
      </c>
      <c r="W66" s="135">
        <f>SUM(W61:W65)</f>
        <v>0</v>
      </c>
    </row>
    <row r="67" spans="1:23" ht="12.95" customHeight="1" x14ac:dyDescent="0.2">
      <c r="A67" s="60" t="s">
        <v>87</v>
      </c>
      <c r="B67" s="143">
        <f>SUM(B9:B14,B17:B23,B26:B29,B32,B35:B39,B42:B52,B55:B58,B61:B65)</f>
        <v>2336091000</v>
      </c>
      <c r="C67" s="143">
        <f>SUM(C9:C14,C17:C23,C26:C29,C32,C35:C39,C42:C52,C55:C58,C61:C65)</f>
        <v>238348000</v>
      </c>
      <c r="D67" s="143"/>
      <c r="E67" s="143">
        <f t="shared" si="35"/>
        <v>2574439000</v>
      </c>
      <c r="F67" s="144">
        <f t="shared" ref="F67:O67" si="43">SUM(F9:F14,F17:F23,F26:F29,F32,F35:F39,F42:F52,F55:F58,F61:F65)</f>
        <v>2574439000</v>
      </c>
      <c r="G67" s="145">
        <f t="shared" si="43"/>
        <v>1830507000</v>
      </c>
      <c r="H67" s="144">
        <f t="shared" si="43"/>
        <v>296542000</v>
      </c>
      <c r="I67" s="145">
        <f t="shared" si="43"/>
        <v>49647186</v>
      </c>
      <c r="J67" s="144">
        <f t="shared" si="43"/>
        <v>359340000</v>
      </c>
      <c r="K67" s="145">
        <f t="shared" si="43"/>
        <v>336892705</v>
      </c>
      <c r="L67" s="144">
        <f t="shared" si="43"/>
        <v>191879000</v>
      </c>
      <c r="M67" s="145">
        <f t="shared" si="43"/>
        <v>84499920</v>
      </c>
      <c r="N67" s="144">
        <f t="shared" si="43"/>
        <v>673249000</v>
      </c>
      <c r="O67" s="145">
        <f t="shared" si="43"/>
        <v>412879925</v>
      </c>
      <c r="P67" s="144">
        <f t="shared" si="36"/>
        <v>1521010000</v>
      </c>
      <c r="Q67" s="145">
        <f t="shared" si="37"/>
        <v>883919736</v>
      </c>
      <c r="R67" s="146">
        <f t="shared" si="38"/>
        <v>250.87164306672435</v>
      </c>
      <c r="S67" s="147">
        <f t="shared" si="39"/>
        <v>388.61575845278907</v>
      </c>
      <c r="T67" s="146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83.092279898410652</v>
      </c>
      <c r="U67" s="146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48.288246698865393</v>
      </c>
      <c r="V67" s="144">
        <f>SUM(V9:V14,V17:V23,V26:V29,V32,V35:V39,V42:V52,V55:V58,V61:V65)</f>
        <v>93668000</v>
      </c>
      <c r="W67" s="145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1843894000</v>
      </c>
      <c r="C69" s="92">
        <v>45736000</v>
      </c>
      <c r="D69" s="92"/>
      <c r="E69" s="92">
        <f>$B69      +$C69      +$D69</f>
        <v>1889630000</v>
      </c>
      <c r="F69" s="93">
        <v>1868100000</v>
      </c>
      <c r="G69" s="94">
        <v>1868100000</v>
      </c>
      <c r="H69" s="93">
        <v>447499000</v>
      </c>
      <c r="I69" s="94">
        <v>214902006</v>
      </c>
      <c r="J69" s="93">
        <v>516790000</v>
      </c>
      <c r="K69" s="94">
        <v>286303917</v>
      </c>
      <c r="L69" s="93">
        <v>291326000</v>
      </c>
      <c r="M69" s="94">
        <v>157173599</v>
      </c>
      <c r="N69" s="93">
        <v>568744000</v>
      </c>
      <c r="O69" s="94">
        <v>526242172</v>
      </c>
      <c r="P69" s="93">
        <f>$H69      +$J69      +$L69      +$N69</f>
        <v>1824359000</v>
      </c>
      <c r="Q69" s="94">
        <f>$I69      +$K69      +$M69      +$O69</f>
        <v>1184621694</v>
      </c>
      <c r="R69" s="48">
        <f>IF(($L69      =0),0,((($N69      -$L69      )/$L69      )*100))</f>
        <v>95.225966786349318</v>
      </c>
      <c r="S69" s="49">
        <f>IF(($M69      =0),0,((($O69      -$M69      )/$M69      )*100))</f>
        <v>234.81588215079304</v>
      </c>
      <c r="T69" s="48">
        <f>IF(($E69      =0),0,(($P69      /$E69      )*100))</f>
        <v>96.545831723670773</v>
      </c>
      <c r="U69" s="50">
        <f>IF(($E69      =0),0,(($Q69      /$E69      )*100))</f>
        <v>62.690669284463098</v>
      </c>
      <c r="V69" s="93">
        <v>8812000</v>
      </c>
      <c r="W69" s="94">
        <v>0</v>
      </c>
    </row>
    <row r="70" spans="1:23" ht="12.95" customHeight="1" x14ac:dyDescent="0.2">
      <c r="A70" s="56" t="s">
        <v>41</v>
      </c>
      <c r="B70" s="138">
        <f>B69</f>
        <v>1843894000</v>
      </c>
      <c r="C70" s="138">
        <f>C69</f>
        <v>45736000</v>
      </c>
      <c r="D70" s="138"/>
      <c r="E70" s="138">
        <f>$B70      +$C70      +$D70</f>
        <v>1889630000</v>
      </c>
      <c r="F70" s="139">
        <f t="shared" ref="F70:O70" si="44">F69</f>
        <v>1868100000</v>
      </c>
      <c r="G70" s="140">
        <f t="shared" si="44"/>
        <v>1868100000</v>
      </c>
      <c r="H70" s="139">
        <f t="shared" si="44"/>
        <v>447499000</v>
      </c>
      <c r="I70" s="140">
        <f t="shared" si="44"/>
        <v>214902006</v>
      </c>
      <c r="J70" s="139">
        <f t="shared" si="44"/>
        <v>516790000</v>
      </c>
      <c r="K70" s="140">
        <f t="shared" si="44"/>
        <v>286303917</v>
      </c>
      <c r="L70" s="139">
        <f t="shared" si="44"/>
        <v>291326000</v>
      </c>
      <c r="M70" s="140">
        <f t="shared" si="44"/>
        <v>157173599</v>
      </c>
      <c r="N70" s="139">
        <f t="shared" si="44"/>
        <v>568744000</v>
      </c>
      <c r="O70" s="140">
        <f t="shared" si="44"/>
        <v>526242172</v>
      </c>
      <c r="P70" s="139">
        <f>$H70      +$J70      +$L70      +$N70</f>
        <v>1824359000</v>
      </c>
      <c r="Q70" s="140">
        <f>$I70      +$K70      +$M70      +$O70</f>
        <v>1184621694</v>
      </c>
      <c r="R70" s="141">
        <f>IF(($L70      =0),0,((($N70      -$L70      )/$L70      )*100))</f>
        <v>95.225966786349318</v>
      </c>
      <c r="S70" s="142">
        <f>IF(($M70      =0),0,((($O70      -$M70      )/$M70      )*100))</f>
        <v>234.81588215079304</v>
      </c>
      <c r="T70" s="141">
        <f>IF($E70   =0,0,($P70   /$E70   )*100)</f>
        <v>96.545831723670773</v>
      </c>
      <c r="U70" s="59">
        <f>IF($E70   =0,0,($Q70   /$E70 )*100)</f>
        <v>62.690669284463098</v>
      </c>
      <c r="V70" s="139">
        <f>V69</f>
        <v>8812000</v>
      </c>
      <c r="W70" s="140">
        <f>W69</f>
        <v>0</v>
      </c>
    </row>
    <row r="71" spans="1:23" ht="12.95" customHeight="1" x14ac:dyDescent="0.2">
      <c r="A71" s="60" t="s">
        <v>87</v>
      </c>
      <c r="B71" s="143">
        <f>B69</f>
        <v>1843894000</v>
      </c>
      <c r="C71" s="143">
        <f>C69</f>
        <v>45736000</v>
      </c>
      <c r="D71" s="143"/>
      <c r="E71" s="143">
        <f>$B71      +$C71      +$D71</f>
        <v>1889630000</v>
      </c>
      <c r="F71" s="144">
        <f t="shared" ref="F71:O71" si="45">F69</f>
        <v>1868100000</v>
      </c>
      <c r="G71" s="145">
        <f t="shared" si="45"/>
        <v>1868100000</v>
      </c>
      <c r="H71" s="144">
        <f t="shared" si="45"/>
        <v>447499000</v>
      </c>
      <c r="I71" s="145">
        <f t="shared" si="45"/>
        <v>214902006</v>
      </c>
      <c r="J71" s="144">
        <f t="shared" si="45"/>
        <v>516790000</v>
      </c>
      <c r="K71" s="145">
        <f t="shared" si="45"/>
        <v>286303917</v>
      </c>
      <c r="L71" s="144">
        <f t="shared" si="45"/>
        <v>291326000</v>
      </c>
      <c r="M71" s="145">
        <f t="shared" si="45"/>
        <v>157173599</v>
      </c>
      <c r="N71" s="144">
        <f t="shared" si="45"/>
        <v>568744000</v>
      </c>
      <c r="O71" s="145">
        <f t="shared" si="45"/>
        <v>526242172</v>
      </c>
      <c r="P71" s="144">
        <f>$H71      +$J71      +$L71      +$N71</f>
        <v>1824359000</v>
      </c>
      <c r="Q71" s="145">
        <f>$I71      +$K71      +$M71      +$O71</f>
        <v>1184621694</v>
      </c>
      <c r="R71" s="146">
        <f>IF(($L71      =0),0,((($N71      -$L71      )/$L71      )*100))</f>
        <v>95.225966786349318</v>
      </c>
      <c r="S71" s="147">
        <f>IF(($M71      =0),0,((($O71      -$M71      )/$M71      )*100))</f>
        <v>234.81588215079304</v>
      </c>
      <c r="T71" s="146">
        <f>IF($E71   =0,0,($P71   /$E71   )*100)</f>
        <v>96.545831723670773</v>
      </c>
      <c r="U71" s="65">
        <f>IF($E71   =0,0,($Q71   /$E71   )*100)</f>
        <v>62.690669284463098</v>
      </c>
      <c r="V71" s="144">
        <f>V69</f>
        <v>8812000</v>
      </c>
      <c r="W71" s="145">
        <f>W69</f>
        <v>0</v>
      </c>
    </row>
    <row r="72" spans="1:23" ht="12.95" customHeight="1" thickBot="1" x14ac:dyDescent="0.25">
      <c r="A72" s="60" t="s">
        <v>89</v>
      </c>
      <c r="B72" s="143">
        <f>SUM(B9:B14,B17:B23,B26:B29,B32,B35:B39,B42:B52,B55:B58,B61:B65,B69)</f>
        <v>4179985000</v>
      </c>
      <c r="C72" s="143">
        <f>SUM(C9:C14,C17:C23,C26:C29,C32,C35:C39,C42:C52,C55:C58,C61:C65,C69)</f>
        <v>284084000</v>
      </c>
      <c r="D72" s="143"/>
      <c r="E72" s="143">
        <f>$B72      +$C72      +$D72</f>
        <v>4464069000</v>
      </c>
      <c r="F72" s="144">
        <f t="shared" ref="F72:O72" si="46">SUM(F9:F14,F17:F23,F26:F29,F32,F35:F39,F42:F52,F55:F58,F61:F65,F69)</f>
        <v>4442539000</v>
      </c>
      <c r="G72" s="145">
        <f t="shared" si="46"/>
        <v>3698607000</v>
      </c>
      <c r="H72" s="144">
        <f t="shared" si="46"/>
        <v>744041000</v>
      </c>
      <c r="I72" s="145">
        <f t="shared" si="46"/>
        <v>264549192</v>
      </c>
      <c r="J72" s="144">
        <f t="shared" si="46"/>
        <v>876130000</v>
      </c>
      <c r="K72" s="145">
        <f t="shared" si="46"/>
        <v>623196622</v>
      </c>
      <c r="L72" s="144">
        <f t="shared" si="46"/>
        <v>483205000</v>
      </c>
      <c r="M72" s="145">
        <f t="shared" si="46"/>
        <v>241673519</v>
      </c>
      <c r="N72" s="144">
        <f t="shared" si="46"/>
        <v>1241993000</v>
      </c>
      <c r="O72" s="145">
        <f t="shared" si="46"/>
        <v>939122097</v>
      </c>
      <c r="P72" s="144">
        <f>$H72      +$J72      +$L72      +$N72</f>
        <v>3345369000</v>
      </c>
      <c r="Q72" s="145">
        <f>$I72      +$K72      +$M72      +$O72</f>
        <v>2068541430</v>
      </c>
      <c r="R72" s="146">
        <f>IF(($L72      =0),0,((($N72      -$L72      )/$L72      )*100))</f>
        <v>157.03231547686801</v>
      </c>
      <c r="S72" s="147">
        <f>IF(($M72      =0),0,((($O72      -$M72      )/$M72      )*100))</f>
        <v>288.59122873118753</v>
      </c>
      <c r="T72" s="146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89.925962404072763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55.603904641146286</v>
      </c>
      <c r="V72" s="144">
        <f>SUM(V9:V14,V17:V23,V26:V29,V32,V35:V39,V42:V52,V55:V58,V61:V65,V69)</f>
        <v>102480000</v>
      </c>
      <c r="W72" s="145">
        <f>SUM(W9:W14,W17:W23,W26:W29,W32,W35:W39,W42:W52,W55:W58,W61:W65,W69)</f>
        <v>0</v>
      </c>
    </row>
    <row r="73" spans="1:23" ht="13.5" thickTop="1" x14ac:dyDescent="0.2">
      <c r="A73" s="148" t="s">
        <v>90</v>
      </c>
      <c r="B73" s="149"/>
      <c r="C73" s="150"/>
      <c r="D73" s="150"/>
      <c r="E73" s="151"/>
      <c r="F73" s="149"/>
      <c r="G73" s="150"/>
      <c r="H73" s="150"/>
      <c r="I73" s="151"/>
      <c r="J73" s="150"/>
      <c r="K73" s="151"/>
      <c r="L73" s="150"/>
      <c r="M73" s="150"/>
      <c r="N73" s="150"/>
      <c r="O73" s="150"/>
      <c r="P73" s="150"/>
      <c r="Q73" s="150"/>
      <c r="R73" s="150"/>
      <c r="S73" s="150"/>
      <c r="T73" s="150"/>
      <c r="U73" s="151"/>
      <c r="V73" s="149"/>
      <c r="W73" s="151"/>
    </row>
    <row r="74" spans="1:23" x14ac:dyDescent="0.2">
      <c r="A74" s="152" t="s">
        <v>1</v>
      </c>
      <c r="B74" s="153" t="s">
        <v>1</v>
      </c>
      <c r="C74" s="154" t="s">
        <v>1</v>
      </c>
      <c r="D74" s="154" t="s">
        <v>1</v>
      </c>
      <c r="E74" s="155" t="s">
        <v>1</v>
      </c>
      <c r="F74" s="156" t="s">
        <v>5</v>
      </c>
      <c r="G74" s="157"/>
      <c r="H74" s="156" t="s">
        <v>6</v>
      </c>
      <c r="I74" s="158"/>
      <c r="J74" s="156" t="s">
        <v>7</v>
      </c>
      <c r="K74" s="158"/>
      <c r="L74" s="156" t="s">
        <v>8</v>
      </c>
      <c r="M74" s="156"/>
      <c r="N74" s="159" t="s">
        <v>9</v>
      </c>
      <c r="O74" s="156"/>
      <c r="P74" s="232" t="s">
        <v>10</v>
      </c>
      <c r="Q74" s="225"/>
      <c r="R74" s="233" t="s">
        <v>11</v>
      </c>
      <c r="S74" s="225"/>
      <c r="T74" s="233" t="s">
        <v>12</v>
      </c>
      <c r="U74" s="225"/>
      <c r="V74" s="232"/>
      <c r="W74" s="225"/>
    </row>
    <row r="75" spans="1:23" ht="67.5" x14ac:dyDescent="0.2">
      <c r="A75" s="160" t="s">
        <v>91</v>
      </c>
      <c r="B75" s="161" t="s">
        <v>92</v>
      </c>
      <c r="C75" s="161" t="s">
        <v>93</v>
      </c>
      <c r="D75" s="162" t="s">
        <v>17</v>
      </c>
      <c r="E75" s="161" t="s">
        <v>18</v>
      </c>
      <c r="F75" s="161" t="s">
        <v>19</v>
      </c>
      <c r="G75" s="161" t="s">
        <v>94</v>
      </c>
      <c r="H75" s="161" t="s">
        <v>95</v>
      </c>
      <c r="I75" s="163" t="s">
        <v>22</v>
      </c>
      <c r="J75" s="161" t="s">
        <v>96</v>
      </c>
      <c r="K75" s="163" t="s">
        <v>24</v>
      </c>
      <c r="L75" s="161" t="s">
        <v>97</v>
      </c>
      <c r="M75" s="163" t="s">
        <v>26</v>
      </c>
      <c r="N75" s="161" t="s">
        <v>98</v>
      </c>
      <c r="O75" s="163" t="s">
        <v>28</v>
      </c>
      <c r="P75" s="163" t="s">
        <v>99</v>
      </c>
      <c r="Q75" s="164" t="s">
        <v>30</v>
      </c>
      <c r="R75" s="165" t="s">
        <v>99</v>
      </c>
      <c r="S75" s="166" t="s">
        <v>30</v>
      </c>
      <c r="T75" s="165" t="s">
        <v>100</v>
      </c>
      <c r="U75" s="162" t="s">
        <v>32</v>
      </c>
      <c r="V75" s="161"/>
      <c r="W75" s="163"/>
    </row>
    <row r="76" spans="1:23" x14ac:dyDescent="0.2">
      <c r="A76" s="167" t="str">
        <f>+A7</f>
        <v>R thousands</v>
      </c>
      <c r="B76" s="168"/>
      <c r="C76" s="168">
        <v>100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9"/>
      <c r="N76" s="168"/>
      <c r="O76" s="169"/>
      <c r="P76" s="168"/>
      <c r="Q76" s="169"/>
      <c r="R76" s="168"/>
      <c r="S76" s="169"/>
      <c r="T76" s="168"/>
      <c r="U76" s="168"/>
      <c r="V76" s="168"/>
      <c r="W76" s="168"/>
    </row>
    <row r="77" spans="1:23" hidden="1" x14ac:dyDescent="0.2">
      <c r="A77" s="170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2"/>
      <c r="N77" s="171"/>
      <c r="O77" s="172"/>
      <c r="P77" s="171"/>
      <c r="Q77" s="172"/>
      <c r="R77" s="173"/>
      <c r="S77" s="174"/>
      <c r="T77" s="173"/>
      <c r="U77" s="173"/>
      <c r="V77" s="171"/>
      <c r="W77" s="171"/>
    </row>
    <row r="78" spans="1:23" hidden="1" x14ac:dyDescent="0.2">
      <c r="A78" s="175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7"/>
      <c r="N78" s="176"/>
      <c r="O78" s="177"/>
      <c r="P78" s="176"/>
      <c r="Q78" s="177"/>
      <c r="R78" s="178"/>
      <c r="S78" s="179"/>
      <c r="T78" s="178"/>
      <c r="U78" s="178"/>
      <c r="V78" s="176"/>
      <c r="W78" s="176"/>
    </row>
    <row r="79" spans="1:23" hidden="1" x14ac:dyDescent="0.2">
      <c r="A79" s="180" t="s">
        <v>112</v>
      </c>
      <c r="B79" s="181">
        <f>SUM(B80:B83)</f>
        <v>0</v>
      </c>
      <c r="C79" s="181">
        <f t="shared" ref="C79:I79" si="47">SUM(C80:C83)</f>
        <v>0</v>
      </c>
      <c r="D79" s="181">
        <f t="shared" si="47"/>
        <v>0</v>
      </c>
      <c r="E79" s="181">
        <f t="shared" si="47"/>
        <v>0</v>
      </c>
      <c r="F79" s="181">
        <f t="shared" si="47"/>
        <v>0</v>
      </c>
      <c r="G79" s="181">
        <f t="shared" si="47"/>
        <v>0</v>
      </c>
      <c r="H79" s="181">
        <f t="shared" si="47"/>
        <v>0</v>
      </c>
      <c r="I79" s="181">
        <f t="shared" si="47"/>
        <v>0</v>
      </c>
      <c r="J79" s="181">
        <f>SUM(J80:J83)</f>
        <v>0</v>
      </c>
      <c r="K79" s="181">
        <f>SUM(K80:K83)</f>
        <v>0</v>
      </c>
      <c r="L79" s="181">
        <f>SUM(L80:L83)</f>
        <v>0</v>
      </c>
      <c r="M79" s="182">
        <f>SUM(M80:M83)</f>
        <v>0</v>
      </c>
      <c r="N79" s="181"/>
      <c r="O79" s="182"/>
      <c r="P79" s="181"/>
      <c r="Q79" s="182"/>
      <c r="R79" s="183"/>
      <c r="S79" s="184"/>
      <c r="T79" s="183"/>
      <c r="U79" s="183"/>
      <c r="V79" s="181">
        <f>SUM(V80:V83)</f>
        <v>0</v>
      </c>
      <c r="W79" s="181">
        <f>SUM(W80:W83)</f>
        <v>0</v>
      </c>
    </row>
    <row r="80" spans="1:23" hidden="1" x14ac:dyDescent="0.2">
      <c r="A80" s="152" t="s">
        <v>113</v>
      </c>
      <c r="B80" s="185"/>
      <c r="C80" s="185"/>
      <c r="D80" s="185"/>
      <c r="E80" s="185">
        <f>SUM(B80:D80)</f>
        <v>0</v>
      </c>
      <c r="F80" s="185"/>
      <c r="G80" s="185"/>
      <c r="H80" s="185"/>
      <c r="I80" s="186"/>
      <c r="J80" s="185"/>
      <c r="K80" s="186"/>
      <c r="L80" s="185"/>
      <c r="M80" s="187"/>
      <c r="N80" s="185"/>
      <c r="O80" s="187"/>
      <c r="P80" s="185"/>
      <c r="Q80" s="187"/>
      <c r="R80" s="188"/>
      <c r="S80" s="189"/>
      <c r="T80" s="188"/>
      <c r="U80" s="188"/>
      <c r="V80" s="185"/>
      <c r="W80" s="185"/>
    </row>
    <row r="81" spans="1:23" hidden="1" x14ac:dyDescent="0.2">
      <c r="A81" s="152" t="s">
        <v>114</v>
      </c>
      <c r="B81" s="185"/>
      <c r="C81" s="185"/>
      <c r="D81" s="185"/>
      <c r="E81" s="185">
        <f>SUM(B81:D81)</f>
        <v>0</v>
      </c>
      <c r="F81" s="185"/>
      <c r="G81" s="185"/>
      <c r="H81" s="185"/>
      <c r="I81" s="186"/>
      <c r="J81" s="185"/>
      <c r="K81" s="186"/>
      <c r="L81" s="185"/>
      <c r="M81" s="187"/>
      <c r="N81" s="185"/>
      <c r="O81" s="187"/>
      <c r="P81" s="185"/>
      <c r="Q81" s="187"/>
      <c r="R81" s="188"/>
      <c r="S81" s="189"/>
      <c r="T81" s="188"/>
      <c r="U81" s="188"/>
      <c r="V81" s="185"/>
      <c r="W81" s="185"/>
    </row>
    <row r="82" spans="1:23" hidden="1" x14ac:dyDescent="0.2">
      <c r="A82" s="152" t="s">
        <v>115</v>
      </c>
      <c r="B82" s="185"/>
      <c r="C82" s="185"/>
      <c r="D82" s="185"/>
      <c r="E82" s="185">
        <f>SUM(B82:D82)</f>
        <v>0</v>
      </c>
      <c r="F82" s="185"/>
      <c r="G82" s="185"/>
      <c r="H82" s="185"/>
      <c r="I82" s="186"/>
      <c r="J82" s="185"/>
      <c r="K82" s="186"/>
      <c r="L82" s="185"/>
      <c r="M82" s="187"/>
      <c r="N82" s="185"/>
      <c r="O82" s="187"/>
      <c r="P82" s="185"/>
      <c r="Q82" s="187"/>
      <c r="R82" s="188"/>
      <c r="S82" s="189"/>
      <c r="T82" s="188"/>
      <c r="U82" s="188"/>
      <c r="V82" s="185"/>
      <c r="W82" s="185"/>
    </row>
    <row r="83" spans="1:23" hidden="1" x14ac:dyDescent="0.2">
      <c r="A83" s="152" t="s">
        <v>116</v>
      </c>
      <c r="B83" s="185"/>
      <c r="C83" s="185"/>
      <c r="D83" s="185"/>
      <c r="E83" s="185">
        <f>SUM(B83:D83)</f>
        <v>0</v>
      </c>
      <c r="F83" s="185"/>
      <c r="G83" s="185"/>
      <c r="H83" s="185"/>
      <c r="I83" s="186"/>
      <c r="J83" s="185"/>
      <c r="K83" s="186"/>
      <c r="L83" s="185"/>
      <c r="M83" s="187"/>
      <c r="N83" s="185"/>
      <c r="O83" s="187"/>
      <c r="P83" s="185"/>
      <c r="Q83" s="187"/>
      <c r="R83" s="188"/>
      <c r="S83" s="189"/>
      <c r="T83" s="188"/>
      <c r="U83" s="188"/>
      <c r="V83" s="185"/>
      <c r="W83" s="185"/>
    </row>
    <row r="84" spans="1:23" hidden="1" x14ac:dyDescent="0.2">
      <c r="A84" s="152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7"/>
      <c r="N84" s="185"/>
      <c r="O84" s="187"/>
      <c r="P84" s="185"/>
      <c r="Q84" s="187"/>
      <c r="R84" s="188"/>
      <c r="S84" s="189"/>
      <c r="T84" s="188"/>
      <c r="U84" s="188"/>
      <c r="V84" s="185"/>
      <c r="W84" s="185"/>
    </row>
    <row r="85" spans="1:23" x14ac:dyDescent="0.2">
      <c r="A85" s="190" t="s">
        <v>101</v>
      </c>
      <c r="B85" s="191" t="s">
        <v>1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2"/>
      <c r="R85" s="193"/>
      <c r="S85" s="193"/>
      <c r="T85" s="220"/>
      <c r="U85" s="221"/>
      <c r="V85" s="191"/>
      <c r="W85" s="191"/>
    </row>
    <row r="86" spans="1:23" x14ac:dyDescent="0.2">
      <c r="A86" s="194" t="s">
        <v>102</v>
      </c>
      <c r="B86" s="195">
        <v>0</v>
      </c>
      <c r="C86" s="195">
        <v>0</v>
      </c>
      <c r="D86" s="195"/>
      <c r="E86" s="195">
        <f t="shared" ref="E86:E93" si="48">$B86      +$C86      +$D86</f>
        <v>0</v>
      </c>
      <c r="F86" s="195">
        <v>0</v>
      </c>
      <c r="G86" s="195">
        <v>0</v>
      </c>
      <c r="H86" s="195"/>
      <c r="I86" s="195"/>
      <c r="J86" s="195"/>
      <c r="K86" s="195"/>
      <c r="L86" s="195"/>
      <c r="M86" s="195"/>
      <c r="N86" s="195"/>
      <c r="O86" s="195"/>
      <c r="P86" s="195">
        <f t="shared" ref="P86:P93" si="49">$H86      +$J86      +$L86      +$N86</f>
        <v>0</v>
      </c>
      <c r="Q86" s="185">
        <f t="shared" ref="Q86:Q93" si="50">$I86      +$K86      +$M86      +$O86</f>
        <v>0</v>
      </c>
      <c r="R86" s="222">
        <f t="shared" ref="R86:R93" si="51">IF(($L86      =0),0,((($N86      -$L86      )/$L86      )*100))</f>
        <v>0</v>
      </c>
      <c r="S86" s="223">
        <f t="shared" ref="S86:S93" si="52">IF(($M86      =0),0,((($O86      -$M86      )/$M86      )*100))</f>
        <v>0</v>
      </c>
      <c r="T86" s="222">
        <f t="shared" ref="T86:T93" si="53">IF(($E86      =0),0,(($P86      /$E86      )*100))</f>
        <v>0</v>
      </c>
      <c r="U86" s="223">
        <f t="shared" ref="U86:U93" si="54">IF(($E86      =0),0,(($Q86      /$E86      )*100))</f>
        <v>0</v>
      </c>
      <c r="V86" s="195"/>
      <c r="W86" s="195"/>
    </row>
    <row r="87" spans="1:23" x14ac:dyDescent="0.2">
      <c r="A87" s="196" t="s">
        <v>103</v>
      </c>
      <c r="B87" s="185">
        <v>0</v>
      </c>
      <c r="C87" s="185">
        <v>0</v>
      </c>
      <c r="D87" s="185"/>
      <c r="E87" s="185">
        <f t="shared" si="48"/>
        <v>0</v>
      </c>
      <c r="F87" s="185">
        <v>0</v>
      </c>
      <c r="G87" s="185">
        <v>0</v>
      </c>
      <c r="H87" s="185"/>
      <c r="I87" s="185"/>
      <c r="J87" s="185"/>
      <c r="K87" s="185"/>
      <c r="L87" s="185"/>
      <c r="M87" s="185"/>
      <c r="N87" s="185"/>
      <c r="O87" s="185"/>
      <c r="P87" s="187">
        <f t="shared" si="49"/>
        <v>0</v>
      </c>
      <c r="Q87" s="187">
        <f t="shared" si="50"/>
        <v>0</v>
      </c>
      <c r="R87" s="222">
        <f t="shared" si="51"/>
        <v>0</v>
      </c>
      <c r="S87" s="223">
        <f t="shared" si="52"/>
        <v>0</v>
      </c>
      <c r="T87" s="222">
        <f t="shared" si="53"/>
        <v>0</v>
      </c>
      <c r="U87" s="223">
        <f t="shared" si="54"/>
        <v>0</v>
      </c>
      <c r="V87" s="185"/>
      <c r="W87" s="185"/>
    </row>
    <row r="88" spans="1:23" x14ac:dyDescent="0.2">
      <c r="A88" s="196" t="s">
        <v>104</v>
      </c>
      <c r="B88" s="185">
        <v>0</v>
      </c>
      <c r="C88" s="185">
        <v>0</v>
      </c>
      <c r="D88" s="185"/>
      <c r="E88" s="185">
        <f t="shared" si="48"/>
        <v>0</v>
      </c>
      <c r="F88" s="185">
        <v>0</v>
      </c>
      <c r="G88" s="185">
        <v>0</v>
      </c>
      <c r="H88" s="185"/>
      <c r="I88" s="185"/>
      <c r="J88" s="185"/>
      <c r="K88" s="185"/>
      <c r="L88" s="185"/>
      <c r="M88" s="185"/>
      <c r="N88" s="185"/>
      <c r="O88" s="185"/>
      <c r="P88" s="187">
        <f t="shared" si="49"/>
        <v>0</v>
      </c>
      <c r="Q88" s="187">
        <f t="shared" si="50"/>
        <v>0</v>
      </c>
      <c r="R88" s="222">
        <f t="shared" si="51"/>
        <v>0</v>
      </c>
      <c r="S88" s="223">
        <f t="shared" si="52"/>
        <v>0</v>
      </c>
      <c r="T88" s="222">
        <f t="shared" si="53"/>
        <v>0</v>
      </c>
      <c r="U88" s="223">
        <f t="shared" si="54"/>
        <v>0</v>
      </c>
      <c r="V88" s="185"/>
      <c r="W88" s="185"/>
    </row>
    <row r="89" spans="1:23" x14ac:dyDescent="0.2">
      <c r="A89" s="196" t="s">
        <v>105</v>
      </c>
      <c r="B89" s="185">
        <v>0</v>
      </c>
      <c r="C89" s="185">
        <v>0</v>
      </c>
      <c r="D89" s="185"/>
      <c r="E89" s="185">
        <f t="shared" si="48"/>
        <v>0</v>
      </c>
      <c r="F89" s="185">
        <v>0</v>
      </c>
      <c r="G89" s="185">
        <v>0</v>
      </c>
      <c r="H89" s="185"/>
      <c r="I89" s="185"/>
      <c r="J89" s="185"/>
      <c r="K89" s="185"/>
      <c r="L89" s="185"/>
      <c r="M89" s="185"/>
      <c r="N89" s="185"/>
      <c r="O89" s="185"/>
      <c r="P89" s="187">
        <f t="shared" si="49"/>
        <v>0</v>
      </c>
      <c r="Q89" s="187">
        <f t="shared" si="50"/>
        <v>0</v>
      </c>
      <c r="R89" s="222">
        <f t="shared" si="51"/>
        <v>0</v>
      </c>
      <c r="S89" s="223">
        <f t="shared" si="52"/>
        <v>0</v>
      </c>
      <c r="T89" s="222">
        <f t="shared" si="53"/>
        <v>0</v>
      </c>
      <c r="U89" s="223">
        <f t="shared" si="54"/>
        <v>0</v>
      </c>
      <c r="V89" s="185"/>
      <c r="W89" s="185"/>
    </row>
    <row r="90" spans="1:23" x14ac:dyDescent="0.2">
      <c r="A90" s="196" t="s">
        <v>106</v>
      </c>
      <c r="B90" s="185">
        <v>0</v>
      </c>
      <c r="C90" s="185">
        <v>0</v>
      </c>
      <c r="D90" s="185"/>
      <c r="E90" s="185">
        <f t="shared" si="48"/>
        <v>0</v>
      </c>
      <c r="F90" s="185">
        <v>0</v>
      </c>
      <c r="G90" s="185">
        <v>0</v>
      </c>
      <c r="H90" s="185"/>
      <c r="I90" s="185"/>
      <c r="J90" s="185"/>
      <c r="K90" s="185"/>
      <c r="L90" s="185"/>
      <c r="M90" s="185"/>
      <c r="N90" s="185"/>
      <c r="O90" s="185"/>
      <c r="P90" s="187">
        <f t="shared" si="49"/>
        <v>0</v>
      </c>
      <c r="Q90" s="187">
        <f t="shared" si="50"/>
        <v>0</v>
      </c>
      <c r="R90" s="222">
        <f t="shared" si="51"/>
        <v>0</v>
      </c>
      <c r="S90" s="223">
        <f t="shared" si="52"/>
        <v>0</v>
      </c>
      <c r="T90" s="222">
        <f t="shared" si="53"/>
        <v>0</v>
      </c>
      <c r="U90" s="223">
        <f t="shared" si="54"/>
        <v>0</v>
      </c>
      <c r="V90" s="185"/>
      <c r="W90" s="185"/>
    </row>
    <row r="91" spans="1:23" x14ac:dyDescent="0.2">
      <c r="A91" s="196" t="s">
        <v>107</v>
      </c>
      <c r="B91" s="185">
        <v>0</v>
      </c>
      <c r="C91" s="185">
        <v>0</v>
      </c>
      <c r="D91" s="185"/>
      <c r="E91" s="185">
        <f t="shared" si="48"/>
        <v>0</v>
      </c>
      <c r="F91" s="185">
        <v>0</v>
      </c>
      <c r="G91" s="185">
        <v>0</v>
      </c>
      <c r="H91" s="185"/>
      <c r="I91" s="185"/>
      <c r="J91" s="185"/>
      <c r="K91" s="185"/>
      <c r="L91" s="185"/>
      <c r="M91" s="185"/>
      <c r="N91" s="185"/>
      <c r="O91" s="185"/>
      <c r="P91" s="187">
        <f t="shared" si="49"/>
        <v>0</v>
      </c>
      <c r="Q91" s="187">
        <f t="shared" si="50"/>
        <v>0</v>
      </c>
      <c r="R91" s="222">
        <f t="shared" si="51"/>
        <v>0</v>
      </c>
      <c r="S91" s="223">
        <f t="shared" si="52"/>
        <v>0</v>
      </c>
      <c r="T91" s="222">
        <f t="shared" si="53"/>
        <v>0</v>
      </c>
      <c r="U91" s="223">
        <f t="shared" si="54"/>
        <v>0</v>
      </c>
      <c r="V91" s="185"/>
      <c r="W91" s="185"/>
    </row>
    <row r="92" spans="1:23" x14ac:dyDescent="0.2">
      <c r="A92" s="196" t="s">
        <v>108</v>
      </c>
      <c r="B92" s="185">
        <v>0</v>
      </c>
      <c r="C92" s="185">
        <v>0</v>
      </c>
      <c r="D92" s="185"/>
      <c r="E92" s="185">
        <f t="shared" si="48"/>
        <v>0</v>
      </c>
      <c r="F92" s="185">
        <v>0</v>
      </c>
      <c r="G92" s="185">
        <v>0</v>
      </c>
      <c r="H92" s="185"/>
      <c r="I92" s="185"/>
      <c r="J92" s="185"/>
      <c r="K92" s="185"/>
      <c r="L92" s="185"/>
      <c r="M92" s="185"/>
      <c r="N92" s="185"/>
      <c r="O92" s="185"/>
      <c r="P92" s="187">
        <f t="shared" si="49"/>
        <v>0</v>
      </c>
      <c r="Q92" s="187">
        <f t="shared" si="50"/>
        <v>0</v>
      </c>
      <c r="R92" s="222">
        <f t="shared" si="51"/>
        <v>0</v>
      </c>
      <c r="S92" s="223">
        <f t="shared" si="52"/>
        <v>0</v>
      </c>
      <c r="T92" s="222">
        <f t="shared" si="53"/>
        <v>0</v>
      </c>
      <c r="U92" s="223">
        <f t="shared" si="54"/>
        <v>0</v>
      </c>
      <c r="V92" s="185"/>
      <c r="W92" s="185"/>
    </row>
    <row r="93" spans="1:23" x14ac:dyDescent="0.2">
      <c r="A93" s="196" t="s">
        <v>109</v>
      </c>
      <c r="B93" s="185">
        <v>0</v>
      </c>
      <c r="C93" s="185">
        <v>0</v>
      </c>
      <c r="D93" s="185"/>
      <c r="E93" s="185">
        <f t="shared" si="48"/>
        <v>0</v>
      </c>
      <c r="F93" s="185">
        <v>0</v>
      </c>
      <c r="G93" s="185">
        <v>0</v>
      </c>
      <c r="H93" s="185"/>
      <c r="I93" s="185"/>
      <c r="J93" s="185"/>
      <c r="K93" s="185"/>
      <c r="L93" s="185"/>
      <c r="M93" s="185"/>
      <c r="N93" s="185"/>
      <c r="O93" s="185"/>
      <c r="P93" s="187">
        <f t="shared" si="49"/>
        <v>0</v>
      </c>
      <c r="Q93" s="187">
        <f t="shared" si="50"/>
        <v>0</v>
      </c>
      <c r="R93" s="222">
        <f t="shared" si="51"/>
        <v>0</v>
      </c>
      <c r="S93" s="223">
        <f t="shared" si="52"/>
        <v>0</v>
      </c>
      <c r="T93" s="222">
        <f t="shared" si="53"/>
        <v>0</v>
      </c>
      <c r="U93" s="223">
        <f t="shared" si="54"/>
        <v>0</v>
      </c>
      <c r="V93" s="185"/>
      <c r="W93" s="185"/>
    </row>
    <row r="94" spans="1:23" x14ac:dyDescent="0.2">
      <c r="A94" s="197" t="s">
        <v>110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  <c r="Q94" s="199"/>
      <c r="R94" s="213"/>
      <c r="S94" s="214"/>
      <c r="T94" s="213"/>
      <c r="U94" s="214"/>
      <c r="V94" s="198"/>
      <c r="W94" s="198"/>
    </row>
    <row r="95" spans="1:23" ht="22.5" hidden="1" x14ac:dyDescent="0.2">
      <c r="A95" s="200" t="s">
        <v>117</v>
      </c>
      <c r="B95" s="201">
        <f t="shared" ref="B95:I95" si="55">SUM(B96:B110)</f>
        <v>0</v>
      </c>
      <c r="C95" s="201">
        <f t="shared" si="55"/>
        <v>0</v>
      </c>
      <c r="D95" s="201">
        <f t="shared" si="55"/>
        <v>0</v>
      </c>
      <c r="E95" s="201">
        <f t="shared" si="55"/>
        <v>0</v>
      </c>
      <c r="F95" s="201">
        <f t="shared" si="55"/>
        <v>0</v>
      </c>
      <c r="G95" s="201">
        <f t="shared" si="55"/>
        <v>0</v>
      </c>
      <c r="H95" s="201">
        <f t="shared" si="55"/>
        <v>0</v>
      </c>
      <c r="I95" s="201">
        <f t="shared" si="55"/>
        <v>0</v>
      </c>
      <c r="J95" s="201">
        <f>SUM(J96:J110)</f>
        <v>0</v>
      </c>
      <c r="K95" s="201">
        <f>SUM(K96:K110)</f>
        <v>0</v>
      </c>
      <c r="L95" s="201">
        <f>SUM(L96:L110)</f>
        <v>0</v>
      </c>
      <c r="M95" s="202">
        <f>SUM(M96:M110)</f>
        <v>0</v>
      </c>
      <c r="N95" s="201"/>
      <c r="O95" s="202"/>
      <c r="P95" s="201"/>
      <c r="Q95" s="202"/>
      <c r="R95" s="215" t="str">
        <f t="shared" ref="R95:S110" si="56">IF(L95=0," ",(N95-L95)/L95)</f>
        <v xml:space="preserve"> </v>
      </c>
      <c r="S95" s="215" t="str">
        <f t="shared" si="56"/>
        <v xml:space="preserve"> </v>
      </c>
      <c r="T95" s="215" t="str">
        <f t="shared" ref="T95:T113" si="57">IF(E95=0," ",(P95/E95))</f>
        <v xml:space="preserve"> </v>
      </c>
      <c r="U95" s="216" t="str">
        <f t="shared" ref="U95:U113" si="58">IF(E95=0," ",(Q95/E95))</f>
        <v xml:space="preserve"> </v>
      </c>
      <c r="V95" s="201">
        <f>SUM(V96:V110)</f>
        <v>0</v>
      </c>
      <c r="W95" s="201">
        <f>SUM(W96:W110)</f>
        <v>0</v>
      </c>
    </row>
    <row r="96" spans="1:23" hidden="1" x14ac:dyDescent="0.2">
      <c r="A96" s="203"/>
      <c r="B96" s="123"/>
      <c r="C96" s="123"/>
      <c r="D96" s="123"/>
      <c r="E96" s="20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17" t="str">
        <f t="shared" si="56"/>
        <v xml:space="preserve"> </v>
      </c>
      <c r="S96" s="217" t="str">
        <f t="shared" si="56"/>
        <v xml:space="preserve"> </v>
      </c>
      <c r="T96" s="217" t="str">
        <f t="shared" si="57"/>
        <v xml:space="preserve"> </v>
      </c>
      <c r="U96" s="218" t="str">
        <f t="shared" si="58"/>
        <v xml:space="preserve"> </v>
      </c>
      <c r="V96" s="123"/>
      <c r="W96" s="123"/>
    </row>
    <row r="97" spans="1:23" hidden="1" x14ac:dyDescent="0.2">
      <c r="A97" s="203"/>
      <c r="B97" s="123"/>
      <c r="C97" s="123"/>
      <c r="D97" s="123"/>
      <c r="E97" s="20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17" t="str">
        <f t="shared" si="56"/>
        <v xml:space="preserve"> </v>
      </c>
      <c r="S97" s="217" t="str">
        <f t="shared" si="56"/>
        <v xml:space="preserve"> </v>
      </c>
      <c r="T97" s="217" t="str">
        <f t="shared" si="57"/>
        <v xml:space="preserve"> </v>
      </c>
      <c r="U97" s="218" t="str">
        <f t="shared" si="58"/>
        <v xml:space="preserve"> </v>
      </c>
      <c r="V97" s="123"/>
      <c r="W97" s="123"/>
    </row>
    <row r="98" spans="1:23" hidden="1" x14ac:dyDescent="0.2">
      <c r="A98" s="203"/>
      <c r="B98" s="123"/>
      <c r="C98" s="123"/>
      <c r="D98" s="123"/>
      <c r="E98" s="20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17" t="str">
        <f t="shared" si="56"/>
        <v xml:space="preserve"> </v>
      </c>
      <c r="S98" s="217" t="str">
        <f t="shared" si="56"/>
        <v xml:space="preserve"> </v>
      </c>
      <c r="T98" s="217" t="str">
        <f t="shared" si="57"/>
        <v xml:space="preserve"> </v>
      </c>
      <c r="U98" s="218" t="str">
        <f t="shared" si="58"/>
        <v xml:space="preserve"> </v>
      </c>
      <c r="V98" s="123"/>
      <c r="W98" s="123"/>
    </row>
    <row r="99" spans="1:23" hidden="1" x14ac:dyDescent="0.2">
      <c r="A99" s="203"/>
      <c r="B99" s="123"/>
      <c r="C99" s="123"/>
      <c r="D99" s="123"/>
      <c r="E99" s="20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17" t="str">
        <f t="shared" si="56"/>
        <v xml:space="preserve"> </v>
      </c>
      <c r="S99" s="217" t="str">
        <f t="shared" si="56"/>
        <v xml:space="preserve"> </v>
      </c>
      <c r="T99" s="217" t="str">
        <f t="shared" si="57"/>
        <v xml:space="preserve"> </v>
      </c>
      <c r="U99" s="218" t="str">
        <f t="shared" si="58"/>
        <v xml:space="preserve"> </v>
      </c>
      <c r="V99" s="123"/>
      <c r="W99" s="123"/>
    </row>
    <row r="100" spans="1:23" hidden="1" x14ac:dyDescent="0.2">
      <c r="A100" s="203"/>
      <c r="B100" s="123"/>
      <c r="C100" s="123"/>
      <c r="D100" s="123"/>
      <c r="E100" s="20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17" t="str">
        <f t="shared" si="56"/>
        <v xml:space="preserve"> </v>
      </c>
      <c r="S100" s="217" t="str">
        <f t="shared" si="56"/>
        <v xml:space="preserve"> </v>
      </c>
      <c r="T100" s="217" t="str">
        <f t="shared" si="57"/>
        <v xml:space="preserve"> </v>
      </c>
      <c r="U100" s="218" t="str">
        <f t="shared" si="58"/>
        <v xml:space="preserve"> </v>
      </c>
      <c r="V100" s="123"/>
      <c r="W100" s="123"/>
    </row>
    <row r="101" spans="1:23" hidden="1" x14ac:dyDescent="0.2">
      <c r="A101" s="203"/>
      <c r="B101" s="123"/>
      <c r="C101" s="123"/>
      <c r="D101" s="123"/>
      <c r="E101" s="20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17" t="str">
        <f t="shared" si="56"/>
        <v xml:space="preserve"> </v>
      </c>
      <c r="S101" s="217" t="str">
        <f t="shared" si="56"/>
        <v xml:space="preserve"> </v>
      </c>
      <c r="T101" s="217" t="str">
        <f t="shared" si="57"/>
        <v xml:space="preserve"> </v>
      </c>
      <c r="U101" s="218" t="str">
        <f t="shared" si="58"/>
        <v xml:space="preserve"> </v>
      </c>
      <c r="V101" s="123"/>
      <c r="W101" s="123"/>
    </row>
    <row r="102" spans="1:23" hidden="1" x14ac:dyDescent="0.2">
      <c r="A102" s="203"/>
      <c r="B102" s="123"/>
      <c r="C102" s="123"/>
      <c r="D102" s="123"/>
      <c r="E102" s="20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17" t="str">
        <f t="shared" si="56"/>
        <v xml:space="preserve"> </v>
      </c>
      <c r="S102" s="217" t="str">
        <f t="shared" si="56"/>
        <v xml:space="preserve"> </v>
      </c>
      <c r="T102" s="217" t="str">
        <f t="shared" si="57"/>
        <v xml:space="preserve"> </v>
      </c>
      <c r="U102" s="218" t="str">
        <f t="shared" si="58"/>
        <v xml:space="preserve"> </v>
      </c>
      <c r="V102" s="123"/>
      <c r="W102" s="123"/>
    </row>
    <row r="103" spans="1:23" hidden="1" x14ac:dyDescent="0.2">
      <c r="A103" s="203"/>
      <c r="B103" s="123"/>
      <c r="C103" s="123"/>
      <c r="D103" s="123"/>
      <c r="E103" s="20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17" t="str">
        <f t="shared" si="56"/>
        <v xml:space="preserve"> </v>
      </c>
      <c r="S103" s="217" t="str">
        <f t="shared" si="56"/>
        <v xml:space="preserve"> </v>
      </c>
      <c r="T103" s="217" t="str">
        <f t="shared" si="57"/>
        <v xml:space="preserve"> </v>
      </c>
      <c r="U103" s="218" t="str">
        <f t="shared" si="58"/>
        <v xml:space="preserve"> </v>
      </c>
      <c r="V103" s="123"/>
      <c r="W103" s="123"/>
    </row>
    <row r="104" spans="1:23" hidden="1" x14ac:dyDescent="0.2">
      <c r="A104" s="203"/>
      <c r="B104" s="123"/>
      <c r="C104" s="123"/>
      <c r="D104" s="123"/>
      <c r="E104" s="20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17" t="str">
        <f t="shared" si="56"/>
        <v xml:space="preserve"> </v>
      </c>
      <c r="S104" s="217" t="str">
        <f t="shared" si="56"/>
        <v xml:space="preserve"> </v>
      </c>
      <c r="T104" s="217" t="str">
        <f t="shared" si="57"/>
        <v xml:space="preserve"> </v>
      </c>
      <c r="U104" s="218" t="str">
        <f t="shared" si="58"/>
        <v xml:space="preserve"> </v>
      </c>
      <c r="V104" s="123"/>
      <c r="W104" s="123"/>
    </row>
    <row r="105" spans="1:23" hidden="1" x14ac:dyDescent="0.2">
      <c r="A105" s="203"/>
      <c r="B105" s="123"/>
      <c r="C105" s="123"/>
      <c r="D105" s="123"/>
      <c r="E105" s="20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17" t="str">
        <f t="shared" si="56"/>
        <v xml:space="preserve"> </v>
      </c>
      <c r="S105" s="217" t="str">
        <f t="shared" si="56"/>
        <v xml:space="preserve"> </v>
      </c>
      <c r="T105" s="217" t="str">
        <f t="shared" si="57"/>
        <v xml:space="preserve"> </v>
      </c>
      <c r="U105" s="218" t="str">
        <f t="shared" si="58"/>
        <v xml:space="preserve"> </v>
      </c>
      <c r="V105" s="123"/>
      <c r="W105" s="123"/>
    </row>
    <row r="106" spans="1:23" hidden="1" x14ac:dyDescent="0.2">
      <c r="A106" s="203"/>
      <c r="B106" s="123"/>
      <c r="C106" s="123"/>
      <c r="D106" s="123"/>
      <c r="E106" s="20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17" t="str">
        <f t="shared" si="56"/>
        <v xml:space="preserve"> </v>
      </c>
      <c r="S106" s="217" t="str">
        <f t="shared" si="56"/>
        <v xml:space="preserve"> </v>
      </c>
      <c r="T106" s="217" t="str">
        <f t="shared" si="57"/>
        <v xml:space="preserve"> </v>
      </c>
      <c r="U106" s="218" t="str">
        <f t="shared" si="58"/>
        <v xml:space="preserve"> </v>
      </c>
      <c r="V106" s="123"/>
      <c r="W106" s="123"/>
    </row>
    <row r="107" spans="1:23" hidden="1" x14ac:dyDescent="0.2">
      <c r="A107" s="203"/>
      <c r="B107" s="123"/>
      <c r="C107" s="123"/>
      <c r="D107" s="123"/>
      <c r="E107" s="20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17" t="str">
        <f t="shared" si="56"/>
        <v xml:space="preserve"> </v>
      </c>
      <c r="S107" s="217" t="str">
        <f t="shared" si="56"/>
        <v xml:space="preserve"> </v>
      </c>
      <c r="T107" s="217" t="str">
        <f t="shared" si="57"/>
        <v xml:space="preserve"> </v>
      </c>
      <c r="U107" s="218" t="str">
        <f t="shared" si="58"/>
        <v xml:space="preserve"> </v>
      </c>
      <c r="V107" s="123"/>
      <c r="W107" s="123"/>
    </row>
    <row r="108" spans="1:23" hidden="1" x14ac:dyDescent="0.2">
      <c r="A108" s="203"/>
      <c r="B108" s="123"/>
      <c r="C108" s="123"/>
      <c r="D108" s="123"/>
      <c r="E108" s="20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17" t="str">
        <f t="shared" si="56"/>
        <v xml:space="preserve"> </v>
      </c>
      <c r="S108" s="217" t="str">
        <f t="shared" si="56"/>
        <v xml:space="preserve"> </v>
      </c>
      <c r="T108" s="217" t="str">
        <f t="shared" si="57"/>
        <v xml:space="preserve"> </v>
      </c>
      <c r="U108" s="218" t="str">
        <f t="shared" si="58"/>
        <v xml:space="preserve"> </v>
      </c>
      <c r="V108" s="123"/>
      <c r="W108" s="123"/>
    </row>
    <row r="109" spans="1:23" hidden="1" x14ac:dyDescent="0.2">
      <c r="A109" s="203"/>
      <c r="B109" s="123"/>
      <c r="C109" s="123"/>
      <c r="D109" s="123"/>
      <c r="E109" s="20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17" t="str">
        <f t="shared" si="56"/>
        <v xml:space="preserve"> </v>
      </c>
      <c r="S109" s="217" t="str">
        <f t="shared" si="56"/>
        <v xml:space="preserve"> </v>
      </c>
      <c r="T109" s="217" t="str">
        <f t="shared" si="57"/>
        <v xml:space="preserve"> </v>
      </c>
      <c r="U109" s="218" t="str">
        <f t="shared" si="58"/>
        <v xml:space="preserve"> </v>
      </c>
      <c r="V109" s="123"/>
      <c r="W109" s="123"/>
    </row>
    <row r="110" spans="1:23" hidden="1" x14ac:dyDescent="0.2">
      <c r="A110" s="203"/>
      <c r="B110" s="123"/>
      <c r="C110" s="123"/>
      <c r="D110" s="123"/>
      <c r="E110" s="20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17" t="str">
        <f t="shared" si="56"/>
        <v xml:space="preserve"> </v>
      </c>
      <c r="S110" s="217" t="str">
        <f t="shared" si="56"/>
        <v xml:space="preserve"> </v>
      </c>
      <c r="T110" s="217" t="str">
        <f t="shared" si="57"/>
        <v xml:space="preserve"> </v>
      </c>
      <c r="U110" s="218" t="str">
        <f t="shared" si="58"/>
        <v xml:space="preserve"> </v>
      </c>
      <c r="V110" s="123"/>
      <c r="W110" s="123"/>
    </row>
    <row r="111" spans="1:23" hidden="1" x14ac:dyDescent="0.2">
      <c r="A111" s="205"/>
      <c r="B111" s="206"/>
      <c r="C111" s="207"/>
      <c r="D111" s="207"/>
      <c r="E111" s="207"/>
      <c r="F111" s="206"/>
      <c r="G111" s="207"/>
      <c r="H111" s="206"/>
      <c r="I111" s="207"/>
      <c r="J111" s="206"/>
      <c r="K111" s="207"/>
      <c r="L111" s="206"/>
      <c r="M111" s="206"/>
      <c r="N111" s="206"/>
      <c r="O111" s="206"/>
      <c r="P111" s="206"/>
      <c r="Q111" s="206"/>
      <c r="R111" s="215" t="str">
        <f t="shared" ref="R111:S113" si="60">IF(L111=0," ",(N111-L111)/L111)</f>
        <v xml:space="preserve"> </v>
      </c>
      <c r="S111" s="216" t="str">
        <f t="shared" si="60"/>
        <v xml:space="preserve"> </v>
      </c>
      <c r="T111" s="215" t="str">
        <f t="shared" si="57"/>
        <v xml:space="preserve"> </v>
      </c>
      <c r="U111" s="216" t="str">
        <f t="shared" si="58"/>
        <v xml:space="preserve"> </v>
      </c>
      <c r="V111" s="206"/>
      <c r="W111" s="207"/>
    </row>
    <row r="112" spans="1:23" hidden="1" x14ac:dyDescent="0.2">
      <c r="A112" s="205" t="s">
        <v>87</v>
      </c>
      <c r="B112" s="206" t="e">
        <f t="shared" ref="B112:Q112" si="61">B95+B85</f>
        <v>#VALUE!</v>
      </c>
      <c r="C112" s="206">
        <f t="shared" si="61"/>
        <v>0</v>
      </c>
      <c r="D112" s="206">
        <f t="shared" si="61"/>
        <v>0</v>
      </c>
      <c r="E112" s="206">
        <f t="shared" si="61"/>
        <v>0</v>
      </c>
      <c r="F112" s="206">
        <f t="shared" si="61"/>
        <v>0</v>
      </c>
      <c r="G112" s="206">
        <f t="shared" si="61"/>
        <v>0</v>
      </c>
      <c r="H112" s="206">
        <f t="shared" si="61"/>
        <v>0</v>
      </c>
      <c r="I112" s="206">
        <f t="shared" si="61"/>
        <v>0</v>
      </c>
      <c r="J112" s="206">
        <f t="shared" si="61"/>
        <v>0</v>
      </c>
      <c r="K112" s="206">
        <f t="shared" si="61"/>
        <v>0</v>
      </c>
      <c r="L112" s="206">
        <f t="shared" si="61"/>
        <v>0</v>
      </c>
      <c r="M112" s="206">
        <f t="shared" si="61"/>
        <v>0</v>
      </c>
      <c r="N112" s="206">
        <f t="shared" si="61"/>
        <v>0</v>
      </c>
      <c r="O112" s="206">
        <f t="shared" si="61"/>
        <v>0</v>
      </c>
      <c r="P112" s="206">
        <f t="shared" si="61"/>
        <v>0</v>
      </c>
      <c r="Q112" s="206">
        <f t="shared" si="61"/>
        <v>0</v>
      </c>
      <c r="R112" s="215" t="str">
        <f t="shared" si="60"/>
        <v xml:space="preserve"> </v>
      </c>
      <c r="S112" s="216" t="str">
        <f t="shared" si="60"/>
        <v xml:space="preserve"> </v>
      </c>
      <c r="T112" s="215" t="str">
        <f t="shared" si="57"/>
        <v xml:space="preserve"> </v>
      </c>
      <c r="U112" s="216" t="str">
        <f t="shared" si="58"/>
        <v xml:space="preserve"> </v>
      </c>
      <c r="V112" s="206">
        <f>V95+V85</f>
        <v>0</v>
      </c>
      <c r="W112" s="206">
        <f>W95+W85</f>
        <v>0</v>
      </c>
    </row>
    <row r="113" spans="1:23" hidden="1" x14ac:dyDescent="0.2">
      <c r="A113" s="208" t="s">
        <v>118</v>
      </c>
      <c r="B113" s="209" t="str">
        <f>B85</f>
        <v/>
      </c>
      <c r="C113" s="209">
        <f t="shared" ref="C113:Q113" si="62">C85</f>
        <v>0</v>
      </c>
      <c r="D113" s="209">
        <f t="shared" si="62"/>
        <v>0</v>
      </c>
      <c r="E113" s="209">
        <f t="shared" si="62"/>
        <v>0</v>
      </c>
      <c r="F113" s="209">
        <f t="shared" si="62"/>
        <v>0</v>
      </c>
      <c r="G113" s="209">
        <f t="shared" si="62"/>
        <v>0</v>
      </c>
      <c r="H113" s="209">
        <f t="shared" si="62"/>
        <v>0</v>
      </c>
      <c r="I113" s="209">
        <f t="shared" si="62"/>
        <v>0</v>
      </c>
      <c r="J113" s="209">
        <f t="shared" si="62"/>
        <v>0</v>
      </c>
      <c r="K113" s="209">
        <f t="shared" si="62"/>
        <v>0</v>
      </c>
      <c r="L113" s="209">
        <f t="shared" si="62"/>
        <v>0</v>
      </c>
      <c r="M113" s="209">
        <f t="shared" si="62"/>
        <v>0</v>
      </c>
      <c r="N113" s="209">
        <f t="shared" si="62"/>
        <v>0</v>
      </c>
      <c r="O113" s="209">
        <f t="shared" si="62"/>
        <v>0</v>
      </c>
      <c r="P113" s="209">
        <f t="shared" si="62"/>
        <v>0</v>
      </c>
      <c r="Q113" s="209">
        <f t="shared" si="62"/>
        <v>0</v>
      </c>
      <c r="R113" s="215" t="str">
        <f t="shared" si="60"/>
        <v xml:space="preserve"> </v>
      </c>
      <c r="S113" s="216" t="str">
        <f t="shared" si="60"/>
        <v xml:space="preserve"> </v>
      </c>
      <c r="T113" s="215" t="str">
        <f t="shared" si="57"/>
        <v xml:space="preserve"> </v>
      </c>
      <c r="U113" s="216" t="str">
        <f t="shared" si="58"/>
        <v xml:space="preserve"> </v>
      </c>
      <c r="V113" s="209">
        <f>V85</f>
        <v>0</v>
      </c>
      <c r="W113" s="209">
        <f>W85</f>
        <v>0</v>
      </c>
    </row>
    <row r="114" spans="1:23" x14ac:dyDescent="0.2">
      <c r="A114" s="210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9"/>
      <c r="S114" s="219"/>
      <c r="T114" s="219"/>
      <c r="U114" s="219"/>
      <c r="V114" s="211"/>
      <c r="W114" s="211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212"/>
      <c r="C117" s="212"/>
      <c r="D117" s="212"/>
      <c r="E117" s="212"/>
      <c r="F117" s="212"/>
      <c r="H117" s="212"/>
      <c r="I117" s="212"/>
      <c r="J117" s="212"/>
      <c r="K117" s="212"/>
      <c r="V117" s="212"/>
    </row>
    <row r="118" spans="1:23" x14ac:dyDescent="0.2">
      <c r="A118" s="29" t="s">
        <v>122</v>
      </c>
      <c r="B118" s="212"/>
      <c r="C118" s="212"/>
      <c r="D118" s="212"/>
      <c r="E118" s="212"/>
      <c r="F118" s="212"/>
      <c r="H118" s="212"/>
      <c r="I118" s="212"/>
      <c r="J118" s="212"/>
      <c r="K118" s="212"/>
      <c r="V118" s="212"/>
    </row>
    <row r="119" spans="1:23" x14ac:dyDescent="0.2">
      <c r="A119" s="29" t="s">
        <v>123</v>
      </c>
      <c r="B119" s="212"/>
      <c r="C119" s="212"/>
      <c r="D119" s="212"/>
      <c r="E119" s="212"/>
      <c r="F119" s="212"/>
      <c r="H119" s="212"/>
      <c r="I119" s="212"/>
      <c r="J119" s="212"/>
      <c r="K119" s="212"/>
      <c r="V119" s="212"/>
    </row>
    <row r="120" spans="1:23" x14ac:dyDescent="0.2">
      <c r="A120" s="29" t="s">
        <v>124</v>
      </c>
    </row>
    <row r="123" spans="1:23" x14ac:dyDescent="0.2">
      <c r="A123" s="212"/>
      <c r="G123" s="212"/>
      <c r="W123" s="212"/>
    </row>
    <row r="124" spans="1:23" x14ac:dyDescent="0.2">
      <c r="A124" s="212"/>
      <c r="G124" s="212"/>
      <c r="W124" s="212"/>
    </row>
    <row r="125" spans="1:23" x14ac:dyDescent="0.2">
      <c r="A125" s="212"/>
      <c r="G125" s="212"/>
      <c r="W125" s="212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8E73C-056A-4113-AF53-DC2C2DC7608F}">
  <dimension ref="A1:W125"/>
  <sheetViews>
    <sheetView showGridLines="0" workbookViewId="0">
      <selection activeCell="D24" sqref="D24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130"/>
      <c r="W1" s="130"/>
    </row>
    <row r="2" spans="1:23" ht="18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131"/>
      <c r="W2" s="131"/>
    </row>
    <row r="3" spans="1:23" ht="18" customHeight="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31"/>
      <c r="W3" s="131"/>
    </row>
    <row r="4" spans="1:23" ht="18" customHeight="1" x14ac:dyDescent="0.25">
      <c r="A4" s="230" t="s">
        <v>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131"/>
      <c r="W4" s="131"/>
    </row>
    <row r="5" spans="1:23" ht="15" customHeight="1" x14ac:dyDescent="0.25">
      <c r="A5" s="231" t="s">
        <v>132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132"/>
      <c r="W5" s="132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227" t="s">
        <v>5</v>
      </c>
      <c r="G6" s="228"/>
      <c r="H6" s="227" t="s">
        <v>6</v>
      </c>
      <c r="I6" s="228"/>
      <c r="J6" s="227" t="s">
        <v>7</v>
      </c>
      <c r="K6" s="228"/>
      <c r="L6" s="227" t="s">
        <v>8</v>
      </c>
      <c r="M6" s="228"/>
      <c r="N6" s="227" t="s">
        <v>9</v>
      </c>
      <c r="O6" s="228"/>
      <c r="P6" s="227" t="s">
        <v>10</v>
      </c>
      <c r="Q6" s="228"/>
      <c r="R6" s="227" t="s">
        <v>11</v>
      </c>
      <c r="S6" s="228"/>
      <c r="T6" s="227" t="s">
        <v>12</v>
      </c>
      <c r="U6" s="228"/>
      <c r="V6" s="227" t="s">
        <v>13</v>
      </c>
      <c r="W6" s="228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77590000</v>
      </c>
      <c r="C10" s="92">
        <v>0</v>
      </c>
      <c r="D10" s="92"/>
      <c r="E10" s="92">
        <f t="shared" ref="E10:E15" si="0">$B10      +$C10      +$D10</f>
        <v>77590000</v>
      </c>
      <c r="F10" s="93">
        <v>77590000</v>
      </c>
      <c r="G10" s="94">
        <v>77590000</v>
      </c>
      <c r="H10" s="93">
        <v>11459000</v>
      </c>
      <c r="I10" s="94">
        <v>10473056</v>
      </c>
      <c r="J10" s="93">
        <v>19239000</v>
      </c>
      <c r="K10" s="94">
        <v>11196315</v>
      </c>
      <c r="L10" s="93">
        <v>23676000</v>
      </c>
      <c r="M10" s="94">
        <v>6564858</v>
      </c>
      <c r="N10" s="93">
        <v>12486000</v>
      </c>
      <c r="O10" s="94">
        <v>9172639</v>
      </c>
      <c r="P10" s="93">
        <f t="shared" ref="P10:P15" si="1">$H10      +$J10      +$L10      +$N10</f>
        <v>66860000</v>
      </c>
      <c r="Q10" s="94">
        <f t="shared" ref="Q10:Q15" si="2">$I10      +$K10      +$M10      +$O10</f>
        <v>37406868</v>
      </c>
      <c r="R10" s="48">
        <f t="shared" ref="R10:R15" si="3">IF(($L10      =0),0,((($N10      -$L10      )/$L10      )*100))</f>
        <v>-47.263051191079576</v>
      </c>
      <c r="S10" s="49">
        <f t="shared" ref="S10:S15" si="4">IF(($M10      =0),0,((($O10      -$M10      )/$M10      )*100))</f>
        <v>39.7233420738118</v>
      </c>
      <c r="T10" s="48">
        <f t="shared" ref="T10:T14" si="5">IF(($E10      =0),0,(($P10      /$E10      )*100))</f>
        <v>86.170898311638098</v>
      </c>
      <c r="U10" s="50">
        <f t="shared" ref="U10:U14" si="6">IF(($E10      =0),0,(($Q10      /$E10      )*100))</f>
        <v>48.210939554066243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11000000</v>
      </c>
      <c r="C11" s="92">
        <v>0</v>
      </c>
      <c r="D11" s="92"/>
      <c r="E11" s="92">
        <f t="shared" si="0"/>
        <v>11000000</v>
      </c>
      <c r="F11" s="93">
        <v>11000000</v>
      </c>
      <c r="G11" s="94">
        <v>11000000</v>
      </c>
      <c r="H11" s="93">
        <v>1684000</v>
      </c>
      <c r="I11" s="94">
        <v>625366</v>
      </c>
      <c r="J11" s="93">
        <v>2335000</v>
      </c>
      <c r="K11" s="94">
        <v>811965</v>
      </c>
      <c r="L11" s="93">
        <v>2665000</v>
      </c>
      <c r="M11" s="94">
        <v>1409282</v>
      </c>
      <c r="N11" s="93">
        <v>3679000</v>
      </c>
      <c r="O11" s="94">
        <v>2653387</v>
      </c>
      <c r="P11" s="93">
        <f t="shared" si="1"/>
        <v>10363000</v>
      </c>
      <c r="Q11" s="94">
        <f t="shared" si="2"/>
        <v>5500000</v>
      </c>
      <c r="R11" s="48">
        <f t="shared" si="3"/>
        <v>38.048780487804876</v>
      </c>
      <c r="S11" s="49">
        <f t="shared" si="4"/>
        <v>88.279350761593491</v>
      </c>
      <c r="T11" s="48">
        <f t="shared" si="5"/>
        <v>94.209090909090904</v>
      </c>
      <c r="U11" s="50">
        <f t="shared" si="6"/>
        <v>50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19598000</v>
      </c>
      <c r="C13" s="92">
        <v>27748000</v>
      </c>
      <c r="D13" s="92"/>
      <c r="E13" s="92">
        <f t="shared" si="0"/>
        <v>47346000</v>
      </c>
      <c r="F13" s="93">
        <v>47346000</v>
      </c>
      <c r="G13" s="94">
        <v>47346000</v>
      </c>
      <c r="H13" s="93">
        <v>5166000</v>
      </c>
      <c r="I13" s="94"/>
      <c r="J13" s="93">
        <v>4432000</v>
      </c>
      <c r="K13" s="94">
        <v>3841866</v>
      </c>
      <c r="L13" s="93">
        <v>3970000</v>
      </c>
      <c r="M13" s="94">
        <v>1879203</v>
      </c>
      <c r="N13" s="93">
        <v>32120000</v>
      </c>
      <c r="O13" s="94">
        <v>29740539</v>
      </c>
      <c r="P13" s="93">
        <f t="shared" si="1"/>
        <v>45688000</v>
      </c>
      <c r="Q13" s="94">
        <f t="shared" si="2"/>
        <v>35461608</v>
      </c>
      <c r="R13" s="48">
        <f t="shared" si="3"/>
        <v>709.0680100755668</v>
      </c>
      <c r="S13" s="49">
        <f t="shared" si="4"/>
        <v>1482.6144913561761</v>
      </c>
      <c r="T13" s="48">
        <f t="shared" si="5"/>
        <v>96.498120221349211</v>
      </c>
      <c r="U13" s="50">
        <f t="shared" si="6"/>
        <v>74.898846787479414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465000</v>
      </c>
      <c r="C14" s="92">
        <v>0</v>
      </c>
      <c r="D14" s="92"/>
      <c r="E14" s="92">
        <f t="shared" si="0"/>
        <v>465000</v>
      </c>
      <c r="F14" s="93">
        <v>465000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133">
        <f>SUM(B9:B14)</f>
        <v>108653000</v>
      </c>
      <c r="C15" s="133">
        <f>SUM(C9:C14)</f>
        <v>27748000</v>
      </c>
      <c r="D15" s="133"/>
      <c r="E15" s="133">
        <f t="shared" si="0"/>
        <v>136401000</v>
      </c>
      <c r="F15" s="134">
        <f t="shared" ref="F15:O15" si="7">SUM(F9:F14)</f>
        <v>136401000</v>
      </c>
      <c r="G15" s="135">
        <f t="shared" si="7"/>
        <v>135936000</v>
      </c>
      <c r="H15" s="134">
        <f t="shared" si="7"/>
        <v>18309000</v>
      </c>
      <c r="I15" s="135">
        <f t="shared" si="7"/>
        <v>11098422</v>
      </c>
      <c r="J15" s="134">
        <f t="shared" si="7"/>
        <v>26006000</v>
      </c>
      <c r="K15" s="135">
        <f t="shared" si="7"/>
        <v>15850146</v>
      </c>
      <c r="L15" s="134">
        <f t="shared" si="7"/>
        <v>30311000</v>
      </c>
      <c r="M15" s="135">
        <f t="shared" si="7"/>
        <v>9853343</v>
      </c>
      <c r="N15" s="134">
        <f t="shared" si="7"/>
        <v>48285000</v>
      </c>
      <c r="O15" s="135">
        <f t="shared" si="7"/>
        <v>41566565</v>
      </c>
      <c r="P15" s="134">
        <f t="shared" si="1"/>
        <v>122911000</v>
      </c>
      <c r="Q15" s="135">
        <f t="shared" si="2"/>
        <v>78368476</v>
      </c>
      <c r="R15" s="136">
        <f t="shared" si="3"/>
        <v>59.298604467025172</v>
      </c>
      <c r="S15" s="137">
        <f t="shared" si="4"/>
        <v>321.85241090257387</v>
      </c>
      <c r="T15" s="136">
        <f>IF((SUM($E9:$E13))=0,0,(P15/(SUM($E9:$E13))*100))</f>
        <v>90.418285075329564</v>
      </c>
      <c r="U15" s="54">
        <f>IF((SUM($E9:$E13))=0,0,(Q15/(SUM($E9:$E13))*100))</f>
        <v>57.651009298493406</v>
      </c>
      <c r="V15" s="134">
        <f>SUM(V9:V14)</f>
        <v>0</v>
      </c>
      <c r="W15" s="135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66266000</v>
      </c>
      <c r="C17" s="92">
        <v>-12000000</v>
      </c>
      <c r="D17" s="92"/>
      <c r="E17" s="92">
        <f t="shared" ref="E17:E24" si="8">$B17      +$C17      +$D17</f>
        <v>54266000</v>
      </c>
      <c r="F17" s="93">
        <v>54266000</v>
      </c>
      <c r="G17" s="94">
        <v>54266000</v>
      </c>
      <c r="H17" s="93">
        <v>6392000</v>
      </c>
      <c r="I17" s="94"/>
      <c r="J17" s="93">
        <v>11669000</v>
      </c>
      <c r="K17" s="94"/>
      <c r="L17" s="93">
        <v>3169000</v>
      </c>
      <c r="M17" s="94"/>
      <c r="N17" s="93">
        <v>27944000</v>
      </c>
      <c r="O17" s="94"/>
      <c r="P17" s="93">
        <f t="shared" ref="P17:P24" si="9">$H17      +$J17      +$L17      +$N17</f>
        <v>49174000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781.7923635216157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90.616592341429254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11500000</v>
      </c>
      <c r="C19" s="92">
        <v>0</v>
      </c>
      <c r="D19" s="92"/>
      <c r="E19" s="92">
        <f t="shared" si="8"/>
        <v>11500000</v>
      </c>
      <c r="F19" s="93">
        <v>11500000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22751000</v>
      </c>
      <c r="C20" s="92">
        <v>0</v>
      </c>
      <c r="D20" s="92"/>
      <c r="E20" s="92">
        <f t="shared" si="8"/>
        <v>22751000</v>
      </c>
      <c r="F20" s="93">
        <v>22751000</v>
      </c>
      <c r="G20" s="94">
        <v>22751000</v>
      </c>
      <c r="H20" s="93"/>
      <c r="I20" s="94"/>
      <c r="J20" s="93"/>
      <c r="K20" s="94"/>
      <c r="L20" s="93"/>
      <c r="M20" s="94"/>
      <c r="N20" s="93">
        <v>1132000</v>
      </c>
      <c r="O20" s="94">
        <v>1837564</v>
      </c>
      <c r="P20" s="93">
        <f t="shared" si="9"/>
        <v>1132000</v>
      </c>
      <c r="Q20" s="94">
        <f t="shared" si="10"/>
        <v>1837564</v>
      </c>
      <c r="R20" s="48">
        <f t="shared" si="11"/>
        <v>0</v>
      </c>
      <c r="S20" s="49">
        <f t="shared" si="12"/>
        <v>0</v>
      </c>
      <c r="T20" s="48">
        <f t="shared" si="13"/>
        <v>4.9756054678915209</v>
      </c>
      <c r="U20" s="50">
        <f t="shared" si="14"/>
        <v>8.0768493692584951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1</v>
      </c>
    </row>
    <row r="24" spans="1:23" ht="12.95" customHeight="1" x14ac:dyDescent="0.2">
      <c r="A24" s="51" t="s">
        <v>41</v>
      </c>
      <c r="B24" s="133">
        <f>SUM(B17:B23)</f>
        <v>100517000</v>
      </c>
      <c r="C24" s="133">
        <f>SUM(C17:C23)</f>
        <v>-12000000</v>
      </c>
      <c r="D24" s="133"/>
      <c r="E24" s="133">
        <f t="shared" si="8"/>
        <v>88517000</v>
      </c>
      <c r="F24" s="134">
        <f t="shared" ref="F24:O24" si="15">SUM(F17:F23)</f>
        <v>88517000</v>
      </c>
      <c r="G24" s="135">
        <f t="shared" si="15"/>
        <v>77017000</v>
      </c>
      <c r="H24" s="134">
        <f t="shared" si="15"/>
        <v>6392000</v>
      </c>
      <c r="I24" s="135">
        <f t="shared" si="15"/>
        <v>0</v>
      </c>
      <c r="J24" s="134">
        <f t="shared" si="15"/>
        <v>11669000</v>
      </c>
      <c r="K24" s="135">
        <f t="shared" si="15"/>
        <v>0</v>
      </c>
      <c r="L24" s="134">
        <f t="shared" si="15"/>
        <v>3169000</v>
      </c>
      <c r="M24" s="135">
        <f t="shared" si="15"/>
        <v>0</v>
      </c>
      <c r="N24" s="134">
        <f t="shared" si="15"/>
        <v>29076000</v>
      </c>
      <c r="O24" s="135">
        <f t="shared" si="15"/>
        <v>1837564</v>
      </c>
      <c r="P24" s="134">
        <f t="shared" si="9"/>
        <v>50306000</v>
      </c>
      <c r="Q24" s="135">
        <f t="shared" si="10"/>
        <v>1837564</v>
      </c>
      <c r="R24" s="136">
        <f t="shared" si="11"/>
        <v>817.51341117071627</v>
      </c>
      <c r="S24" s="137">
        <f t="shared" si="12"/>
        <v>0</v>
      </c>
      <c r="T24" s="136">
        <f>IF(($E24-$E19-$E23)   =0,0,($P24   /($E24-$E19-$E23)   )*100)</f>
        <v>65.31804666502201</v>
      </c>
      <c r="U24" s="54">
        <f>IF(($E24-$E19-$E23)   =0,0,($Q24   /($E24-$E19-$E23)   )*100)</f>
        <v>2.3859199916901463</v>
      </c>
      <c r="V24" s="134">
        <f>SUM(V17:V23)</f>
        <v>0</v>
      </c>
      <c r="W24" s="135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IF(($L28      =0),0,((($N28      -$L28      )/$L28      )*100))</f>
        <v>0</v>
      </c>
      <c r="S28" s="49">
        <f>IF(($M28      =0),0,((($O28      -$M28      )/$M28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13576000</v>
      </c>
      <c r="C29" s="92">
        <v>0</v>
      </c>
      <c r="D29" s="92"/>
      <c r="E29" s="92">
        <f>$B29      +$C29      +$D29</f>
        <v>13576000</v>
      </c>
      <c r="F29" s="93">
        <v>13576000</v>
      </c>
      <c r="G29" s="94">
        <v>13576000</v>
      </c>
      <c r="H29" s="93">
        <v>1242000</v>
      </c>
      <c r="I29" s="94">
        <v>212321</v>
      </c>
      <c r="J29" s="93">
        <v>1333000</v>
      </c>
      <c r="K29" s="94">
        <v>388803</v>
      </c>
      <c r="L29" s="93">
        <v>3028000</v>
      </c>
      <c r="M29" s="94">
        <v>2373428</v>
      </c>
      <c r="N29" s="93">
        <v>7178000</v>
      </c>
      <c r="O29" s="94">
        <v>3307902</v>
      </c>
      <c r="P29" s="93">
        <f>$H29      +$J29      +$L29      +$N29</f>
        <v>12781000</v>
      </c>
      <c r="Q29" s="94">
        <f>$I29      +$K29      +$M29      +$O29</f>
        <v>6282454</v>
      </c>
      <c r="R29" s="48">
        <f>IF(($L29      =0),0,((($N29      -$L29      )/$L29      )*100))</f>
        <v>137.05416116248347</v>
      </c>
      <c r="S29" s="49">
        <f>IF(($M29      =0),0,((($O29      -$M29      )/$M29      )*100))</f>
        <v>39.372334024878782</v>
      </c>
      <c r="T29" s="48">
        <f>IF(($E29      =0),0,(($P29      /$E29      )*100))</f>
        <v>94.144077784325276</v>
      </c>
      <c r="U29" s="50">
        <f>IF(($E29      =0),0,(($Q29      /$E29      )*100))</f>
        <v>46.27617855038303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133">
        <f>SUM(B26:B29)</f>
        <v>13576000</v>
      </c>
      <c r="C30" s="133">
        <f>SUM(C26:C29)</f>
        <v>0</v>
      </c>
      <c r="D30" s="133"/>
      <c r="E30" s="133">
        <f>$B30      +$C30      +$D30</f>
        <v>13576000</v>
      </c>
      <c r="F30" s="134">
        <f t="shared" ref="F30:O30" si="16">SUM(F26:F29)</f>
        <v>13576000</v>
      </c>
      <c r="G30" s="135">
        <f t="shared" si="16"/>
        <v>13576000</v>
      </c>
      <c r="H30" s="134">
        <f t="shared" si="16"/>
        <v>1242000</v>
      </c>
      <c r="I30" s="135">
        <f t="shared" si="16"/>
        <v>212321</v>
      </c>
      <c r="J30" s="134">
        <f t="shared" si="16"/>
        <v>1333000</v>
      </c>
      <c r="K30" s="135">
        <f t="shared" si="16"/>
        <v>388803</v>
      </c>
      <c r="L30" s="134">
        <f t="shared" si="16"/>
        <v>3028000</v>
      </c>
      <c r="M30" s="135">
        <f t="shared" si="16"/>
        <v>2373428</v>
      </c>
      <c r="N30" s="134">
        <f t="shared" si="16"/>
        <v>7178000</v>
      </c>
      <c r="O30" s="135">
        <f t="shared" si="16"/>
        <v>3307902</v>
      </c>
      <c r="P30" s="134">
        <f>$H30      +$J30      +$L30      +$N30</f>
        <v>12781000</v>
      </c>
      <c r="Q30" s="135">
        <f>$I30      +$K30      +$M30      +$O30</f>
        <v>6282454</v>
      </c>
      <c r="R30" s="136">
        <f>IF(($L30      =0),0,((($N30      -$L30      )/$L30      )*100))</f>
        <v>137.05416116248347</v>
      </c>
      <c r="S30" s="137">
        <f>IF(($M30      =0),0,((($O30      -$M30      )/$M30      )*100))</f>
        <v>39.372334024878782</v>
      </c>
      <c r="T30" s="136">
        <f>IF($E30   =0,0,($P30   /$E30   )*100)</f>
        <v>94.144077784325276</v>
      </c>
      <c r="U30" s="54">
        <f>IF($E30   =0,0,($Q30   /$E30   )*100)</f>
        <v>46.27617855038303</v>
      </c>
      <c r="V30" s="134">
        <f>SUM(V26:V29)</f>
        <v>0</v>
      </c>
      <c r="W30" s="135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27013000</v>
      </c>
      <c r="C32" s="92">
        <v>1344000</v>
      </c>
      <c r="D32" s="92"/>
      <c r="E32" s="92">
        <f>$B32      +$C32      +$D32</f>
        <v>28357000</v>
      </c>
      <c r="F32" s="93">
        <v>28357000</v>
      </c>
      <c r="G32" s="94">
        <v>28357000</v>
      </c>
      <c r="H32" s="93">
        <v>6301000</v>
      </c>
      <c r="I32" s="94">
        <v>677881</v>
      </c>
      <c r="J32" s="93">
        <v>5039000</v>
      </c>
      <c r="K32" s="94">
        <v>917306</v>
      </c>
      <c r="L32" s="93">
        <v>6158000</v>
      </c>
      <c r="M32" s="94">
        <v>3023003</v>
      </c>
      <c r="N32" s="93">
        <v>5528000</v>
      </c>
      <c r="O32" s="94">
        <v>2177310</v>
      </c>
      <c r="P32" s="93">
        <f>$H32      +$J32      +$L32      +$N32</f>
        <v>23026000</v>
      </c>
      <c r="Q32" s="94">
        <f>$I32      +$K32      +$M32      +$O32</f>
        <v>6795500</v>
      </c>
      <c r="R32" s="48">
        <f>IF(($L32      =0),0,((($N32      -$L32      )/$L32      )*100))</f>
        <v>-10.230594348814551</v>
      </c>
      <c r="S32" s="49">
        <f>IF(($M32      =0),0,((($O32      -$M32      )/$M32      )*100))</f>
        <v>-27.975261685152148</v>
      </c>
      <c r="T32" s="48">
        <f>IF(($E32      =0),0,(($P32      /$E32      )*100))</f>
        <v>81.200409070070876</v>
      </c>
      <c r="U32" s="50">
        <f>IF(($E32      =0),0,(($Q32      /$E32      )*100))</f>
        <v>23.96410057481398</v>
      </c>
      <c r="V32" s="93">
        <v>312000</v>
      </c>
      <c r="W32" s="94">
        <v>0</v>
      </c>
    </row>
    <row r="33" spans="1:23" ht="12.95" customHeight="1" x14ac:dyDescent="0.2">
      <c r="A33" s="51" t="s">
        <v>41</v>
      </c>
      <c r="B33" s="133">
        <f>B32</f>
        <v>27013000</v>
      </c>
      <c r="C33" s="133">
        <f>C32</f>
        <v>1344000</v>
      </c>
      <c r="D33" s="133"/>
      <c r="E33" s="133">
        <f>$B33      +$C33      +$D33</f>
        <v>28357000</v>
      </c>
      <c r="F33" s="134">
        <f t="shared" ref="F33:O33" si="17">F32</f>
        <v>28357000</v>
      </c>
      <c r="G33" s="135">
        <f t="shared" si="17"/>
        <v>28357000</v>
      </c>
      <c r="H33" s="134">
        <f t="shared" si="17"/>
        <v>6301000</v>
      </c>
      <c r="I33" s="135">
        <f t="shared" si="17"/>
        <v>677881</v>
      </c>
      <c r="J33" s="134">
        <f t="shared" si="17"/>
        <v>5039000</v>
      </c>
      <c r="K33" s="135">
        <f t="shared" si="17"/>
        <v>917306</v>
      </c>
      <c r="L33" s="134">
        <f t="shared" si="17"/>
        <v>6158000</v>
      </c>
      <c r="M33" s="135">
        <f t="shared" si="17"/>
        <v>3023003</v>
      </c>
      <c r="N33" s="134">
        <f t="shared" si="17"/>
        <v>5528000</v>
      </c>
      <c r="O33" s="135">
        <f t="shared" si="17"/>
        <v>2177310</v>
      </c>
      <c r="P33" s="134">
        <f>$H33      +$J33      +$L33      +$N33</f>
        <v>23026000</v>
      </c>
      <c r="Q33" s="135">
        <f>$I33      +$K33      +$M33      +$O33</f>
        <v>6795500</v>
      </c>
      <c r="R33" s="136">
        <f>IF(($L33      =0),0,((($N33      -$L33      )/$L33      )*100))</f>
        <v>-10.230594348814551</v>
      </c>
      <c r="S33" s="137">
        <f>IF(($M33      =0),0,((($O33      -$M33      )/$M33      )*100))</f>
        <v>-27.975261685152148</v>
      </c>
      <c r="T33" s="136">
        <f>IF($E33   =0,0,($P33   /$E33   )*100)</f>
        <v>81.200409070070876</v>
      </c>
      <c r="U33" s="54">
        <f>IF($E33   =0,0,($Q33   /$E33   )*100)</f>
        <v>23.96410057481398</v>
      </c>
      <c r="V33" s="134">
        <f>V32</f>
        <v>312000</v>
      </c>
      <c r="W33" s="135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170366000</v>
      </c>
      <c r="C35" s="92">
        <v>-3900000</v>
      </c>
      <c r="D35" s="92"/>
      <c r="E35" s="92">
        <f t="shared" ref="E35:E40" si="18">$B35      +$C35      +$D35</f>
        <v>166466000</v>
      </c>
      <c r="F35" s="93">
        <v>166466000</v>
      </c>
      <c r="G35" s="94">
        <v>165466000</v>
      </c>
      <c r="H35" s="93">
        <v>2001000</v>
      </c>
      <c r="I35" s="94">
        <v>8069715</v>
      </c>
      <c r="J35" s="93">
        <v>18164000</v>
      </c>
      <c r="K35" s="94">
        <v>22318033</v>
      </c>
      <c r="L35" s="93">
        <v>31675000</v>
      </c>
      <c r="M35" s="94">
        <v>9764243</v>
      </c>
      <c r="N35" s="93">
        <v>84821000</v>
      </c>
      <c r="O35" s="94">
        <v>49722552</v>
      </c>
      <c r="P35" s="93">
        <f t="shared" ref="P35:P40" si="19">$H35      +$J35      +$L35      +$N35</f>
        <v>136661000</v>
      </c>
      <c r="Q35" s="94">
        <f t="shared" ref="Q35:Q40" si="20">$I35      +$K35      +$M35      +$O35</f>
        <v>89874543</v>
      </c>
      <c r="R35" s="48">
        <f t="shared" ref="R35:R40" si="21">IF(($L35      =0),0,((($N35      -$L35      )/$L35      )*100))</f>
        <v>167.78531965272296</v>
      </c>
      <c r="S35" s="49">
        <f t="shared" ref="S35:S40" si="22">IF(($M35      =0),0,((($O35      -$M35      )/$M35      )*100))</f>
        <v>409.23099722118758</v>
      </c>
      <c r="T35" s="48">
        <f t="shared" ref="T35:T39" si="23">IF(($E35      =0),0,(($P35      /$E35      )*100))</f>
        <v>82.095442913267576</v>
      </c>
      <c r="U35" s="50">
        <f t="shared" ref="U35:U39" si="24">IF(($E35      =0),0,(($Q35      /$E35      )*100))</f>
        <v>53.989729434238818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165830000</v>
      </c>
      <c r="C36" s="92">
        <v>0</v>
      </c>
      <c r="D36" s="92"/>
      <c r="E36" s="92">
        <f t="shared" si="18"/>
        <v>165830000</v>
      </c>
      <c r="F36" s="93">
        <v>165830000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15000000</v>
      </c>
      <c r="C38" s="92">
        <v>-500000</v>
      </c>
      <c r="D38" s="92"/>
      <c r="E38" s="92">
        <f t="shared" si="18"/>
        <v>14500000</v>
      </c>
      <c r="F38" s="93">
        <v>14500000</v>
      </c>
      <c r="G38" s="94">
        <v>14500000</v>
      </c>
      <c r="H38" s="93">
        <v>2944000</v>
      </c>
      <c r="I38" s="94"/>
      <c r="J38" s="93">
        <v>2407000</v>
      </c>
      <c r="K38" s="94">
        <v>1680800</v>
      </c>
      <c r="L38" s="93">
        <v>3796000</v>
      </c>
      <c r="M38" s="94"/>
      <c r="N38" s="93">
        <v>3401000</v>
      </c>
      <c r="O38" s="94">
        <v>3660019</v>
      </c>
      <c r="P38" s="93">
        <f t="shared" si="19"/>
        <v>12548000</v>
      </c>
      <c r="Q38" s="94">
        <f t="shared" si="20"/>
        <v>5340819</v>
      </c>
      <c r="R38" s="48">
        <f t="shared" si="21"/>
        <v>-10.405690200210749</v>
      </c>
      <c r="S38" s="49">
        <f t="shared" si="22"/>
        <v>0</v>
      </c>
      <c r="T38" s="48">
        <f t="shared" si="23"/>
        <v>86.537931034482767</v>
      </c>
      <c r="U38" s="50">
        <f t="shared" si="24"/>
        <v>36.83323448275862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1</v>
      </c>
    </row>
    <row r="40" spans="1:23" ht="12.95" customHeight="1" x14ac:dyDescent="0.2">
      <c r="A40" s="51" t="s">
        <v>41</v>
      </c>
      <c r="B40" s="133">
        <f>SUM(B35:B39)</f>
        <v>351196000</v>
      </c>
      <c r="C40" s="133">
        <f>SUM(C35:C39)</f>
        <v>-4400000</v>
      </c>
      <c r="D40" s="133"/>
      <c r="E40" s="133">
        <f t="shared" si="18"/>
        <v>346796000</v>
      </c>
      <c r="F40" s="134">
        <f t="shared" ref="F40:O40" si="25">SUM(F35:F39)</f>
        <v>346796000</v>
      </c>
      <c r="G40" s="135">
        <f t="shared" si="25"/>
        <v>179966000</v>
      </c>
      <c r="H40" s="134">
        <f t="shared" si="25"/>
        <v>4945000</v>
      </c>
      <c r="I40" s="135">
        <f t="shared" si="25"/>
        <v>8069715</v>
      </c>
      <c r="J40" s="134">
        <f t="shared" si="25"/>
        <v>20571000</v>
      </c>
      <c r="K40" s="135">
        <f t="shared" si="25"/>
        <v>23998833</v>
      </c>
      <c r="L40" s="134">
        <f t="shared" si="25"/>
        <v>35471000</v>
      </c>
      <c r="M40" s="135">
        <f t="shared" si="25"/>
        <v>9764243</v>
      </c>
      <c r="N40" s="134">
        <f t="shared" si="25"/>
        <v>88222000</v>
      </c>
      <c r="O40" s="135">
        <f t="shared" si="25"/>
        <v>53382571</v>
      </c>
      <c r="P40" s="134">
        <f t="shared" si="19"/>
        <v>149209000</v>
      </c>
      <c r="Q40" s="135">
        <f t="shared" si="20"/>
        <v>95215362</v>
      </c>
      <c r="R40" s="136">
        <f t="shared" si="21"/>
        <v>148.71585238645656</v>
      </c>
      <c r="S40" s="137">
        <f t="shared" si="22"/>
        <v>446.71489638264842</v>
      </c>
      <c r="T40" s="136">
        <f>IF((+$E35+$E38) =0,0,(P40   /(+$E35+$E38) )*100)</f>
        <v>82.451399710442843</v>
      </c>
      <c r="U40" s="54">
        <f>IF((+$E35+$E38) =0,0,(Q40   /(+$E35+$E38) )*100)</f>
        <v>52.615055866847918</v>
      </c>
      <c r="V40" s="134">
        <f>SUM(V35:V39)</f>
        <v>0</v>
      </c>
      <c r="W40" s="135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106289000</v>
      </c>
      <c r="C43" s="92">
        <v>40000000</v>
      </c>
      <c r="D43" s="92"/>
      <c r="E43" s="92">
        <f t="shared" si="26"/>
        <v>146289000</v>
      </c>
      <c r="F43" s="93">
        <v>146289000</v>
      </c>
      <c r="G43" s="94">
        <v>146289000</v>
      </c>
      <c r="H43" s="93"/>
      <c r="I43" s="94">
        <v>29768469</v>
      </c>
      <c r="J43" s="93"/>
      <c r="K43" s="94">
        <v>8706773</v>
      </c>
      <c r="L43" s="93"/>
      <c r="M43" s="94">
        <v>515337</v>
      </c>
      <c r="N43" s="93"/>
      <c r="O43" s="94">
        <v>68232</v>
      </c>
      <c r="P43" s="93">
        <f t="shared" si="27"/>
        <v>0</v>
      </c>
      <c r="Q43" s="94">
        <f t="shared" si="28"/>
        <v>39058811</v>
      </c>
      <c r="R43" s="48">
        <f t="shared" si="29"/>
        <v>0</v>
      </c>
      <c r="S43" s="49">
        <f t="shared" si="30"/>
        <v>-86.759731981208404</v>
      </c>
      <c r="T43" s="48">
        <f t="shared" si="31"/>
        <v>0</v>
      </c>
      <c r="U43" s="50">
        <f t="shared" si="32"/>
        <v>26.699759380404544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49631000</v>
      </c>
      <c r="C44" s="92">
        <v>0</v>
      </c>
      <c r="D44" s="92"/>
      <c r="E44" s="92">
        <f t="shared" si="26"/>
        <v>49631000</v>
      </c>
      <c r="F44" s="93">
        <v>49631000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284138000</v>
      </c>
      <c r="C51" s="92">
        <v>9413000</v>
      </c>
      <c r="D51" s="92"/>
      <c r="E51" s="92">
        <f t="shared" si="26"/>
        <v>293551000</v>
      </c>
      <c r="F51" s="93">
        <v>293551000</v>
      </c>
      <c r="G51" s="94">
        <v>293551000</v>
      </c>
      <c r="H51" s="93">
        <v>24690000</v>
      </c>
      <c r="I51" s="94">
        <v>18301002</v>
      </c>
      <c r="J51" s="93">
        <v>46975000</v>
      </c>
      <c r="K51" s="94">
        <v>22761585</v>
      </c>
      <c r="L51" s="93">
        <v>39683000</v>
      </c>
      <c r="M51" s="94">
        <v>42479464</v>
      </c>
      <c r="N51" s="93">
        <v>121695000</v>
      </c>
      <c r="O51" s="94">
        <v>53217225</v>
      </c>
      <c r="P51" s="93">
        <f t="shared" si="27"/>
        <v>233043000</v>
      </c>
      <c r="Q51" s="94">
        <f t="shared" si="28"/>
        <v>136759276</v>
      </c>
      <c r="R51" s="48">
        <f t="shared" si="29"/>
        <v>206.66784265302525</v>
      </c>
      <c r="S51" s="49">
        <f t="shared" si="30"/>
        <v>25.277534104479283</v>
      </c>
      <c r="T51" s="48">
        <f t="shared" si="31"/>
        <v>79.387568088679643</v>
      </c>
      <c r="U51" s="50">
        <f t="shared" si="32"/>
        <v>46.587910107613325</v>
      </c>
      <c r="V51" s="93">
        <v>18343000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126226000</v>
      </c>
      <c r="D52" s="92"/>
      <c r="E52" s="92">
        <f t="shared" si="26"/>
        <v>126226000</v>
      </c>
      <c r="F52" s="93">
        <v>126226000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133">
        <f>SUM(B42:B52)</f>
        <v>440058000</v>
      </c>
      <c r="C53" s="133">
        <f>SUM(C42:C52)</f>
        <v>175639000</v>
      </c>
      <c r="D53" s="133"/>
      <c r="E53" s="133">
        <f t="shared" si="26"/>
        <v>615697000</v>
      </c>
      <c r="F53" s="134">
        <f t="shared" ref="F53:O53" si="33">SUM(F42:F52)</f>
        <v>615697000</v>
      </c>
      <c r="G53" s="135">
        <f t="shared" si="33"/>
        <v>439840000</v>
      </c>
      <c r="H53" s="134">
        <f t="shared" si="33"/>
        <v>24690000</v>
      </c>
      <c r="I53" s="135">
        <f t="shared" si="33"/>
        <v>48069471</v>
      </c>
      <c r="J53" s="134">
        <f t="shared" si="33"/>
        <v>46975000</v>
      </c>
      <c r="K53" s="135">
        <f t="shared" si="33"/>
        <v>31468358</v>
      </c>
      <c r="L53" s="134">
        <f t="shared" si="33"/>
        <v>39683000</v>
      </c>
      <c r="M53" s="135">
        <f t="shared" si="33"/>
        <v>42994801</v>
      </c>
      <c r="N53" s="134">
        <f t="shared" si="33"/>
        <v>121695000</v>
      </c>
      <c r="O53" s="135">
        <f t="shared" si="33"/>
        <v>53285457</v>
      </c>
      <c r="P53" s="134">
        <f t="shared" si="27"/>
        <v>233043000</v>
      </c>
      <c r="Q53" s="135">
        <f t="shared" si="28"/>
        <v>175818087</v>
      </c>
      <c r="R53" s="136">
        <f t="shared" si="29"/>
        <v>206.66784265302525</v>
      </c>
      <c r="S53" s="137">
        <f t="shared" si="30"/>
        <v>23.934652005948347</v>
      </c>
      <c r="T53" s="136">
        <f>IF((+$E43+$E45+$E47+$E48+$E51) =0,0,(P53   /(+$E43+$E45+$E47+$E48+$E51) )*100)</f>
        <v>52.983584939978179</v>
      </c>
      <c r="U53" s="54">
        <f>IF((+$E43+$E45+$E47+$E48+$E51) =0,0,(Q53   /(+$E43+$E45+$E47+$E48+$E51) )*100)</f>
        <v>39.973191842488177</v>
      </c>
      <c r="V53" s="134">
        <f>SUM(V42:V52)</f>
        <v>18343000</v>
      </c>
      <c r="W53" s="135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41</v>
      </c>
      <c r="B59" s="138">
        <f>SUM(B55:B58)</f>
        <v>0</v>
      </c>
      <c r="C59" s="138">
        <f>SUM(C55:C58)</f>
        <v>0</v>
      </c>
      <c r="D59" s="138"/>
      <c r="E59" s="138">
        <f>$B59      +$C59      +$D59</f>
        <v>0</v>
      </c>
      <c r="F59" s="139">
        <f t="shared" ref="F59:O59" si="34">SUM(F55:F58)</f>
        <v>0</v>
      </c>
      <c r="G59" s="140">
        <f t="shared" si="34"/>
        <v>0</v>
      </c>
      <c r="H59" s="139">
        <f t="shared" si="34"/>
        <v>0</v>
      </c>
      <c r="I59" s="140">
        <f t="shared" si="34"/>
        <v>0</v>
      </c>
      <c r="J59" s="139">
        <f t="shared" si="34"/>
        <v>0</v>
      </c>
      <c r="K59" s="140">
        <f t="shared" si="34"/>
        <v>0</v>
      </c>
      <c r="L59" s="139">
        <f t="shared" si="34"/>
        <v>0</v>
      </c>
      <c r="M59" s="140">
        <f t="shared" si="34"/>
        <v>0</v>
      </c>
      <c r="N59" s="139">
        <f t="shared" si="34"/>
        <v>0</v>
      </c>
      <c r="O59" s="140">
        <f t="shared" si="34"/>
        <v>0</v>
      </c>
      <c r="P59" s="139">
        <f>$H59      +$J59      +$L59      +$N59</f>
        <v>0</v>
      </c>
      <c r="Q59" s="140">
        <f>$I59      +$K59      +$M59      +$O59</f>
        <v>0</v>
      </c>
      <c r="R59" s="141">
        <f>IF(($L59      =0),0,((($N59      -$L59      )/$L59      )*100))</f>
        <v>0</v>
      </c>
      <c r="S59" s="142">
        <f>IF(($M59      =0),0,((($O59      -$M59      )/$M59      )*100))</f>
        <v>0</v>
      </c>
      <c r="T59" s="141">
        <f>IF($E59   =0,0,($P59   /$E59   )*100)</f>
        <v>0</v>
      </c>
      <c r="U59" s="59">
        <f>IF($E59   =0,0,($Q59   /$E59   )*100)</f>
        <v>0</v>
      </c>
      <c r="V59" s="139">
        <f>SUM(V55:V58)</f>
        <v>0</v>
      </c>
      <c r="W59" s="140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>
        <v>0</v>
      </c>
      <c r="C64" s="92">
        <v>50973000</v>
      </c>
      <c r="D64" s="92"/>
      <c r="E64" s="92">
        <f t="shared" si="35"/>
        <v>50973000</v>
      </c>
      <c r="F64" s="93">
        <v>50973000</v>
      </c>
      <c r="G64" s="94">
        <v>50973000</v>
      </c>
      <c r="H64" s="93"/>
      <c r="I64" s="94"/>
      <c r="J64" s="93"/>
      <c r="K64" s="94"/>
      <c r="L64" s="93"/>
      <c r="M64" s="94"/>
      <c r="N64" s="93"/>
      <c r="O64" s="94">
        <v>11589715</v>
      </c>
      <c r="P64" s="93">
        <f t="shared" si="36"/>
        <v>0</v>
      </c>
      <c r="Q64" s="94">
        <f t="shared" si="37"/>
        <v>11589715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22.736968591214957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133">
        <f>SUM(B61:B65)</f>
        <v>0</v>
      </c>
      <c r="C66" s="133">
        <f>SUM(C61:C65)</f>
        <v>50973000</v>
      </c>
      <c r="D66" s="133"/>
      <c r="E66" s="133">
        <f t="shared" si="35"/>
        <v>50973000</v>
      </c>
      <c r="F66" s="134">
        <f t="shared" ref="F66:O66" si="42">SUM(F61:F65)</f>
        <v>50973000</v>
      </c>
      <c r="G66" s="135">
        <f t="shared" si="42"/>
        <v>50973000</v>
      </c>
      <c r="H66" s="134">
        <f t="shared" si="42"/>
        <v>0</v>
      </c>
      <c r="I66" s="135">
        <f t="shared" si="42"/>
        <v>0</v>
      </c>
      <c r="J66" s="134">
        <f t="shared" si="42"/>
        <v>0</v>
      </c>
      <c r="K66" s="135">
        <f t="shared" si="42"/>
        <v>0</v>
      </c>
      <c r="L66" s="134">
        <f t="shared" si="42"/>
        <v>0</v>
      </c>
      <c r="M66" s="135">
        <f t="shared" si="42"/>
        <v>0</v>
      </c>
      <c r="N66" s="134">
        <f t="shared" si="42"/>
        <v>0</v>
      </c>
      <c r="O66" s="135">
        <f t="shared" si="42"/>
        <v>11589715</v>
      </c>
      <c r="P66" s="134">
        <f t="shared" si="36"/>
        <v>0</v>
      </c>
      <c r="Q66" s="135">
        <f t="shared" si="37"/>
        <v>11589715</v>
      </c>
      <c r="R66" s="136">
        <f t="shared" si="38"/>
        <v>0</v>
      </c>
      <c r="S66" s="137">
        <f t="shared" si="39"/>
        <v>0</v>
      </c>
      <c r="T66" s="136">
        <f>IF((+$E61+$E63+$E64++$E65) =0,0,(P66   /(+$E61+$E63+$E64+$E65) )*100)</f>
        <v>0</v>
      </c>
      <c r="U66" s="54">
        <f>IF((+$E61+$E63+$E65) =0,0,(Q66  /(+$E61+$E63+$E65) )*100)</f>
        <v>0</v>
      </c>
      <c r="V66" s="134">
        <f>SUM(V61:V65)</f>
        <v>0</v>
      </c>
      <c r="W66" s="135">
        <f>SUM(W61:W65)</f>
        <v>0</v>
      </c>
    </row>
    <row r="67" spans="1:23" ht="12.95" customHeight="1" x14ac:dyDescent="0.2">
      <c r="A67" s="60" t="s">
        <v>87</v>
      </c>
      <c r="B67" s="143">
        <f>SUM(B9:B14,B17:B23,B26:B29,B32,B35:B39,B42:B52,B55:B58,B61:B65)</f>
        <v>1041013000</v>
      </c>
      <c r="C67" s="143">
        <f>SUM(C9:C14,C17:C23,C26:C29,C32,C35:C39,C42:C52,C55:C58,C61:C65)</f>
        <v>239304000</v>
      </c>
      <c r="D67" s="143"/>
      <c r="E67" s="143">
        <f t="shared" si="35"/>
        <v>1280317000</v>
      </c>
      <c r="F67" s="144">
        <f t="shared" ref="F67:O67" si="43">SUM(F9:F14,F17:F23,F26:F29,F32,F35:F39,F42:F52,F55:F58,F61:F65)</f>
        <v>1280317000</v>
      </c>
      <c r="G67" s="145">
        <f t="shared" si="43"/>
        <v>925665000</v>
      </c>
      <c r="H67" s="144">
        <f t="shared" si="43"/>
        <v>61879000</v>
      </c>
      <c r="I67" s="145">
        <f t="shared" si="43"/>
        <v>68127810</v>
      </c>
      <c r="J67" s="144">
        <f t="shared" si="43"/>
        <v>111593000</v>
      </c>
      <c r="K67" s="145">
        <f t="shared" si="43"/>
        <v>72623446</v>
      </c>
      <c r="L67" s="144">
        <f t="shared" si="43"/>
        <v>117820000</v>
      </c>
      <c r="M67" s="145">
        <f t="shared" si="43"/>
        <v>68008818</v>
      </c>
      <c r="N67" s="144">
        <f t="shared" si="43"/>
        <v>299984000</v>
      </c>
      <c r="O67" s="145">
        <f t="shared" si="43"/>
        <v>167147084</v>
      </c>
      <c r="P67" s="144">
        <f t="shared" si="36"/>
        <v>591276000</v>
      </c>
      <c r="Q67" s="145">
        <f t="shared" si="37"/>
        <v>375907158</v>
      </c>
      <c r="R67" s="146">
        <f t="shared" si="38"/>
        <v>154.61212018333049</v>
      </c>
      <c r="S67" s="147">
        <f t="shared" si="39"/>
        <v>145.77266436243605</v>
      </c>
      <c r="T67" s="146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63.806877350498837</v>
      </c>
      <c r="U67" s="146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40.565593607182748</v>
      </c>
      <c r="V67" s="144">
        <f>SUM(V9:V14,V17:V23,V26:V29,V32,V35:V39,V42:V52,V55:V58,V61:V65)</f>
        <v>18655000</v>
      </c>
      <c r="W67" s="145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467148000</v>
      </c>
      <c r="C69" s="92">
        <v>5000000</v>
      </c>
      <c r="D69" s="92"/>
      <c r="E69" s="92">
        <f>$B69      +$C69      +$D69</f>
        <v>472148000</v>
      </c>
      <c r="F69" s="93">
        <v>472148000</v>
      </c>
      <c r="G69" s="94">
        <v>472148000</v>
      </c>
      <c r="H69" s="93">
        <v>56761000</v>
      </c>
      <c r="I69" s="94">
        <v>70499651</v>
      </c>
      <c r="J69" s="93">
        <v>105805000</v>
      </c>
      <c r="K69" s="94">
        <v>57266651</v>
      </c>
      <c r="L69" s="93">
        <v>44243000</v>
      </c>
      <c r="M69" s="94">
        <v>47451509</v>
      </c>
      <c r="N69" s="93">
        <v>139562000</v>
      </c>
      <c r="O69" s="94">
        <v>90056558</v>
      </c>
      <c r="P69" s="93">
        <f>$H69      +$J69      +$L69      +$N69</f>
        <v>346371000</v>
      </c>
      <c r="Q69" s="94">
        <f>$I69      +$K69      +$M69      +$O69</f>
        <v>265274369</v>
      </c>
      <c r="R69" s="48">
        <f>IF(($L69      =0),0,((($N69      -$L69      )/$L69      )*100))</f>
        <v>215.44425106796555</v>
      </c>
      <c r="S69" s="49">
        <f>IF(($M69      =0),0,((($O69      -$M69      )/$M69      )*100))</f>
        <v>89.78649972965033</v>
      </c>
      <c r="T69" s="48">
        <f>IF(($E69      =0),0,(($P69      /$E69      )*100))</f>
        <v>73.360683514491214</v>
      </c>
      <c r="U69" s="50">
        <f>IF(($E69      =0),0,(($Q69      /$E69      )*100))</f>
        <v>56.18457962333845</v>
      </c>
      <c r="V69" s="93">
        <v>30955000</v>
      </c>
      <c r="W69" s="94">
        <v>0</v>
      </c>
    </row>
    <row r="70" spans="1:23" ht="12.95" customHeight="1" x14ac:dyDescent="0.2">
      <c r="A70" s="56" t="s">
        <v>41</v>
      </c>
      <c r="B70" s="138">
        <f>B69</f>
        <v>467148000</v>
      </c>
      <c r="C70" s="138">
        <f>C69</f>
        <v>5000000</v>
      </c>
      <c r="D70" s="138"/>
      <c r="E70" s="138">
        <f>$B70      +$C70      +$D70</f>
        <v>472148000</v>
      </c>
      <c r="F70" s="139">
        <f t="shared" ref="F70:O70" si="44">F69</f>
        <v>472148000</v>
      </c>
      <c r="G70" s="140">
        <f t="shared" si="44"/>
        <v>472148000</v>
      </c>
      <c r="H70" s="139">
        <f t="shared" si="44"/>
        <v>56761000</v>
      </c>
      <c r="I70" s="140">
        <f t="shared" si="44"/>
        <v>70499651</v>
      </c>
      <c r="J70" s="139">
        <f t="shared" si="44"/>
        <v>105805000</v>
      </c>
      <c r="K70" s="140">
        <f t="shared" si="44"/>
        <v>57266651</v>
      </c>
      <c r="L70" s="139">
        <f t="shared" si="44"/>
        <v>44243000</v>
      </c>
      <c r="M70" s="140">
        <f t="shared" si="44"/>
        <v>47451509</v>
      </c>
      <c r="N70" s="139">
        <f t="shared" si="44"/>
        <v>139562000</v>
      </c>
      <c r="O70" s="140">
        <f t="shared" si="44"/>
        <v>90056558</v>
      </c>
      <c r="P70" s="139">
        <f>$H70      +$J70      +$L70      +$N70</f>
        <v>346371000</v>
      </c>
      <c r="Q70" s="140">
        <f>$I70      +$K70      +$M70      +$O70</f>
        <v>265274369</v>
      </c>
      <c r="R70" s="141">
        <f>IF(($L70      =0),0,((($N70      -$L70      )/$L70      )*100))</f>
        <v>215.44425106796555</v>
      </c>
      <c r="S70" s="142">
        <f>IF(($M70      =0),0,((($O70      -$M70      )/$M70      )*100))</f>
        <v>89.78649972965033</v>
      </c>
      <c r="T70" s="141">
        <f>IF($E70   =0,0,($P70   /$E70   )*100)</f>
        <v>73.360683514491214</v>
      </c>
      <c r="U70" s="59">
        <f>IF($E70   =0,0,($Q70   /$E70 )*100)</f>
        <v>56.18457962333845</v>
      </c>
      <c r="V70" s="139">
        <f>V69</f>
        <v>30955000</v>
      </c>
      <c r="W70" s="140">
        <f>W69</f>
        <v>0</v>
      </c>
    </row>
    <row r="71" spans="1:23" ht="12.95" customHeight="1" x14ac:dyDescent="0.2">
      <c r="A71" s="60" t="s">
        <v>87</v>
      </c>
      <c r="B71" s="143">
        <f>B69</f>
        <v>467148000</v>
      </c>
      <c r="C71" s="143">
        <f>C69</f>
        <v>5000000</v>
      </c>
      <c r="D71" s="143"/>
      <c r="E71" s="143">
        <f>$B71      +$C71      +$D71</f>
        <v>472148000</v>
      </c>
      <c r="F71" s="144">
        <f t="shared" ref="F71:O71" si="45">F69</f>
        <v>472148000</v>
      </c>
      <c r="G71" s="145">
        <f t="shared" si="45"/>
        <v>472148000</v>
      </c>
      <c r="H71" s="144">
        <f t="shared" si="45"/>
        <v>56761000</v>
      </c>
      <c r="I71" s="145">
        <f t="shared" si="45"/>
        <v>70499651</v>
      </c>
      <c r="J71" s="144">
        <f t="shared" si="45"/>
        <v>105805000</v>
      </c>
      <c r="K71" s="145">
        <f t="shared" si="45"/>
        <v>57266651</v>
      </c>
      <c r="L71" s="144">
        <f t="shared" si="45"/>
        <v>44243000</v>
      </c>
      <c r="M71" s="145">
        <f t="shared" si="45"/>
        <v>47451509</v>
      </c>
      <c r="N71" s="144">
        <f t="shared" si="45"/>
        <v>139562000</v>
      </c>
      <c r="O71" s="145">
        <f t="shared" si="45"/>
        <v>90056558</v>
      </c>
      <c r="P71" s="144">
        <f>$H71      +$J71      +$L71      +$N71</f>
        <v>346371000</v>
      </c>
      <c r="Q71" s="145">
        <f>$I71      +$K71      +$M71      +$O71</f>
        <v>265274369</v>
      </c>
      <c r="R71" s="146">
        <f>IF(($L71      =0),0,((($N71      -$L71      )/$L71      )*100))</f>
        <v>215.44425106796555</v>
      </c>
      <c r="S71" s="147">
        <f>IF(($M71      =0),0,((($O71      -$M71      )/$M71      )*100))</f>
        <v>89.78649972965033</v>
      </c>
      <c r="T71" s="146">
        <f>IF($E71   =0,0,($P71   /$E71   )*100)</f>
        <v>73.360683514491214</v>
      </c>
      <c r="U71" s="65">
        <f>IF($E71   =0,0,($Q71   /$E71   )*100)</f>
        <v>56.18457962333845</v>
      </c>
      <c r="V71" s="144">
        <f>V69</f>
        <v>30955000</v>
      </c>
      <c r="W71" s="145">
        <f>W69</f>
        <v>0</v>
      </c>
    </row>
    <row r="72" spans="1:23" ht="12.95" customHeight="1" thickBot="1" x14ac:dyDescent="0.25">
      <c r="A72" s="60" t="s">
        <v>89</v>
      </c>
      <c r="B72" s="143">
        <f>SUM(B9:B14,B17:B23,B26:B29,B32,B35:B39,B42:B52,B55:B58,B61:B65,B69)</f>
        <v>1508161000</v>
      </c>
      <c r="C72" s="143">
        <f>SUM(C9:C14,C17:C23,C26:C29,C32,C35:C39,C42:C52,C55:C58,C61:C65,C69)</f>
        <v>244304000</v>
      </c>
      <c r="D72" s="143"/>
      <c r="E72" s="143">
        <f>$B72      +$C72      +$D72</f>
        <v>1752465000</v>
      </c>
      <c r="F72" s="144">
        <f t="shared" ref="F72:O72" si="46">SUM(F9:F14,F17:F23,F26:F29,F32,F35:F39,F42:F52,F55:F58,F61:F65,F69)</f>
        <v>1752465000</v>
      </c>
      <c r="G72" s="145">
        <f t="shared" si="46"/>
        <v>1397813000</v>
      </c>
      <c r="H72" s="144">
        <f t="shared" si="46"/>
        <v>118640000</v>
      </c>
      <c r="I72" s="145">
        <f t="shared" si="46"/>
        <v>138627461</v>
      </c>
      <c r="J72" s="144">
        <f t="shared" si="46"/>
        <v>217398000</v>
      </c>
      <c r="K72" s="145">
        <f t="shared" si="46"/>
        <v>129890097</v>
      </c>
      <c r="L72" s="144">
        <f t="shared" si="46"/>
        <v>162063000</v>
      </c>
      <c r="M72" s="145">
        <f t="shared" si="46"/>
        <v>115460327</v>
      </c>
      <c r="N72" s="144">
        <f t="shared" si="46"/>
        <v>439546000</v>
      </c>
      <c r="O72" s="145">
        <f t="shared" si="46"/>
        <v>257203642</v>
      </c>
      <c r="P72" s="144">
        <f>$H72      +$J72      +$L72      +$N72</f>
        <v>937647000</v>
      </c>
      <c r="Q72" s="145">
        <f>$I72      +$K72      +$M72      +$O72</f>
        <v>641181527</v>
      </c>
      <c r="R72" s="146">
        <f>IF(($L72      =0),0,((($N72      -$L72      )/$L72      )*100))</f>
        <v>171.21921721799546</v>
      </c>
      <c r="S72" s="147">
        <f>IF(($M72      =0),0,((($O72      -$M72      )/$M72      )*100))</f>
        <v>122.76365283462258</v>
      </c>
      <c r="T72" s="146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67.031618951210774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47.571041592473883</v>
      </c>
      <c r="V72" s="144">
        <f>SUM(V9:V14,V17:V23,V26:V29,V32,V35:V39,V42:V52,V55:V58,V61:V65,V69)</f>
        <v>49610000</v>
      </c>
      <c r="W72" s="145">
        <f>SUM(W9:W14,W17:W23,W26:W29,W32,W35:W39,W42:W52,W55:W58,W61:W65,W69)</f>
        <v>0</v>
      </c>
    </row>
    <row r="73" spans="1:23" ht="13.5" thickTop="1" x14ac:dyDescent="0.2">
      <c r="A73" s="148" t="s">
        <v>90</v>
      </c>
      <c r="B73" s="149"/>
      <c r="C73" s="150"/>
      <c r="D73" s="150"/>
      <c r="E73" s="151"/>
      <c r="F73" s="149"/>
      <c r="G73" s="150"/>
      <c r="H73" s="150"/>
      <c r="I73" s="151"/>
      <c r="J73" s="150"/>
      <c r="K73" s="151"/>
      <c r="L73" s="150"/>
      <c r="M73" s="150"/>
      <c r="N73" s="150"/>
      <c r="O73" s="150"/>
      <c r="P73" s="150"/>
      <c r="Q73" s="150"/>
      <c r="R73" s="150"/>
      <c r="S73" s="150"/>
      <c r="T73" s="150"/>
      <c r="U73" s="151"/>
      <c r="V73" s="149"/>
      <c r="W73" s="151"/>
    </row>
    <row r="74" spans="1:23" x14ac:dyDescent="0.2">
      <c r="A74" s="152" t="s">
        <v>1</v>
      </c>
      <c r="B74" s="153" t="s">
        <v>1</v>
      </c>
      <c r="C74" s="154" t="s">
        <v>1</v>
      </c>
      <c r="D74" s="154" t="s">
        <v>1</v>
      </c>
      <c r="E74" s="155" t="s">
        <v>1</v>
      </c>
      <c r="F74" s="156" t="s">
        <v>5</v>
      </c>
      <c r="G74" s="157"/>
      <c r="H74" s="156" t="s">
        <v>6</v>
      </c>
      <c r="I74" s="158"/>
      <c r="J74" s="156" t="s">
        <v>7</v>
      </c>
      <c r="K74" s="158"/>
      <c r="L74" s="156" t="s">
        <v>8</v>
      </c>
      <c r="M74" s="156"/>
      <c r="N74" s="159" t="s">
        <v>9</v>
      </c>
      <c r="O74" s="156"/>
      <c r="P74" s="232" t="s">
        <v>10</v>
      </c>
      <c r="Q74" s="225"/>
      <c r="R74" s="233" t="s">
        <v>11</v>
      </c>
      <c r="S74" s="225"/>
      <c r="T74" s="233" t="s">
        <v>12</v>
      </c>
      <c r="U74" s="225"/>
      <c r="V74" s="232"/>
      <c r="W74" s="225"/>
    </row>
    <row r="75" spans="1:23" ht="67.5" x14ac:dyDescent="0.2">
      <c r="A75" s="160" t="s">
        <v>91</v>
      </c>
      <c r="B75" s="161" t="s">
        <v>92</v>
      </c>
      <c r="C75" s="161" t="s">
        <v>93</v>
      </c>
      <c r="D75" s="162" t="s">
        <v>17</v>
      </c>
      <c r="E75" s="161" t="s">
        <v>18</v>
      </c>
      <c r="F75" s="161" t="s">
        <v>19</v>
      </c>
      <c r="G75" s="161" t="s">
        <v>94</v>
      </c>
      <c r="H75" s="161" t="s">
        <v>95</v>
      </c>
      <c r="I75" s="163" t="s">
        <v>22</v>
      </c>
      <c r="J75" s="161" t="s">
        <v>96</v>
      </c>
      <c r="K75" s="163" t="s">
        <v>24</v>
      </c>
      <c r="L75" s="161" t="s">
        <v>97</v>
      </c>
      <c r="M75" s="163" t="s">
        <v>26</v>
      </c>
      <c r="N75" s="161" t="s">
        <v>98</v>
      </c>
      <c r="O75" s="163" t="s">
        <v>28</v>
      </c>
      <c r="P75" s="163" t="s">
        <v>99</v>
      </c>
      <c r="Q75" s="164" t="s">
        <v>30</v>
      </c>
      <c r="R75" s="165" t="s">
        <v>99</v>
      </c>
      <c r="S75" s="166" t="s">
        <v>30</v>
      </c>
      <c r="T75" s="165" t="s">
        <v>100</v>
      </c>
      <c r="U75" s="162" t="s">
        <v>32</v>
      </c>
      <c r="V75" s="161"/>
      <c r="W75" s="163"/>
    </row>
    <row r="76" spans="1:23" x14ac:dyDescent="0.2">
      <c r="A76" s="167" t="str">
        <f>+A7</f>
        <v>R thousands</v>
      </c>
      <c r="B76" s="168"/>
      <c r="C76" s="168">
        <v>100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9"/>
      <c r="N76" s="168"/>
      <c r="O76" s="169"/>
      <c r="P76" s="168"/>
      <c r="Q76" s="169"/>
      <c r="R76" s="168"/>
      <c r="S76" s="169"/>
      <c r="T76" s="168"/>
      <c r="U76" s="168"/>
      <c r="V76" s="168"/>
      <c r="W76" s="168"/>
    </row>
    <row r="77" spans="1:23" hidden="1" x14ac:dyDescent="0.2">
      <c r="A77" s="170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2"/>
      <c r="N77" s="171"/>
      <c r="O77" s="172"/>
      <c r="P77" s="171"/>
      <c r="Q77" s="172"/>
      <c r="R77" s="173"/>
      <c r="S77" s="174"/>
      <c r="T77" s="173"/>
      <c r="U77" s="173"/>
      <c r="V77" s="171"/>
      <c r="W77" s="171"/>
    </row>
    <row r="78" spans="1:23" hidden="1" x14ac:dyDescent="0.2">
      <c r="A78" s="175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7"/>
      <c r="N78" s="176"/>
      <c r="O78" s="177"/>
      <c r="P78" s="176"/>
      <c r="Q78" s="177"/>
      <c r="R78" s="178"/>
      <c r="S78" s="179"/>
      <c r="T78" s="178"/>
      <c r="U78" s="178"/>
      <c r="V78" s="176"/>
      <c r="W78" s="176"/>
    </row>
    <row r="79" spans="1:23" hidden="1" x14ac:dyDescent="0.2">
      <c r="A79" s="180" t="s">
        <v>112</v>
      </c>
      <c r="B79" s="181">
        <f>SUM(B80:B83)</f>
        <v>0</v>
      </c>
      <c r="C79" s="181">
        <f t="shared" ref="C79:I79" si="47">SUM(C80:C83)</f>
        <v>0</v>
      </c>
      <c r="D79" s="181">
        <f t="shared" si="47"/>
        <v>0</v>
      </c>
      <c r="E79" s="181">
        <f t="shared" si="47"/>
        <v>0</v>
      </c>
      <c r="F79" s="181">
        <f t="shared" si="47"/>
        <v>0</v>
      </c>
      <c r="G79" s="181">
        <f t="shared" si="47"/>
        <v>0</v>
      </c>
      <c r="H79" s="181">
        <f t="shared" si="47"/>
        <v>0</v>
      </c>
      <c r="I79" s="181">
        <f t="shared" si="47"/>
        <v>0</v>
      </c>
      <c r="J79" s="181">
        <f>SUM(J80:J83)</f>
        <v>0</v>
      </c>
      <c r="K79" s="181">
        <f>SUM(K80:K83)</f>
        <v>0</v>
      </c>
      <c r="L79" s="181">
        <f>SUM(L80:L83)</f>
        <v>0</v>
      </c>
      <c r="M79" s="182">
        <f>SUM(M80:M83)</f>
        <v>0</v>
      </c>
      <c r="N79" s="181"/>
      <c r="O79" s="182"/>
      <c r="P79" s="181"/>
      <c r="Q79" s="182"/>
      <c r="R79" s="183"/>
      <c r="S79" s="184"/>
      <c r="T79" s="183"/>
      <c r="U79" s="183"/>
      <c r="V79" s="181">
        <f>SUM(V80:V83)</f>
        <v>0</v>
      </c>
      <c r="W79" s="181">
        <f>SUM(W80:W83)</f>
        <v>0</v>
      </c>
    </row>
    <row r="80" spans="1:23" hidden="1" x14ac:dyDescent="0.2">
      <c r="A80" s="152" t="s">
        <v>113</v>
      </c>
      <c r="B80" s="185"/>
      <c r="C80" s="185"/>
      <c r="D80" s="185"/>
      <c r="E80" s="185">
        <f>SUM(B80:D80)</f>
        <v>0</v>
      </c>
      <c r="F80" s="185"/>
      <c r="G80" s="185"/>
      <c r="H80" s="185"/>
      <c r="I80" s="186"/>
      <c r="J80" s="185"/>
      <c r="K80" s="186"/>
      <c r="L80" s="185"/>
      <c r="M80" s="187"/>
      <c r="N80" s="185"/>
      <c r="O80" s="187"/>
      <c r="P80" s="185"/>
      <c r="Q80" s="187"/>
      <c r="R80" s="188"/>
      <c r="S80" s="189"/>
      <c r="T80" s="188"/>
      <c r="U80" s="188"/>
      <c r="V80" s="185"/>
      <c r="W80" s="185"/>
    </row>
    <row r="81" spans="1:23" hidden="1" x14ac:dyDescent="0.2">
      <c r="A81" s="152" t="s">
        <v>114</v>
      </c>
      <c r="B81" s="185"/>
      <c r="C81" s="185"/>
      <c r="D81" s="185"/>
      <c r="E81" s="185">
        <f>SUM(B81:D81)</f>
        <v>0</v>
      </c>
      <c r="F81" s="185"/>
      <c r="G81" s="185"/>
      <c r="H81" s="185"/>
      <c r="I81" s="186"/>
      <c r="J81" s="185"/>
      <c r="K81" s="186"/>
      <c r="L81" s="185"/>
      <c r="M81" s="187"/>
      <c r="N81" s="185"/>
      <c r="O81" s="187"/>
      <c r="P81" s="185"/>
      <c r="Q81" s="187"/>
      <c r="R81" s="188"/>
      <c r="S81" s="189"/>
      <c r="T81" s="188"/>
      <c r="U81" s="188"/>
      <c r="V81" s="185"/>
      <c r="W81" s="185"/>
    </row>
    <row r="82" spans="1:23" hidden="1" x14ac:dyDescent="0.2">
      <c r="A82" s="152" t="s">
        <v>115</v>
      </c>
      <c r="B82" s="185"/>
      <c r="C82" s="185"/>
      <c r="D82" s="185"/>
      <c r="E82" s="185">
        <f>SUM(B82:D82)</f>
        <v>0</v>
      </c>
      <c r="F82" s="185"/>
      <c r="G82" s="185"/>
      <c r="H82" s="185"/>
      <c r="I82" s="186"/>
      <c r="J82" s="185"/>
      <c r="K82" s="186"/>
      <c r="L82" s="185"/>
      <c r="M82" s="187"/>
      <c r="N82" s="185"/>
      <c r="O82" s="187"/>
      <c r="P82" s="185"/>
      <c r="Q82" s="187"/>
      <c r="R82" s="188"/>
      <c r="S82" s="189"/>
      <c r="T82" s="188"/>
      <c r="U82" s="188"/>
      <c r="V82" s="185"/>
      <c r="W82" s="185"/>
    </row>
    <row r="83" spans="1:23" hidden="1" x14ac:dyDescent="0.2">
      <c r="A83" s="152" t="s">
        <v>116</v>
      </c>
      <c r="B83" s="185"/>
      <c r="C83" s="185"/>
      <c r="D83" s="185"/>
      <c r="E83" s="185">
        <f>SUM(B83:D83)</f>
        <v>0</v>
      </c>
      <c r="F83" s="185"/>
      <c r="G83" s="185"/>
      <c r="H83" s="185"/>
      <c r="I83" s="186"/>
      <c r="J83" s="185"/>
      <c r="K83" s="186"/>
      <c r="L83" s="185"/>
      <c r="M83" s="187"/>
      <c r="N83" s="185"/>
      <c r="O83" s="187"/>
      <c r="P83" s="185"/>
      <c r="Q83" s="187"/>
      <c r="R83" s="188"/>
      <c r="S83" s="189"/>
      <c r="T83" s="188"/>
      <c r="U83" s="188"/>
      <c r="V83" s="185"/>
      <c r="W83" s="185"/>
    </row>
    <row r="84" spans="1:23" hidden="1" x14ac:dyDescent="0.2">
      <c r="A84" s="152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7"/>
      <c r="N84" s="185"/>
      <c r="O84" s="187"/>
      <c r="P84" s="185"/>
      <c r="Q84" s="187"/>
      <c r="R84" s="188"/>
      <c r="S84" s="189"/>
      <c r="T84" s="188"/>
      <c r="U84" s="188"/>
      <c r="V84" s="185"/>
      <c r="W84" s="185"/>
    </row>
    <row r="85" spans="1:23" x14ac:dyDescent="0.2">
      <c r="A85" s="190" t="s">
        <v>101</v>
      </c>
      <c r="B85" s="191" t="s">
        <v>1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2"/>
      <c r="R85" s="193"/>
      <c r="S85" s="193"/>
      <c r="T85" s="220"/>
      <c r="U85" s="221"/>
      <c r="V85" s="191"/>
      <c r="W85" s="191"/>
    </row>
    <row r="86" spans="1:23" x14ac:dyDescent="0.2">
      <c r="A86" s="194" t="s">
        <v>102</v>
      </c>
      <c r="B86" s="195">
        <v>0</v>
      </c>
      <c r="C86" s="195">
        <v>0</v>
      </c>
      <c r="D86" s="195"/>
      <c r="E86" s="195">
        <f t="shared" ref="E86:E93" si="48">$B86      +$C86      +$D86</f>
        <v>0</v>
      </c>
      <c r="F86" s="195">
        <v>0</v>
      </c>
      <c r="G86" s="195">
        <v>0</v>
      </c>
      <c r="H86" s="195"/>
      <c r="I86" s="195"/>
      <c r="J86" s="195"/>
      <c r="K86" s="195"/>
      <c r="L86" s="195"/>
      <c r="M86" s="195"/>
      <c r="N86" s="195"/>
      <c r="O86" s="195"/>
      <c r="P86" s="195">
        <f t="shared" ref="P86:P93" si="49">$H86      +$J86      +$L86      +$N86</f>
        <v>0</v>
      </c>
      <c r="Q86" s="185">
        <f t="shared" ref="Q86:Q93" si="50">$I86      +$K86      +$M86      +$O86</f>
        <v>0</v>
      </c>
      <c r="R86" s="222">
        <f t="shared" ref="R86:R93" si="51">IF(($L86      =0),0,((($N86      -$L86      )/$L86      )*100))</f>
        <v>0</v>
      </c>
      <c r="S86" s="223">
        <f t="shared" ref="S86:S93" si="52">IF(($M86      =0),0,((($O86      -$M86      )/$M86      )*100))</f>
        <v>0</v>
      </c>
      <c r="T86" s="222">
        <f t="shared" ref="T86:T93" si="53">IF(($E86      =0),0,(($P86      /$E86      )*100))</f>
        <v>0</v>
      </c>
      <c r="U86" s="223">
        <f t="shared" ref="U86:U93" si="54">IF(($E86      =0),0,(($Q86      /$E86      )*100))</f>
        <v>0</v>
      </c>
      <c r="V86" s="195"/>
      <c r="W86" s="195"/>
    </row>
    <row r="87" spans="1:23" x14ac:dyDescent="0.2">
      <c r="A87" s="196" t="s">
        <v>103</v>
      </c>
      <c r="B87" s="185">
        <v>0</v>
      </c>
      <c r="C87" s="185">
        <v>0</v>
      </c>
      <c r="D87" s="185"/>
      <c r="E87" s="185">
        <f t="shared" si="48"/>
        <v>0</v>
      </c>
      <c r="F87" s="185">
        <v>0</v>
      </c>
      <c r="G87" s="185">
        <v>0</v>
      </c>
      <c r="H87" s="185"/>
      <c r="I87" s="185"/>
      <c r="J87" s="185"/>
      <c r="K87" s="185"/>
      <c r="L87" s="185"/>
      <c r="M87" s="185"/>
      <c r="N87" s="185"/>
      <c r="O87" s="185"/>
      <c r="P87" s="187">
        <f t="shared" si="49"/>
        <v>0</v>
      </c>
      <c r="Q87" s="187">
        <f t="shared" si="50"/>
        <v>0</v>
      </c>
      <c r="R87" s="222">
        <f t="shared" si="51"/>
        <v>0</v>
      </c>
      <c r="S87" s="223">
        <f t="shared" si="52"/>
        <v>0</v>
      </c>
      <c r="T87" s="222">
        <f t="shared" si="53"/>
        <v>0</v>
      </c>
      <c r="U87" s="223">
        <f t="shared" si="54"/>
        <v>0</v>
      </c>
      <c r="V87" s="185"/>
      <c r="W87" s="185"/>
    </row>
    <row r="88" spans="1:23" x14ac:dyDescent="0.2">
      <c r="A88" s="196" t="s">
        <v>104</v>
      </c>
      <c r="B88" s="185">
        <v>0</v>
      </c>
      <c r="C88" s="185">
        <v>0</v>
      </c>
      <c r="D88" s="185"/>
      <c r="E88" s="185">
        <f t="shared" si="48"/>
        <v>0</v>
      </c>
      <c r="F88" s="185">
        <v>0</v>
      </c>
      <c r="G88" s="185">
        <v>0</v>
      </c>
      <c r="H88" s="185"/>
      <c r="I88" s="185"/>
      <c r="J88" s="185"/>
      <c r="K88" s="185"/>
      <c r="L88" s="185"/>
      <c r="M88" s="185"/>
      <c r="N88" s="185"/>
      <c r="O88" s="185"/>
      <c r="P88" s="187">
        <f t="shared" si="49"/>
        <v>0</v>
      </c>
      <c r="Q88" s="187">
        <f t="shared" si="50"/>
        <v>0</v>
      </c>
      <c r="R88" s="222">
        <f t="shared" si="51"/>
        <v>0</v>
      </c>
      <c r="S88" s="223">
        <f t="shared" si="52"/>
        <v>0</v>
      </c>
      <c r="T88" s="222">
        <f t="shared" si="53"/>
        <v>0</v>
      </c>
      <c r="U88" s="223">
        <f t="shared" si="54"/>
        <v>0</v>
      </c>
      <c r="V88" s="185"/>
      <c r="W88" s="185"/>
    </row>
    <row r="89" spans="1:23" x14ac:dyDescent="0.2">
      <c r="A89" s="196" t="s">
        <v>105</v>
      </c>
      <c r="B89" s="185">
        <v>0</v>
      </c>
      <c r="C89" s="185">
        <v>0</v>
      </c>
      <c r="D89" s="185"/>
      <c r="E89" s="185">
        <f t="shared" si="48"/>
        <v>0</v>
      </c>
      <c r="F89" s="185">
        <v>0</v>
      </c>
      <c r="G89" s="185">
        <v>0</v>
      </c>
      <c r="H89" s="185"/>
      <c r="I89" s="185"/>
      <c r="J89" s="185"/>
      <c r="K89" s="185"/>
      <c r="L89" s="185"/>
      <c r="M89" s="185"/>
      <c r="N89" s="185"/>
      <c r="O89" s="185"/>
      <c r="P89" s="187">
        <f t="shared" si="49"/>
        <v>0</v>
      </c>
      <c r="Q89" s="187">
        <f t="shared" si="50"/>
        <v>0</v>
      </c>
      <c r="R89" s="222">
        <f t="shared" si="51"/>
        <v>0</v>
      </c>
      <c r="S89" s="223">
        <f t="shared" si="52"/>
        <v>0</v>
      </c>
      <c r="T89" s="222">
        <f t="shared" si="53"/>
        <v>0</v>
      </c>
      <c r="U89" s="223">
        <f t="shared" si="54"/>
        <v>0</v>
      </c>
      <c r="V89" s="185"/>
      <c r="W89" s="185"/>
    </row>
    <row r="90" spans="1:23" x14ac:dyDescent="0.2">
      <c r="A90" s="196" t="s">
        <v>106</v>
      </c>
      <c r="B90" s="185">
        <v>0</v>
      </c>
      <c r="C90" s="185">
        <v>0</v>
      </c>
      <c r="D90" s="185"/>
      <c r="E90" s="185">
        <f t="shared" si="48"/>
        <v>0</v>
      </c>
      <c r="F90" s="185">
        <v>0</v>
      </c>
      <c r="G90" s="185">
        <v>0</v>
      </c>
      <c r="H90" s="185"/>
      <c r="I90" s="185"/>
      <c r="J90" s="185"/>
      <c r="K90" s="185"/>
      <c r="L90" s="185"/>
      <c r="M90" s="185"/>
      <c r="N90" s="185"/>
      <c r="O90" s="185"/>
      <c r="P90" s="187">
        <f t="shared" si="49"/>
        <v>0</v>
      </c>
      <c r="Q90" s="187">
        <f t="shared" si="50"/>
        <v>0</v>
      </c>
      <c r="R90" s="222">
        <f t="shared" si="51"/>
        <v>0</v>
      </c>
      <c r="S90" s="223">
        <f t="shared" si="52"/>
        <v>0</v>
      </c>
      <c r="T90" s="222">
        <f t="shared" si="53"/>
        <v>0</v>
      </c>
      <c r="U90" s="223">
        <f t="shared" si="54"/>
        <v>0</v>
      </c>
      <c r="V90" s="185"/>
      <c r="W90" s="185"/>
    </row>
    <row r="91" spans="1:23" x14ac:dyDescent="0.2">
      <c r="A91" s="196" t="s">
        <v>107</v>
      </c>
      <c r="B91" s="185">
        <v>0</v>
      </c>
      <c r="C91" s="185">
        <v>0</v>
      </c>
      <c r="D91" s="185"/>
      <c r="E91" s="185">
        <f t="shared" si="48"/>
        <v>0</v>
      </c>
      <c r="F91" s="185">
        <v>0</v>
      </c>
      <c r="G91" s="185">
        <v>0</v>
      </c>
      <c r="H91" s="185"/>
      <c r="I91" s="185"/>
      <c r="J91" s="185"/>
      <c r="K91" s="185"/>
      <c r="L91" s="185"/>
      <c r="M91" s="185"/>
      <c r="N91" s="185"/>
      <c r="O91" s="185"/>
      <c r="P91" s="187">
        <f t="shared" si="49"/>
        <v>0</v>
      </c>
      <c r="Q91" s="187">
        <f t="shared" si="50"/>
        <v>0</v>
      </c>
      <c r="R91" s="222">
        <f t="shared" si="51"/>
        <v>0</v>
      </c>
      <c r="S91" s="223">
        <f t="shared" si="52"/>
        <v>0</v>
      </c>
      <c r="T91" s="222">
        <f t="shared" si="53"/>
        <v>0</v>
      </c>
      <c r="U91" s="223">
        <f t="shared" si="54"/>
        <v>0</v>
      </c>
      <c r="V91" s="185"/>
      <c r="W91" s="185"/>
    </row>
    <row r="92" spans="1:23" x14ac:dyDescent="0.2">
      <c r="A92" s="196" t="s">
        <v>108</v>
      </c>
      <c r="B92" s="185">
        <v>0</v>
      </c>
      <c r="C92" s="185">
        <v>0</v>
      </c>
      <c r="D92" s="185"/>
      <c r="E92" s="185">
        <f t="shared" si="48"/>
        <v>0</v>
      </c>
      <c r="F92" s="185">
        <v>0</v>
      </c>
      <c r="G92" s="185">
        <v>0</v>
      </c>
      <c r="H92" s="185"/>
      <c r="I92" s="185"/>
      <c r="J92" s="185"/>
      <c r="K92" s="185"/>
      <c r="L92" s="185"/>
      <c r="M92" s="185"/>
      <c r="N92" s="185"/>
      <c r="O92" s="185"/>
      <c r="P92" s="187">
        <f t="shared" si="49"/>
        <v>0</v>
      </c>
      <c r="Q92" s="187">
        <f t="shared" si="50"/>
        <v>0</v>
      </c>
      <c r="R92" s="222">
        <f t="shared" si="51"/>
        <v>0</v>
      </c>
      <c r="S92" s="223">
        <f t="shared" si="52"/>
        <v>0</v>
      </c>
      <c r="T92" s="222">
        <f t="shared" si="53"/>
        <v>0</v>
      </c>
      <c r="U92" s="223">
        <f t="shared" si="54"/>
        <v>0</v>
      </c>
      <c r="V92" s="185"/>
      <c r="W92" s="185"/>
    </row>
    <row r="93" spans="1:23" x14ac:dyDescent="0.2">
      <c r="A93" s="196" t="s">
        <v>109</v>
      </c>
      <c r="B93" s="185">
        <v>0</v>
      </c>
      <c r="C93" s="185">
        <v>0</v>
      </c>
      <c r="D93" s="185"/>
      <c r="E93" s="185">
        <f t="shared" si="48"/>
        <v>0</v>
      </c>
      <c r="F93" s="185">
        <v>0</v>
      </c>
      <c r="G93" s="185">
        <v>0</v>
      </c>
      <c r="H93" s="185"/>
      <c r="I93" s="185"/>
      <c r="J93" s="185"/>
      <c r="K93" s="185"/>
      <c r="L93" s="185"/>
      <c r="M93" s="185"/>
      <c r="N93" s="185"/>
      <c r="O93" s="185"/>
      <c r="P93" s="187">
        <f t="shared" si="49"/>
        <v>0</v>
      </c>
      <c r="Q93" s="187">
        <f t="shared" si="50"/>
        <v>0</v>
      </c>
      <c r="R93" s="222">
        <f t="shared" si="51"/>
        <v>0</v>
      </c>
      <c r="S93" s="223">
        <f t="shared" si="52"/>
        <v>0</v>
      </c>
      <c r="T93" s="222">
        <f t="shared" si="53"/>
        <v>0</v>
      </c>
      <c r="U93" s="223">
        <f t="shared" si="54"/>
        <v>0</v>
      </c>
      <c r="V93" s="185"/>
      <c r="W93" s="185"/>
    </row>
    <row r="94" spans="1:23" x14ac:dyDescent="0.2">
      <c r="A94" s="197" t="s">
        <v>110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  <c r="Q94" s="199"/>
      <c r="R94" s="213"/>
      <c r="S94" s="214"/>
      <c r="T94" s="213"/>
      <c r="U94" s="214"/>
      <c r="V94" s="198"/>
      <c r="W94" s="198"/>
    </row>
    <row r="95" spans="1:23" ht="22.5" hidden="1" x14ac:dyDescent="0.2">
      <c r="A95" s="200" t="s">
        <v>117</v>
      </c>
      <c r="B95" s="201">
        <f t="shared" ref="B95:I95" si="55">SUM(B96:B110)</f>
        <v>0</v>
      </c>
      <c r="C95" s="201">
        <f t="shared" si="55"/>
        <v>0</v>
      </c>
      <c r="D95" s="201">
        <f t="shared" si="55"/>
        <v>0</v>
      </c>
      <c r="E95" s="201">
        <f t="shared" si="55"/>
        <v>0</v>
      </c>
      <c r="F95" s="201">
        <f t="shared" si="55"/>
        <v>0</v>
      </c>
      <c r="G95" s="201">
        <f t="shared" si="55"/>
        <v>0</v>
      </c>
      <c r="H95" s="201">
        <f t="shared" si="55"/>
        <v>0</v>
      </c>
      <c r="I95" s="201">
        <f t="shared" si="55"/>
        <v>0</v>
      </c>
      <c r="J95" s="201">
        <f>SUM(J96:J110)</f>
        <v>0</v>
      </c>
      <c r="K95" s="201">
        <f>SUM(K96:K110)</f>
        <v>0</v>
      </c>
      <c r="L95" s="201">
        <f>SUM(L96:L110)</f>
        <v>0</v>
      </c>
      <c r="M95" s="202">
        <f>SUM(M96:M110)</f>
        <v>0</v>
      </c>
      <c r="N95" s="201"/>
      <c r="O95" s="202"/>
      <c r="P95" s="201"/>
      <c r="Q95" s="202"/>
      <c r="R95" s="215" t="str">
        <f t="shared" ref="R95:S110" si="56">IF(L95=0," ",(N95-L95)/L95)</f>
        <v xml:space="preserve"> </v>
      </c>
      <c r="S95" s="215" t="str">
        <f t="shared" si="56"/>
        <v xml:space="preserve"> </v>
      </c>
      <c r="T95" s="215" t="str">
        <f t="shared" ref="T95:T113" si="57">IF(E95=0," ",(P95/E95))</f>
        <v xml:space="preserve"> </v>
      </c>
      <c r="U95" s="216" t="str">
        <f t="shared" ref="U95:U113" si="58">IF(E95=0," ",(Q95/E95))</f>
        <v xml:space="preserve"> </v>
      </c>
      <c r="V95" s="201">
        <f>SUM(V96:V110)</f>
        <v>0</v>
      </c>
      <c r="W95" s="201">
        <f>SUM(W96:W110)</f>
        <v>0</v>
      </c>
    </row>
    <row r="96" spans="1:23" hidden="1" x14ac:dyDescent="0.2">
      <c r="A96" s="203"/>
      <c r="B96" s="123"/>
      <c r="C96" s="123"/>
      <c r="D96" s="123"/>
      <c r="E96" s="20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17" t="str">
        <f t="shared" si="56"/>
        <v xml:space="preserve"> </v>
      </c>
      <c r="S96" s="217" t="str">
        <f t="shared" si="56"/>
        <v xml:space="preserve"> </v>
      </c>
      <c r="T96" s="217" t="str">
        <f t="shared" si="57"/>
        <v xml:space="preserve"> </v>
      </c>
      <c r="U96" s="218" t="str">
        <f t="shared" si="58"/>
        <v xml:space="preserve"> </v>
      </c>
      <c r="V96" s="123"/>
      <c r="W96" s="123"/>
    </row>
    <row r="97" spans="1:23" hidden="1" x14ac:dyDescent="0.2">
      <c r="A97" s="203"/>
      <c r="B97" s="123"/>
      <c r="C97" s="123"/>
      <c r="D97" s="123"/>
      <c r="E97" s="20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17" t="str">
        <f t="shared" si="56"/>
        <v xml:space="preserve"> </v>
      </c>
      <c r="S97" s="217" t="str">
        <f t="shared" si="56"/>
        <v xml:space="preserve"> </v>
      </c>
      <c r="T97" s="217" t="str">
        <f t="shared" si="57"/>
        <v xml:space="preserve"> </v>
      </c>
      <c r="U97" s="218" t="str">
        <f t="shared" si="58"/>
        <v xml:space="preserve"> </v>
      </c>
      <c r="V97" s="123"/>
      <c r="W97" s="123"/>
    </row>
    <row r="98" spans="1:23" hidden="1" x14ac:dyDescent="0.2">
      <c r="A98" s="203"/>
      <c r="B98" s="123"/>
      <c r="C98" s="123"/>
      <c r="D98" s="123"/>
      <c r="E98" s="20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17" t="str">
        <f t="shared" si="56"/>
        <v xml:space="preserve"> </v>
      </c>
      <c r="S98" s="217" t="str">
        <f t="shared" si="56"/>
        <v xml:space="preserve"> </v>
      </c>
      <c r="T98" s="217" t="str">
        <f t="shared" si="57"/>
        <v xml:space="preserve"> </v>
      </c>
      <c r="U98" s="218" t="str">
        <f t="shared" si="58"/>
        <v xml:space="preserve"> </v>
      </c>
      <c r="V98" s="123"/>
      <c r="W98" s="123"/>
    </row>
    <row r="99" spans="1:23" hidden="1" x14ac:dyDescent="0.2">
      <c r="A99" s="203"/>
      <c r="B99" s="123"/>
      <c r="C99" s="123"/>
      <c r="D99" s="123"/>
      <c r="E99" s="20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17" t="str">
        <f t="shared" si="56"/>
        <v xml:space="preserve"> </v>
      </c>
      <c r="S99" s="217" t="str">
        <f t="shared" si="56"/>
        <v xml:space="preserve"> </v>
      </c>
      <c r="T99" s="217" t="str">
        <f t="shared" si="57"/>
        <v xml:space="preserve"> </v>
      </c>
      <c r="U99" s="218" t="str">
        <f t="shared" si="58"/>
        <v xml:space="preserve"> </v>
      </c>
      <c r="V99" s="123"/>
      <c r="W99" s="123"/>
    </row>
    <row r="100" spans="1:23" hidden="1" x14ac:dyDescent="0.2">
      <c r="A100" s="203"/>
      <c r="B100" s="123"/>
      <c r="C100" s="123"/>
      <c r="D100" s="123"/>
      <c r="E100" s="20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17" t="str">
        <f t="shared" si="56"/>
        <v xml:space="preserve"> </v>
      </c>
      <c r="S100" s="217" t="str">
        <f t="shared" si="56"/>
        <v xml:space="preserve"> </v>
      </c>
      <c r="T100" s="217" t="str">
        <f t="shared" si="57"/>
        <v xml:space="preserve"> </v>
      </c>
      <c r="U100" s="218" t="str">
        <f t="shared" si="58"/>
        <v xml:space="preserve"> </v>
      </c>
      <c r="V100" s="123"/>
      <c r="W100" s="123"/>
    </row>
    <row r="101" spans="1:23" hidden="1" x14ac:dyDescent="0.2">
      <c r="A101" s="203"/>
      <c r="B101" s="123"/>
      <c r="C101" s="123"/>
      <c r="D101" s="123"/>
      <c r="E101" s="20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17" t="str">
        <f t="shared" si="56"/>
        <v xml:space="preserve"> </v>
      </c>
      <c r="S101" s="217" t="str">
        <f t="shared" si="56"/>
        <v xml:space="preserve"> </v>
      </c>
      <c r="T101" s="217" t="str">
        <f t="shared" si="57"/>
        <v xml:space="preserve"> </v>
      </c>
      <c r="U101" s="218" t="str">
        <f t="shared" si="58"/>
        <v xml:space="preserve"> </v>
      </c>
      <c r="V101" s="123"/>
      <c r="W101" s="123"/>
    </row>
    <row r="102" spans="1:23" hidden="1" x14ac:dyDescent="0.2">
      <c r="A102" s="203"/>
      <c r="B102" s="123"/>
      <c r="C102" s="123"/>
      <c r="D102" s="123"/>
      <c r="E102" s="20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17" t="str">
        <f t="shared" si="56"/>
        <v xml:space="preserve"> </v>
      </c>
      <c r="S102" s="217" t="str">
        <f t="shared" si="56"/>
        <v xml:space="preserve"> </v>
      </c>
      <c r="T102" s="217" t="str">
        <f t="shared" si="57"/>
        <v xml:space="preserve"> </v>
      </c>
      <c r="U102" s="218" t="str">
        <f t="shared" si="58"/>
        <v xml:space="preserve"> </v>
      </c>
      <c r="V102" s="123"/>
      <c r="W102" s="123"/>
    </row>
    <row r="103" spans="1:23" hidden="1" x14ac:dyDescent="0.2">
      <c r="A103" s="203"/>
      <c r="B103" s="123"/>
      <c r="C103" s="123"/>
      <c r="D103" s="123"/>
      <c r="E103" s="20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17" t="str">
        <f t="shared" si="56"/>
        <v xml:space="preserve"> </v>
      </c>
      <c r="S103" s="217" t="str">
        <f t="shared" si="56"/>
        <v xml:space="preserve"> </v>
      </c>
      <c r="T103" s="217" t="str">
        <f t="shared" si="57"/>
        <v xml:space="preserve"> </v>
      </c>
      <c r="U103" s="218" t="str">
        <f t="shared" si="58"/>
        <v xml:space="preserve"> </v>
      </c>
      <c r="V103" s="123"/>
      <c r="W103" s="123"/>
    </row>
    <row r="104" spans="1:23" hidden="1" x14ac:dyDescent="0.2">
      <c r="A104" s="203"/>
      <c r="B104" s="123"/>
      <c r="C104" s="123"/>
      <c r="D104" s="123"/>
      <c r="E104" s="20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17" t="str">
        <f t="shared" si="56"/>
        <v xml:space="preserve"> </v>
      </c>
      <c r="S104" s="217" t="str">
        <f t="shared" si="56"/>
        <v xml:space="preserve"> </v>
      </c>
      <c r="T104" s="217" t="str">
        <f t="shared" si="57"/>
        <v xml:space="preserve"> </v>
      </c>
      <c r="U104" s="218" t="str">
        <f t="shared" si="58"/>
        <v xml:space="preserve"> </v>
      </c>
      <c r="V104" s="123"/>
      <c r="W104" s="123"/>
    </row>
    <row r="105" spans="1:23" hidden="1" x14ac:dyDescent="0.2">
      <c r="A105" s="203"/>
      <c r="B105" s="123"/>
      <c r="C105" s="123"/>
      <c r="D105" s="123"/>
      <c r="E105" s="20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17" t="str">
        <f t="shared" si="56"/>
        <v xml:space="preserve"> </v>
      </c>
      <c r="S105" s="217" t="str">
        <f t="shared" si="56"/>
        <v xml:space="preserve"> </v>
      </c>
      <c r="T105" s="217" t="str">
        <f t="shared" si="57"/>
        <v xml:space="preserve"> </v>
      </c>
      <c r="U105" s="218" t="str">
        <f t="shared" si="58"/>
        <v xml:space="preserve"> </v>
      </c>
      <c r="V105" s="123"/>
      <c r="W105" s="123"/>
    </row>
    <row r="106" spans="1:23" hidden="1" x14ac:dyDescent="0.2">
      <c r="A106" s="203"/>
      <c r="B106" s="123"/>
      <c r="C106" s="123"/>
      <c r="D106" s="123"/>
      <c r="E106" s="20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17" t="str">
        <f t="shared" si="56"/>
        <v xml:space="preserve"> </v>
      </c>
      <c r="S106" s="217" t="str">
        <f t="shared" si="56"/>
        <v xml:space="preserve"> </v>
      </c>
      <c r="T106" s="217" t="str">
        <f t="shared" si="57"/>
        <v xml:space="preserve"> </v>
      </c>
      <c r="U106" s="218" t="str">
        <f t="shared" si="58"/>
        <v xml:space="preserve"> </v>
      </c>
      <c r="V106" s="123"/>
      <c r="W106" s="123"/>
    </row>
    <row r="107" spans="1:23" hidden="1" x14ac:dyDescent="0.2">
      <c r="A107" s="203"/>
      <c r="B107" s="123"/>
      <c r="C107" s="123"/>
      <c r="D107" s="123"/>
      <c r="E107" s="20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17" t="str">
        <f t="shared" si="56"/>
        <v xml:space="preserve"> </v>
      </c>
      <c r="S107" s="217" t="str">
        <f t="shared" si="56"/>
        <v xml:space="preserve"> </v>
      </c>
      <c r="T107" s="217" t="str">
        <f t="shared" si="57"/>
        <v xml:space="preserve"> </v>
      </c>
      <c r="U107" s="218" t="str">
        <f t="shared" si="58"/>
        <v xml:space="preserve"> </v>
      </c>
      <c r="V107" s="123"/>
      <c r="W107" s="123"/>
    </row>
    <row r="108" spans="1:23" hidden="1" x14ac:dyDescent="0.2">
      <c r="A108" s="203"/>
      <c r="B108" s="123"/>
      <c r="C108" s="123"/>
      <c r="D108" s="123"/>
      <c r="E108" s="20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17" t="str">
        <f t="shared" si="56"/>
        <v xml:space="preserve"> </v>
      </c>
      <c r="S108" s="217" t="str">
        <f t="shared" si="56"/>
        <v xml:space="preserve"> </v>
      </c>
      <c r="T108" s="217" t="str">
        <f t="shared" si="57"/>
        <v xml:space="preserve"> </v>
      </c>
      <c r="U108" s="218" t="str">
        <f t="shared" si="58"/>
        <v xml:space="preserve"> </v>
      </c>
      <c r="V108" s="123"/>
      <c r="W108" s="123"/>
    </row>
    <row r="109" spans="1:23" hidden="1" x14ac:dyDescent="0.2">
      <c r="A109" s="203"/>
      <c r="B109" s="123"/>
      <c r="C109" s="123"/>
      <c r="D109" s="123"/>
      <c r="E109" s="20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17" t="str">
        <f t="shared" si="56"/>
        <v xml:space="preserve"> </v>
      </c>
      <c r="S109" s="217" t="str">
        <f t="shared" si="56"/>
        <v xml:space="preserve"> </v>
      </c>
      <c r="T109" s="217" t="str">
        <f t="shared" si="57"/>
        <v xml:space="preserve"> </v>
      </c>
      <c r="U109" s="218" t="str">
        <f t="shared" si="58"/>
        <v xml:space="preserve"> </v>
      </c>
      <c r="V109" s="123"/>
      <c r="W109" s="123"/>
    </row>
    <row r="110" spans="1:23" hidden="1" x14ac:dyDescent="0.2">
      <c r="A110" s="203"/>
      <c r="B110" s="123"/>
      <c r="C110" s="123"/>
      <c r="D110" s="123"/>
      <c r="E110" s="20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17" t="str">
        <f t="shared" si="56"/>
        <v xml:space="preserve"> </v>
      </c>
      <c r="S110" s="217" t="str">
        <f t="shared" si="56"/>
        <v xml:space="preserve"> </v>
      </c>
      <c r="T110" s="217" t="str">
        <f t="shared" si="57"/>
        <v xml:space="preserve"> </v>
      </c>
      <c r="U110" s="218" t="str">
        <f t="shared" si="58"/>
        <v xml:space="preserve"> </v>
      </c>
      <c r="V110" s="123"/>
      <c r="W110" s="123"/>
    </row>
    <row r="111" spans="1:23" hidden="1" x14ac:dyDescent="0.2">
      <c r="A111" s="205"/>
      <c r="B111" s="206"/>
      <c r="C111" s="207"/>
      <c r="D111" s="207"/>
      <c r="E111" s="207"/>
      <c r="F111" s="206"/>
      <c r="G111" s="207"/>
      <c r="H111" s="206"/>
      <c r="I111" s="207"/>
      <c r="J111" s="206"/>
      <c r="K111" s="207"/>
      <c r="L111" s="206"/>
      <c r="M111" s="206"/>
      <c r="N111" s="206"/>
      <c r="O111" s="206"/>
      <c r="P111" s="206"/>
      <c r="Q111" s="206"/>
      <c r="R111" s="215" t="str">
        <f t="shared" ref="R111:S113" si="60">IF(L111=0," ",(N111-L111)/L111)</f>
        <v xml:space="preserve"> </v>
      </c>
      <c r="S111" s="216" t="str">
        <f t="shared" si="60"/>
        <v xml:space="preserve"> </v>
      </c>
      <c r="T111" s="215" t="str">
        <f t="shared" si="57"/>
        <v xml:space="preserve"> </v>
      </c>
      <c r="U111" s="216" t="str">
        <f t="shared" si="58"/>
        <v xml:space="preserve"> </v>
      </c>
      <c r="V111" s="206"/>
      <c r="W111" s="207"/>
    </row>
    <row r="112" spans="1:23" hidden="1" x14ac:dyDescent="0.2">
      <c r="A112" s="205" t="s">
        <v>87</v>
      </c>
      <c r="B112" s="206" t="e">
        <f t="shared" ref="B112:Q112" si="61">B95+B85</f>
        <v>#VALUE!</v>
      </c>
      <c r="C112" s="206">
        <f t="shared" si="61"/>
        <v>0</v>
      </c>
      <c r="D112" s="206">
        <f t="shared" si="61"/>
        <v>0</v>
      </c>
      <c r="E112" s="206">
        <f t="shared" si="61"/>
        <v>0</v>
      </c>
      <c r="F112" s="206">
        <f t="shared" si="61"/>
        <v>0</v>
      </c>
      <c r="G112" s="206">
        <f t="shared" si="61"/>
        <v>0</v>
      </c>
      <c r="H112" s="206">
        <f t="shared" si="61"/>
        <v>0</v>
      </c>
      <c r="I112" s="206">
        <f t="shared" si="61"/>
        <v>0</v>
      </c>
      <c r="J112" s="206">
        <f t="shared" si="61"/>
        <v>0</v>
      </c>
      <c r="K112" s="206">
        <f t="shared" si="61"/>
        <v>0</v>
      </c>
      <c r="L112" s="206">
        <f t="shared" si="61"/>
        <v>0</v>
      </c>
      <c r="M112" s="206">
        <f t="shared" si="61"/>
        <v>0</v>
      </c>
      <c r="N112" s="206">
        <f t="shared" si="61"/>
        <v>0</v>
      </c>
      <c r="O112" s="206">
        <f t="shared" si="61"/>
        <v>0</v>
      </c>
      <c r="P112" s="206">
        <f t="shared" si="61"/>
        <v>0</v>
      </c>
      <c r="Q112" s="206">
        <f t="shared" si="61"/>
        <v>0</v>
      </c>
      <c r="R112" s="215" t="str">
        <f t="shared" si="60"/>
        <v xml:space="preserve"> </v>
      </c>
      <c r="S112" s="216" t="str">
        <f t="shared" si="60"/>
        <v xml:space="preserve"> </v>
      </c>
      <c r="T112" s="215" t="str">
        <f t="shared" si="57"/>
        <v xml:space="preserve"> </v>
      </c>
      <c r="U112" s="216" t="str">
        <f t="shared" si="58"/>
        <v xml:space="preserve"> </v>
      </c>
      <c r="V112" s="206">
        <f>V95+V85</f>
        <v>0</v>
      </c>
      <c r="W112" s="206">
        <f>W95+W85</f>
        <v>0</v>
      </c>
    </row>
    <row r="113" spans="1:23" hidden="1" x14ac:dyDescent="0.2">
      <c r="A113" s="208" t="s">
        <v>118</v>
      </c>
      <c r="B113" s="209" t="str">
        <f>B85</f>
        <v/>
      </c>
      <c r="C113" s="209">
        <f t="shared" ref="C113:Q113" si="62">C85</f>
        <v>0</v>
      </c>
      <c r="D113" s="209">
        <f t="shared" si="62"/>
        <v>0</v>
      </c>
      <c r="E113" s="209">
        <f t="shared" si="62"/>
        <v>0</v>
      </c>
      <c r="F113" s="209">
        <f t="shared" si="62"/>
        <v>0</v>
      </c>
      <c r="G113" s="209">
        <f t="shared" si="62"/>
        <v>0</v>
      </c>
      <c r="H113" s="209">
        <f t="shared" si="62"/>
        <v>0</v>
      </c>
      <c r="I113" s="209">
        <f t="shared" si="62"/>
        <v>0</v>
      </c>
      <c r="J113" s="209">
        <f t="shared" si="62"/>
        <v>0</v>
      </c>
      <c r="K113" s="209">
        <f t="shared" si="62"/>
        <v>0</v>
      </c>
      <c r="L113" s="209">
        <f t="shared" si="62"/>
        <v>0</v>
      </c>
      <c r="M113" s="209">
        <f t="shared" si="62"/>
        <v>0</v>
      </c>
      <c r="N113" s="209">
        <f t="shared" si="62"/>
        <v>0</v>
      </c>
      <c r="O113" s="209">
        <f t="shared" si="62"/>
        <v>0</v>
      </c>
      <c r="P113" s="209">
        <f t="shared" si="62"/>
        <v>0</v>
      </c>
      <c r="Q113" s="209">
        <f t="shared" si="62"/>
        <v>0</v>
      </c>
      <c r="R113" s="215" t="str">
        <f t="shared" si="60"/>
        <v xml:space="preserve"> </v>
      </c>
      <c r="S113" s="216" t="str">
        <f t="shared" si="60"/>
        <v xml:space="preserve"> </v>
      </c>
      <c r="T113" s="215" t="str">
        <f t="shared" si="57"/>
        <v xml:space="preserve"> </v>
      </c>
      <c r="U113" s="216" t="str">
        <f t="shared" si="58"/>
        <v xml:space="preserve"> </v>
      </c>
      <c r="V113" s="209">
        <f>V85</f>
        <v>0</v>
      </c>
      <c r="W113" s="209">
        <f>W85</f>
        <v>0</v>
      </c>
    </row>
    <row r="114" spans="1:23" x14ac:dyDescent="0.2">
      <c r="A114" s="210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9"/>
      <c r="S114" s="219"/>
      <c r="T114" s="219"/>
      <c r="U114" s="219"/>
      <c r="V114" s="211"/>
      <c r="W114" s="211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212"/>
      <c r="C117" s="212"/>
      <c r="D117" s="212"/>
      <c r="E117" s="212"/>
      <c r="F117" s="212"/>
      <c r="H117" s="212"/>
      <c r="I117" s="212"/>
      <c r="J117" s="212"/>
      <c r="K117" s="212"/>
      <c r="V117" s="212"/>
    </row>
    <row r="118" spans="1:23" x14ac:dyDescent="0.2">
      <c r="A118" s="29" t="s">
        <v>122</v>
      </c>
      <c r="B118" s="212"/>
      <c r="C118" s="212"/>
      <c r="D118" s="212"/>
      <c r="E118" s="212"/>
      <c r="F118" s="212"/>
      <c r="H118" s="212"/>
      <c r="I118" s="212"/>
      <c r="J118" s="212"/>
      <c r="K118" s="212"/>
      <c r="V118" s="212"/>
    </row>
    <row r="119" spans="1:23" x14ac:dyDescent="0.2">
      <c r="A119" s="29" t="s">
        <v>123</v>
      </c>
      <c r="B119" s="212"/>
      <c r="C119" s="212"/>
      <c r="D119" s="212"/>
      <c r="E119" s="212"/>
      <c r="F119" s="212"/>
      <c r="H119" s="212"/>
      <c r="I119" s="212"/>
      <c r="J119" s="212"/>
      <c r="K119" s="212"/>
      <c r="V119" s="212"/>
    </row>
    <row r="120" spans="1:23" x14ac:dyDescent="0.2">
      <c r="A120" s="29" t="s">
        <v>124</v>
      </c>
    </row>
    <row r="123" spans="1:23" x14ac:dyDescent="0.2">
      <c r="A123" s="212"/>
      <c r="G123" s="212"/>
      <c r="W123" s="212"/>
    </row>
    <row r="124" spans="1:23" x14ac:dyDescent="0.2">
      <c r="A124" s="212"/>
      <c r="G124" s="212"/>
      <c r="W124" s="212"/>
    </row>
    <row r="125" spans="1:23" x14ac:dyDescent="0.2">
      <c r="A125" s="212"/>
      <c r="G125" s="212"/>
      <c r="W125" s="212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2E326-9084-4FD7-A205-F17A0D580EAB}">
  <dimension ref="A1:W125"/>
  <sheetViews>
    <sheetView showGridLines="0" workbookViewId="0">
      <selection activeCell="D28" sqref="D28"/>
    </sheetView>
  </sheetViews>
  <sheetFormatPr defaultRowHeight="12.75" x14ac:dyDescent="0.2"/>
  <cols>
    <col min="1" max="1" width="52.7109375" customWidth="1"/>
    <col min="2" max="23" width="13.7109375" customWidth="1"/>
    <col min="24" max="24" width="2.7109375" customWidth="1"/>
  </cols>
  <sheetData>
    <row r="1" spans="1:23" x14ac:dyDescent="0.2">
      <c r="A1" s="229" t="s">
        <v>0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130"/>
      <c r="W1" s="130"/>
    </row>
    <row r="2" spans="1:23" ht="18" x14ac:dyDescent="0.25">
      <c r="A2" s="230" t="s">
        <v>1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131"/>
      <c r="W2" s="131"/>
    </row>
    <row r="3" spans="1:23" ht="18" customHeight="1" x14ac:dyDescent="0.25">
      <c r="A3" s="230" t="s">
        <v>2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131"/>
      <c r="W3" s="131"/>
    </row>
    <row r="4" spans="1:23" ht="18" customHeight="1" x14ac:dyDescent="0.25">
      <c r="A4" s="230" t="s">
        <v>3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131"/>
      <c r="W4" s="131"/>
    </row>
    <row r="5" spans="1:23" ht="15" customHeight="1" x14ac:dyDescent="0.25">
      <c r="A5" s="231" t="s">
        <v>131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132"/>
      <c r="W5" s="132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227" t="s">
        <v>5</v>
      </c>
      <c r="G6" s="228"/>
      <c r="H6" s="227" t="s">
        <v>6</v>
      </c>
      <c r="I6" s="228"/>
      <c r="J6" s="227" t="s">
        <v>7</v>
      </c>
      <c r="K6" s="228"/>
      <c r="L6" s="227" t="s">
        <v>8</v>
      </c>
      <c r="M6" s="228"/>
      <c r="N6" s="227" t="s">
        <v>9</v>
      </c>
      <c r="O6" s="228"/>
      <c r="P6" s="227" t="s">
        <v>10</v>
      </c>
      <c r="Q6" s="228"/>
      <c r="R6" s="227" t="s">
        <v>11</v>
      </c>
      <c r="S6" s="228"/>
      <c r="T6" s="227" t="s">
        <v>12</v>
      </c>
      <c r="U6" s="228"/>
      <c r="V6" s="227" t="s">
        <v>13</v>
      </c>
      <c r="W6" s="228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IF(($L9       =0),0,((($N9       -$L9       )/$L9       )*100))</f>
        <v>0</v>
      </c>
      <c r="S9" s="49">
        <f>IF(($M9       =0),0,((($O9       -$M9       )/$M9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57100000</v>
      </c>
      <c r="C10" s="92">
        <v>0</v>
      </c>
      <c r="D10" s="92"/>
      <c r="E10" s="92">
        <f t="shared" ref="E10:E15" si="0">$B10      +$C10      +$D10</f>
        <v>57100000</v>
      </c>
      <c r="F10" s="93">
        <v>57100000</v>
      </c>
      <c r="G10" s="94">
        <v>57100000</v>
      </c>
      <c r="H10" s="93">
        <v>8607000</v>
      </c>
      <c r="I10" s="94">
        <v>3357697</v>
      </c>
      <c r="J10" s="93">
        <v>7781000</v>
      </c>
      <c r="K10" s="94">
        <v>1914898</v>
      </c>
      <c r="L10" s="93">
        <v>14512000</v>
      </c>
      <c r="M10" s="94">
        <v>11304233</v>
      </c>
      <c r="N10" s="93">
        <v>16709000</v>
      </c>
      <c r="O10" s="94">
        <v>6244676</v>
      </c>
      <c r="P10" s="93">
        <f t="shared" ref="P10:P15" si="1">$H10      +$J10      +$L10      +$N10</f>
        <v>47609000</v>
      </c>
      <c r="Q10" s="94">
        <f t="shared" ref="Q10:Q15" si="2">$I10      +$K10      +$M10      +$O10</f>
        <v>22821504</v>
      </c>
      <c r="R10" s="48">
        <f t="shared" ref="R10:R15" si="3">IF(($L10      =0),0,((($N10      -$L10      )/$L10      )*100))</f>
        <v>15.139195148842338</v>
      </c>
      <c r="S10" s="49">
        <f t="shared" ref="S10:S15" si="4">IF(($M10      =0),0,((($O10      -$M10      )/$M10      )*100))</f>
        <v>-44.758074254131174</v>
      </c>
      <c r="T10" s="48">
        <f t="shared" ref="T10:T14" si="5">IF(($E10      =0),0,(($P10      /$E10      )*100))</f>
        <v>83.37828371278458</v>
      </c>
      <c r="U10" s="50">
        <f t="shared" ref="U10:U14" si="6">IF(($E10      =0),0,(($Q10      /$E10      )*100))</f>
        <v>39.967607705779336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53000000</v>
      </c>
      <c r="C13" s="92">
        <v>14184000</v>
      </c>
      <c r="D13" s="92"/>
      <c r="E13" s="92">
        <f t="shared" si="0"/>
        <v>67184000</v>
      </c>
      <c r="F13" s="93">
        <v>67184000</v>
      </c>
      <c r="G13" s="94">
        <v>67184000</v>
      </c>
      <c r="H13" s="93">
        <v>16511000</v>
      </c>
      <c r="I13" s="94">
        <v>11035861</v>
      </c>
      <c r="J13" s="93">
        <v>10187000</v>
      </c>
      <c r="K13" s="94">
        <v>15862785</v>
      </c>
      <c r="L13" s="93">
        <v>1281000</v>
      </c>
      <c r="M13" s="94">
        <v>1023649</v>
      </c>
      <c r="N13" s="93">
        <v>30670000</v>
      </c>
      <c r="O13" s="94">
        <v>30632408</v>
      </c>
      <c r="P13" s="93">
        <f t="shared" si="1"/>
        <v>58649000</v>
      </c>
      <c r="Q13" s="94">
        <f t="shared" si="2"/>
        <v>58554703</v>
      </c>
      <c r="R13" s="48">
        <f t="shared" si="3"/>
        <v>2294.2232630757221</v>
      </c>
      <c r="S13" s="49">
        <f t="shared" si="4"/>
        <v>2892.4718336070273</v>
      </c>
      <c r="T13" s="48">
        <f t="shared" si="5"/>
        <v>87.296082400571564</v>
      </c>
      <c r="U13" s="50">
        <f t="shared" si="6"/>
        <v>87.155726065729937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3500000</v>
      </c>
      <c r="C14" s="92">
        <v>0</v>
      </c>
      <c r="D14" s="92"/>
      <c r="E14" s="92">
        <f t="shared" si="0"/>
        <v>3500000</v>
      </c>
      <c r="F14" s="93">
        <v>3500000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51" t="s">
        <v>41</v>
      </c>
      <c r="B15" s="133">
        <f>SUM(B9:B14)</f>
        <v>113600000</v>
      </c>
      <c r="C15" s="133">
        <f>SUM(C9:C14)</f>
        <v>14184000</v>
      </c>
      <c r="D15" s="133"/>
      <c r="E15" s="133">
        <f t="shared" si="0"/>
        <v>127784000</v>
      </c>
      <c r="F15" s="134">
        <f t="shared" ref="F15:O15" si="7">SUM(F9:F14)</f>
        <v>127784000</v>
      </c>
      <c r="G15" s="135">
        <f t="shared" si="7"/>
        <v>124284000</v>
      </c>
      <c r="H15" s="134">
        <f t="shared" si="7"/>
        <v>25118000</v>
      </c>
      <c r="I15" s="135">
        <f t="shared" si="7"/>
        <v>14393558</v>
      </c>
      <c r="J15" s="134">
        <f t="shared" si="7"/>
        <v>17968000</v>
      </c>
      <c r="K15" s="135">
        <f t="shared" si="7"/>
        <v>17777683</v>
      </c>
      <c r="L15" s="134">
        <f t="shared" si="7"/>
        <v>15793000</v>
      </c>
      <c r="M15" s="135">
        <f t="shared" si="7"/>
        <v>12327882</v>
      </c>
      <c r="N15" s="134">
        <f t="shared" si="7"/>
        <v>47379000</v>
      </c>
      <c r="O15" s="135">
        <f t="shared" si="7"/>
        <v>36877084</v>
      </c>
      <c r="P15" s="134">
        <f t="shared" si="1"/>
        <v>106258000</v>
      </c>
      <c r="Q15" s="135">
        <f t="shared" si="2"/>
        <v>81376207</v>
      </c>
      <c r="R15" s="136">
        <f t="shared" si="3"/>
        <v>200</v>
      </c>
      <c r="S15" s="137">
        <f t="shared" si="4"/>
        <v>199.1356017197439</v>
      </c>
      <c r="T15" s="136">
        <f>IF((SUM($E9:$E13))=0,0,(P15/(SUM($E9:$E13))*100))</f>
        <v>85.496121785587846</v>
      </c>
      <c r="U15" s="54">
        <f>IF((SUM($E9:$E13))=0,0,(Q15/(SUM($E9:$E13))*100))</f>
        <v>65.476012197869395</v>
      </c>
      <c r="V15" s="134">
        <f>SUM(V9:V14)</f>
        <v>0</v>
      </c>
      <c r="W15" s="135">
        <f>SUM(W9:W14)</f>
        <v>0</v>
      </c>
    </row>
    <row r="16" spans="1:23" ht="12.95" customHeight="1" x14ac:dyDescent="0.2">
      <c r="A16" s="40" t="s">
        <v>42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43</v>
      </c>
      <c r="B17" s="92">
        <v>0</v>
      </c>
      <c r="C17" s="92">
        <v>0</v>
      </c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IF(($L17      =0),0,((($N17      -$L17      )/$L17      )*100))</f>
        <v>0</v>
      </c>
      <c r="S17" s="49">
        <f t="shared" ref="S17:S24" si="12">IF(($M17      =0),0,((($O17      -$M17      )/$M17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>
        <v>0</v>
      </c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11551000</v>
      </c>
      <c r="C19" s="92">
        <v>0</v>
      </c>
      <c r="D19" s="92"/>
      <c r="E19" s="92">
        <f t="shared" si="8"/>
        <v>11551000</v>
      </c>
      <c r="F19" s="93">
        <v>11551000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15326000</v>
      </c>
      <c r="C20" s="92">
        <v>0</v>
      </c>
      <c r="D20" s="92"/>
      <c r="E20" s="92">
        <f t="shared" si="8"/>
        <v>15326000</v>
      </c>
      <c r="F20" s="93">
        <v>15326000</v>
      </c>
      <c r="G20" s="94">
        <v>15326000</v>
      </c>
      <c r="H20" s="93"/>
      <c r="I20" s="94"/>
      <c r="J20" s="93">
        <v>1215000</v>
      </c>
      <c r="K20" s="94"/>
      <c r="L20" s="93">
        <v>6598000</v>
      </c>
      <c r="M20" s="94"/>
      <c r="N20" s="93">
        <v>4696000</v>
      </c>
      <c r="O20" s="94">
        <v>2692014</v>
      </c>
      <c r="P20" s="93">
        <f t="shared" si="9"/>
        <v>12509000</v>
      </c>
      <c r="Q20" s="94">
        <f t="shared" si="10"/>
        <v>2692014</v>
      </c>
      <c r="R20" s="48">
        <f t="shared" si="11"/>
        <v>-28.826917247650801</v>
      </c>
      <c r="S20" s="49">
        <f t="shared" si="12"/>
        <v>0</v>
      </c>
      <c r="T20" s="48">
        <f t="shared" si="13"/>
        <v>81.619470181391094</v>
      </c>
      <c r="U20" s="50">
        <f t="shared" si="14"/>
        <v>17.565013702205405</v>
      </c>
      <c r="V20" s="93">
        <v>0</v>
      </c>
      <c r="W20" s="94" t="s">
        <v>1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1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1</v>
      </c>
    </row>
    <row r="24" spans="1:23" ht="12.95" customHeight="1" x14ac:dyDescent="0.2">
      <c r="A24" s="51" t="s">
        <v>41</v>
      </c>
      <c r="B24" s="133">
        <f>SUM(B17:B23)</f>
        <v>26877000</v>
      </c>
      <c r="C24" s="133">
        <f>SUM(C17:C23)</f>
        <v>0</v>
      </c>
      <c r="D24" s="133"/>
      <c r="E24" s="133">
        <f t="shared" si="8"/>
        <v>26877000</v>
      </c>
      <c r="F24" s="134">
        <f t="shared" ref="F24:O24" si="15">SUM(F17:F23)</f>
        <v>26877000</v>
      </c>
      <c r="G24" s="135">
        <f t="shared" si="15"/>
        <v>15326000</v>
      </c>
      <c r="H24" s="134">
        <f t="shared" si="15"/>
        <v>0</v>
      </c>
      <c r="I24" s="135">
        <f t="shared" si="15"/>
        <v>0</v>
      </c>
      <c r="J24" s="134">
        <f t="shared" si="15"/>
        <v>1215000</v>
      </c>
      <c r="K24" s="135">
        <f t="shared" si="15"/>
        <v>0</v>
      </c>
      <c r="L24" s="134">
        <f t="shared" si="15"/>
        <v>6598000</v>
      </c>
      <c r="M24" s="135">
        <f t="shared" si="15"/>
        <v>0</v>
      </c>
      <c r="N24" s="134">
        <f t="shared" si="15"/>
        <v>4696000</v>
      </c>
      <c r="O24" s="135">
        <f t="shared" si="15"/>
        <v>2692014</v>
      </c>
      <c r="P24" s="134">
        <f t="shared" si="9"/>
        <v>12509000</v>
      </c>
      <c r="Q24" s="135">
        <f t="shared" si="10"/>
        <v>2692014</v>
      </c>
      <c r="R24" s="136">
        <f t="shared" si="11"/>
        <v>-28.826917247650801</v>
      </c>
      <c r="S24" s="137">
        <f t="shared" si="12"/>
        <v>0</v>
      </c>
      <c r="T24" s="136">
        <f>IF(($E24-$E19-$E23)   =0,0,($P24   /($E24-$E19-$E23)   )*100)</f>
        <v>81.619470181391094</v>
      </c>
      <c r="U24" s="54">
        <f>IF(($E24-$E19-$E23)   =0,0,($Q24   /($E24-$E19-$E23)   )*100)</f>
        <v>17.565013702205405</v>
      </c>
      <c r="V24" s="134">
        <f>SUM(V17:V23)</f>
        <v>0</v>
      </c>
      <c r="W24" s="135">
        <f>SUM(W17:W23)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IF(($L26      =0),0,((($N26      -$L26      )/$L26      )*100))</f>
        <v>0</v>
      </c>
      <c r="S26" s="49">
        <f>IF(($M26      =0),0,((($O26      -$M26      )/$M26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1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IF(($L27      =0),0,((($N27      -$L27      )/$L27      )*100))</f>
        <v>0</v>
      </c>
      <c r="S27" s="49">
        <f>IF(($M27      =0),0,((($O27      -$M27      )/$M27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1</v>
      </c>
    </row>
    <row r="28" spans="1:23" ht="12.95" customHeight="1" x14ac:dyDescent="0.2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213649000</v>
      </c>
      <c r="H28" s="93">
        <v>19472000</v>
      </c>
      <c r="I28" s="94"/>
      <c r="J28" s="93">
        <v>24976000</v>
      </c>
      <c r="K28" s="94"/>
      <c r="L28" s="93">
        <v>41576000</v>
      </c>
      <c r="M28" s="94">
        <v>42965653</v>
      </c>
      <c r="N28" s="93">
        <v>79698000</v>
      </c>
      <c r="O28" s="94">
        <v>108309544</v>
      </c>
      <c r="P28" s="93">
        <f>$H28      +$J28      +$L28      +$N28</f>
        <v>165722000</v>
      </c>
      <c r="Q28" s="94">
        <f>$I28      +$K28      +$M28      +$O28</f>
        <v>151275197</v>
      </c>
      <c r="R28" s="48">
        <f>IF(($L28      =0),0,((($N28      -$L28      )/$L28      )*100))</f>
        <v>91.692322493746389</v>
      </c>
      <c r="S28" s="49">
        <f>IF(($M28      =0),0,((($O28      -$M28      )/$M28      )*100))</f>
        <v>152.08401697048569</v>
      </c>
      <c r="T28" s="48">
        <f>IF(($E28      =0),0,(($P28      /$E28      )*100))</f>
        <v>77.567411970100494</v>
      </c>
      <c r="U28" s="50">
        <f>IF(($E28      =0),0,(($Q28      /$E28      )*100))</f>
        <v>70.805478612116133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10024000</v>
      </c>
      <c r="C29" s="92">
        <v>0</v>
      </c>
      <c r="D29" s="92"/>
      <c r="E29" s="92">
        <f>$B29      +$C29      +$D29</f>
        <v>10024000</v>
      </c>
      <c r="F29" s="93">
        <v>10024000</v>
      </c>
      <c r="G29" s="94">
        <v>10024000</v>
      </c>
      <c r="H29" s="93">
        <v>771000</v>
      </c>
      <c r="I29" s="94">
        <v>-1817000</v>
      </c>
      <c r="J29" s="93">
        <v>2237000</v>
      </c>
      <c r="K29" s="94">
        <v>1432963</v>
      </c>
      <c r="L29" s="93">
        <v>2595000</v>
      </c>
      <c r="M29" s="94">
        <v>-779000</v>
      </c>
      <c r="N29" s="93">
        <v>1783000</v>
      </c>
      <c r="O29" s="94"/>
      <c r="P29" s="93">
        <f>$H29      +$J29      +$L29      +$N29</f>
        <v>7386000</v>
      </c>
      <c r="Q29" s="94">
        <f>$I29      +$K29      +$M29      +$O29</f>
        <v>-1163037</v>
      </c>
      <c r="R29" s="48">
        <f>IF(($L29      =0),0,((($N29      -$L29      )/$L29      )*100))</f>
        <v>-31.290944123314063</v>
      </c>
      <c r="S29" s="49">
        <f>IF(($M29      =0),0,((($O29      -$M29      )/$M29      )*100))</f>
        <v>-100</v>
      </c>
      <c r="T29" s="48">
        <f>IF(($E29      =0),0,(($P29      /$E29      )*100))</f>
        <v>73.683160415003996</v>
      </c>
      <c r="U29" s="50">
        <f>IF(($E29      =0),0,(($Q29      /$E29      )*100))</f>
        <v>-11.602523942537909</v>
      </c>
      <c r="V29" s="93">
        <v>0</v>
      </c>
      <c r="W29" s="94">
        <v>0</v>
      </c>
    </row>
    <row r="30" spans="1:23" ht="12.95" customHeight="1" x14ac:dyDescent="0.2">
      <c r="A30" s="51" t="s">
        <v>41</v>
      </c>
      <c r="B30" s="133">
        <f>SUM(B26:B29)</f>
        <v>223673000</v>
      </c>
      <c r="C30" s="133">
        <f>SUM(C26:C29)</f>
        <v>0</v>
      </c>
      <c r="D30" s="133"/>
      <c r="E30" s="133">
        <f>$B30      +$C30      +$D30</f>
        <v>223673000</v>
      </c>
      <c r="F30" s="134">
        <f t="shared" ref="F30:O30" si="16">SUM(F26:F29)</f>
        <v>223673000</v>
      </c>
      <c r="G30" s="135">
        <f t="shared" si="16"/>
        <v>223673000</v>
      </c>
      <c r="H30" s="134">
        <f t="shared" si="16"/>
        <v>20243000</v>
      </c>
      <c r="I30" s="135">
        <f t="shared" si="16"/>
        <v>-1817000</v>
      </c>
      <c r="J30" s="134">
        <f t="shared" si="16"/>
        <v>27213000</v>
      </c>
      <c r="K30" s="135">
        <f t="shared" si="16"/>
        <v>1432963</v>
      </c>
      <c r="L30" s="134">
        <f t="shared" si="16"/>
        <v>44171000</v>
      </c>
      <c r="M30" s="135">
        <f t="shared" si="16"/>
        <v>42186653</v>
      </c>
      <c r="N30" s="134">
        <f t="shared" si="16"/>
        <v>81481000</v>
      </c>
      <c r="O30" s="135">
        <f t="shared" si="16"/>
        <v>108309544</v>
      </c>
      <c r="P30" s="134">
        <f>$H30      +$J30      +$L30      +$N30</f>
        <v>173108000</v>
      </c>
      <c r="Q30" s="135">
        <f>$I30      +$K30      +$M30      +$O30</f>
        <v>150112160</v>
      </c>
      <c r="R30" s="136">
        <f>IF(($L30      =0),0,((($N30      -$L30      )/$L30      )*100))</f>
        <v>84.467184351723972</v>
      </c>
      <c r="S30" s="137">
        <f>IF(($M30      =0),0,((($O30      -$M30      )/$M30      )*100))</f>
        <v>156.73888848209882</v>
      </c>
      <c r="T30" s="136">
        <f>IF($E30   =0,0,($P30   /$E30   )*100)</f>
        <v>77.393337595507731</v>
      </c>
      <c r="U30" s="54">
        <f>IF($E30   =0,0,($Q30   /$E30   )*100)</f>
        <v>67.112329159084922</v>
      </c>
      <c r="V30" s="134">
        <f>SUM(V26:V29)</f>
        <v>0</v>
      </c>
      <c r="W30" s="135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41538000</v>
      </c>
      <c r="C32" s="92">
        <v>0</v>
      </c>
      <c r="D32" s="92"/>
      <c r="E32" s="92">
        <f>$B32      +$C32      +$D32</f>
        <v>41538000</v>
      </c>
      <c r="F32" s="93">
        <v>41538000</v>
      </c>
      <c r="G32" s="94">
        <v>41538000</v>
      </c>
      <c r="H32" s="93">
        <v>7409000</v>
      </c>
      <c r="I32" s="94">
        <v>3207778</v>
      </c>
      <c r="J32" s="93">
        <v>13700000</v>
      </c>
      <c r="K32" s="94">
        <v>3475672</v>
      </c>
      <c r="L32" s="93">
        <v>8637000</v>
      </c>
      <c r="M32" s="94">
        <v>-29942552</v>
      </c>
      <c r="N32" s="93">
        <v>6552000</v>
      </c>
      <c r="O32" s="94">
        <v>5335586</v>
      </c>
      <c r="P32" s="93">
        <f>$H32      +$J32      +$L32      +$N32</f>
        <v>36298000</v>
      </c>
      <c r="Q32" s="94">
        <f>$I32      +$K32      +$M32      +$O32</f>
        <v>-17923516</v>
      </c>
      <c r="R32" s="48">
        <f>IF(($L32      =0),0,((($N32      -$L32      )/$L32      )*100))</f>
        <v>-24.140326502257729</v>
      </c>
      <c r="S32" s="49">
        <f>IF(($M32      =0),0,((($O32      -$M32      )/$M32      )*100))</f>
        <v>-117.8194096481823</v>
      </c>
      <c r="T32" s="48">
        <f>IF(($E32      =0),0,(($P32      /$E32      )*100))</f>
        <v>87.385045019018719</v>
      </c>
      <c r="U32" s="50">
        <f>IF(($E32      =0),0,(($Q32      /$E32      )*100))</f>
        <v>-43.14968462612547</v>
      </c>
      <c r="V32" s="93">
        <v>0</v>
      </c>
      <c r="W32" s="94">
        <v>0</v>
      </c>
    </row>
    <row r="33" spans="1:23" ht="12.95" customHeight="1" x14ac:dyDescent="0.2">
      <c r="A33" s="51" t="s">
        <v>41</v>
      </c>
      <c r="B33" s="133">
        <f>B32</f>
        <v>41538000</v>
      </c>
      <c r="C33" s="133">
        <f>C32</f>
        <v>0</v>
      </c>
      <c r="D33" s="133"/>
      <c r="E33" s="133">
        <f>$B33      +$C33      +$D33</f>
        <v>41538000</v>
      </c>
      <c r="F33" s="134">
        <f t="shared" ref="F33:O33" si="17">F32</f>
        <v>41538000</v>
      </c>
      <c r="G33" s="135">
        <f t="shared" si="17"/>
        <v>41538000</v>
      </c>
      <c r="H33" s="134">
        <f t="shared" si="17"/>
        <v>7409000</v>
      </c>
      <c r="I33" s="135">
        <f t="shared" si="17"/>
        <v>3207778</v>
      </c>
      <c r="J33" s="134">
        <f t="shared" si="17"/>
        <v>13700000</v>
      </c>
      <c r="K33" s="135">
        <f t="shared" si="17"/>
        <v>3475672</v>
      </c>
      <c r="L33" s="134">
        <f t="shared" si="17"/>
        <v>8637000</v>
      </c>
      <c r="M33" s="135">
        <f t="shared" si="17"/>
        <v>-29942552</v>
      </c>
      <c r="N33" s="134">
        <f t="shared" si="17"/>
        <v>6552000</v>
      </c>
      <c r="O33" s="135">
        <f t="shared" si="17"/>
        <v>5335586</v>
      </c>
      <c r="P33" s="134">
        <f>$H33      +$J33      +$L33      +$N33</f>
        <v>36298000</v>
      </c>
      <c r="Q33" s="135">
        <f>$I33      +$K33      +$M33      +$O33</f>
        <v>-17923516</v>
      </c>
      <c r="R33" s="136">
        <f>IF(($L33      =0),0,((($N33      -$L33      )/$L33      )*100))</f>
        <v>-24.140326502257729</v>
      </c>
      <c r="S33" s="137">
        <f>IF(($M33      =0),0,((($O33      -$M33      )/$M33      )*100))</f>
        <v>-117.8194096481823</v>
      </c>
      <c r="T33" s="136">
        <f>IF($E33   =0,0,($P33   /$E33   )*100)</f>
        <v>87.385045019018719</v>
      </c>
      <c r="U33" s="54">
        <f>IF($E33   =0,0,($Q33   /$E33   )*100)</f>
        <v>-43.14968462612547</v>
      </c>
      <c r="V33" s="134">
        <f>V32</f>
        <v>0</v>
      </c>
      <c r="W33" s="135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86780000</v>
      </c>
      <c r="C35" s="92">
        <v>-38707000</v>
      </c>
      <c r="D35" s="92"/>
      <c r="E35" s="92">
        <f t="shared" ref="E35:E40" si="18">$B35      +$C35      +$D35</f>
        <v>48073000</v>
      </c>
      <c r="F35" s="93">
        <v>48073000</v>
      </c>
      <c r="G35" s="94">
        <v>48073000</v>
      </c>
      <c r="H35" s="93">
        <v>2525000</v>
      </c>
      <c r="I35" s="94">
        <v>154080</v>
      </c>
      <c r="J35" s="93">
        <v>15234000</v>
      </c>
      <c r="K35" s="94">
        <v>3907702</v>
      </c>
      <c r="L35" s="93">
        <v>10181000</v>
      </c>
      <c r="M35" s="94">
        <v>-107287</v>
      </c>
      <c r="N35" s="93">
        <v>11874000</v>
      </c>
      <c r="O35" s="94">
        <v>9760532</v>
      </c>
      <c r="P35" s="93">
        <f t="shared" ref="P35:P40" si="19">$H35      +$J35      +$L35      +$N35</f>
        <v>39814000</v>
      </c>
      <c r="Q35" s="94">
        <f t="shared" ref="Q35:Q40" si="20">$I35      +$K35      +$M35      +$O35</f>
        <v>13715027</v>
      </c>
      <c r="R35" s="48">
        <f t="shared" ref="R35:R40" si="21">IF(($L35      =0),0,((($N35      -$L35      )/$L35      )*100))</f>
        <v>16.629014831548965</v>
      </c>
      <c r="S35" s="49">
        <f t="shared" ref="S35:S40" si="22">IF(($M35      =0),0,((($O35      -$M35      )/$M35      )*100))</f>
        <v>-9197.5905748133519</v>
      </c>
      <c r="T35" s="48">
        <f t="shared" ref="T35:T39" si="23">IF(($E35      =0),0,(($P35      /$E35      )*100))</f>
        <v>82.819878102053124</v>
      </c>
      <c r="U35" s="50">
        <f t="shared" ref="U35:U39" si="24">IF(($E35      =0),0,(($Q35      /$E35      )*100))</f>
        <v>28.529584174068606</v>
      </c>
      <c r="V35" s="93">
        <v>2554000</v>
      </c>
      <c r="W35" s="94">
        <v>0</v>
      </c>
    </row>
    <row r="36" spans="1:23" ht="12.95" customHeight="1" x14ac:dyDescent="0.2">
      <c r="A36" s="47" t="s">
        <v>60</v>
      </c>
      <c r="B36" s="92">
        <v>311854000</v>
      </c>
      <c r="C36" s="92">
        <v>0</v>
      </c>
      <c r="D36" s="92"/>
      <c r="E36" s="92">
        <f t="shared" si="18"/>
        <v>311854000</v>
      </c>
      <c r="F36" s="93">
        <v>311854000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1</v>
      </c>
    </row>
    <row r="38" spans="1:23" ht="12.95" customHeight="1" x14ac:dyDescent="0.2">
      <c r="A38" s="47" t="s">
        <v>62</v>
      </c>
      <c r="B38" s="92">
        <v>16000000</v>
      </c>
      <c r="C38" s="92">
        <v>0</v>
      </c>
      <c r="D38" s="92"/>
      <c r="E38" s="92">
        <f t="shared" si="18"/>
        <v>16000000</v>
      </c>
      <c r="F38" s="93">
        <v>16000000</v>
      </c>
      <c r="G38" s="94">
        <v>16000000</v>
      </c>
      <c r="H38" s="93"/>
      <c r="I38" s="94"/>
      <c r="J38" s="93">
        <v>735000</v>
      </c>
      <c r="K38" s="94">
        <v>483000</v>
      </c>
      <c r="L38" s="93">
        <v>6653000</v>
      </c>
      <c r="M38" s="94">
        <v>1256074</v>
      </c>
      <c r="N38" s="93">
        <v>3162000</v>
      </c>
      <c r="O38" s="94">
        <v>9305425</v>
      </c>
      <c r="P38" s="93">
        <f t="shared" si="19"/>
        <v>10550000</v>
      </c>
      <c r="Q38" s="94">
        <f t="shared" si="20"/>
        <v>11044499</v>
      </c>
      <c r="R38" s="48">
        <f t="shared" si="21"/>
        <v>-52.472568765970237</v>
      </c>
      <c r="S38" s="49">
        <f t="shared" si="22"/>
        <v>640.83413875297163</v>
      </c>
      <c r="T38" s="48">
        <f t="shared" si="23"/>
        <v>65.9375</v>
      </c>
      <c r="U38" s="50">
        <f t="shared" si="24"/>
        <v>69.028118750000004</v>
      </c>
      <c r="V38" s="93">
        <v>54000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1</v>
      </c>
    </row>
    <row r="40" spans="1:23" ht="12.95" customHeight="1" x14ac:dyDescent="0.2">
      <c r="A40" s="51" t="s">
        <v>41</v>
      </c>
      <c r="B40" s="133">
        <f>SUM(B35:B39)</f>
        <v>414634000</v>
      </c>
      <c r="C40" s="133">
        <f>SUM(C35:C39)</f>
        <v>-38707000</v>
      </c>
      <c r="D40" s="133"/>
      <c r="E40" s="133">
        <f t="shared" si="18"/>
        <v>375927000</v>
      </c>
      <c r="F40" s="134">
        <f t="shared" ref="F40:O40" si="25">SUM(F35:F39)</f>
        <v>375927000</v>
      </c>
      <c r="G40" s="135">
        <f t="shared" si="25"/>
        <v>64073000</v>
      </c>
      <c r="H40" s="134">
        <f t="shared" si="25"/>
        <v>2525000</v>
      </c>
      <c r="I40" s="135">
        <f t="shared" si="25"/>
        <v>154080</v>
      </c>
      <c r="J40" s="134">
        <f t="shared" si="25"/>
        <v>15969000</v>
      </c>
      <c r="K40" s="135">
        <f t="shared" si="25"/>
        <v>4390702</v>
      </c>
      <c r="L40" s="134">
        <f t="shared" si="25"/>
        <v>16834000</v>
      </c>
      <c r="M40" s="135">
        <f t="shared" si="25"/>
        <v>1148787</v>
      </c>
      <c r="N40" s="134">
        <f t="shared" si="25"/>
        <v>15036000</v>
      </c>
      <c r="O40" s="135">
        <f t="shared" si="25"/>
        <v>19065957</v>
      </c>
      <c r="P40" s="134">
        <f t="shared" si="19"/>
        <v>50364000</v>
      </c>
      <c r="Q40" s="135">
        <f t="shared" si="20"/>
        <v>24759526</v>
      </c>
      <c r="R40" s="136">
        <f t="shared" si="21"/>
        <v>-10.68076511821314</v>
      </c>
      <c r="S40" s="137">
        <f t="shared" si="22"/>
        <v>1559.6598847305897</v>
      </c>
      <c r="T40" s="136">
        <f>IF((+$E35+$E38) =0,0,(P40   /(+$E35+$E38) )*100)</f>
        <v>78.604092207326019</v>
      </c>
      <c r="U40" s="54">
        <f>IF((+$E35+$E38) =0,0,(Q40   /(+$E35+$E38) )*100)</f>
        <v>38.642682565199074</v>
      </c>
      <c r="V40" s="134">
        <f>SUM(V35:V39)</f>
        <v>2608000</v>
      </c>
      <c r="W40" s="135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IF(($L42      =0),0,((($N42      -$L42      )/$L42      )*100))</f>
        <v>0</v>
      </c>
      <c r="S42" s="49">
        <f t="shared" ref="S42:S53" si="30">IF(($M42      =0),0,((($O42      -$M42      )/$M42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1</v>
      </c>
    </row>
    <row r="43" spans="1:23" ht="12.95" customHeight="1" x14ac:dyDescent="0.2">
      <c r="A43" s="47" t="s">
        <v>66</v>
      </c>
      <c r="B43" s="92">
        <v>458318000</v>
      </c>
      <c r="C43" s="92">
        <v>-54183000</v>
      </c>
      <c r="D43" s="92"/>
      <c r="E43" s="92">
        <f t="shared" si="26"/>
        <v>404135000</v>
      </c>
      <c r="F43" s="93">
        <v>404135000</v>
      </c>
      <c r="G43" s="94">
        <v>404135000</v>
      </c>
      <c r="H43" s="93"/>
      <c r="I43" s="94"/>
      <c r="J43" s="93">
        <v>21643000</v>
      </c>
      <c r="K43" s="94"/>
      <c r="L43" s="93">
        <v>35175000</v>
      </c>
      <c r="M43" s="94"/>
      <c r="N43" s="93">
        <v>49824000</v>
      </c>
      <c r="O43" s="94"/>
      <c r="P43" s="93">
        <f t="shared" si="27"/>
        <v>106642000</v>
      </c>
      <c r="Q43" s="94">
        <f t="shared" si="28"/>
        <v>0</v>
      </c>
      <c r="R43" s="48">
        <f t="shared" si="29"/>
        <v>41.646055437100216</v>
      </c>
      <c r="S43" s="49">
        <f t="shared" si="30"/>
        <v>0</v>
      </c>
      <c r="T43" s="48">
        <f t="shared" si="31"/>
        <v>26.387716975763048</v>
      </c>
      <c r="U43" s="50">
        <f t="shared" si="32"/>
        <v>0</v>
      </c>
      <c r="V43" s="93">
        <v>70810000</v>
      </c>
      <c r="W43" s="94">
        <v>0</v>
      </c>
    </row>
    <row r="44" spans="1:23" ht="12.95" customHeight="1" x14ac:dyDescent="0.2">
      <c r="A44" s="47" t="s">
        <v>67</v>
      </c>
      <c r="B44" s="92">
        <v>342534000</v>
      </c>
      <c r="C44" s="92">
        <v>0</v>
      </c>
      <c r="D44" s="92"/>
      <c r="E44" s="92">
        <f t="shared" si="26"/>
        <v>342534000</v>
      </c>
      <c r="F44" s="93">
        <v>342534000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1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1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1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1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1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1</v>
      </c>
    </row>
    <row r="51" spans="1:23" ht="12.95" customHeight="1" x14ac:dyDescent="0.2">
      <c r="A51" s="47" t="s">
        <v>74</v>
      </c>
      <c r="B51" s="92">
        <v>350073000</v>
      </c>
      <c r="C51" s="92">
        <v>-79163000</v>
      </c>
      <c r="D51" s="92"/>
      <c r="E51" s="92">
        <f t="shared" si="26"/>
        <v>270910000</v>
      </c>
      <c r="F51" s="93">
        <v>270910000</v>
      </c>
      <c r="G51" s="94">
        <v>270910000</v>
      </c>
      <c r="H51" s="93">
        <v>16567000</v>
      </c>
      <c r="I51" s="94">
        <v>230582</v>
      </c>
      <c r="J51" s="93">
        <v>39297000</v>
      </c>
      <c r="K51" s="94">
        <v>858957</v>
      </c>
      <c r="L51" s="93">
        <v>68855000</v>
      </c>
      <c r="M51" s="94">
        <v>87379582</v>
      </c>
      <c r="N51" s="93">
        <v>102874000</v>
      </c>
      <c r="O51" s="94">
        <v>35781450</v>
      </c>
      <c r="P51" s="93">
        <f t="shared" si="27"/>
        <v>227593000</v>
      </c>
      <c r="Q51" s="94">
        <f t="shared" si="28"/>
        <v>124250571</v>
      </c>
      <c r="R51" s="48">
        <f t="shared" si="29"/>
        <v>49.406724275651733</v>
      </c>
      <c r="S51" s="49">
        <f t="shared" si="30"/>
        <v>-59.050559431607262</v>
      </c>
      <c r="T51" s="48">
        <f t="shared" si="31"/>
        <v>84.010557011553658</v>
      </c>
      <c r="U51" s="50">
        <f t="shared" si="32"/>
        <v>45.864150824997232</v>
      </c>
      <c r="V51" s="93">
        <v>8279000</v>
      </c>
      <c r="W51" s="94">
        <v>0</v>
      </c>
    </row>
    <row r="52" spans="1:23" ht="12.95" customHeight="1" x14ac:dyDescent="0.2">
      <c r="A52" s="47" t="s">
        <v>75</v>
      </c>
      <c r="B52" s="92">
        <v>166529000</v>
      </c>
      <c r="C52" s="92">
        <v>-119278000</v>
      </c>
      <c r="D52" s="92"/>
      <c r="E52" s="92">
        <f t="shared" si="26"/>
        <v>47251000</v>
      </c>
      <c r="F52" s="93">
        <v>47251000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41</v>
      </c>
      <c r="B53" s="133">
        <f>SUM(B42:B52)</f>
        <v>1317454000</v>
      </c>
      <c r="C53" s="133">
        <f>SUM(C42:C52)</f>
        <v>-252624000</v>
      </c>
      <c r="D53" s="133"/>
      <c r="E53" s="133">
        <f t="shared" si="26"/>
        <v>1064830000</v>
      </c>
      <c r="F53" s="134">
        <f t="shared" ref="F53:O53" si="33">SUM(F42:F52)</f>
        <v>1064830000</v>
      </c>
      <c r="G53" s="135">
        <f t="shared" si="33"/>
        <v>675045000</v>
      </c>
      <c r="H53" s="134">
        <f t="shared" si="33"/>
        <v>16567000</v>
      </c>
      <c r="I53" s="135">
        <f t="shared" si="33"/>
        <v>230582</v>
      </c>
      <c r="J53" s="134">
        <f t="shared" si="33"/>
        <v>60940000</v>
      </c>
      <c r="K53" s="135">
        <f t="shared" si="33"/>
        <v>858957</v>
      </c>
      <c r="L53" s="134">
        <f t="shared" si="33"/>
        <v>104030000</v>
      </c>
      <c r="M53" s="135">
        <f t="shared" si="33"/>
        <v>87379582</v>
      </c>
      <c r="N53" s="134">
        <f t="shared" si="33"/>
        <v>152698000</v>
      </c>
      <c r="O53" s="135">
        <f t="shared" si="33"/>
        <v>35781450</v>
      </c>
      <c r="P53" s="134">
        <f t="shared" si="27"/>
        <v>334235000</v>
      </c>
      <c r="Q53" s="135">
        <f t="shared" si="28"/>
        <v>124250571</v>
      </c>
      <c r="R53" s="136">
        <f t="shared" si="29"/>
        <v>46.782658848409113</v>
      </c>
      <c r="S53" s="137">
        <f t="shared" si="30"/>
        <v>-59.050559431607262</v>
      </c>
      <c r="T53" s="136">
        <f>IF((+$E43+$E45+$E47+$E48+$E51) =0,0,(P53   /(+$E43+$E45+$E47+$E48+$E51) )*100)</f>
        <v>49.512995429934307</v>
      </c>
      <c r="U53" s="54">
        <f>IF((+$E43+$E45+$E47+$E48+$E51) =0,0,(Q53   /(+$E43+$E45+$E47+$E48+$E51) )*100)</f>
        <v>18.406264915672288</v>
      </c>
      <c r="V53" s="134">
        <f>SUM(V42:V52)</f>
        <v>79089000</v>
      </c>
      <c r="W53" s="135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IF(($L55      =0),0,((($N55      -$L55      )/$L55      )*100))</f>
        <v>0</v>
      </c>
      <c r="S55" s="49">
        <f>IF(($M55      =0),0,((($O55      -$M55      )/$M55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1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IF(($L56      =0),0,((($N56      -$L56      )/$L56      )*100))</f>
        <v>0</v>
      </c>
      <c r="S56" s="49">
        <f>IF(($M56      =0),0,((($O56      -$M56      )/$M56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1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IF(($L57      =0),0,((($N57      -$L57      )/$L57      )*100))</f>
        <v>0</v>
      </c>
      <c r="S57" s="49">
        <f>IF(($M57      =0),0,((($O57      -$M57      )/$M57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1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IF(($L58      =0),0,((($N58      -$L58      )/$L58      )*100))</f>
        <v>0</v>
      </c>
      <c r="S58" s="49">
        <f>IF(($M58      =0),0,((($O58      -$M58      )/$M58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1</v>
      </c>
    </row>
    <row r="59" spans="1:23" ht="12.95" customHeight="1" x14ac:dyDescent="0.2">
      <c r="A59" s="56" t="s">
        <v>41</v>
      </c>
      <c r="B59" s="138">
        <f>SUM(B55:B58)</f>
        <v>0</v>
      </c>
      <c r="C59" s="138">
        <f>SUM(C55:C58)</f>
        <v>0</v>
      </c>
      <c r="D59" s="138"/>
      <c r="E59" s="138">
        <f>$B59      +$C59      +$D59</f>
        <v>0</v>
      </c>
      <c r="F59" s="139">
        <f t="shared" ref="F59:O59" si="34">SUM(F55:F58)</f>
        <v>0</v>
      </c>
      <c r="G59" s="140">
        <f t="shared" si="34"/>
        <v>0</v>
      </c>
      <c r="H59" s="139">
        <f t="shared" si="34"/>
        <v>0</v>
      </c>
      <c r="I59" s="140">
        <f t="shared" si="34"/>
        <v>0</v>
      </c>
      <c r="J59" s="139">
        <f t="shared" si="34"/>
        <v>0</v>
      </c>
      <c r="K59" s="140">
        <f t="shared" si="34"/>
        <v>0</v>
      </c>
      <c r="L59" s="139">
        <f t="shared" si="34"/>
        <v>0</v>
      </c>
      <c r="M59" s="140">
        <f t="shared" si="34"/>
        <v>0</v>
      </c>
      <c r="N59" s="139">
        <f t="shared" si="34"/>
        <v>0</v>
      </c>
      <c r="O59" s="140">
        <f t="shared" si="34"/>
        <v>0</v>
      </c>
      <c r="P59" s="139">
        <f>$H59      +$J59      +$L59      +$N59</f>
        <v>0</v>
      </c>
      <c r="Q59" s="140">
        <f>$I59      +$K59      +$M59      +$O59</f>
        <v>0</v>
      </c>
      <c r="R59" s="141">
        <f>IF(($L59      =0),0,((($N59      -$L59      )/$L59      )*100))</f>
        <v>0</v>
      </c>
      <c r="S59" s="142">
        <f>IF(($M59      =0),0,((($O59      -$M59      )/$M59      )*100))</f>
        <v>0</v>
      </c>
      <c r="T59" s="141">
        <f>IF($E59   =0,0,($P59   /$E59   )*100)</f>
        <v>0</v>
      </c>
      <c r="U59" s="59">
        <f>IF($E59   =0,0,($Q59   /$E59   )*100)</f>
        <v>0</v>
      </c>
      <c r="V59" s="139">
        <f>SUM(V55:V58)</f>
        <v>0</v>
      </c>
      <c r="W59" s="140" t="s">
        <v>1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IF(($L61      =0),0,((($N61      -$L61      )/$L61      )*100))</f>
        <v>0</v>
      </c>
      <c r="S61" s="49">
        <f t="shared" ref="S61:S67" si="39">IF(($M61      =0),0,((($O61      -$M61      )/$M61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1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1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1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41</v>
      </c>
      <c r="B66" s="133">
        <f>SUM(B61:B65)</f>
        <v>0</v>
      </c>
      <c r="C66" s="133">
        <f>SUM(C61:C65)</f>
        <v>0</v>
      </c>
      <c r="D66" s="133"/>
      <c r="E66" s="133">
        <f t="shared" si="35"/>
        <v>0</v>
      </c>
      <c r="F66" s="134">
        <f t="shared" ref="F66:O66" si="42">SUM(F61:F65)</f>
        <v>0</v>
      </c>
      <c r="G66" s="135">
        <f t="shared" si="42"/>
        <v>0</v>
      </c>
      <c r="H66" s="134">
        <f t="shared" si="42"/>
        <v>0</v>
      </c>
      <c r="I66" s="135">
        <f t="shared" si="42"/>
        <v>0</v>
      </c>
      <c r="J66" s="134">
        <f t="shared" si="42"/>
        <v>0</v>
      </c>
      <c r="K66" s="135">
        <f t="shared" si="42"/>
        <v>0</v>
      </c>
      <c r="L66" s="134">
        <f t="shared" si="42"/>
        <v>0</v>
      </c>
      <c r="M66" s="135">
        <f t="shared" si="42"/>
        <v>0</v>
      </c>
      <c r="N66" s="134">
        <f t="shared" si="42"/>
        <v>0</v>
      </c>
      <c r="O66" s="135">
        <f t="shared" si="42"/>
        <v>0</v>
      </c>
      <c r="P66" s="134">
        <f t="shared" si="36"/>
        <v>0</v>
      </c>
      <c r="Q66" s="135">
        <f t="shared" si="37"/>
        <v>0</v>
      </c>
      <c r="R66" s="136">
        <f t="shared" si="38"/>
        <v>0</v>
      </c>
      <c r="S66" s="137">
        <f t="shared" si="39"/>
        <v>0</v>
      </c>
      <c r="T66" s="136">
        <f>IF((+$E61+$E63+$E64++$E65) =0,0,(P66   /(+$E61+$E63+$E64+$E65) )*100)</f>
        <v>0</v>
      </c>
      <c r="U66" s="54">
        <f>IF((+$E61+$E63+$E65) =0,0,(Q66  /(+$E61+$E63+$E65) )*100)</f>
        <v>0</v>
      </c>
      <c r="V66" s="134">
        <f>SUM(V61:V65)</f>
        <v>0</v>
      </c>
      <c r="W66" s="135">
        <f>SUM(W61:W65)</f>
        <v>0</v>
      </c>
    </row>
    <row r="67" spans="1:23" ht="12.95" customHeight="1" x14ac:dyDescent="0.2">
      <c r="A67" s="60" t="s">
        <v>87</v>
      </c>
      <c r="B67" s="143">
        <f>SUM(B9:B14,B17:B23,B26:B29,B32,B35:B39,B42:B52,B55:B58,B61:B65)</f>
        <v>2137776000</v>
      </c>
      <c r="C67" s="143">
        <f>SUM(C9:C14,C17:C23,C26:C29,C32,C35:C39,C42:C52,C55:C58,C61:C65)</f>
        <v>-277147000</v>
      </c>
      <c r="D67" s="143"/>
      <c r="E67" s="143">
        <f t="shared" si="35"/>
        <v>1860629000</v>
      </c>
      <c r="F67" s="144">
        <f t="shared" ref="F67:O67" si="43">SUM(F9:F14,F17:F23,F26:F29,F32,F35:F39,F42:F52,F55:F58,F61:F65)</f>
        <v>1860629000</v>
      </c>
      <c r="G67" s="145">
        <f t="shared" si="43"/>
        <v>1143939000</v>
      </c>
      <c r="H67" s="144">
        <f t="shared" si="43"/>
        <v>71862000</v>
      </c>
      <c r="I67" s="145">
        <f t="shared" si="43"/>
        <v>16168998</v>
      </c>
      <c r="J67" s="144">
        <f t="shared" si="43"/>
        <v>137005000</v>
      </c>
      <c r="K67" s="145">
        <f t="shared" si="43"/>
        <v>27935977</v>
      </c>
      <c r="L67" s="144">
        <f t="shared" si="43"/>
        <v>196063000</v>
      </c>
      <c r="M67" s="145">
        <f t="shared" si="43"/>
        <v>113100352</v>
      </c>
      <c r="N67" s="144">
        <f t="shared" si="43"/>
        <v>307842000</v>
      </c>
      <c r="O67" s="145">
        <f t="shared" si="43"/>
        <v>208061635</v>
      </c>
      <c r="P67" s="144">
        <f t="shared" si="36"/>
        <v>712772000</v>
      </c>
      <c r="Q67" s="145">
        <f t="shared" si="37"/>
        <v>365266962</v>
      </c>
      <c r="R67" s="146">
        <f t="shared" si="38"/>
        <v>57.011776826836268</v>
      </c>
      <c r="S67" s="147">
        <f t="shared" si="39"/>
        <v>83.961969455232108</v>
      </c>
      <c r="T67" s="146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62.308567152619155</v>
      </c>
      <c r="U67" s="146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31.930632839688126</v>
      </c>
      <c r="V67" s="144">
        <f>SUM(V9:V14,V17:V23,V26:V29,V32,V35:V39,V42:V52,V55:V58,V61:V65)</f>
        <v>81697000</v>
      </c>
      <c r="W67" s="145">
        <f>SUM(W9:W14,W17:W23,W26:W29,W32,W35:W39,W42:W52,W55:W58,W61:W65)</f>
        <v>0</v>
      </c>
    </row>
    <row r="68" spans="1:23" ht="12.95" customHeight="1" x14ac:dyDescent="0.2">
      <c r="A68" s="40" t="s">
        <v>42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1886261000</v>
      </c>
      <c r="C69" s="92">
        <v>-7492000</v>
      </c>
      <c r="D69" s="92"/>
      <c r="E69" s="92">
        <f>$B69      +$C69      +$D69</f>
        <v>1878769000</v>
      </c>
      <c r="F69" s="93">
        <v>1878769000</v>
      </c>
      <c r="G69" s="94">
        <v>1878769000</v>
      </c>
      <c r="H69" s="93">
        <v>344769000</v>
      </c>
      <c r="I69" s="94">
        <v>-82338510</v>
      </c>
      <c r="J69" s="93">
        <v>728642000</v>
      </c>
      <c r="K69" s="94">
        <v>122063957</v>
      </c>
      <c r="L69" s="93">
        <v>267431000</v>
      </c>
      <c r="M69" s="94">
        <v>154873951</v>
      </c>
      <c r="N69" s="93">
        <v>359083000</v>
      </c>
      <c r="O69" s="94">
        <v>310224167</v>
      </c>
      <c r="P69" s="93">
        <f>$H69      +$J69      +$L69      +$N69</f>
        <v>1699925000</v>
      </c>
      <c r="Q69" s="94">
        <f>$I69      +$K69      +$M69      +$O69</f>
        <v>504823565</v>
      </c>
      <c r="R69" s="48">
        <f>IF(($L69      =0),0,((($N69      -$L69      )/$L69      )*100))</f>
        <v>34.271269972441488</v>
      </c>
      <c r="S69" s="49">
        <f>IF(($M69      =0),0,((($O69      -$M69      )/$M69      )*100))</f>
        <v>100.30751782137979</v>
      </c>
      <c r="T69" s="48">
        <f>IF(($E69      =0),0,(($P69      /$E69      )*100))</f>
        <v>90.480788218242907</v>
      </c>
      <c r="U69" s="50">
        <f>IF(($E69      =0),0,(($Q69      /$E69      )*100))</f>
        <v>26.869911362173848</v>
      </c>
      <c r="V69" s="93">
        <v>42195000</v>
      </c>
      <c r="W69" s="94">
        <v>0</v>
      </c>
    </row>
    <row r="70" spans="1:23" ht="12.95" customHeight="1" x14ac:dyDescent="0.2">
      <c r="A70" s="56" t="s">
        <v>41</v>
      </c>
      <c r="B70" s="138">
        <f>B69</f>
        <v>1886261000</v>
      </c>
      <c r="C70" s="138">
        <f>C69</f>
        <v>-7492000</v>
      </c>
      <c r="D70" s="138"/>
      <c r="E70" s="138">
        <f>$B70      +$C70      +$D70</f>
        <v>1878769000</v>
      </c>
      <c r="F70" s="139">
        <f t="shared" ref="F70:O70" si="44">F69</f>
        <v>1878769000</v>
      </c>
      <c r="G70" s="140">
        <f t="shared" si="44"/>
        <v>1878769000</v>
      </c>
      <c r="H70" s="139">
        <f t="shared" si="44"/>
        <v>344769000</v>
      </c>
      <c r="I70" s="140">
        <f t="shared" si="44"/>
        <v>-82338510</v>
      </c>
      <c r="J70" s="139">
        <f t="shared" si="44"/>
        <v>728642000</v>
      </c>
      <c r="K70" s="140">
        <f t="shared" si="44"/>
        <v>122063957</v>
      </c>
      <c r="L70" s="139">
        <f t="shared" si="44"/>
        <v>267431000</v>
      </c>
      <c r="M70" s="140">
        <f t="shared" si="44"/>
        <v>154873951</v>
      </c>
      <c r="N70" s="139">
        <f t="shared" si="44"/>
        <v>359083000</v>
      </c>
      <c r="O70" s="140">
        <f t="shared" si="44"/>
        <v>310224167</v>
      </c>
      <c r="P70" s="139">
        <f>$H70      +$J70      +$L70      +$N70</f>
        <v>1699925000</v>
      </c>
      <c r="Q70" s="140">
        <f>$I70      +$K70      +$M70      +$O70</f>
        <v>504823565</v>
      </c>
      <c r="R70" s="141">
        <f>IF(($L70      =0),0,((($N70      -$L70      )/$L70      )*100))</f>
        <v>34.271269972441488</v>
      </c>
      <c r="S70" s="142">
        <f>IF(($M70      =0),0,((($O70      -$M70      )/$M70      )*100))</f>
        <v>100.30751782137979</v>
      </c>
      <c r="T70" s="141">
        <f>IF($E70   =0,0,($P70   /$E70   )*100)</f>
        <v>90.480788218242907</v>
      </c>
      <c r="U70" s="59">
        <f>IF($E70   =0,0,($Q70   /$E70 )*100)</f>
        <v>26.869911362173848</v>
      </c>
      <c r="V70" s="139">
        <f>V69</f>
        <v>42195000</v>
      </c>
      <c r="W70" s="140">
        <f>W69</f>
        <v>0</v>
      </c>
    </row>
    <row r="71" spans="1:23" ht="12.95" customHeight="1" x14ac:dyDescent="0.2">
      <c r="A71" s="60" t="s">
        <v>87</v>
      </c>
      <c r="B71" s="143">
        <f>B69</f>
        <v>1886261000</v>
      </c>
      <c r="C71" s="143">
        <f>C69</f>
        <v>-7492000</v>
      </c>
      <c r="D71" s="143"/>
      <c r="E71" s="143">
        <f>$B71      +$C71      +$D71</f>
        <v>1878769000</v>
      </c>
      <c r="F71" s="144">
        <f t="shared" ref="F71:O71" si="45">F69</f>
        <v>1878769000</v>
      </c>
      <c r="G71" s="145">
        <f t="shared" si="45"/>
        <v>1878769000</v>
      </c>
      <c r="H71" s="144">
        <f t="shared" si="45"/>
        <v>344769000</v>
      </c>
      <c r="I71" s="145">
        <f t="shared" si="45"/>
        <v>-82338510</v>
      </c>
      <c r="J71" s="144">
        <f t="shared" si="45"/>
        <v>728642000</v>
      </c>
      <c r="K71" s="145">
        <f t="shared" si="45"/>
        <v>122063957</v>
      </c>
      <c r="L71" s="144">
        <f t="shared" si="45"/>
        <v>267431000</v>
      </c>
      <c r="M71" s="145">
        <f t="shared" si="45"/>
        <v>154873951</v>
      </c>
      <c r="N71" s="144">
        <f t="shared" si="45"/>
        <v>359083000</v>
      </c>
      <c r="O71" s="145">
        <f t="shared" si="45"/>
        <v>310224167</v>
      </c>
      <c r="P71" s="144">
        <f>$H71      +$J71      +$L71      +$N71</f>
        <v>1699925000</v>
      </c>
      <c r="Q71" s="145">
        <f>$I71      +$K71      +$M71      +$O71</f>
        <v>504823565</v>
      </c>
      <c r="R71" s="146">
        <f>IF(($L71      =0),0,((($N71      -$L71      )/$L71      )*100))</f>
        <v>34.271269972441488</v>
      </c>
      <c r="S71" s="147">
        <f>IF(($M71      =0),0,((($O71      -$M71      )/$M71      )*100))</f>
        <v>100.30751782137979</v>
      </c>
      <c r="T71" s="146">
        <f>IF($E71   =0,0,($P71   /$E71   )*100)</f>
        <v>90.480788218242907</v>
      </c>
      <c r="U71" s="65">
        <f>IF($E71   =0,0,($Q71   /$E71   )*100)</f>
        <v>26.869911362173848</v>
      </c>
      <c r="V71" s="144">
        <f>V69</f>
        <v>42195000</v>
      </c>
      <c r="W71" s="145">
        <f>W69</f>
        <v>0</v>
      </c>
    </row>
    <row r="72" spans="1:23" ht="12.95" customHeight="1" thickBot="1" x14ac:dyDescent="0.25">
      <c r="A72" s="60" t="s">
        <v>89</v>
      </c>
      <c r="B72" s="143">
        <f>SUM(B9:B14,B17:B23,B26:B29,B32,B35:B39,B42:B52,B55:B58,B61:B65,B69)</f>
        <v>4024037000</v>
      </c>
      <c r="C72" s="143">
        <f>SUM(C9:C14,C17:C23,C26:C29,C32,C35:C39,C42:C52,C55:C58,C61:C65,C69)</f>
        <v>-284639000</v>
      </c>
      <c r="D72" s="143"/>
      <c r="E72" s="143">
        <f>$B72      +$C72      +$D72</f>
        <v>3739398000</v>
      </c>
      <c r="F72" s="144">
        <f t="shared" ref="F72:O72" si="46">SUM(F9:F14,F17:F23,F26:F29,F32,F35:F39,F42:F52,F55:F58,F61:F65,F69)</f>
        <v>3739398000</v>
      </c>
      <c r="G72" s="145">
        <f t="shared" si="46"/>
        <v>3022708000</v>
      </c>
      <c r="H72" s="144">
        <f t="shared" si="46"/>
        <v>416631000</v>
      </c>
      <c r="I72" s="145">
        <f t="shared" si="46"/>
        <v>-66169512</v>
      </c>
      <c r="J72" s="144">
        <f t="shared" si="46"/>
        <v>865647000</v>
      </c>
      <c r="K72" s="145">
        <f t="shared" si="46"/>
        <v>149999934</v>
      </c>
      <c r="L72" s="144">
        <f t="shared" si="46"/>
        <v>463494000</v>
      </c>
      <c r="M72" s="145">
        <f t="shared" si="46"/>
        <v>267974303</v>
      </c>
      <c r="N72" s="144">
        <f t="shared" si="46"/>
        <v>666925000</v>
      </c>
      <c r="O72" s="145">
        <f t="shared" si="46"/>
        <v>518285802</v>
      </c>
      <c r="P72" s="144">
        <f>$H72      +$J72      +$L72      +$N72</f>
        <v>2412697000</v>
      </c>
      <c r="Q72" s="145">
        <f>$I72      +$K72      +$M72      +$O72</f>
        <v>870090527</v>
      </c>
      <c r="R72" s="146">
        <f>IF(($L72      =0),0,((($N72      -$L72      )/$L72      )*100))</f>
        <v>43.890751552339403</v>
      </c>
      <c r="S72" s="147">
        <f>IF(($M72      =0),0,((($O72      -$M72      )/$M72      )*100))</f>
        <v>93.40876949682746</v>
      </c>
      <c r="T72" s="146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79.819056289922813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28.785133297692006</v>
      </c>
      <c r="V72" s="144">
        <f>SUM(V9:V14,V17:V23,V26:V29,V32,V35:V39,V42:V52,V55:V58,V61:V65,V69)</f>
        <v>123892000</v>
      </c>
      <c r="W72" s="145">
        <f>SUM(W9:W14,W17:W23,W26:W29,W32,W35:W39,W42:W52,W55:W58,W61:W65,W69)</f>
        <v>0</v>
      </c>
    </row>
    <row r="73" spans="1:23" ht="13.5" thickTop="1" x14ac:dyDescent="0.2">
      <c r="A73" s="148" t="s">
        <v>90</v>
      </c>
      <c r="B73" s="149"/>
      <c r="C73" s="150"/>
      <c r="D73" s="150"/>
      <c r="E73" s="151"/>
      <c r="F73" s="149"/>
      <c r="G73" s="150"/>
      <c r="H73" s="150"/>
      <c r="I73" s="151"/>
      <c r="J73" s="150"/>
      <c r="K73" s="151"/>
      <c r="L73" s="150"/>
      <c r="M73" s="150"/>
      <c r="N73" s="150"/>
      <c r="O73" s="150"/>
      <c r="P73" s="150"/>
      <c r="Q73" s="150"/>
      <c r="R73" s="150"/>
      <c r="S73" s="150"/>
      <c r="T73" s="150"/>
      <c r="U73" s="151"/>
      <c r="V73" s="149"/>
      <c r="W73" s="151"/>
    </row>
    <row r="74" spans="1:23" x14ac:dyDescent="0.2">
      <c r="A74" s="152" t="s">
        <v>1</v>
      </c>
      <c r="B74" s="153" t="s">
        <v>1</v>
      </c>
      <c r="C74" s="154" t="s">
        <v>1</v>
      </c>
      <c r="D74" s="154" t="s">
        <v>1</v>
      </c>
      <c r="E74" s="155" t="s">
        <v>1</v>
      </c>
      <c r="F74" s="156" t="s">
        <v>5</v>
      </c>
      <c r="G74" s="157"/>
      <c r="H74" s="156" t="s">
        <v>6</v>
      </c>
      <c r="I74" s="158"/>
      <c r="J74" s="156" t="s">
        <v>7</v>
      </c>
      <c r="K74" s="158"/>
      <c r="L74" s="156" t="s">
        <v>8</v>
      </c>
      <c r="M74" s="156"/>
      <c r="N74" s="159" t="s">
        <v>9</v>
      </c>
      <c r="O74" s="156"/>
      <c r="P74" s="232" t="s">
        <v>10</v>
      </c>
      <c r="Q74" s="225"/>
      <c r="R74" s="233" t="s">
        <v>11</v>
      </c>
      <c r="S74" s="225"/>
      <c r="T74" s="233" t="s">
        <v>12</v>
      </c>
      <c r="U74" s="225"/>
      <c r="V74" s="232"/>
      <c r="W74" s="225"/>
    </row>
    <row r="75" spans="1:23" ht="67.5" x14ac:dyDescent="0.2">
      <c r="A75" s="160" t="s">
        <v>91</v>
      </c>
      <c r="B75" s="161" t="s">
        <v>92</v>
      </c>
      <c r="C75" s="161" t="s">
        <v>93</v>
      </c>
      <c r="D75" s="162" t="s">
        <v>17</v>
      </c>
      <c r="E75" s="161" t="s">
        <v>18</v>
      </c>
      <c r="F75" s="161" t="s">
        <v>19</v>
      </c>
      <c r="G75" s="161" t="s">
        <v>94</v>
      </c>
      <c r="H75" s="161" t="s">
        <v>95</v>
      </c>
      <c r="I75" s="163" t="s">
        <v>22</v>
      </c>
      <c r="J75" s="161" t="s">
        <v>96</v>
      </c>
      <c r="K75" s="163" t="s">
        <v>24</v>
      </c>
      <c r="L75" s="161" t="s">
        <v>97</v>
      </c>
      <c r="M75" s="163" t="s">
        <v>26</v>
      </c>
      <c r="N75" s="161" t="s">
        <v>98</v>
      </c>
      <c r="O75" s="163" t="s">
        <v>28</v>
      </c>
      <c r="P75" s="163" t="s">
        <v>99</v>
      </c>
      <c r="Q75" s="164" t="s">
        <v>30</v>
      </c>
      <c r="R75" s="165" t="s">
        <v>99</v>
      </c>
      <c r="S75" s="166" t="s">
        <v>30</v>
      </c>
      <c r="T75" s="165" t="s">
        <v>100</v>
      </c>
      <c r="U75" s="162" t="s">
        <v>32</v>
      </c>
      <c r="V75" s="161"/>
      <c r="W75" s="163"/>
    </row>
    <row r="76" spans="1:23" x14ac:dyDescent="0.2">
      <c r="A76" s="167" t="str">
        <f>+A7</f>
        <v>R thousands</v>
      </c>
      <c r="B76" s="168"/>
      <c r="C76" s="168">
        <v>100</v>
      </c>
      <c r="D76" s="168"/>
      <c r="E76" s="168"/>
      <c r="F76" s="168"/>
      <c r="G76" s="168"/>
      <c r="H76" s="168"/>
      <c r="I76" s="168"/>
      <c r="J76" s="168"/>
      <c r="K76" s="168"/>
      <c r="L76" s="168"/>
      <c r="M76" s="169"/>
      <c r="N76" s="168"/>
      <c r="O76" s="169"/>
      <c r="P76" s="168"/>
      <c r="Q76" s="169"/>
      <c r="R76" s="168"/>
      <c r="S76" s="169"/>
      <c r="T76" s="168"/>
      <c r="U76" s="168"/>
      <c r="V76" s="168"/>
      <c r="W76" s="168"/>
    </row>
    <row r="77" spans="1:23" hidden="1" x14ac:dyDescent="0.2">
      <c r="A77" s="170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2"/>
      <c r="N77" s="171"/>
      <c r="O77" s="172"/>
      <c r="P77" s="171"/>
      <c r="Q77" s="172"/>
      <c r="R77" s="173"/>
      <c r="S77" s="174"/>
      <c r="T77" s="173"/>
      <c r="U77" s="173"/>
      <c r="V77" s="171"/>
      <c r="W77" s="171"/>
    </row>
    <row r="78" spans="1:23" hidden="1" x14ac:dyDescent="0.2">
      <c r="A78" s="175" t="s">
        <v>111</v>
      </c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7"/>
      <c r="N78" s="176"/>
      <c r="O78" s="177"/>
      <c r="P78" s="176"/>
      <c r="Q78" s="177"/>
      <c r="R78" s="178"/>
      <c r="S78" s="179"/>
      <c r="T78" s="178"/>
      <c r="U78" s="178"/>
      <c r="V78" s="176"/>
      <c r="W78" s="176"/>
    </row>
    <row r="79" spans="1:23" hidden="1" x14ac:dyDescent="0.2">
      <c r="A79" s="180" t="s">
        <v>112</v>
      </c>
      <c r="B79" s="181">
        <f>SUM(B80:B83)</f>
        <v>0</v>
      </c>
      <c r="C79" s="181">
        <f t="shared" ref="C79:I79" si="47">SUM(C80:C83)</f>
        <v>0</v>
      </c>
      <c r="D79" s="181">
        <f t="shared" si="47"/>
        <v>0</v>
      </c>
      <c r="E79" s="181">
        <f t="shared" si="47"/>
        <v>0</v>
      </c>
      <c r="F79" s="181">
        <f t="shared" si="47"/>
        <v>0</v>
      </c>
      <c r="G79" s="181">
        <f t="shared" si="47"/>
        <v>0</v>
      </c>
      <c r="H79" s="181">
        <f t="shared" si="47"/>
        <v>0</v>
      </c>
      <c r="I79" s="181">
        <f t="shared" si="47"/>
        <v>0</v>
      </c>
      <c r="J79" s="181">
        <f>SUM(J80:J83)</f>
        <v>0</v>
      </c>
      <c r="K79" s="181">
        <f>SUM(K80:K83)</f>
        <v>0</v>
      </c>
      <c r="L79" s="181">
        <f>SUM(L80:L83)</f>
        <v>0</v>
      </c>
      <c r="M79" s="182">
        <f>SUM(M80:M83)</f>
        <v>0</v>
      </c>
      <c r="N79" s="181"/>
      <c r="O79" s="182"/>
      <c r="P79" s="181"/>
      <c r="Q79" s="182"/>
      <c r="R79" s="183"/>
      <c r="S79" s="184"/>
      <c r="T79" s="183"/>
      <c r="U79" s="183"/>
      <c r="V79" s="181">
        <f>SUM(V80:V83)</f>
        <v>0</v>
      </c>
      <c r="W79" s="181">
        <f>SUM(W80:W83)</f>
        <v>0</v>
      </c>
    </row>
    <row r="80" spans="1:23" hidden="1" x14ac:dyDescent="0.2">
      <c r="A80" s="152" t="s">
        <v>113</v>
      </c>
      <c r="B80" s="185"/>
      <c r="C80" s="185"/>
      <c r="D80" s="185"/>
      <c r="E80" s="185">
        <f>SUM(B80:D80)</f>
        <v>0</v>
      </c>
      <c r="F80" s="185"/>
      <c r="G80" s="185"/>
      <c r="H80" s="185"/>
      <c r="I80" s="186"/>
      <c r="J80" s="185"/>
      <c r="K80" s="186"/>
      <c r="L80" s="185"/>
      <c r="M80" s="187"/>
      <c r="N80" s="185"/>
      <c r="O80" s="187"/>
      <c r="P80" s="185"/>
      <c r="Q80" s="187"/>
      <c r="R80" s="188"/>
      <c r="S80" s="189"/>
      <c r="T80" s="188"/>
      <c r="U80" s="188"/>
      <c r="V80" s="185"/>
      <c r="W80" s="185"/>
    </row>
    <row r="81" spans="1:23" hidden="1" x14ac:dyDescent="0.2">
      <c r="A81" s="152" t="s">
        <v>114</v>
      </c>
      <c r="B81" s="185"/>
      <c r="C81" s="185"/>
      <c r="D81" s="185"/>
      <c r="E81" s="185">
        <f>SUM(B81:D81)</f>
        <v>0</v>
      </c>
      <c r="F81" s="185"/>
      <c r="G81" s="185"/>
      <c r="H81" s="185"/>
      <c r="I81" s="186"/>
      <c r="J81" s="185"/>
      <c r="K81" s="186"/>
      <c r="L81" s="185"/>
      <c r="M81" s="187"/>
      <c r="N81" s="185"/>
      <c r="O81" s="187"/>
      <c r="P81" s="185"/>
      <c r="Q81" s="187"/>
      <c r="R81" s="188"/>
      <c r="S81" s="189"/>
      <c r="T81" s="188"/>
      <c r="U81" s="188"/>
      <c r="V81" s="185"/>
      <c r="W81" s="185"/>
    </row>
    <row r="82" spans="1:23" hidden="1" x14ac:dyDescent="0.2">
      <c r="A82" s="152" t="s">
        <v>115</v>
      </c>
      <c r="B82" s="185"/>
      <c r="C82" s="185"/>
      <c r="D82" s="185"/>
      <c r="E82" s="185">
        <f>SUM(B82:D82)</f>
        <v>0</v>
      </c>
      <c r="F82" s="185"/>
      <c r="G82" s="185"/>
      <c r="H82" s="185"/>
      <c r="I82" s="186"/>
      <c r="J82" s="185"/>
      <c r="K82" s="186"/>
      <c r="L82" s="185"/>
      <c r="M82" s="187"/>
      <c r="N82" s="185"/>
      <c r="O82" s="187"/>
      <c r="P82" s="185"/>
      <c r="Q82" s="187"/>
      <c r="R82" s="188"/>
      <c r="S82" s="189"/>
      <c r="T82" s="188"/>
      <c r="U82" s="188"/>
      <c r="V82" s="185"/>
      <c r="W82" s="185"/>
    </row>
    <row r="83" spans="1:23" hidden="1" x14ac:dyDescent="0.2">
      <c r="A83" s="152" t="s">
        <v>116</v>
      </c>
      <c r="B83" s="185"/>
      <c r="C83" s="185"/>
      <c r="D83" s="185"/>
      <c r="E83" s="185">
        <f>SUM(B83:D83)</f>
        <v>0</v>
      </c>
      <c r="F83" s="185"/>
      <c r="G83" s="185"/>
      <c r="H83" s="185"/>
      <c r="I83" s="186"/>
      <c r="J83" s="185"/>
      <c r="K83" s="186"/>
      <c r="L83" s="185"/>
      <c r="M83" s="187"/>
      <c r="N83" s="185"/>
      <c r="O83" s="187"/>
      <c r="P83" s="185"/>
      <c r="Q83" s="187"/>
      <c r="R83" s="188"/>
      <c r="S83" s="189"/>
      <c r="T83" s="188"/>
      <c r="U83" s="188"/>
      <c r="V83" s="185"/>
      <c r="W83" s="185"/>
    </row>
    <row r="84" spans="1:23" hidden="1" x14ac:dyDescent="0.2">
      <c r="A84" s="152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7"/>
      <c r="N84" s="185"/>
      <c r="O84" s="187"/>
      <c r="P84" s="185"/>
      <c r="Q84" s="187"/>
      <c r="R84" s="188"/>
      <c r="S84" s="189"/>
      <c r="T84" s="188"/>
      <c r="U84" s="188"/>
      <c r="V84" s="185"/>
      <c r="W84" s="185"/>
    </row>
    <row r="85" spans="1:23" x14ac:dyDescent="0.2">
      <c r="A85" s="190" t="s">
        <v>101</v>
      </c>
      <c r="B85" s="191" t="s">
        <v>1</v>
      </c>
      <c r="C85" s="191"/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2"/>
      <c r="R85" s="193"/>
      <c r="S85" s="193"/>
      <c r="T85" s="220"/>
      <c r="U85" s="221"/>
      <c r="V85" s="191"/>
      <c r="W85" s="191"/>
    </row>
    <row r="86" spans="1:23" x14ac:dyDescent="0.2">
      <c r="A86" s="194" t="s">
        <v>102</v>
      </c>
      <c r="B86" s="195">
        <v>0</v>
      </c>
      <c r="C86" s="195">
        <v>0</v>
      </c>
      <c r="D86" s="195"/>
      <c r="E86" s="195">
        <f t="shared" ref="E86:E93" si="48">$B86      +$C86      +$D86</f>
        <v>0</v>
      </c>
      <c r="F86" s="195">
        <v>0</v>
      </c>
      <c r="G86" s="195">
        <v>0</v>
      </c>
      <c r="H86" s="195"/>
      <c r="I86" s="195"/>
      <c r="J86" s="195"/>
      <c r="K86" s="195"/>
      <c r="L86" s="195"/>
      <c r="M86" s="195"/>
      <c r="N86" s="195"/>
      <c r="O86" s="195"/>
      <c r="P86" s="195">
        <f t="shared" ref="P86:P93" si="49">$H86      +$J86      +$L86      +$N86</f>
        <v>0</v>
      </c>
      <c r="Q86" s="185">
        <f t="shared" ref="Q86:Q93" si="50">$I86      +$K86      +$M86      +$O86</f>
        <v>0</v>
      </c>
      <c r="R86" s="222">
        <f t="shared" ref="R86:R93" si="51">IF(($L86      =0),0,((($N86      -$L86      )/$L86      )*100))</f>
        <v>0</v>
      </c>
      <c r="S86" s="223">
        <f t="shared" ref="S86:S93" si="52">IF(($M86      =0),0,((($O86      -$M86      )/$M86      )*100))</f>
        <v>0</v>
      </c>
      <c r="T86" s="222">
        <f t="shared" ref="T86:T93" si="53">IF(($E86      =0),0,(($P86      /$E86      )*100))</f>
        <v>0</v>
      </c>
      <c r="U86" s="223">
        <f t="shared" ref="U86:U93" si="54">IF(($E86      =0),0,(($Q86      /$E86      )*100))</f>
        <v>0</v>
      </c>
      <c r="V86" s="195"/>
      <c r="W86" s="195"/>
    </row>
    <row r="87" spans="1:23" x14ac:dyDescent="0.2">
      <c r="A87" s="196" t="s">
        <v>103</v>
      </c>
      <c r="B87" s="185">
        <v>0</v>
      </c>
      <c r="C87" s="185">
        <v>0</v>
      </c>
      <c r="D87" s="185"/>
      <c r="E87" s="185">
        <f t="shared" si="48"/>
        <v>0</v>
      </c>
      <c r="F87" s="185">
        <v>0</v>
      </c>
      <c r="G87" s="185">
        <v>0</v>
      </c>
      <c r="H87" s="185"/>
      <c r="I87" s="185"/>
      <c r="J87" s="185"/>
      <c r="K87" s="185"/>
      <c r="L87" s="185"/>
      <c r="M87" s="185"/>
      <c r="N87" s="185"/>
      <c r="O87" s="185"/>
      <c r="P87" s="187">
        <f t="shared" si="49"/>
        <v>0</v>
      </c>
      <c r="Q87" s="187">
        <f t="shared" si="50"/>
        <v>0</v>
      </c>
      <c r="R87" s="222">
        <f t="shared" si="51"/>
        <v>0</v>
      </c>
      <c r="S87" s="223">
        <f t="shared" si="52"/>
        <v>0</v>
      </c>
      <c r="T87" s="222">
        <f t="shared" si="53"/>
        <v>0</v>
      </c>
      <c r="U87" s="223">
        <f t="shared" si="54"/>
        <v>0</v>
      </c>
      <c r="V87" s="185"/>
      <c r="W87" s="185"/>
    </row>
    <row r="88" spans="1:23" x14ac:dyDescent="0.2">
      <c r="A88" s="196" t="s">
        <v>104</v>
      </c>
      <c r="B88" s="185">
        <v>0</v>
      </c>
      <c r="C88" s="185">
        <v>0</v>
      </c>
      <c r="D88" s="185"/>
      <c r="E88" s="185">
        <f t="shared" si="48"/>
        <v>0</v>
      </c>
      <c r="F88" s="185">
        <v>0</v>
      </c>
      <c r="G88" s="185">
        <v>0</v>
      </c>
      <c r="H88" s="185"/>
      <c r="I88" s="185"/>
      <c r="J88" s="185"/>
      <c r="K88" s="185"/>
      <c r="L88" s="185"/>
      <c r="M88" s="185"/>
      <c r="N88" s="185"/>
      <c r="O88" s="185"/>
      <c r="P88" s="187">
        <f t="shared" si="49"/>
        <v>0</v>
      </c>
      <c r="Q88" s="187">
        <f t="shared" si="50"/>
        <v>0</v>
      </c>
      <c r="R88" s="222">
        <f t="shared" si="51"/>
        <v>0</v>
      </c>
      <c r="S88" s="223">
        <f t="shared" si="52"/>
        <v>0</v>
      </c>
      <c r="T88" s="222">
        <f t="shared" si="53"/>
        <v>0</v>
      </c>
      <c r="U88" s="223">
        <f t="shared" si="54"/>
        <v>0</v>
      </c>
      <c r="V88" s="185"/>
      <c r="W88" s="185"/>
    </row>
    <row r="89" spans="1:23" x14ac:dyDescent="0.2">
      <c r="A89" s="196" t="s">
        <v>105</v>
      </c>
      <c r="B89" s="185">
        <v>0</v>
      </c>
      <c r="C89" s="185">
        <v>0</v>
      </c>
      <c r="D89" s="185"/>
      <c r="E89" s="185">
        <f t="shared" si="48"/>
        <v>0</v>
      </c>
      <c r="F89" s="185">
        <v>0</v>
      </c>
      <c r="G89" s="185">
        <v>0</v>
      </c>
      <c r="H89" s="185"/>
      <c r="I89" s="185"/>
      <c r="J89" s="185"/>
      <c r="K89" s="185"/>
      <c r="L89" s="185"/>
      <c r="M89" s="185"/>
      <c r="N89" s="185"/>
      <c r="O89" s="185"/>
      <c r="P89" s="187">
        <f t="shared" si="49"/>
        <v>0</v>
      </c>
      <c r="Q89" s="187">
        <f t="shared" si="50"/>
        <v>0</v>
      </c>
      <c r="R89" s="222">
        <f t="shared" si="51"/>
        <v>0</v>
      </c>
      <c r="S89" s="223">
        <f t="shared" si="52"/>
        <v>0</v>
      </c>
      <c r="T89" s="222">
        <f t="shared" si="53"/>
        <v>0</v>
      </c>
      <c r="U89" s="223">
        <f t="shared" si="54"/>
        <v>0</v>
      </c>
      <c r="V89" s="185"/>
      <c r="W89" s="185"/>
    </row>
    <row r="90" spans="1:23" x14ac:dyDescent="0.2">
      <c r="A90" s="196" t="s">
        <v>106</v>
      </c>
      <c r="B90" s="185">
        <v>0</v>
      </c>
      <c r="C90" s="185">
        <v>0</v>
      </c>
      <c r="D90" s="185"/>
      <c r="E90" s="185">
        <f t="shared" si="48"/>
        <v>0</v>
      </c>
      <c r="F90" s="185">
        <v>0</v>
      </c>
      <c r="G90" s="185">
        <v>0</v>
      </c>
      <c r="H90" s="185"/>
      <c r="I90" s="185"/>
      <c r="J90" s="185"/>
      <c r="K90" s="185"/>
      <c r="L90" s="185"/>
      <c r="M90" s="185"/>
      <c r="N90" s="185"/>
      <c r="O90" s="185"/>
      <c r="P90" s="187">
        <f t="shared" si="49"/>
        <v>0</v>
      </c>
      <c r="Q90" s="187">
        <f t="shared" si="50"/>
        <v>0</v>
      </c>
      <c r="R90" s="222">
        <f t="shared" si="51"/>
        <v>0</v>
      </c>
      <c r="S90" s="223">
        <f t="shared" si="52"/>
        <v>0</v>
      </c>
      <c r="T90" s="222">
        <f t="shared" si="53"/>
        <v>0</v>
      </c>
      <c r="U90" s="223">
        <f t="shared" si="54"/>
        <v>0</v>
      </c>
      <c r="V90" s="185"/>
      <c r="W90" s="185"/>
    </row>
    <row r="91" spans="1:23" x14ac:dyDescent="0.2">
      <c r="A91" s="196" t="s">
        <v>107</v>
      </c>
      <c r="B91" s="185">
        <v>0</v>
      </c>
      <c r="C91" s="185">
        <v>0</v>
      </c>
      <c r="D91" s="185"/>
      <c r="E91" s="185">
        <f t="shared" si="48"/>
        <v>0</v>
      </c>
      <c r="F91" s="185">
        <v>0</v>
      </c>
      <c r="G91" s="185">
        <v>0</v>
      </c>
      <c r="H91" s="185"/>
      <c r="I91" s="185"/>
      <c r="J91" s="185"/>
      <c r="K91" s="185"/>
      <c r="L91" s="185"/>
      <c r="M91" s="185"/>
      <c r="N91" s="185"/>
      <c r="O91" s="185"/>
      <c r="P91" s="187">
        <f t="shared" si="49"/>
        <v>0</v>
      </c>
      <c r="Q91" s="187">
        <f t="shared" si="50"/>
        <v>0</v>
      </c>
      <c r="R91" s="222">
        <f t="shared" si="51"/>
        <v>0</v>
      </c>
      <c r="S91" s="223">
        <f t="shared" si="52"/>
        <v>0</v>
      </c>
      <c r="T91" s="222">
        <f t="shared" si="53"/>
        <v>0</v>
      </c>
      <c r="U91" s="223">
        <f t="shared" si="54"/>
        <v>0</v>
      </c>
      <c r="V91" s="185"/>
      <c r="W91" s="185"/>
    </row>
    <row r="92" spans="1:23" x14ac:dyDescent="0.2">
      <c r="A92" s="196" t="s">
        <v>108</v>
      </c>
      <c r="B92" s="185">
        <v>0</v>
      </c>
      <c r="C92" s="185">
        <v>0</v>
      </c>
      <c r="D92" s="185"/>
      <c r="E92" s="185">
        <f t="shared" si="48"/>
        <v>0</v>
      </c>
      <c r="F92" s="185">
        <v>0</v>
      </c>
      <c r="G92" s="185">
        <v>0</v>
      </c>
      <c r="H92" s="185"/>
      <c r="I92" s="185"/>
      <c r="J92" s="185"/>
      <c r="K92" s="185"/>
      <c r="L92" s="185"/>
      <c r="M92" s="185"/>
      <c r="N92" s="185"/>
      <c r="O92" s="185"/>
      <c r="P92" s="187">
        <f t="shared" si="49"/>
        <v>0</v>
      </c>
      <c r="Q92" s="187">
        <f t="shared" si="50"/>
        <v>0</v>
      </c>
      <c r="R92" s="222">
        <f t="shared" si="51"/>
        <v>0</v>
      </c>
      <c r="S92" s="223">
        <f t="shared" si="52"/>
        <v>0</v>
      </c>
      <c r="T92" s="222">
        <f t="shared" si="53"/>
        <v>0</v>
      </c>
      <c r="U92" s="223">
        <f t="shared" si="54"/>
        <v>0</v>
      </c>
      <c r="V92" s="185"/>
      <c r="W92" s="185"/>
    </row>
    <row r="93" spans="1:23" x14ac:dyDescent="0.2">
      <c r="A93" s="196" t="s">
        <v>109</v>
      </c>
      <c r="B93" s="185">
        <v>0</v>
      </c>
      <c r="C93" s="185">
        <v>0</v>
      </c>
      <c r="D93" s="185"/>
      <c r="E93" s="185">
        <f t="shared" si="48"/>
        <v>0</v>
      </c>
      <c r="F93" s="185">
        <v>0</v>
      </c>
      <c r="G93" s="185">
        <v>0</v>
      </c>
      <c r="H93" s="185"/>
      <c r="I93" s="185"/>
      <c r="J93" s="185"/>
      <c r="K93" s="185"/>
      <c r="L93" s="185"/>
      <c r="M93" s="185"/>
      <c r="N93" s="185"/>
      <c r="O93" s="185"/>
      <c r="P93" s="187">
        <f t="shared" si="49"/>
        <v>0</v>
      </c>
      <c r="Q93" s="187">
        <f t="shared" si="50"/>
        <v>0</v>
      </c>
      <c r="R93" s="222">
        <f t="shared" si="51"/>
        <v>0</v>
      </c>
      <c r="S93" s="223">
        <f t="shared" si="52"/>
        <v>0</v>
      </c>
      <c r="T93" s="222">
        <f t="shared" si="53"/>
        <v>0</v>
      </c>
      <c r="U93" s="223">
        <f t="shared" si="54"/>
        <v>0</v>
      </c>
      <c r="V93" s="185"/>
      <c r="W93" s="185"/>
    </row>
    <row r="94" spans="1:23" x14ac:dyDescent="0.2">
      <c r="A94" s="197" t="s">
        <v>110</v>
      </c>
      <c r="B94" s="198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  <c r="Q94" s="199"/>
      <c r="R94" s="213"/>
      <c r="S94" s="214"/>
      <c r="T94" s="213"/>
      <c r="U94" s="214"/>
      <c r="V94" s="198"/>
      <c r="W94" s="198"/>
    </row>
    <row r="95" spans="1:23" ht="22.5" hidden="1" x14ac:dyDescent="0.2">
      <c r="A95" s="200" t="s">
        <v>117</v>
      </c>
      <c r="B95" s="201">
        <f t="shared" ref="B95:I95" si="55">SUM(B96:B110)</f>
        <v>0</v>
      </c>
      <c r="C95" s="201">
        <f t="shared" si="55"/>
        <v>0</v>
      </c>
      <c r="D95" s="201">
        <f t="shared" si="55"/>
        <v>0</v>
      </c>
      <c r="E95" s="201">
        <f t="shared" si="55"/>
        <v>0</v>
      </c>
      <c r="F95" s="201">
        <f t="shared" si="55"/>
        <v>0</v>
      </c>
      <c r="G95" s="201">
        <f t="shared" si="55"/>
        <v>0</v>
      </c>
      <c r="H95" s="201">
        <f t="shared" si="55"/>
        <v>0</v>
      </c>
      <c r="I95" s="201">
        <f t="shared" si="55"/>
        <v>0</v>
      </c>
      <c r="J95" s="201">
        <f>SUM(J96:J110)</f>
        <v>0</v>
      </c>
      <c r="K95" s="201">
        <f>SUM(K96:K110)</f>
        <v>0</v>
      </c>
      <c r="L95" s="201">
        <f>SUM(L96:L110)</f>
        <v>0</v>
      </c>
      <c r="M95" s="202">
        <f>SUM(M96:M110)</f>
        <v>0</v>
      </c>
      <c r="N95" s="201"/>
      <c r="O95" s="202"/>
      <c r="P95" s="201"/>
      <c r="Q95" s="202"/>
      <c r="R95" s="215" t="str">
        <f t="shared" ref="R95:S110" si="56">IF(L95=0," ",(N95-L95)/L95)</f>
        <v xml:space="preserve"> </v>
      </c>
      <c r="S95" s="215" t="str">
        <f t="shared" si="56"/>
        <v xml:space="preserve"> </v>
      </c>
      <c r="T95" s="215" t="str">
        <f t="shared" ref="T95:T113" si="57">IF(E95=0," ",(P95/E95))</f>
        <v xml:space="preserve"> </v>
      </c>
      <c r="U95" s="216" t="str">
        <f t="shared" ref="U95:U113" si="58">IF(E95=0," ",(Q95/E95))</f>
        <v xml:space="preserve"> </v>
      </c>
      <c r="V95" s="201">
        <f>SUM(V96:V110)</f>
        <v>0</v>
      </c>
      <c r="W95" s="201">
        <f>SUM(W96:W110)</f>
        <v>0</v>
      </c>
    </row>
    <row r="96" spans="1:23" hidden="1" x14ac:dyDescent="0.2">
      <c r="A96" s="203"/>
      <c r="B96" s="123"/>
      <c r="C96" s="123"/>
      <c r="D96" s="123"/>
      <c r="E96" s="20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17" t="str">
        <f t="shared" si="56"/>
        <v xml:space="preserve"> </v>
      </c>
      <c r="S96" s="217" t="str">
        <f t="shared" si="56"/>
        <v xml:space="preserve"> </v>
      </c>
      <c r="T96" s="217" t="str">
        <f t="shared" si="57"/>
        <v xml:space="preserve"> </v>
      </c>
      <c r="U96" s="218" t="str">
        <f t="shared" si="58"/>
        <v xml:space="preserve"> </v>
      </c>
      <c r="V96" s="123"/>
      <c r="W96" s="123"/>
    </row>
    <row r="97" spans="1:23" hidden="1" x14ac:dyDescent="0.2">
      <c r="A97" s="203"/>
      <c r="B97" s="123"/>
      <c r="C97" s="123"/>
      <c r="D97" s="123"/>
      <c r="E97" s="20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17" t="str">
        <f t="shared" si="56"/>
        <v xml:space="preserve"> </v>
      </c>
      <c r="S97" s="217" t="str">
        <f t="shared" si="56"/>
        <v xml:space="preserve"> </v>
      </c>
      <c r="T97" s="217" t="str">
        <f t="shared" si="57"/>
        <v xml:space="preserve"> </v>
      </c>
      <c r="U97" s="218" t="str">
        <f t="shared" si="58"/>
        <v xml:space="preserve"> </v>
      </c>
      <c r="V97" s="123"/>
      <c r="W97" s="123"/>
    </row>
    <row r="98" spans="1:23" hidden="1" x14ac:dyDescent="0.2">
      <c r="A98" s="203"/>
      <c r="B98" s="123"/>
      <c r="C98" s="123"/>
      <c r="D98" s="123"/>
      <c r="E98" s="20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17" t="str">
        <f t="shared" si="56"/>
        <v xml:space="preserve"> </v>
      </c>
      <c r="S98" s="217" t="str">
        <f t="shared" si="56"/>
        <v xml:space="preserve"> </v>
      </c>
      <c r="T98" s="217" t="str">
        <f t="shared" si="57"/>
        <v xml:space="preserve"> </v>
      </c>
      <c r="U98" s="218" t="str">
        <f t="shared" si="58"/>
        <v xml:space="preserve"> </v>
      </c>
      <c r="V98" s="123"/>
      <c r="W98" s="123"/>
    </row>
    <row r="99" spans="1:23" hidden="1" x14ac:dyDescent="0.2">
      <c r="A99" s="203"/>
      <c r="B99" s="123"/>
      <c r="C99" s="123"/>
      <c r="D99" s="123"/>
      <c r="E99" s="20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17" t="str">
        <f t="shared" si="56"/>
        <v xml:space="preserve"> </v>
      </c>
      <c r="S99" s="217" t="str">
        <f t="shared" si="56"/>
        <v xml:space="preserve"> </v>
      </c>
      <c r="T99" s="217" t="str">
        <f t="shared" si="57"/>
        <v xml:space="preserve"> </v>
      </c>
      <c r="U99" s="218" t="str">
        <f t="shared" si="58"/>
        <v xml:space="preserve"> </v>
      </c>
      <c r="V99" s="123"/>
      <c r="W99" s="123"/>
    </row>
    <row r="100" spans="1:23" hidden="1" x14ac:dyDescent="0.2">
      <c r="A100" s="203"/>
      <c r="B100" s="123"/>
      <c r="C100" s="123"/>
      <c r="D100" s="123"/>
      <c r="E100" s="20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17" t="str">
        <f t="shared" si="56"/>
        <v xml:space="preserve"> </v>
      </c>
      <c r="S100" s="217" t="str">
        <f t="shared" si="56"/>
        <v xml:space="preserve"> </v>
      </c>
      <c r="T100" s="217" t="str">
        <f t="shared" si="57"/>
        <v xml:space="preserve"> </v>
      </c>
      <c r="U100" s="218" t="str">
        <f t="shared" si="58"/>
        <v xml:space="preserve"> </v>
      </c>
      <c r="V100" s="123"/>
      <c r="W100" s="123"/>
    </row>
    <row r="101" spans="1:23" hidden="1" x14ac:dyDescent="0.2">
      <c r="A101" s="203"/>
      <c r="B101" s="123"/>
      <c r="C101" s="123"/>
      <c r="D101" s="123"/>
      <c r="E101" s="20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17" t="str">
        <f t="shared" si="56"/>
        <v xml:space="preserve"> </v>
      </c>
      <c r="S101" s="217" t="str">
        <f t="shared" si="56"/>
        <v xml:space="preserve"> </v>
      </c>
      <c r="T101" s="217" t="str">
        <f t="shared" si="57"/>
        <v xml:space="preserve"> </v>
      </c>
      <c r="U101" s="218" t="str">
        <f t="shared" si="58"/>
        <v xml:space="preserve"> </v>
      </c>
      <c r="V101" s="123"/>
      <c r="W101" s="123"/>
    </row>
    <row r="102" spans="1:23" hidden="1" x14ac:dyDescent="0.2">
      <c r="A102" s="203"/>
      <c r="B102" s="123"/>
      <c r="C102" s="123"/>
      <c r="D102" s="123"/>
      <c r="E102" s="20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17" t="str">
        <f t="shared" si="56"/>
        <v xml:space="preserve"> </v>
      </c>
      <c r="S102" s="217" t="str">
        <f t="shared" si="56"/>
        <v xml:space="preserve"> </v>
      </c>
      <c r="T102" s="217" t="str">
        <f t="shared" si="57"/>
        <v xml:space="preserve"> </v>
      </c>
      <c r="U102" s="218" t="str">
        <f t="shared" si="58"/>
        <v xml:space="preserve"> </v>
      </c>
      <c r="V102" s="123"/>
      <c r="W102" s="123"/>
    </row>
    <row r="103" spans="1:23" hidden="1" x14ac:dyDescent="0.2">
      <c r="A103" s="203"/>
      <c r="B103" s="123"/>
      <c r="C103" s="123"/>
      <c r="D103" s="123"/>
      <c r="E103" s="20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17" t="str">
        <f t="shared" si="56"/>
        <v xml:space="preserve"> </v>
      </c>
      <c r="S103" s="217" t="str">
        <f t="shared" si="56"/>
        <v xml:space="preserve"> </v>
      </c>
      <c r="T103" s="217" t="str">
        <f t="shared" si="57"/>
        <v xml:space="preserve"> </v>
      </c>
      <c r="U103" s="218" t="str">
        <f t="shared" si="58"/>
        <v xml:space="preserve"> </v>
      </c>
      <c r="V103" s="123"/>
      <c r="W103" s="123"/>
    </row>
    <row r="104" spans="1:23" hidden="1" x14ac:dyDescent="0.2">
      <c r="A104" s="203"/>
      <c r="B104" s="123"/>
      <c r="C104" s="123"/>
      <c r="D104" s="123"/>
      <c r="E104" s="20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17" t="str">
        <f t="shared" si="56"/>
        <v xml:space="preserve"> </v>
      </c>
      <c r="S104" s="217" t="str">
        <f t="shared" si="56"/>
        <v xml:space="preserve"> </v>
      </c>
      <c r="T104" s="217" t="str">
        <f t="shared" si="57"/>
        <v xml:space="preserve"> </v>
      </c>
      <c r="U104" s="218" t="str">
        <f t="shared" si="58"/>
        <v xml:space="preserve"> </v>
      </c>
      <c r="V104" s="123"/>
      <c r="W104" s="123"/>
    </row>
    <row r="105" spans="1:23" hidden="1" x14ac:dyDescent="0.2">
      <c r="A105" s="203"/>
      <c r="B105" s="123"/>
      <c r="C105" s="123"/>
      <c r="D105" s="123"/>
      <c r="E105" s="20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17" t="str">
        <f t="shared" si="56"/>
        <v xml:space="preserve"> </v>
      </c>
      <c r="S105" s="217" t="str">
        <f t="shared" si="56"/>
        <v xml:space="preserve"> </v>
      </c>
      <c r="T105" s="217" t="str">
        <f t="shared" si="57"/>
        <v xml:space="preserve"> </v>
      </c>
      <c r="U105" s="218" t="str">
        <f t="shared" si="58"/>
        <v xml:space="preserve"> </v>
      </c>
      <c r="V105" s="123"/>
      <c r="W105" s="123"/>
    </row>
    <row r="106" spans="1:23" hidden="1" x14ac:dyDescent="0.2">
      <c r="A106" s="203"/>
      <c r="B106" s="123"/>
      <c r="C106" s="123"/>
      <c r="D106" s="123"/>
      <c r="E106" s="20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17" t="str">
        <f t="shared" si="56"/>
        <v xml:space="preserve"> </v>
      </c>
      <c r="S106" s="217" t="str">
        <f t="shared" si="56"/>
        <v xml:space="preserve"> </v>
      </c>
      <c r="T106" s="217" t="str">
        <f t="shared" si="57"/>
        <v xml:space="preserve"> </v>
      </c>
      <c r="U106" s="218" t="str">
        <f t="shared" si="58"/>
        <v xml:space="preserve"> </v>
      </c>
      <c r="V106" s="123"/>
      <c r="W106" s="123"/>
    </row>
    <row r="107" spans="1:23" hidden="1" x14ac:dyDescent="0.2">
      <c r="A107" s="203"/>
      <c r="B107" s="123"/>
      <c r="C107" s="123"/>
      <c r="D107" s="123"/>
      <c r="E107" s="20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17" t="str">
        <f t="shared" si="56"/>
        <v xml:space="preserve"> </v>
      </c>
      <c r="S107" s="217" t="str">
        <f t="shared" si="56"/>
        <v xml:space="preserve"> </v>
      </c>
      <c r="T107" s="217" t="str">
        <f t="shared" si="57"/>
        <v xml:space="preserve"> </v>
      </c>
      <c r="U107" s="218" t="str">
        <f t="shared" si="58"/>
        <v xml:space="preserve"> </v>
      </c>
      <c r="V107" s="123"/>
      <c r="W107" s="123"/>
    </row>
    <row r="108" spans="1:23" hidden="1" x14ac:dyDescent="0.2">
      <c r="A108" s="203"/>
      <c r="B108" s="123"/>
      <c r="C108" s="123"/>
      <c r="D108" s="123"/>
      <c r="E108" s="20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17" t="str">
        <f t="shared" si="56"/>
        <v xml:space="preserve"> </v>
      </c>
      <c r="S108" s="217" t="str">
        <f t="shared" si="56"/>
        <v xml:space="preserve"> </v>
      </c>
      <c r="T108" s="217" t="str">
        <f t="shared" si="57"/>
        <v xml:space="preserve"> </v>
      </c>
      <c r="U108" s="218" t="str">
        <f t="shared" si="58"/>
        <v xml:space="preserve"> </v>
      </c>
      <c r="V108" s="123"/>
      <c r="W108" s="123"/>
    </row>
    <row r="109" spans="1:23" hidden="1" x14ac:dyDescent="0.2">
      <c r="A109" s="203"/>
      <c r="B109" s="123"/>
      <c r="C109" s="123"/>
      <c r="D109" s="123"/>
      <c r="E109" s="20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17" t="str">
        <f t="shared" si="56"/>
        <v xml:space="preserve"> </v>
      </c>
      <c r="S109" s="217" t="str">
        <f t="shared" si="56"/>
        <v xml:space="preserve"> </v>
      </c>
      <c r="T109" s="217" t="str">
        <f t="shared" si="57"/>
        <v xml:space="preserve"> </v>
      </c>
      <c r="U109" s="218" t="str">
        <f t="shared" si="58"/>
        <v xml:space="preserve"> </v>
      </c>
      <c r="V109" s="123"/>
      <c r="W109" s="123"/>
    </row>
    <row r="110" spans="1:23" hidden="1" x14ac:dyDescent="0.2">
      <c r="A110" s="203"/>
      <c r="B110" s="123"/>
      <c r="C110" s="123"/>
      <c r="D110" s="123"/>
      <c r="E110" s="20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17" t="str">
        <f t="shared" si="56"/>
        <v xml:space="preserve"> </v>
      </c>
      <c r="S110" s="217" t="str">
        <f t="shared" si="56"/>
        <v xml:space="preserve"> </v>
      </c>
      <c r="T110" s="217" t="str">
        <f t="shared" si="57"/>
        <v xml:space="preserve"> </v>
      </c>
      <c r="U110" s="218" t="str">
        <f t="shared" si="58"/>
        <v xml:space="preserve"> </v>
      </c>
      <c r="V110" s="123"/>
      <c r="W110" s="123"/>
    </row>
    <row r="111" spans="1:23" hidden="1" x14ac:dyDescent="0.2">
      <c r="A111" s="205"/>
      <c r="B111" s="206"/>
      <c r="C111" s="207"/>
      <c r="D111" s="207"/>
      <c r="E111" s="207"/>
      <c r="F111" s="206"/>
      <c r="G111" s="207"/>
      <c r="H111" s="206"/>
      <c r="I111" s="207"/>
      <c r="J111" s="206"/>
      <c r="K111" s="207"/>
      <c r="L111" s="206"/>
      <c r="M111" s="206"/>
      <c r="N111" s="206"/>
      <c r="O111" s="206"/>
      <c r="P111" s="206"/>
      <c r="Q111" s="206"/>
      <c r="R111" s="215" t="str">
        <f t="shared" ref="R111:S113" si="60">IF(L111=0," ",(N111-L111)/L111)</f>
        <v xml:space="preserve"> </v>
      </c>
      <c r="S111" s="216" t="str">
        <f t="shared" si="60"/>
        <v xml:space="preserve"> </v>
      </c>
      <c r="T111" s="215" t="str">
        <f t="shared" si="57"/>
        <v xml:space="preserve"> </v>
      </c>
      <c r="U111" s="216" t="str">
        <f t="shared" si="58"/>
        <v xml:space="preserve"> </v>
      </c>
      <c r="V111" s="206"/>
      <c r="W111" s="207"/>
    </row>
    <row r="112" spans="1:23" hidden="1" x14ac:dyDescent="0.2">
      <c r="A112" s="205" t="s">
        <v>87</v>
      </c>
      <c r="B112" s="206" t="e">
        <f t="shared" ref="B112:Q112" si="61">B95+B85</f>
        <v>#VALUE!</v>
      </c>
      <c r="C112" s="206">
        <f t="shared" si="61"/>
        <v>0</v>
      </c>
      <c r="D112" s="206">
        <f t="shared" si="61"/>
        <v>0</v>
      </c>
      <c r="E112" s="206">
        <f t="shared" si="61"/>
        <v>0</v>
      </c>
      <c r="F112" s="206">
        <f t="shared" si="61"/>
        <v>0</v>
      </c>
      <c r="G112" s="206">
        <f t="shared" si="61"/>
        <v>0</v>
      </c>
      <c r="H112" s="206">
        <f t="shared" si="61"/>
        <v>0</v>
      </c>
      <c r="I112" s="206">
        <f t="shared" si="61"/>
        <v>0</v>
      </c>
      <c r="J112" s="206">
        <f t="shared" si="61"/>
        <v>0</v>
      </c>
      <c r="K112" s="206">
        <f t="shared" si="61"/>
        <v>0</v>
      </c>
      <c r="L112" s="206">
        <f t="shared" si="61"/>
        <v>0</v>
      </c>
      <c r="M112" s="206">
        <f t="shared" si="61"/>
        <v>0</v>
      </c>
      <c r="N112" s="206">
        <f t="shared" si="61"/>
        <v>0</v>
      </c>
      <c r="O112" s="206">
        <f t="shared" si="61"/>
        <v>0</v>
      </c>
      <c r="P112" s="206">
        <f t="shared" si="61"/>
        <v>0</v>
      </c>
      <c r="Q112" s="206">
        <f t="shared" si="61"/>
        <v>0</v>
      </c>
      <c r="R112" s="215" t="str">
        <f t="shared" si="60"/>
        <v xml:space="preserve"> </v>
      </c>
      <c r="S112" s="216" t="str">
        <f t="shared" si="60"/>
        <v xml:space="preserve"> </v>
      </c>
      <c r="T112" s="215" t="str">
        <f t="shared" si="57"/>
        <v xml:space="preserve"> </v>
      </c>
      <c r="U112" s="216" t="str">
        <f t="shared" si="58"/>
        <v xml:space="preserve"> </v>
      </c>
      <c r="V112" s="206">
        <f>V95+V85</f>
        <v>0</v>
      </c>
      <c r="W112" s="206">
        <f>W95+W85</f>
        <v>0</v>
      </c>
    </row>
    <row r="113" spans="1:23" hidden="1" x14ac:dyDescent="0.2">
      <c r="A113" s="208" t="s">
        <v>118</v>
      </c>
      <c r="B113" s="209" t="str">
        <f>B85</f>
        <v/>
      </c>
      <c r="C113" s="209">
        <f t="shared" ref="C113:Q113" si="62">C85</f>
        <v>0</v>
      </c>
      <c r="D113" s="209">
        <f t="shared" si="62"/>
        <v>0</v>
      </c>
      <c r="E113" s="209">
        <f t="shared" si="62"/>
        <v>0</v>
      </c>
      <c r="F113" s="209">
        <f t="shared" si="62"/>
        <v>0</v>
      </c>
      <c r="G113" s="209">
        <f t="shared" si="62"/>
        <v>0</v>
      </c>
      <c r="H113" s="209">
        <f t="shared" si="62"/>
        <v>0</v>
      </c>
      <c r="I113" s="209">
        <f t="shared" si="62"/>
        <v>0</v>
      </c>
      <c r="J113" s="209">
        <f t="shared" si="62"/>
        <v>0</v>
      </c>
      <c r="K113" s="209">
        <f t="shared" si="62"/>
        <v>0</v>
      </c>
      <c r="L113" s="209">
        <f t="shared" si="62"/>
        <v>0</v>
      </c>
      <c r="M113" s="209">
        <f t="shared" si="62"/>
        <v>0</v>
      </c>
      <c r="N113" s="209">
        <f t="shared" si="62"/>
        <v>0</v>
      </c>
      <c r="O113" s="209">
        <f t="shared" si="62"/>
        <v>0</v>
      </c>
      <c r="P113" s="209">
        <f t="shared" si="62"/>
        <v>0</v>
      </c>
      <c r="Q113" s="209">
        <f t="shared" si="62"/>
        <v>0</v>
      </c>
      <c r="R113" s="215" t="str">
        <f t="shared" si="60"/>
        <v xml:space="preserve"> </v>
      </c>
      <c r="S113" s="216" t="str">
        <f t="shared" si="60"/>
        <v xml:space="preserve"> </v>
      </c>
      <c r="T113" s="215" t="str">
        <f t="shared" si="57"/>
        <v xml:space="preserve"> </v>
      </c>
      <c r="U113" s="216" t="str">
        <f t="shared" si="58"/>
        <v xml:space="preserve"> </v>
      </c>
      <c r="V113" s="209">
        <f>V85</f>
        <v>0</v>
      </c>
      <c r="W113" s="209">
        <f>W85</f>
        <v>0</v>
      </c>
    </row>
    <row r="114" spans="1:23" x14ac:dyDescent="0.2">
      <c r="A114" s="210"/>
      <c r="B114" s="211"/>
      <c r="C114" s="211"/>
      <c r="D114" s="211"/>
      <c r="E114" s="211"/>
      <c r="F114" s="211"/>
      <c r="G114" s="211"/>
      <c r="H114" s="211"/>
      <c r="I114" s="211"/>
      <c r="J114" s="211"/>
      <c r="K114" s="211"/>
      <c r="L114" s="211"/>
      <c r="M114" s="211"/>
      <c r="N114" s="211"/>
      <c r="O114" s="211"/>
      <c r="P114" s="211"/>
      <c r="Q114" s="211"/>
      <c r="R114" s="219"/>
      <c r="S114" s="219"/>
      <c r="T114" s="219"/>
      <c r="U114" s="219"/>
      <c r="V114" s="211"/>
      <c r="W114" s="211"/>
    </row>
    <row r="115" spans="1:23" x14ac:dyDescent="0.2">
      <c r="A115" s="29" t="s">
        <v>119</v>
      </c>
    </row>
    <row r="116" spans="1:23" x14ac:dyDescent="0.2">
      <c r="A116" s="29" t="s">
        <v>120</v>
      </c>
    </row>
    <row r="117" spans="1:23" x14ac:dyDescent="0.2">
      <c r="A117" s="29" t="s">
        <v>121</v>
      </c>
      <c r="B117" s="212"/>
      <c r="C117" s="212"/>
      <c r="D117" s="212"/>
      <c r="E117" s="212"/>
      <c r="F117" s="212"/>
      <c r="H117" s="212"/>
      <c r="I117" s="212"/>
      <c r="J117" s="212"/>
      <c r="K117" s="212"/>
      <c r="V117" s="212"/>
    </row>
    <row r="118" spans="1:23" x14ac:dyDescent="0.2">
      <c r="A118" s="29" t="s">
        <v>122</v>
      </c>
      <c r="B118" s="212"/>
      <c r="C118" s="212"/>
      <c r="D118" s="212"/>
      <c r="E118" s="212"/>
      <c r="F118" s="212"/>
      <c r="H118" s="212"/>
      <c r="I118" s="212"/>
      <c r="J118" s="212"/>
      <c r="K118" s="212"/>
      <c r="V118" s="212"/>
    </row>
    <row r="119" spans="1:23" x14ac:dyDescent="0.2">
      <c r="A119" s="29" t="s">
        <v>123</v>
      </c>
      <c r="B119" s="212"/>
      <c r="C119" s="212"/>
      <c r="D119" s="212"/>
      <c r="E119" s="212"/>
      <c r="F119" s="212"/>
      <c r="H119" s="212"/>
      <c r="I119" s="212"/>
      <c r="J119" s="212"/>
      <c r="K119" s="212"/>
      <c r="V119" s="212"/>
    </row>
    <row r="120" spans="1:23" x14ac:dyDescent="0.2">
      <c r="A120" s="29" t="s">
        <v>124</v>
      </c>
    </row>
    <row r="123" spans="1:23" x14ac:dyDescent="0.2">
      <c r="A123" s="212"/>
      <c r="G123" s="212"/>
      <c r="W123" s="212"/>
    </row>
    <row r="124" spans="1:23" x14ac:dyDescent="0.2">
      <c r="A124" s="212"/>
      <c r="G124" s="212"/>
      <c r="W124" s="212"/>
    </row>
    <row r="125" spans="1:23" x14ac:dyDescent="0.2">
      <c r="A125" s="212"/>
      <c r="G125" s="212"/>
      <c r="W125" s="212"/>
    </row>
  </sheetData>
  <mergeCells count="18">
    <mergeCell ref="F6:G6"/>
    <mergeCell ref="H6:I6"/>
    <mergeCell ref="J6:K6"/>
    <mergeCell ref="L6:M6"/>
    <mergeCell ref="N6:O6"/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P74:Q74"/>
    <mergeCell ref="R74:S74"/>
    <mergeCell ref="T74:U74"/>
    <mergeCell ref="V74:W7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D9C0B8-09A5-4DAD-850E-2E2DBF1B0E72}"/>
</file>

<file path=customXml/itemProps2.xml><?xml version="1.0" encoding="utf-8"?>
<ds:datastoreItem xmlns:ds="http://schemas.openxmlformats.org/officeDocument/2006/customXml" ds:itemID="{0421BF8E-70B6-4F0F-AD17-9726C27075AE}"/>
</file>

<file path=customXml/itemProps3.xml><?xml version="1.0" encoding="utf-8"?>
<ds:datastoreItem xmlns:ds="http://schemas.openxmlformats.org/officeDocument/2006/customXml" ds:itemID="{2979EBD1-73F1-46F6-9293-9BDA01B8F1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Summary</vt:lpstr>
      <vt:lpstr>EC</vt:lpstr>
      <vt:lpstr>FS</vt:lpstr>
      <vt:lpstr>GP</vt:lpstr>
      <vt:lpstr>KZN</vt:lpstr>
      <vt:lpstr>LIM</vt:lpstr>
      <vt:lpstr>MP</vt:lpstr>
      <vt:lpstr>NC</vt:lpstr>
      <vt:lpstr>NW</vt:lpstr>
      <vt:lpstr>WC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cp:lastPrinted>2022-08-26T13:06:21Z</cp:lastPrinted>
  <dcterms:created xsi:type="dcterms:W3CDTF">2022-08-12T13:48:36Z</dcterms:created>
  <dcterms:modified xsi:type="dcterms:W3CDTF">2022-08-26T13:07:15Z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