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70AE47A4-8F9B-46A8-B2EA-C5BE221B3CB4}" xr6:coauthVersionLast="47" xr6:coauthVersionMax="47" xr10:uidLastSave="{00000000-0000-0000-0000-000000000000}"/>
  <bookViews>
    <workbookView xWindow="28680" yWindow="-120" windowWidth="29040" windowHeight="15840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EC!$A$1:$AK$55</definedName>
    <definedName name="_xlnm.Print_Area" localSheetId="4">FS!$A$1:$AK$37</definedName>
    <definedName name="_xlnm.Print_Area" localSheetId="5">GT!$A$1:$AK$23</definedName>
    <definedName name="_xlnm.Print_Area" localSheetId="6">KZ!$A$1:$AK$74</definedName>
    <definedName name="_xlnm.Print_Area" localSheetId="7">LP!$A$1:$AK$41</definedName>
    <definedName name="_xlnm.Print_Area" localSheetId="8">MP!$A$1:$AK$32</definedName>
    <definedName name="_xlnm.Print_Area" localSheetId="9">NC!$A$1:$AK$45</definedName>
    <definedName name="_xlnm.Print_Area" localSheetId="10">NW!$A$1:$AK$35</definedName>
    <definedName name="_xlnm.Print_Area" localSheetId="1">'Summary per Metro'!$A$1:$AK$19</definedName>
    <definedName name="_xlnm.Print_Area" localSheetId="0">'Summary per Province'!$A$1:$AK$20</definedName>
    <definedName name="_xlnm.Print_Area" localSheetId="2">'Summary per Top 19'!$A$1:$AK$31</definedName>
    <definedName name="_xlnm.Print_Area" localSheetId="11">WC!$A$1:$AK$46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AF45" i="12" s="1"/>
  <c r="W45" i="12"/>
  <c r="V45" i="12"/>
  <c r="X45" i="12" s="1"/>
  <c r="S45" i="12"/>
  <c r="R45" i="12"/>
  <c r="O45" i="12"/>
  <c r="N45" i="12"/>
  <c r="K45" i="12"/>
  <c r="J45" i="12"/>
  <c r="L45" i="12" s="1"/>
  <c r="H45" i="12"/>
  <c r="G45" i="12"/>
  <c r="I45" i="12" s="1"/>
  <c r="F45" i="12"/>
  <c r="E45" i="12"/>
  <c r="D45" i="12"/>
  <c r="AI44" i="12"/>
  <c r="AH44" i="12"/>
  <c r="AJ44" i="12" s="1"/>
  <c r="AG44" i="12"/>
  <c r="AE44" i="12"/>
  <c r="AD44" i="12"/>
  <c r="AF44" i="12" s="1"/>
  <c r="AK44" i="12" s="1"/>
  <c r="W44" i="12"/>
  <c r="V44" i="12"/>
  <c r="X44" i="12" s="1"/>
  <c r="S44" i="12"/>
  <c r="R44" i="12"/>
  <c r="T44" i="12" s="1"/>
  <c r="O44" i="12"/>
  <c r="N44" i="12"/>
  <c r="P44" i="12" s="1"/>
  <c r="K44" i="12"/>
  <c r="J44" i="12"/>
  <c r="L44" i="12" s="1"/>
  <c r="H44" i="12"/>
  <c r="G44" i="12"/>
  <c r="E44" i="12"/>
  <c r="F44" i="12" s="1"/>
  <c r="D44" i="12"/>
  <c r="AJ43" i="12"/>
  <c r="AF43" i="12"/>
  <c r="AK43" i="12" s="1"/>
  <c r="AA43" i="12"/>
  <c r="Z43" i="12"/>
  <c r="AB43" i="12" s="1"/>
  <c r="X43" i="12"/>
  <c r="T43" i="12"/>
  <c r="P43" i="12"/>
  <c r="Q43" i="12" s="1"/>
  <c r="L43" i="12"/>
  <c r="I43" i="12"/>
  <c r="F43" i="12"/>
  <c r="M43" i="12" s="1"/>
  <c r="AJ42" i="12"/>
  <c r="AF42" i="12"/>
  <c r="AK42" i="12" s="1"/>
  <c r="AA42" i="12"/>
  <c r="Z42" i="12"/>
  <c r="X42" i="12"/>
  <c r="T42" i="12"/>
  <c r="P42" i="12"/>
  <c r="L42" i="12"/>
  <c r="I42" i="12"/>
  <c r="F42" i="12"/>
  <c r="Q42" i="12" s="1"/>
  <c r="AJ41" i="12"/>
  <c r="AF41" i="12"/>
  <c r="AK41" i="12" s="1"/>
  <c r="AA41" i="12"/>
  <c r="Z41" i="12"/>
  <c r="AB41" i="12" s="1"/>
  <c r="X41" i="12"/>
  <c r="T41" i="12"/>
  <c r="P41" i="12"/>
  <c r="L41" i="12"/>
  <c r="I41" i="12"/>
  <c r="F41" i="12"/>
  <c r="Q41" i="12" s="1"/>
  <c r="AJ40" i="12"/>
  <c r="AF40" i="12"/>
  <c r="AA40" i="12"/>
  <c r="Z40" i="12"/>
  <c r="X40" i="12"/>
  <c r="T40" i="12"/>
  <c r="AK40" i="12" s="1"/>
  <c r="P40" i="12"/>
  <c r="L40" i="12"/>
  <c r="I40" i="12"/>
  <c r="F40" i="12"/>
  <c r="AI39" i="12"/>
  <c r="AJ39" i="12" s="1"/>
  <c r="AH39" i="12"/>
  <c r="AG39" i="12"/>
  <c r="AE39" i="12"/>
  <c r="AD39" i="12"/>
  <c r="W39" i="12"/>
  <c r="V39" i="12"/>
  <c r="X39" i="12" s="1"/>
  <c r="S39" i="12"/>
  <c r="R39" i="12"/>
  <c r="O39" i="12"/>
  <c r="N39" i="12"/>
  <c r="P39" i="12" s="1"/>
  <c r="K39" i="12"/>
  <c r="L39" i="12" s="1"/>
  <c r="J39" i="12"/>
  <c r="H39" i="12"/>
  <c r="G39" i="12"/>
  <c r="I39" i="12" s="1"/>
  <c r="E39" i="12"/>
  <c r="F39" i="12" s="1"/>
  <c r="D39" i="12"/>
  <c r="AJ38" i="12"/>
  <c r="AF38" i="12"/>
  <c r="AK38" i="12" s="1"/>
  <c r="AA38" i="12"/>
  <c r="Z38" i="12"/>
  <c r="X38" i="12"/>
  <c r="T38" i="12"/>
  <c r="P38" i="12"/>
  <c r="Q38" i="12" s="1"/>
  <c r="L38" i="12"/>
  <c r="I38" i="12"/>
  <c r="Y38" i="12" s="1"/>
  <c r="F38" i="12"/>
  <c r="M38" i="12" s="1"/>
  <c r="AJ37" i="12"/>
  <c r="AF37" i="12"/>
  <c r="AA37" i="12"/>
  <c r="AB37" i="12" s="1"/>
  <c r="AC37" i="12" s="1"/>
  <c r="Z37" i="12"/>
  <c r="X37" i="12"/>
  <c r="T37" i="12"/>
  <c r="U37" i="12" s="1"/>
  <c r="P37" i="12"/>
  <c r="L37" i="12"/>
  <c r="I37" i="12"/>
  <c r="F37" i="12"/>
  <c r="M37" i="12" s="1"/>
  <c r="AJ36" i="12"/>
  <c r="AF36" i="12"/>
  <c r="AK36" i="12" s="1"/>
  <c r="AA36" i="12"/>
  <c r="Z36" i="12"/>
  <c r="AB36" i="12" s="1"/>
  <c r="AC36" i="12" s="1"/>
  <c r="X36" i="12"/>
  <c r="T36" i="12"/>
  <c r="U36" i="12" s="1"/>
  <c r="P36" i="12"/>
  <c r="L36" i="12"/>
  <c r="I36" i="12"/>
  <c r="F36" i="12"/>
  <c r="Q36" i="12" s="1"/>
  <c r="AJ35" i="12"/>
  <c r="AF35" i="12"/>
  <c r="AA35" i="12"/>
  <c r="AB35" i="12" s="1"/>
  <c r="AC35" i="12" s="1"/>
  <c r="Z35" i="12"/>
  <c r="X35" i="12"/>
  <c r="T35" i="12"/>
  <c r="U35" i="12" s="1"/>
  <c r="P35" i="12"/>
  <c r="L35" i="12"/>
  <c r="I35" i="12"/>
  <c r="F35" i="12"/>
  <c r="Q35" i="12" s="1"/>
  <c r="AJ34" i="12"/>
  <c r="AF34" i="12"/>
  <c r="AK34" i="12" s="1"/>
  <c r="AA34" i="12"/>
  <c r="Z34" i="12"/>
  <c r="X34" i="12"/>
  <c r="T34" i="12"/>
  <c r="P34" i="12"/>
  <c r="L34" i="12"/>
  <c r="I34" i="12"/>
  <c r="F34" i="12"/>
  <c r="Q34" i="12" s="1"/>
  <c r="AJ33" i="12"/>
  <c r="AF33" i="12"/>
  <c r="AA33" i="12"/>
  <c r="Z33" i="12"/>
  <c r="AB33" i="12" s="1"/>
  <c r="X33" i="12"/>
  <c r="T33" i="12"/>
  <c r="P33" i="12"/>
  <c r="L33" i="12"/>
  <c r="I33" i="12"/>
  <c r="F33" i="12"/>
  <c r="AJ32" i="12"/>
  <c r="AF32" i="12"/>
  <c r="AA32" i="12"/>
  <c r="Z32" i="12"/>
  <c r="AB32" i="12" s="1"/>
  <c r="X32" i="12"/>
  <c r="T32" i="12"/>
  <c r="AK32" i="12" s="1"/>
  <c r="P32" i="12"/>
  <c r="L32" i="12"/>
  <c r="M32" i="12" s="1"/>
  <c r="I32" i="12"/>
  <c r="F32" i="12"/>
  <c r="AK31" i="12"/>
  <c r="AJ31" i="12"/>
  <c r="AF31" i="12"/>
  <c r="AA31" i="12"/>
  <c r="Z31" i="12"/>
  <c r="X31" i="12"/>
  <c r="T31" i="12"/>
  <c r="P31" i="12"/>
  <c r="L31" i="12"/>
  <c r="M31" i="12" s="1"/>
  <c r="I31" i="12"/>
  <c r="F31" i="12"/>
  <c r="AI30" i="12"/>
  <c r="AH30" i="12"/>
  <c r="AJ30" i="12" s="1"/>
  <c r="AG30" i="12"/>
  <c r="AE30" i="12"/>
  <c r="AD30" i="12"/>
  <c r="AF30" i="12" s="1"/>
  <c r="W30" i="12"/>
  <c r="V30" i="12"/>
  <c r="X30" i="12" s="1"/>
  <c r="S30" i="12"/>
  <c r="R30" i="12"/>
  <c r="T30" i="12" s="1"/>
  <c r="O30" i="12"/>
  <c r="P30" i="12" s="1"/>
  <c r="N30" i="12"/>
  <c r="K30" i="12"/>
  <c r="J30" i="12"/>
  <c r="H30" i="12"/>
  <c r="I30" i="12" s="1"/>
  <c r="G30" i="12"/>
  <c r="E30" i="12"/>
  <c r="F30" i="12" s="1"/>
  <c r="D30" i="12"/>
  <c r="AJ29" i="12"/>
  <c r="AF29" i="12"/>
  <c r="AA29" i="12"/>
  <c r="AB29" i="12" s="1"/>
  <c r="Z29" i="12"/>
  <c r="X29" i="12"/>
  <c r="T29" i="12"/>
  <c r="U29" i="12" s="1"/>
  <c r="P29" i="12"/>
  <c r="L29" i="12"/>
  <c r="I29" i="12"/>
  <c r="F29" i="12"/>
  <c r="M29" i="12" s="1"/>
  <c r="AJ28" i="12"/>
  <c r="AF28" i="12"/>
  <c r="AA28" i="12"/>
  <c r="AB28" i="12" s="1"/>
  <c r="AC28" i="12" s="1"/>
  <c r="Z28" i="12"/>
  <c r="X28" i="12"/>
  <c r="T28" i="12"/>
  <c r="U28" i="12" s="1"/>
  <c r="P28" i="12"/>
  <c r="L28" i="12"/>
  <c r="I28" i="12"/>
  <c r="F28" i="12"/>
  <c r="Q28" i="12" s="1"/>
  <c r="AK27" i="12"/>
  <c r="AJ27" i="12"/>
  <c r="AF27" i="12"/>
  <c r="AA27" i="12"/>
  <c r="Z27" i="12"/>
  <c r="AB27" i="12" s="1"/>
  <c r="X27" i="12"/>
  <c r="U27" i="12"/>
  <c r="T27" i="12"/>
  <c r="P27" i="12"/>
  <c r="L27" i="12"/>
  <c r="I27" i="12"/>
  <c r="F27" i="12"/>
  <c r="AJ26" i="12"/>
  <c r="AF26" i="12"/>
  <c r="AK26" i="12" s="1"/>
  <c r="AA26" i="12"/>
  <c r="Z26" i="12"/>
  <c r="X26" i="12"/>
  <c r="Y26" i="12" s="1"/>
  <c r="T26" i="12"/>
  <c r="P26" i="12"/>
  <c r="L26" i="12"/>
  <c r="I26" i="12"/>
  <c r="F26" i="12"/>
  <c r="AK25" i="12"/>
  <c r="AJ25" i="12"/>
  <c r="AF25" i="12"/>
  <c r="AA25" i="12"/>
  <c r="Z25" i="12"/>
  <c r="X25" i="12"/>
  <c r="T25" i="12"/>
  <c r="P25" i="12"/>
  <c r="L25" i="12"/>
  <c r="M25" i="12" s="1"/>
  <c r="I25" i="12"/>
  <c r="F25" i="12"/>
  <c r="AI24" i="12"/>
  <c r="AH24" i="12"/>
  <c r="AJ24" i="12" s="1"/>
  <c r="AG24" i="12"/>
  <c r="AE24" i="12"/>
  <c r="AF24" i="12" s="1"/>
  <c r="AD24" i="12"/>
  <c r="W24" i="12"/>
  <c r="V24" i="12"/>
  <c r="S24" i="12"/>
  <c r="R24" i="12"/>
  <c r="T24" i="12" s="1"/>
  <c r="O24" i="12"/>
  <c r="N24" i="12"/>
  <c r="L24" i="12"/>
  <c r="K24" i="12"/>
  <c r="J24" i="12"/>
  <c r="H24" i="12"/>
  <c r="G24" i="12"/>
  <c r="I24" i="12" s="1"/>
  <c r="E24" i="12"/>
  <c r="D24" i="12"/>
  <c r="F24" i="12" s="1"/>
  <c r="AJ23" i="12"/>
  <c r="AF23" i="12"/>
  <c r="AB23" i="12"/>
  <c r="AC23" i="12" s="1"/>
  <c r="AA23" i="12"/>
  <c r="Z23" i="12"/>
  <c r="X23" i="12"/>
  <c r="T23" i="12"/>
  <c r="Q23" i="12"/>
  <c r="P23" i="12"/>
  <c r="L23" i="12"/>
  <c r="I23" i="12"/>
  <c r="F23" i="12"/>
  <c r="M23" i="12" s="1"/>
  <c r="AJ22" i="12"/>
  <c r="AF22" i="12"/>
  <c r="AC22" i="12"/>
  <c r="AB22" i="12"/>
  <c r="AA22" i="12"/>
  <c r="Z22" i="12"/>
  <c r="X22" i="12"/>
  <c r="T22" i="12"/>
  <c r="Q22" i="12"/>
  <c r="P22" i="12"/>
  <c r="L22" i="12"/>
  <c r="I22" i="12"/>
  <c r="Y22" i="12" s="1"/>
  <c r="F22" i="12"/>
  <c r="AJ21" i="12"/>
  <c r="AF21" i="12"/>
  <c r="AA21" i="12"/>
  <c r="Z21" i="12"/>
  <c r="X21" i="12"/>
  <c r="U21" i="12"/>
  <c r="T21" i="12"/>
  <c r="P21" i="12"/>
  <c r="L21" i="12"/>
  <c r="I21" i="12"/>
  <c r="Y21" i="12" s="1"/>
  <c r="F21" i="12"/>
  <c r="Q21" i="12" s="1"/>
  <c r="AJ20" i="12"/>
  <c r="AF20" i="12"/>
  <c r="AK20" i="12" s="1"/>
  <c r="AB20" i="12"/>
  <c r="AA20" i="12"/>
  <c r="Z20" i="12"/>
  <c r="X20" i="12"/>
  <c r="T20" i="12"/>
  <c r="P20" i="12"/>
  <c r="L20" i="12"/>
  <c r="I20" i="12"/>
  <c r="F20" i="12"/>
  <c r="AK19" i="12"/>
  <c r="AJ19" i="12"/>
  <c r="AF19" i="12"/>
  <c r="AA19" i="12"/>
  <c r="Z19" i="12"/>
  <c r="X19" i="12"/>
  <c r="Y19" i="12" s="1"/>
  <c r="T19" i="12"/>
  <c r="P19" i="12"/>
  <c r="L19" i="12"/>
  <c r="I19" i="12"/>
  <c r="F19" i="12"/>
  <c r="AJ18" i="12"/>
  <c r="AF18" i="12"/>
  <c r="AK18" i="12" s="1"/>
  <c r="AA18" i="12"/>
  <c r="Z18" i="12"/>
  <c r="AB18" i="12" s="1"/>
  <c r="X18" i="12"/>
  <c r="T18" i="12"/>
  <c r="P18" i="12"/>
  <c r="L18" i="12"/>
  <c r="M18" i="12" s="1"/>
  <c r="I18" i="12"/>
  <c r="Y18" i="12" s="1"/>
  <c r="F18" i="12"/>
  <c r="Q18" i="12" s="1"/>
  <c r="AJ17" i="12"/>
  <c r="AI17" i="12"/>
  <c r="AH17" i="12"/>
  <c r="AG17" i="12"/>
  <c r="AE17" i="12"/>
  <c r="AD17" i="12"/>
  <c r="W17" i="12"/>
  <c r="X17" i="12" s="1"/>
  <c r="V17" i="12"/>
  <c r="T17" i="12"/>
  <c r="S17" i="12"/>
  <c r="R17" i="12"/>
  <c r="O17" i="12"/>
  <c r="N17" i="12"/>
  <c r="P17" i="12" s="1"/>
  <c r="L17" i="12"/>
  <c r="K17" i="12"/>
  <c r="J17" i="12"/>
  <c r="H17" i="12"/>
  <c r="G17" i="12"/>
  <c r="E17" i="12"/>
  <c r="D17" i="12"/>
  <c r="F17" i="12" s="1"/>
  <c r="M17" i="12" s="1"/>
  <c r="AJ16" i="12"/>
  <c r="AF16" i="12"/>
  <c r="AK16" i="12" s="1"/>
  <c r="AB16" i="12"/>
  <c r="AA16" i="12"/>
  <c r="Z16" i="12"/>
  <c r="X16" i="12"/>
  <c r="T16" i="12"/>
  <c r="P16" i="12"/>
  <c r="Q16" i="12" s="1"/>
  <c r="M16" i="12"/>
  <c r="L16" i="12"/>
  <c r="I16" i="12"/>
  <c r="Y16" i="12" s="1"/>
  <c r="F16" i="12"/>
  <c r="AJ15" i="12"/>
  <c r="AF15" i="12"/>
  <c r="AA15" i="12"/>
  <c r="AB15" i="12" s="1"/>
  <c r="Z15" i="12"/>
  <c r="X15" i="12"/>
  <c r="T15" i="12"/>
  <c r="P15" i="12"/>
  <c r="L15" i="12"/>
  <c r="I15" i="12"/>
  <c r="F15" i="12"/>
  <c r="AJ14" i="12"/>
  <c r="AF14" i="12"/>
  <c r="AK14" i="12" s="1"/>
  <c r="AA14" i="12"/>
  <c r="AB14" i="12" s="1"/>
  <c r="Z14" i="12"/>
  <c r="X14" i="12"/>
  <c r="T14" i="12"/>
  <c r="Q14" i="12"/>
  <c r="P14" i="12"/>
  <c r="L14" i="12"/>
  <c r="I14" i="12"/>
  <c r="Y14" i="12" s="1"/>
  <c r="F14" i="12"/>
  <c r="M14" i="12" s="1"/>
  <c r="AJ13" i="12"/>
  <c r="AF13" i="12"/>
  <c r="AB13" i="12"/>
  <c r="AA13" i="12"/>
  <c r="Z13" i="12"/>
  <c r="X13" i="12"/>
  <c r="T13" i="12"/>
  <c r="AK13" i="12" s="1"/>
  <c r="P13" i="12"/>
  <c r="L13" i="12"/>
  <c r="I13" i="12"/>
  <c r="F13" i="12"/>
  <c r="AJ12" i="12"/>
  <c r="AF12" i="12"/>
  <c r="AK12" i="12" s="1"/>
  <c r="AA12" i="12"/>
  <c r="Z12" i="12"/>
  <c r="AB12" i="12" s="1"/>
  <c r="X12" i="12"/>
  <c r="T12" i="12"/>
  <c r="P12" i="12"/>
  <c r="L12" i="12"/>
  <c r="I12" i="12"/>
  <c r="F12" i="12"/>
  <c r="AJ11" i="12"/>
  <c r="AF11" i="12"/>
  <c r="AA11" i="12"/>
  <c r="Z11" i="12"/>
  <c r="AB11" i="12" s="1"/>
  <c r="X11" i="12"/>
  <c r="T11" i="12"/>
  <c r="AK11" i="12" s="1"/>
  <c r="P11" i="12"/>
  <c r="L11" i="12"/>
  <c r="I11" i="12"/>
  <c r="Y11" i="12" s="1"/>
  <c r="F11" i="12"/>
  <c r="Q11" i="12" s="1"/>
  <c r="AJ10" i="12"/>
  <c r="AI10" i="12"/>
  <c r="AH10" i="12"/>
  <c r="AG10" i="12"/>
  <c r="AE10" i="12"/>
  <c r="AD10" i="12"/>
  <c r="W10" i="12"/>
  <c r="V10" i="12"/>
  <c r="X10" i="12" s="1"/>
  <c r="S10" i="12"/>
  <c r="R10" i="12"/>
  <c r="T10" i="12" s="1"/>
  <c r="O10" i="12"/>
  <c r="N10" i="12"/>
  <c r="K10" i="12"/>
  <c r="AA10" i="12" s="1"/>
  <c r="J10" i="12"/>
  <c r="H10" i="12"/>
  <c r="G10" i="12"/>
  <c r="I10" i="12" s="1"/>
  <c r="F10" i="12"/>
  <c r="E10" i="12"/>
  <c r="D10" i="12"/>
  <c r="AJ9" i="12"/>
  <c r="AF9" i="12"/>
  <c r="AK9" i="12" s="1"/>
  <c r="AC9" i="12"/>
  <c r="AA9" i="12"/>
  <c r="Z9" i="12"/>
  <c r="AB9" i="12" s="1"/>
  <c r="X9" i="12"/>
  <c r="T9" i="12"/>
  <c r="P9" i="12"/>
  <c r="M9" i="12"/>
  <c r="L9" i="12"/>
  <c r="I9" i="12"/>
  <c r="F9" i="12"/>
  <c r="AJ35" i="11"/>
  <c r="AI35" i="11"/>
  <c r="AH35" i="11"/>
  <c r="AG35" i="11"/>
  <c r="AE35" i="11"/>
  <c r="AD35" i="11"/>
  <c r="W35" i="11"/>
  <c r="V35" i="11"/>
  <c r="X35" i="11" s="1"/>
  <c r="T35" i="11"/>
  <c r="S35" i="11"/>
  <c r="R35" i="11"/>
  <c r="O35" i="11"/>
  <c r="N35" i="11"/>
  <c r="P35" i="11" s="1"/>
  <c r="K35" i="11"/>
  <c r="AA35" i="11" s="1"/>
  <c r="J35" i="11"/>
  <c r="H35" i="11"/>
  <c r="G35" i="11"/>
  <c r="E35" i="11"/>
  <c r="D35" i="11"/>
  <c r="F35" i="11" s="1"/>
  <c r="AI34" i="11"/>
  <c r="AH34" i="11"/>
  <c r="AJ34" i="11" s="1"/>
  <c r="AG34" i="11"/>
  <c r="AE34" i="11"/>
  <c r="AD34" i="11"/>
  <c r="W34" i="11"/>
  <c r="V34" i="11"/>
  <c r="X34" i="11" s="1"/>
  <c r="S34" i="11"/>
  <c r="R34" i="11"/>
  <c r="T34" i="11" s="1"/>
  <c r="O34" i="11"/>
  <c r="N34" i="11"/>
  <c r="P34" i="11" s="1"/>
  <c r="L34" i="11"/>
  <c r="K34" i="11"/>
  <c r="J34" i="11"/>
  <c r="H34" i="11"/>
  <c r="G34" i="11"/>
  <c r="I34" i="11" s="1"/>
  <c r="F34" i="11"/>
  <c r="E34" i="11"/>
  <c r="D34" i="11"/>
  <c r="AJ33" i="11"/>
  <c r="AF33" i="11"/>
  <c r="AA33" i="11"/>
  <c r="Z33" i="11"/>
  <c r="X33" i="11"/>
  <c r="T33" i="11"/>
  <c r="P33" i="11"/>
  <c r="M33" i="11"/>
  <c r="L33" i="11"/>
  <c r="I33" i="11"/>
  <c r="F33" i="11"/>
  <c r="Q33" i="11" s="1"/>
  <c r="AJ32" i="11"/>
  <c r="AF32" i="11"/>
  <c r="AK32" i="11" s="1"/>
  <c r="AA32" i="11"/>
  <c r="Z32" i="11"/>
  <c r="AB32" i="11" s="1"/>
  <c r="AC32" i="11" s="1"/>
  <c r="X32" i="11"/>
  <c r="T32" i="11"/>
  <c r="P32" i="11"/>
  <c r="Q32" i="11" s="1"/>
  <c r="L32" i="11"/>
  <c r="M32" i="11" s="1"/>
  <c r="I32" i="11"/>
  <c r="Y32" i="11" s="1"/>
  <c r="F32" i="11"/>
  <c r="AJ31" i="11"/>
  <c r="AF31" i="11"/>
  <c r="AA31" i="11"/>
  <c r="Z31" i="11"/>
  <c r="X31" i="11"/>
  <c r="U31" i="11"/>
  <c r="T31" i="11"/>
  <c r="P31" i="11"/>
  <c r="M31" i="11"/>
  <c r="L31" i="11"/>
  <c r="I31" i="11"/>
  <c r="Y31" i="11" s="1"/>
  <c r="F31" i="11"/>
  <c r="Q31" i="11" s="1"/>
  <c r="AJ30" i="11"/>
  <c r="AF30" i="11"/>
  <c r="AK30" i="11" s="1"/>
  <c r="AA30" i="11"/>
  <c r="Z30" i="11"/>
  <c r="AB30" i="11" s="1"/>
  <c r="AC30" i="11" s="1"/>
  <c r="X30" i="11"/>
  <c r="T30" i="11"/>
  <c r="P30" i="11"/>
  <c r="L30" i="11"/>
  <c r="I30" i="11"/>
  <c r="Y30" i="11" s="1"/>
  <c r="F30" i="11"/>
  <c r="AI29" i="11"/>
  <c r="AJ29" i="11" s="1"/>
  <c r="AH29" i="11"/>
  <c r="AG29" i="11"/>
  <c r="AE29" i="11"/>
  <c r="AD29" i="11"/>
  <c r="AF29" i="11" s="1"/>
  <c r="AK29" i="11" s="1"/>
  <c r="W29" i="11"/>
  <c r="V29" i="11"/>
  <c r="S29" i="11"/>
  <c r="T29" i="11" s="1"/>
  <c r="R29" i="11"/>
  <c r="O29" i="11"/>
  <c r="N29" i="11"/>
  <c r="L29" i="11"/>
  <c r="K29" i="11"/>
  <c r="AA29" i="11" s="1"/>
  <c r="J29" i="11"/>
  <c r="H29" i="11"/>
  <c r="G29" i="11"/>
  <c r="I29" i="11" s="1"/>
  <c r="E29" i="11"/>
  <c r="D29" i="11"/>
  <c r="F29" i="11" s="1"/>
  <c r="AJ28" i="11"/>
  <c r="AF28" i="11"/>
  <c r="AK28" i="11" s="1"/>
  <c r="AA28" i="11"/>
  <c r="Z28" i="11"/>
  <c r="AB28" i="11" s="1"/>
  <c r="X28" i="11"/>
  <c r="T28" i="11"/>
  <c r="P28" i="11"/>
  <c r="L28" i="11"/>
  <c r="I28" i="11"/>
  <c r="AC28" i="11" s="1"/>
  <c r="F28" i="11"/>
  <c r="M28" i="11" s="1"/>
  <c r="AJ27" i="11"/>
  <c r="AF27" i="11"/>
  <c r="AA27" i="11"/>
  <c r="Z27" i="11"/>
  <c r="X27" i="11"/>
  <c r="T27" i="11"/>
  <c r="AK27" i="11" s="1"/>
  <c r="P27" i="11"/>
  <c r="L27" i="11"/>
  <c r="I27" i="11"/>
  <c r="F27" i="11"/>
  <c r="Q27" i="11" s="1"/>
  <c r="AJ26" i="11"/>
  <c r="AF26" i="11"/>
  <c r="AA26" i="11"/>
  <c r="Z26" i="11"/>
  <c r="AB26" i="11" s="1"/>
  <c r="X26" i="11"/>
  <c r="T26" i="11"/>
  <c r="P26" i="11"/>
  <c r="L26" i="11"/>
  <c r="I26" i="11"/>
  <c r="U26" i="11" s="1"/>
  <c r="F26" i="11"/>
  <c r="AJ25" i="11"/>
  <c r="AF25" i="11"/>
  <c r="AB25" i="11"/>
  <c r="AC25" i="11" s="1"/>
  <c r="AA25" i="11"/>
  <c r="Z25" i="11"/>
  <c r="X25" i="11"/>
  <c r="T25" i="11"/>
  <c r="U25" i="11" s="1"/>
  <c r="P25" i="11"/>
  <c r="Q25" i="11" s="1"/>
  <c r="L25" i="11"/>
  <c r="I25" i="11"/>
  <c r="Y25" i="11" s="1"/>
  <c r="F25" i="11"/>
  <c r="AJ24" i="11"/>
  <c r="AF24" i="11"/>
  <c r="AA24" i="11"/>
  <c r="Z24" i="11"/>
  <c r="X24" i="11"/>
  <c r="T24" i="11"/>
  <c r="P24" i="11"/>
  <c r="L24" i="11"/>
  <c r="I24" i="11"/>
  <c r="F24" i="11"/>
  <c r="AJ23" i="11"/>
  <c r="AF23" i="11"/>
  <c r="AA23" i="11"/>
  <c r="Z23" i="11"/>
  <c r="AB23" i="11" s="1"/>
  <c r="AC23" i="11" s="1"/>
  <c r="X23" i="11"/>
  <c r="T23" i="11"/>
  <c r="U23" i="11" s="1"/>
  <c r="P23" i="11"/>
  <c r="L23" i="11"/>
  <c r="I23" i="11"/>
  <c r="Y23" i="11" s="1"/>
  <c r="F23" i="11"/>
  <c r="M23" i="11" s="1"/>
  <c r="AI22" i="11"/>
  <c r="AJ22" i="11" s="1"/>
  <c r="AH22" i="11"/>
  <c r="AG22" i="11"/>
  <c r="AE22" i="11"/>
  <c r="AD22" i="11"/>
  <c r="W22" i="11"/>
  <c r="V22" i="11"/>
  <c r="X22" i="11" s="1"/>
  <c r="S22" i="11"/>
  <c r="T22" i="11" s="1"/>
  <c r="R22" i="11"/>
  <c r="O22" i="11"/>
  <c r="N22" i="11"/>
  <c r="P22" i="11" s="1"/>
  <c r="K22" i="11"/>
  <c r="J22" i="11"/>
  <c r="H22" i="11"/>
  <c r="G22" i="11"/>
  <c r="I22" i="11" s="1"/>
  <c r="E22" i="11"/>
  <c r="D22" i="11"/>
  <c r="F22" i="11" s="1"/>
  <c r="AK21" i="11"/>
  <c r="AJ21" i="11"/>
  <c r="AF21" i="11"/>
  <c r="AA21" i="11"/>
  <c r="Z21" i="11"/>
  <c r="X21" i="11"/>
  <c r="T21" i="11"/>
  <c r="P21" i="11"/>
  <c r="M21" i="11"/>
  <c r="L21" i="11"/>
  <c r="I21" i="11"/>
  <c r="F21" i="11"/>
  <c r="AJ20" i="11"/>
  <c r="AF20" i="11"/>
  <c r="AA20" i="11"/>
  <c r="Z20" i="11"/>
  <c r="AB20" i="11" s="1"/>
  <c r="X20" i="11"/>
  <c r="T20" i="11"/>
  <c r="AK20" i="11" s="1"/>
  <c r="P20" i="11"/>
  <c r="L20" i="11"/>
  <c r="I20" i="11"/>
  <c r="U20" i="11" s="1"/>
  <c r="F20" i="11"/>
  <c r="AK19" i="11"/>
  <c r="AJ19" i="11"/>
  <c r="AF19" i="11"/>
  <c r="AA19" i="11"/>
  <c r="Z19" i="11"/>
  <c r="AB19" i="11" s="1"/>
  <c r="X19" i="11"/>
  <c r="T19" i="11"/>
  <c r="P19" i="11"/>
  <c r="M19" i="11"/>
  <c r="L19" i="11"/>
  <c r="I19" i="11"/>
  <c r="U19" i="11" s="1"/>
  <c r="F19" i="11"/>
  <c r="Q19" i="11" s="1"/>
  <c r="AJ18" i="11"/>
  <c r="AF18" i="11"/>
  <c r="AA18" i="11"/>
  <c r="Z18" i="11"/>
  <c r="X18" i="11"/>
  <c r="T18" i="11"/>
  <c r="P18" i="11"/>
  <c r="Q18" i="11" s="1"/>
  <c r="L18" i="11"/>
  <c r="M18" i="11" s="1"/>
  <c r="I18" i="11"/>
  <c r="Y18" i="11" s="1"/>
  <c r="F18" i="11"/>
  <c r="AJ17" i="11"/>
  <c r="AF17" i="11"/>
  <c r="AK17" i="11" s="1"/>
  <c r="AA17" i="11"/>
  <c r="Z17" i="11"/>
  <c r="X17" i="11"/>
  <c r="T17" i="11"/>
  <c r="P17" i="11"/>
  <c r="M17" i="11"/>
  <c r="L17" i="11"/>
  <c r="I17" i="11"/>
  <c r="U17" i="11" s="1"/>
  <c r="F17" i="11"/>
  <c r="Q17" i="11" s="1"/>
  <c r="AJ16" i="11"/>
  <c r="AF16" i="11"/>
  <c r="AK16" i="11" s="1"/>
  <c r="AA16" i="11"/>
  <c r="Z16" i="11"/>
  <c r="AB16" i="11" s="1"/>
  <c r="AC16" i="11" s="1"/>
  <c r="X16" i="11"/>
  <c r="T16" i="11"/>
  <c r="P16" i="11"/>
  <c r="L16" i="11"/>
  <c r="I16" i="11"/>
  <c r="Y16" i="11" s="1"/>
  <c r="F16" i="11"/>
  <c r="AI15" i="11"/>
  <c r="AJ15" i="11" s="1"/>
  <c r="AH15" i="11"/>
  <c r="AG15" i="11"/>
  <c r="AE15" i="11"/>
  <c r="AD15" i="11"/>
  <c r="W15" i="11"/>
  <c r="V15" i="11"/>
  <c r="S15" i="11"/>
  <c r="T15" i="11" s="1"/>
  <c r="R15" i="11"/>
  <c r="O15" i="11"/>
  <c r="N15" i="11"/>
  <c r="P15" i="11" s="1"/>
  <c r="K15" i="11"/>
  <c r="J15" i="11"/>
  <c r="H15" i="11"/>
  <c r="I15" i="11" s="1"/>
  <c r="G15" i="11"/>
  <c r="E15" i="11"/>
  <c r="D15" i="11"/>
  <c r="F15" i="11" s="1"/>
  <c r="AJ14" i="11"/>
  <c r="AF14" i="11"/>
  <c r="AA14" i="11"/>
  <c r="Z14" i="11"/>
  <c r="AB14" i="11" s="1"/>
  <c r="X14" i="11"/>
  <c r="T14" i="11"/>
  <c r="AK14" i="11" s="1"/>
  <c r="P14" i="11"/>
  <c r="L14" i="11"/>
  <c r="I14" i="11"/>
  <c r="F14" i="11"/>
  <c r="AJ13" i="11"/>
  <c r="AF13" i="11"/>
  <c r="AA13" i="11"/>
  <c r="Z13" i="11"/>
  <c r="AB13" i="11" s="1"/>
  <c r="X13" i="11"/>
  <c r="T13" i="11"/>
  <c r="P13" i="11"/>
  <c r="L13" i="11"/>
  <c r="I13" i="11"/>
  <c r="F13" i="11"/>
  <c r="AJ12" i="11"/>
  <c r="AF12" i="11"/>
  <c r="AA12" i="11"/>
  <c r="Z12" i="11"/>
  <c r="X12" i="11"/>
  <c r="T12" i="11"/>
  <c r="AK12" i="11" s="1"/>
  <c r="P12" i="11"/>
  <c r="L12" i="11"/>
  <c r="I12" i="11"/>
  <c r="U12" i="11" s="1"/>
  <c r="F12" i="11"/>
  <c r="AJ11" i="11"/>
  <c r="AF11" i="11"/>
  <c r="AA11" i="11"/>
  <c r="Z11" i="11"/>
  <c r="AB11" i="11" s="1"/>
  <c r="AC11" i="11" s="1"/>
  <c r="X11" i="11"/>
  <c r="T11" i="11"/>
  <c r="P11" i="11"/>
  <c r="Q11" i="11" s="1"/>
  <c r="L11" i="11"/>
  <c r="I11" i="11"/>
  <c r="Y11" i="11" s="1"/>
  <c r="F11" i="11"/>
  <c r="AJ10" i="11"/>
  <c r="AF10" i="11"/>
  <c r="AK10" i="11" s="1"/>
  <c r="AA10" i="11"/>
  <c r="Z10" i="11"/>
  <c r="X10" i="11"/>
  <c r="T10" i="11"/>
  <c r="P10" i="11"/>
  <c r="L10" i="11"/>
  <c r="I10" i="11"/>
  <c r="F10" i="11"/>
  <c r="AJ9" i="11"/>
  <c r="AF9" i="11"/>
  <c r="AA9" i="11"/>
  <c r="Z9" i="11"/>
  <c r="AB9" i="11" s="1"/>
  <c r="AC9" i="11" s="1"/>
  <c r="X9" i="11"/>
  <c r="T9" i="11"/>
  <c r="U9" i="11" s="1"/>
  <c r="P9" i="11"/>
  <c r="L9" i="11"/>
  <c r="I9" i="11"/>
  <c r="Y9" i="11" s="1"/>
  <c r="F9" i="11"/>
  <c r="M9" i="11" s="1"/>
  <c r="AI45" i="10"/>
  <c r="AJ45" i="10" s="1"/>
  <c r="AH45" i="10"/>
  <c r="AG45" i="10"/>
  <c r="AE45" i="10"/>
  <c r="AD45" i="10"/>
  <c r="W45" i="10"/>
  <c r="V45" i="10"/>
  <c r="S45" i="10"/>
  <c r="R45" i="10"/>
  <c r="O45" i="10"/>
  <c r="AA45" i="10" s="1"/>
  <c r="N45" i="10"/>
  <c r="P45" i="10" s="1"/>
  <c r="K45" i="10"/>
  <c r="J45" i="10"/>
  <c r="L45" i="10" s="1"/>
  <c r="H45" i="10"/>
  <c r="G45" i="10"/>
  <c r="E45" i="10"/>
  <c r="D45" i="10"/>
  <c r="AI44" i="10"/>
  <c r="AJ44" i="10" s="1"/>
  <c r="AH44" i="10"/>
  <c r="AG44" i="10"/>
  <c r="AE44" i="10"/>
  <c r="AD44" i="10"/>
  <c r="W44" i="10"/>
  <c r="V44" i="10"/>
  <c r="S44" i="10"/>
  <c r="T44" i="10" s="1"/>
  <c r="R44" i="10"/>
  <c r="O44" i="10"/>
  <c r="N44" i="10"/>
  <c r="K44" i="10"/>
  <c r="J44" i="10"/>
  <c r="H44" i="10"/>
  <c r="G44" i="10"/>
  <c r="I44" i="10" s="1"/>
  <c r="E44" i="10"/>
  <c r="D44" i="10"/>
  <c r="F44" i="10" s="1"/>
  <c r="AJ43" i="10"/>
  <c r="AF43" i="10"/>
  <c r="AA43" i="10"/>
  <c r="Z43" i="10"/>
  <c r="X43" i="10"/>
  <c r="T43" i="10"/>
  <c r="P43" i="10"/>
  <c r="L43" i="10"/>
  <c r="M43" i="10" s="1"/>
  <c r="I43" i="10"/>
  <c r="F43" i="10"/>
  <c r="AJ42" i="10"/>
  <c r="AF42" i="10"/>
  <c r="AA42" i="10"/>
  <c r="Z42" i="10"/>
  <c r="AB42" i="10" s="1"/>
  <c r="AC42" i="10" s="1"/>
  <c r="X42" i="10"/>
  <c r="T42" i="10"/>
  <c r="U42" i="10" s="1"/>
  <c r="P42" i="10"/>
  <c r="L42" i="10"/>
  <c r="I42" i="10"/>
  <c r="Y42" i="10" s="1"/>
  <c r="F42" i="10"/>
  <c r="M42" i="10" s="1"/>
  <c r="AJ41" i="10"/>
  <c r="AF41" i="10"/>
  <c r="AB41" i="10"/>
  <c r="AA41" i="10"/>
  <c r="Z41" i="10"/>
  <c r="X41" i="10"/>
  <c r="T41" i="10"/>
  <c r="P41" i="10"/>
  <c r="Q41" i="10" s="1"/>
  <c r="M41" i="10"/>
  <c r="L41" i="10"/>
  <c r="I41" i="10"/>
  <c r="F41" i="10"/>
  <c r="AJ40" i="10"/>
  <c r="AF40" i="10"/>
  <c r="AK40" i="10" s="1"/>
  <c r="AA40" i="10"/>
  <c r="Z40" i="10"/>
  <c r="AB40" i="10" s="1"/>
  <c r="AC40" i="10" s="1"/>
  <c r="X40" i="10"/>
  <c r="T40" i="10"/>
  <c r="P40" i="10"/>
  <c r="Q40" i="10" s="1"/>
  <c r="L40" i="10"/>
  <c r="I40" i="10"/>
  <c r="Y40" i="10" s="1"/>
  <c r="F40" i="10"/>
  <c r="AJ39" i="10"/>
  <c r="AF39" i="10"/>
  <c r="AK39" i="10" s="1"/>
  <c r="AA39" i="10"/>
  <c r="Z39" i="10"/>
  <c r="AB39" i="10" s="1"/>
  <c r="X39" i="10"/>
  <c r="T39" i="10"/>
  <c r="P39" i="10"/>
  <c r="L39" i="10"/>
  <c r="I39" i="10"/>
  <c r="F39" i="10"/>
  <c r="AJ38" i="10"/>
  <c r="AI38" i="10"/>
  <c r="AH38" i="10"/>
  <c r="AG38" i="10"/>
  <c r="AE38" i="10"/>
  <c r="AD38" i="10"/>
  <c r="AF38" i="10" s="1"/>
  <c r="AK38" i="10" s="1"/>
  <c r="W38" i="10"/>
  <c r="V38" i="10"/>
  <c r="S38" i="10"/>
  <c r="T38" i="10" s="1"/>
  <c r="R38" i="10"/>
  <c r="O38" i="10"/>
  <c r="N38" i="10"/>
  <c r="P38" i="10" s="1"/>
  <c r="K38" i="10"/>
  <c r="J38" i="10"/>
  <c r="Z38" i="10" s="1"/>
  <c r="H38" i="10"/>
  <c r="G38" i="10"/>
  <c r="E38" i="10"/>
  <c r="D38" i="10"/>
  <c r="AJ37" i="10"/>
  <c r="AF37" i="10"/>
  <c r="AA37" i="10"/>
  <c r="Z37" i="10"/>
  <c r="AB37" i="10" s="1"/>
  <c r="X37" i="10"/>
  <c r="T37" i="10"/>
  <c r="AK37" i="10" s="1"/>
  <c r="P37" i="10"/>
  <c r="L37" i="10"/>
  <c r="I37" i="10"/>
  <c r="Y37" i="10" s="1"/>
  <c r="F37" i="10"/>
  <c r="AJ36" i="10"/>
  <c r="AF36" i="10"/>
  <c r="AK36" i="10" s="1"/>
  <c r="AA36" i="10"/>
  <c r="Z36" i="10"/>
  <c r="AB36" i="10" s="1"/>
  <c r="Y36" i="10"/>
  <c r="X36" i="10"/>
  <c r="T36" i="10"/>
  <c r="P36" i="10"/>
  <c r="L36" i="10"/>
  <c r="M36" i="10" s="1"/>
  <c r="I36" i="10"/>
  <c r="F36" i="10"/>
  <c r="AJ35" i="10"/>
  <c r="AF35" i="10"/>
  <c r="AA35" i="10"/>
  <c r="Z35" i="10"/>
  <c r="X35" i="10"/>
  <c r="T35" i="10"/>
  <c r="U35" i="10" s="1"/>
  <c r="P35" i="10"/>
  <c r="L35" i="10"/>
  <c r="I35" i="10"/>
  <c r="F35" i="10"/>
  <c r="M35" i="10" s="1"/>
  <c r="AJ34" i="10"/>
  <c r="AF34" i="10"/>
  <c r="AK34" i="10" s="1"/>
  <c r="AA34" i="10"/>
  <c r="AB34" i="10" s="1"/>
  <c r="Z34" i="10"/>
  <c r="X34" i="10"/>
  <c r="T34" i="10"/>
  <c r="P34" i="10"/>
  <c r="L34" i="10"/>
  <c r="I34" i="10"/>
  <c r="Y34" i="10" s="1"/>
  <c r="F34" i="10"/>
  <c r="M34" i="10" s="1"/>
  <c r="AJ33" i="10"/>
  <c r="AF33" i="10"/>
  <c r="AA33" i="10"/>
  <c r="Z33" i="10"/>
  <c r="AB33" i="10" s="1"/>
  <c r="AC33" i="10" s="1"/>
  <c r="X33" i="10"/>
  <c r="T33" i="10"/>
  <c r="U33" i="10" s="1"/>
  <c r="Q33" i="10"/>
  <c r="P33" i="10"/>
  <c r="L33" i="10"/>
  <c r="I33" i="10"/>
  <c r="Y33" i="10" s="1"/>
  <c r="F33" i="10"/>
  <c r="AJ32" i="10"/>
  <c r="AF32" i="10"/>
  <c r="AA32" i="10"/>
  <c r="Z32" i="10"/>
  <c r="AB32" i="10" s="1"/>
  <c r="AC32" i="10" s="1"/>
  <c r="X32" i="10"/>
  <c r="T32" i="10"/>
  <c r="P32" i="10"/>
  <c r="L32" i="10"/>
  <c r="I32" i="10"/>
  <c r="F32" i="10"/>
  <c r="AI31" i="10"/>
  <c r="AJ31" i="10" s="1"/>
  <c r="AH31" i="10"/>
  <c r="AG31" i="10"/>
  <c r="AE31" i="10"/>
  <c r="AD31" i="10"/>
  <c r="AA31" i="10"/>
  <c r="W31" i="10"/>
  <c r="V31" i="10"/>
  <c r="X31" i="10" s="1"/>
  <c r="S31" i="10"/>
  <c r="R31" i="10"/>
  <c r="T31" i="10" s="1"/>
  <c r="O31" i="10"/>
  <c r="N31" i="10"/>
  <c r="P31" i="10" s="1"/>
  <c r="K31" i="10"/>
  <c r="J31" i="10"/>
  <c r="H31" i="10"/>
  <c r="G31" i="10"/>
  <c r="E31" i="10"/>
  <c r="D31" i="10"/>
  <c r="AJ30" i="10"/>
  <c r="AF30" i="10"/>
  <c r="AA30" i="10"/>
  <c r="Z30" i="10"/>
  <c r="AB30" i="10" s="1"/>
  <c r="X30" i="10"/>
  <c r="T30" i="10"/>
  <c r="AK30" i="10" s="1"/>
  <c r="P30" i="10"/>
  <c r="L30" i="10"/>
  <c r="I30" i="10"/>
  <c r="F30" i="10"/>
  <c r="AJ29" i="10"/>
  <c r="AF29" i="10"/>
  <c r="AB29" i="10"/>
  <c r="AA29" i="10"/>
  <c r="Z29" i="10"/>
  <c r="Y29" i="10"/>
  <c r="X29" i="10"/>
  <c r="T29" i="10"/>
  <c r="P29" i="10"/>
  <c r="Q29" i="10" s="1"/>
  <c r="L29" i="10"/>
  <c r="I29" i="10"/>
  <c r="F29" i="10"/>
  <c r="AJ28" i="10"/>
  <c r="AF28" i="10"/>
  <c r="AK28" i="10" s="1"/>
  <c r="AA28" i="10"/>
  <c r="Z28" i="10"/>
  <c r="AB28" i="10" s="1"/>
  <c r="AC28" i="10" s="1"/>
  <c r="X28" i="10"/>
  <c r="T28" i="10"/>
  <c r="Q28" i="10"/>
  <c r="P28" i="10"/>
  <c r="L28" i="10"/>
  <c r="M28" i="10" s="1"/>
  <c r="I28" i="10"/>
  <c r="F28" i="10"/>
  <c r="AJ27" i="10"/>
  <c r="AF27" i="10"/>
  <c r="AA27" i="10"/>
  <c r="Z27" i="10"/>
  <c r="X27" i="10"/>
  <c r="T27" i="10"/>
  <c r="P27" i="10"/>
  <c r="Q27" i="10" s="1"/>
  <c r="L27" i="10"/>
  <c r="I27" i="10"/>
  <c r="Y27" i="10" s="1"/>
  <c r="F27" i="10"/>
  <c r="M27" i="10" s="1"/>
  <c r="AJ26" i="10"/>
  <c r="AF26" i="10"/>
  <c r="AA26" i="10"/>
  <c r="AB26" i="10" s="1"/>
  <c r="AC26" i="10" s="1"/>
  <c r="Z26" i="10"/>
  <c r="X26" i="10"/>
  <c r="T26" i="10"/>
  <c r="U26" i="10" s="1"/>
  <c r="P26" i="10"/>
  <c r="L26" i="10"/>
  <c r="I26" i="10"/>
  <c r="F26" i="10"/>
  <c r="M26" i="10" s="1"/>
  <c r="AJ25" i="10"/>
  <c r="AF25" i="10"/>
  <c r="AK25" i="10" s="1"/>
  <c r="AA25" i="10"/>
  <c r="Z25" i="10"/>
  <c r="AB25" i="10" s="1"/>
  <c r="X25" i="10"/>
  <c r="T25" i="10"/>
  <c r="Q25" i="10"/>
  <c r="P25" i="10"/>
  <c r="L25" i="10"/>
  <c r="I25" i="10"/>
  <c r="Y25" i="10" s="1"/>
  <c r="F25" i="10"/>
  <c r="AJ24" i="10"/>
  <c r="AF24" i="10"/>
  <c r="AA24" i="10"/>
  <c r="Z24" i="10"/>
  <c r="AB24" i="10" s="1"/>
  <c r="X24" i="10"/>
  <c r="T24" i="10"/>
  <c r="P24" i="10"/>
  <c r="L24" i="10"/>
  <c r="I24" i="10"/>
  <c r="Y24" i="10" s="1"/>
  <c r="F24" i="10"/>
  <c r="AJ23" i="10"/>
  <c r="AF23" i="10"/>
  <c r="AA23" i="10"/>
  <c r="Z23" i="10"/>
  <c r="X23" i="10"/>
  <c r="Y23" i="10" s="1"/>
  <c r="U23" i="10"/>
  <c r="T23" i="10"/>
  <c r="AK23" i="10" s="1"/>
  <c r="P23" i="10"/>
  <c r="L23" i="10"/>
  <c r="I23" i="10"/>
  <c r="F23" i="10"/>
  <c r="Q23" i="10" s="1"/>
  <c r="AK22" i="10"/>
  <c r="AJ22" i="10"/>
  <c r="AF22" i="10"/>
  <c r="AA22" i="10"/>
  <c r="Z22" i="10"/>
  <c r="AB22" i="10" s="1"/>
  <c r="X22" i="10"/>
  <c r="T22" i="10"/>
  <c r="P22" i="10"/>
  <c r="L22" i="10"/>
  <c r="I22" i="10"/>
  <c r="F22" i="10"/>
  <c r="AI21" i="10"/>
  <c r="AH21" i="10"/>
  <c r="AJ21" i="10" s="1"/>
  <c r="AG21" i="10"/>
  <c r="AE21" i="10"/>
  <c r="AF21" i="10" s="1"/>
  <c r="AK21" i="10" s="1"/>
  <c r="AD21" i="10"/>
  <c r="W21" i="10"/>
  <c r="V21" i="10"/>
  <c r="S21" i="10"/>
  <c r="R21" i="10"/>
  <c r="T21" i="10" s="1"/>
  <c r="O21" i="10"/>
  <c r="N21" i="10"/>
  <c r="P21" i="10" s="1"/>
  <c r="Q21" i="10" s="1"/>
  <c r="K21" i="10"/>
  <c r="AA21" i="10" s="1"/>
  <c r="J21" i="10"/>
  <c r="I21" i="10"/>
  <c r="H21" i="10"/>
  <c r="G21" i="10"/>
  <c r="E21" i="10"/>
  <c r="D21" i="10"/>
  <c r="F21" i="10" s="1"/>
  <c r="AJ20" i="10"/>
  <c r="AF20" i="10"/>
  <c r="AA20" i="10"/>
  <c r="AB20" i="10" s="1"/>
  <c r="AC20" i="10" s="1"/>
  <c r="Z20" i="10"/>
  <c r="X20" i="10"/>
  <c r="T20" i="10"/>
  <c r="U20" i="10" s="1"/>
  <c r="P20" i="10"/>
  <c r="L20" i="10"/>
  <c r="M20" i="10" s="1"/>
  <c r="I20" i="10"/>
  <c r="F20" i="10"/>
  <c r="AJ19" i="10"/>
  <c r="AF19" i="10"/>
  <c r="AA19" i="10"/>
  <c r="Z19" i="10"/>
  <c r="AB19" i="10" s="1"/>
  <c r="X19" i="10"/>
  <c r="T19" i="10"/>
  <c r="P19" i="10"/>
  <c r="Q19" i="10" s="1"/>
  <c r="L19" i="10"/>
  <c r="I19" i="10"/>
  <c r="Y19" i="10" s="1"/>
  <c r="F19" i="10"/>
  <c r="AJ18" i="10"/>
  <c r="AF18" i="10"/>
  <c r="AK18" i="10" s="1"/>
  <c r="AA18" i="10"/>
  <c r="Z18" i="10"/>
  <c r="X18" i="10"/>
  <c r="T18" i="10"/>
  <c r="Q18" i="10"/>
  <c r="P18" i="10"/>
  <c r="L18" i="10"/>
  <c r="I18" i="10"/>
  <c r="U18" i="10" s="1"/>
  <c r="F18" i="10"/>
  <c r="M18" i="10" s="1"/>
  <c r="AJ17" i="10"/>
  <c r="AF17" i="10"/>
  <c r="AK17" i="10" s="1"/>
  <c r="AA17" i="10"/>
  <c r="Z17" i="10"/>
  <c r="AB17" i="10" s="1"/>
  <c r="X17" i="10"/>
  <c r="T17" i="10"/>
  <c r="P17" i="10"/>
  <c r="L17" i="10"/>
  <c r="I17" i="10"/>
  <c r="F17" i="10"/>
  <c r="AK16" i="10"/>
  <c r="AJ16" i="10"/>
  <c r="AF16" i="10"/>
  <c r="AA16" i="10"/>
  <c r="Z16" i="10"/>
  <c r="X16" i="10"/>
  <c r="Y16" i="10" s="1"/>
  <c r="U16" i="10"/>
  <c r="T16" i="10"/>
  <c r="P16" i="10"/>
  <c r="L16" i="10"/>
  <c r="I16" i="10"/>
  <c r="F16" i="10"/>
  <c r="AJ15" i="10"/>
  <c r="AF15" i="10"/>
  <c r="AK15" i="10" s="1"/>
  <c r="AA15" i="10"/>
  <c r="Z15" i="10"/>
  <c r="AB15" i="10" s="1"/>
  <c r="X15" i="10"/>
  <c r="T15" i="10"/>
  <c r="P15" i="10"/>
  <c r="M15" i="10"/>
  <c r="L15" i="10"/>
  <c r="I15" i="10"/>
  <c r="F15" i="10"/>
  <c r="AJ14" i="10"/>
  <c r="AF14" i="10"/>
  <c r="AA14" i="10"/>
  <c r="Z14" i="10"/>
  <c r="X14" i="10"/>
  <c r="T14" i="10"/>
  <c r="P14" i="10"/>
  <c r="L14" i="10"/>
  <c r="M14" i="10" s="1"/>
  <c r="I14" i="10"/>
  <c r="F14" i="10"/>
  <c r="AI13" i="10"/>
  <c r="AH13" i="10"/>
  <c r="AG13" i="10"/>
  <c r="AE13" i="10"/>
  <c r="AF13" i="10" s="1"/>
  <c r="AK13" i="10" s="1"/>
  <c r="AD13" i="10"/>
  <c r="W13" i="10"/>
  <c r="X13" i="10" s="1"/>
  <c r="V13" i="10"/>
  <c r="S13" i="10"/>
  <c r="R13" i="10"/>
  <c r="T13" i="10" s="1"/>
  <c r="O13" i="10"/>
  <c r="N13" i="10"/>
  <c r="P13" i="10" s="1"/>
  <c r="K13" i="10"/>
  <c r="J13" i="10"/>
  <c r="L13" i="10" s="1"/>
  <c r="H13" i="10"/>
  <c r="I13" i="10" s="1"/>
  <c r="G13" i="10"/>
  <c r="E13" i="10"/>
  <c r="D13" i="10"/>
  <c r="AJ12" i="10"/>
  <c r="AF12" i="10"/>
  <c r="AK12" i="10" s="1"/>
  <c r="AA12" i="10"/>
  <c r="Z12" i="10"/>
  <c r="AB12" i="10" s="1"/>
  <c r="AC12" i="10" s="1"/>
  <c r="X12" i="10"/>
  <c r="T12" i="10"/>
  <c r="P12" i="10"/>
  <c r="Q12" i="10" s="1"/>
  <c r="L12" i="10"/>
  <c r="I12" i="10"/>
  <c r="F12" i="10"/>
  <c r="AJ11" i="10"/>
  <c r="AF11" i="10"/>
  <c r="AK11" i="10" s="1"/>
  <c r="AA11" i="10"/>
  <c r="Z11" i="10"/>
  <c r="AB11" i="10" s="1"/>
  <c r="X11" i="10"/>
  <c r="T11" i="10"/>
  <c r="Q11" i="10"/>
  <c r="P11" i="10"/>
  <c r="L11" i="10"/>
  <c r="I11" i="10"/>
  <c r="U11" i="10" s="1"/>
  <c r="F11" i="10"/>
  <c r="AJ10" i="10"/>
  <c r="AF10" i="10"/>
  <c r="AA10" i="10"/>
  <c r="Z10" i="10"/>
  <c r="AB10" i="10" s="1"/>
  <c r="X10" i="10"/>
  <c r="T10" i="10"/>
  <c r="AK10" i="10" s="1"/>
  <c r="P10" i="10"/>
  <c r="L10" i="10"/>
  <c r="I10" i="10"/>
  <c r="U10" i="10" s="1"/>
  <c r="F10" i="10"/>
  <c r="AJ9" i="10"/>
  <c r="AF9" i="10"/>
  <c r="AA9" i="10"/>
  <c r="Z9" i="10"/>
  <c r="X9" i="10"/>
  <c r="U9" i="10"/>
  <c r="T9" i="10"/>
  <c r="AK9" i="10" s="1"/>
  <c r="P9" i="10"/>
  <c r="L9" i="10"/>
  <c r="M9" i="10" s="1"/>
  <c r="I9" i="10"/>
  <c r="Y9" i="10" s="1"/>
  <c r="F9" i="10"/>
  <c r="Q9" i="10" s="1"/>
  <c r="AI32" i="9"/>
  <c r="AH32" i="9"/>
  <c r="AJ32" i="9" s="1"/>
  <c r="AG32" i="9"/>
  <c r="AE32" i="9"/>
  <c r="AD32" i="9"/>
  <c r="W32" i="9"/>
  <c r="V32" i="9"/>
  <c r="S32" i="9"/>
  <c r="R32" i="9"/>
  <c r="T32" i="9" s="1"/>
  <c r="O32" i="9"/>
  <c r="P32" i="9" s="1"/>
  <c r="N32" i="9"/>
  <c r="K32" i="9"/>
  <c r="L32" i="9" s="1"/>
  <c r="J32" i="9"/>
  <c r="H32" i="9"/>
  <c r="G32" i="9"/>
  <c r="E32" i="9"/>
  <c r="D32" i="9"/>
  <c r="F32" i="9" s="1"/>
  <c r="AI31" i="9"/>
  <c r="AH31" i="9"/>
  <c r="AG31" i="9"/>
  <c r="AE31" i="9"/>
  <c r="AD31" i="9"/>
  <c r="AF31" i="9" s="1"/>
  <c r="W31" i="9"/>
  <c r="V31" i="9"/>
  <c r="S31" i="9"/>
  <c r="R31" i="9"/>
  <c r="O31" i="9"/>
  <c r="N31" i="9"/>
  <c r="P31" i="9" s="1"/>
  <c r="K31" i="9"/>
  <c r="J31" i="9"/>
  <c r="L31" i="9" s="1"/>
  <c r="H31" i="9"/>
  <c r="G31" i="9"/>
  <c r="I31" i="9" s="1"/>
  <c r="E31" i="9"/>
  <c r="F31" i="9" s="1"/>
  <c r="D31" i="9"/>
  <c r="AJ30" i="9"/>
  <c r="AF30" i="9"/>
  <c r="AA30" i="9"/>
  <c r="Z30" i="9"/>
  <c r="X30" i="9"/>
  <c r="T30" i="9"/>
  <c r="U30" i="9" s="1"/>
  <c r="P30" i="9"/>
  <c r="L30" i="9"/>
  <c r="I30" i="9"/>
  <c r="Y30" i="9" s="1"/>
  <c r="F30" i="9"/>
  <c r="AK29" i="9"/>
  <c r="AJ29" i="9"/>
  <c r="AF29" i="9"/>
  <c r="AA29" i="9"/>
  <c r="AB29" i="9" s="1"/>
  <c r="Z29" i="9"/>
  <c r="X29" i="9"/>
  <c r="U29" i="9"/>
  <c r="T29" i="9"/>
  <c r="P29" i="9"/>
  <c r="L29" i="9"/>
  <c r="I29" i="9"/>
  <c r="F29" i="9"/>
  <c r="M29" i="9" s="1"/>
  <c r="AJ28" i="9"/>
  <c r="AF28" i="9"/>
  <c r="AA28" i="9"/>
  <c r="Z28" i="9"/>
  <c r="AB28" i="9" s="1"/>
  <c r="X28" i="9"/>
  <c r="T28" i="9"/>
  <c r="P28" i="9"/>
  <c r="L28" i="9"/>
  <c r="I28" i="9"/>
  <c r="F28" i="9"/>
  <c r="AJ27" i="9"/>
  <c r="AF27" i="9"/>
  <c r="AK27" i="9" s="1"/>
  <c r="AA27" i="9"/>
  <c r="Z27" i="9"/>
  <c r="AB27" i="9" s="1"/>
  <c r="X27" i="9"/>
  <c r="T27" i="9"/>
  <c r="Q27" i="9"/>
  <c r="P27" i="9"/>
  <c r="L27" i="9"/>
  <c r="M27" i="9" s="1"/>
  <c r="I27" i="9"/>
  <c r="F27" i="9"/>
  <c r="AJ26" i="9"/>
  <c r="AF26" i="9"/>
  <c r="AK26" i="9" s="1"/>
  <c r="AA26" i="9"/>
  <c r="Z26" i="9"/>
  <c r="X26" i="9"/>
  <c r="T26" i="9"/>
  <c r="P26" i="9"/>
  <c r="L26" i="9"/>
  <c r="I26" i="9"/>
  <c r="Y26" i="9" s="1"/>
  <c r="F26" i="9"/>
  <c r="Q26" i="9" s="1"/>
  <c r="AJ25" i="9"/>
  <c r="AI25" i="9"/>
  <c r="AH25" i="9"/>
  <c r="AG25" i="9"/>
  <c r="AE25" i="9"/>
  <c r="AD25" i="9"/>
  <c r="AF25" i="9" s="1"/>
  <c r="X25" i="9"/>
  <c r="W25" i="9"/>
  <c r="V25" i="9"/>
  <c r="S25" i="9"/>
  <c r="R25" i="9"/>
  <c r="O25" i="9"/>
  <c r="N25" i="9"/>
  <c r="L25" i="9"/>
  <c r="K25" i="9"/>
  <c r="AA25" i="9" s="1"/>
  <c r="J25" i="9"/>
  <c r="H25" i="9"/>
  <c r="G25" i="9"/>
  <c r="E25" i="9"/>
  <c r="D25" i="9"/>
  <c r="F25" i="9" s="1"/>
  <c r="AJ24" i="9"/>
  <c r="AF24" i="9"/>
  <c r="AK24" i="9" s="1"/>
  <c r="AA24" i="9"/>
  <c r="Z24" i="9"/>
  <c r="X24" i="9"/>
  <c r="T24" i="9"/>
  <c r="P24" i="9"/>
  <c r="L24" i="9"/>
  <c r="I24" i="9"/>
  <c r="F24" i="9"/>
  <c r="Q24" i="9" s="1"/>
  <c r="AJ23" i="9"/>
  <c r="AF23" i="9"/>
  <c r="AA23" i="9"/>
  <c r="Z23" i="9"/>
  <c r="X23" i="9"/>
  <c r="T23" i="9"/>
  <c r="U23" i="9" s="1"/>
  <c r="P23" i="9"/>
  <c r="L23" i="9"/>
  <c r="I23" i="9"/>
  <c r="F23" i="9"/>
  <c r="AJ22" i="9"/>
  <c r="AF22" i="9"/>
  <c r="AA22" i="9"/>
  <c r="AB22" i="9" s="1"/>
  <c r="Z22" i="9"/>
  <c r="X22" i="9"/>
  <c r="T22" i="9"/>
  <c r="AK22" i="9" s="1"/>
  <c r="P22" i="9"/>
  <c r="L22" i="9"/>
  <c r="I22" i="9"/>
  <c r="F22" i="9"/>
  <c r="M22" i="9" s="1"/>
  <c r="AK21" i="9"/>
  <c r="AJ21" i="9"/>
  <c r="AF21" i="9"/>
  <c r="AB21" i="9"/>
  <c r="AA21" i="9"/>
  <c r="Z21" i="9"/>
  <c r="X21" i="9"/>
  <c r="Y21" i="9" s="1"/>
  <c r="T21" i="9"/>
  <c r="P21" i="9"/>
  <c r="L21" i="9"/>
  <c r="I21" i="9"/>
  <c r="F21" i="9"/>
  <c r="Q21" i="9" s="1"/>
  <c r="AJ20" i="9"/>
  <c r="AF20" i="9"/>
  <c r="AA20" i="9"/>
  <c r="Z20" i="9"/>
  <c r="X20" i="9"/>
  <c r="T20" i="9"/>
  <c r="P20" i="9"/>
  <c r="L20" i="9"/>
  <c r="M20" i="9" s="1"/>
  <c r="I20" i="9"/>
  <c r="F20" i="9"/>
  <c r="AJ19" i="9"/>
  <c r="AF19" i="9"/>
  <c r="AA19" i="9"/>
  <c r="Z19" i="9"/>
  <c r="X19" i="9"/>
  <c r="T19" i="9"/>
  <c r="U19" i="9" s="1"/>
  <c r="P19" i="9"/>
  <c r="L19" i="9"/>
  <c r="I19" i="9"/>
  <c r="F19" i="9"/>
  <c r="Q19" i="9" s="1"/>
  <c r="AJ18" i="9"/>
  <c r="AF18" i="9"/>
  <c r="AK18" i="9" s="1"/>
  <c r="AA18" i="9"/>
  <c r="AB18" i="9" s="1"/>
  <c r="Z18" i="9"/>
  <c r="X18" i="9"/>
  <c r="T18" i="9"/>
  <c r="P18" i="9"/>
  <c r="Q18" i="9" s="1"/>
  <c r="L18" i="9"/>
  <c r="M18" i="9" s="1"/>
  <c r="I18" i="9"/>
  <c r="F18" i="9"/>
  <c r="AI17" i="9"/>
  <c r="AH17" i="9"/>
  <c r="AJ17" i="9" s="1"/>
  <c r="AG17" i="9"/>
  <c r="AE17" i="9"/>
  <c r="AD17" i="9"/>
  <c r="W17" i="9"/>
  <c r="V17" i="9"/>
  <c r="X17" i="9" s="1"/>
  <c r="S17" i="9"/>
  <c r="R17" i="9"/>
  <c r="T17" i="9" s="1"/>
  <c r="O17" i="9"/>
  <c r="N17" i="9"/>
  <c r="P17" i="9" s="1"/>
  <c r="K17" i="9"/>
  <c r="AA17" i="9" s="1"/>
  <c r="J17" i="9"/>
  <c r="H17" i="9"/>
  <c r="I17" i="9" s="1"/>
  <c r="G17" i="9"/>
  <c r="E17" i="9"/>
  <c r="F17" i="9" s="1"/>
  <c r="D17" i="9"/>
  <c r="AJ16" i="9"/>
  <c r="AF16" i="9"/>
  <c r="AK16" i="9" s="1"/>
  <c r="AA16" i="9"/>
  <c r="Z16" i="9"/>
  <c r="AB16" i="9" s="1"/>
  <c r="X16" i="9"/>
  <c r="T16" i="9"/>
  <c r="P16" i="9"/>
  <c r="L16" i="9"/>
  <c r="I16" i="9"/>
  <c r="F16" i="9"/>
  <c r="M16" i="9" s="1"/>
  <c r="AJ15" i="9"/>
  <c r="AF15" i="9"/>
  <c r="AA15" i="9"/>
  <c r="Z15" i="9"/>
  <c r="X15" i="9"/>
  <c r="T15" i="9"/>
  <c r="P15" i="9"/>
  <c r="L15" i="9"/>
  <c r="I15" i="9"/>
  <c r="Y15" i="9" s="1"/>
  <c r="F15" i="9"/>
  <c r="AK14" i="9"/>
  <c r="AJ14" i="9"/>
  <c r="AF14" i="9"/>
  <c r="AB14" i="9"/>
  <c r="AA14" i="9"/>
  <c r="Z14" i="9"/>
  <c r="X14" i="9"/>
  <c r="T14" i="9"/>
  <c r="P14" i="9"/>
  <c r="L14" i="9"/>
  <c r="I14" i="9"/>
  <c r="AC14" i="9" s="1"/>
  <c r="F14" i="9"/>
  <c r="AJ13" i="9"/>
  <c r="AF13" i="9"/>
  <c r="AA13" i="9"/>
  <c r="Z13" i="9"/>
  <c r="X13" i="9"/>
  <c r="T13" i="9"/>
  <c r="P13" i="9"/>
  <c r="L13" i="9"/>
  <c r="I13" i="9"/>
  <c r="F13" i="9"/>
  <c r="Q13" i="9" s="1"/>
  <c r="AJ12" i="9"/>
  <c r="AF12" i="9"/>
  <c r="AK12" i="9" s="1"/>
  <c r="AA12" i="9"/>
  <c r="Z12" i="9"/>
  <c r="AB12" i="9" s="1"/>
  <c r="AC12" i="9" s="1"/>
  <c r="X12" i="9"/>
  <c r="T12" i="9"/>
  <c r="P12" i="9"/>
  <c r="L12" i="9"/>
  <c r="I12" i="9"/>
  <c r="F12" i="9"/>
  <c r="Q12" i="9" s="1"/>
  <c r="AJ11" i="9"/>
  <c r="AF11" i="9"/>
  <c r="AA11" i="9"/>
  <c r="AB11" i="9" s="1"/>
  <c r="AC11" i="9" s="1"/>
  <c r="Z11" i="9"/>
  <c r="X11" i="9"/>
  <c r="T11" i="9"/>
  <c r="P11" i="9"/>
  <c r="Q11" i="9" s="1"/>
  <c r="L11" i="9"/>
  <c r="I11" i="9"/>
  <c r="F11" i="9"/>
  <c r="M11" i="9" s="1"/>
  <c r="AJ10" i="9"/>
  <c r="AF10" i="9"/>
  <c r="AK10" i="9" s="1"/>
  <c r="AB10" i="9"/>
  <c r="AC10" i="9" s="1"/>
  <c r="AA10" i="9"/>
  <c r="Z10" i="9"/>
  <c r="X10" i="9"/>
  <c r="T10" i="9"/>
  <c r="P10" i="9"/>
  <c r="L10" i="9"/>
  <c r="I10" i="9"/>
  <c r="Y10" i="9" s="1"/>
  <c r="F10" i="9"/>
  <c r="M10" i="9" s="1"/>
  <c r="AJ9" i="9"/>
  <c r="AF9" i="9"/>
  <c r="AK9" i="9" s="1"/>
  <c r="AA9" i="9"/>
  <c r="Z9" i="9"/>
  <c r="AB9" i="9" s="1"/>
  <c r="X9" i="9"/>
  <c r="T9" i="9"/>
  <c r="P9" i="9"/>
  <c r="Q9" i="9" s="1"/>
  <c r="L9" i="9"/>
  <c r="M9" i="9" s="1"/>
  <c r="I9" i="9"/>
  <c r="U9" i="9" s="1"/>
  <c r="F9" i="9"/>
  <c r="AI41" i="8"/>
  <c r="AH41" i="8"/>
  <c r="AJ41" i="8" s="1"/>
  <c r="AG41" i="8"/>
  <c r="AE41" i="8"/>
  <c r="AD41" i="8"/>
  <c r="AF41" i="8" s="1"/>
  <c r="AK41" i="8" s="1"/>
  <c r="W41" i="8"/>
  <c r="V41" i="8"/>
  <c r="X41" i="8" s="1"/>
  <c r="S41" i="8"/>
  <c r="R41" i="8"/>
  <c r="T41" i="8" s="1"/>
  <c r="O41" i="8"/>
  <c r="N41" i="8"/>
  <c r="P41" i="8" s="1"/>
  <c r="K41" i="8"/>
  <c r="AA41" i="8" s="1"/>
  <c r="J41" i="8"/>
  <c r="H41" i="8"/>
  <c r="G41" i="8"/>
  <c r="I41" i="8" s="1"/>
  <c r="E41" i="8"/>
  <c r="D41" i="8"/>
  <c r="F41" i="8" s="1"/>
  <c r="AI40" i="8"/>
  <c r="AJ40" i="8" s="1"/>
  <c r="AH40" i="8"/>
  <c r="AG40" i="8"/>
  <c r="AE40" i="8"/>
  <c r="AD40" i="8"/>
  <c r="AF40" i="8" s="1"/>
  <c r="W40" i="8"/>
  <c r="V40" i="8"/>
  <c r="S40" i="8"/>
  <c r="R40" i="8"/>
  <c r="O40" i="8"/>
  <c r="N40" i="8"/>
  <c r="K40" i="8"/>
  <c r="J40" i="8"/>
  <c r="H40" i="8"/>
  <c r="G40" i="8"/>
  <c r="I40" i="8" s="1"/>
  <c r="E40" i="8"/>
  <c r="D40" i="8"/>
  <c r="AJ39" i="8"/>
  <c r="AF39" i="8"/>
  <c r="AK39" i="8" s="1"/>
  <c r="AA39" i="8"/>
  <c r="Z39" i="8"/>
  <c r="AB39" i="8" s="1"/>
  <c r="X39" i="8"/>
  <c r="T39" i="8"/>
  <c r="P39" i="8"/>
  <c r="L39" i="8"/>
  <c r="I39" i="8"/>
  <c r="F39" i="8"/>
  <c r="AJ38" i="8"/>
  <c r="AF38" i="8"/>
  <c r="AK38" i="8" s="1"/>
  <c r="AA38" i="8"/>
  <c r="Z38" i="8"/>
  <c r="AB38" i="8" s="1"/>
  <c r="X38" i="8"/>
  <c r="T38" i="8"/>
  <c r="P38" i="8"/>
  <c r="L38" i="8"/>
  <c r="I38" i="8"/>
  <c r="U38" i="8" s="1"/>
  <c r="F38" i="8"/>
  <c r="Q38" i="8" s="1"/>
  <c r="AK37" i="8"/>
  <c r="AJ37" i="8"/>
  <c r="AF37" i="8"/>
  <c r="AA37" i="8"/>
  <c r="Z37" i="8"/>
  <c r="AB37" i="8" s="1"/>
  <c r="X37" i="8"/>
  <c r="T37" i="8"/>
  <c r="P37" i="8"/>
  <c r="Q37" i="8" s="1"/>
  <c r="L37" i="8"/>
  <c r="M37" i="8" s="1"/>
  <c r="I37" i="8"/>
  <c r="Y37" i="8" s="1"/>
  <c r="F37" i="8"/>
  <c r="AJ36" i="8"/>
  <c r="AF36" i="8"/>
  <c r="AA36" i="8"/>
  <c r="AB36" i="8" s="1"/>
  <c r="Z36" i="8"/>
  <c r="X36" i="8"/>
  <c r="T36" i="8"/>
  <c r="P36" i="8"/>
  <c r="Q36" i="8" s="1"/>
  <c r="L36" i="8"/>
  <c r="I36" i="8"/>
  <c r="Y36" i="8" s="1"/>
  <c r="F36" i="8"/>
  <c r="M36" i="8" s="1"/>
  <c r="AJ35" i="8"/>
  <c r="AF35" i="8"/>
  <c r="AK35" i="8" s="1"/>
  <c r="AB35" i="8"/>
  <c r="AA35" i="8"/>
  <c r="Z35" i="8"/>
  <c r="X35" i="8"/>
  <c r="T35" i="8"/>
  <c r="P35" i="8"/>
  <c r="L35" i="8"/>
  <c r="I35" i="8"/>
  <c r="Y35" i="8" s="1"/>
  <c r="F35" i="8"/>
  <c r="M35" i="8" s="1"/>
  <c r="AI34" i="8"/>
  <c r="AH34" i="8"/>
  <c r="AJ34" i="8" s="1"/>
  <c r="AG34" i="8"/>
  <c r="AE34" i="8"/>
  <c r="AD34" i="8"/>
  <c r="AF34" i="8" s="1"/>
  <c r="X34" i="8"/>
  <c r="W34" i="8"/>
  <c r="V34" i="8"/>
  <c r="S34" i="8"/>
  <c r="R34" i="8"/>
  <c r="T34" i="8" s="1"/>
  <c r="O34" i="8"/>
  <c r="N34" i="8"/>
  <c r="P34" i="8" s="1"/>
  <c r="K34" i="8"/>
  <c r="AA34" i="8" s="1"/>
  <c r="J34" i="8"/>
  <c r="H34" i="8"/>
  <c r="G34" i="8"/>
  <c r="I34" i="8" s="1"/>
  <c r="E34" i="8"/>
  <c r="D34" i="8"/>
  <c r="F34" i="8" s="1"/>
  <c r="AK33" i="8"/>
  <c r="AJ33" i="8"/>
  <c r="AF33" i="8"/>
  <c r="AA33" i="8"/>
  <c r="Z33" i="8"/>
  <c r="X33" i="8"/>
  <c r="T33" i="8"/>
  <c r="P33" i="8"/>
  <c r="L33" i="8"/>
  <c r="I33" i="8"/>
  <c r="U33" i="8" s="1"/>
  <c r="F33" i="8"/>
  <c r="AJ32" i="8"/>
  <c r="AF32" i="8"/>
  <c r="AK32" i="8" s="1"/>
  <c r="AA32" i="8"/>
  <c r="Z32" i="8"/>
  <c r="AB32" i="8" s="1"/>
  <c r="X32" i="8"/>
  <c r="T32" i="8"/>
  <c r="U32" i="8" s="1"/>
  <c r="P32" i="8"/>
  <c r="L32" i="8"/>
  <c r="I32" i="8"/>
  <c r="F32" i="8"/>
  <c r="Q32" i="8" s="1"/>
  <c r="AK31" i="8"/>
  <c r="AJ31" i="8"/>
  <c r="AF31" i="8"/>
  <c r="AA31" i="8"/>
  <c r="Z31" i="8"/>
  <c r="X31" i="8"/>
  <c r="T31" i="8"/>
  <c r="P31" i="8"/>
  <c r="L31" i="8"/>
  <c r="I31" i="8"/>
  <c r="U31" i="8" s="1"/>
  <c r="F31" i="8"/>
  <c r="AJ30" i="8"/>
  <c r="AF30" i="8"/>
  <c r="AA30" i="8"/>
  <c r="Z30" i="8"/>
  <c r="AB30" i="8" s="1"/>
  <c r="X30" i="8"/>
  <c r="T30" i="8"/>
  <c r="AK30" i="8" s="1"/>
  <c r="P30" i="8"/>
  <c r="Q30" i="8" s="1"/>
  <c r="L30" i="8"/>
  <c r="M30" i="8" s="1"/>
  <c r="I30" i="8"/>
  <c r="F30" i="8"/>
  <c r="AJ29" i="8"/>
  <c r="AF29" i="8"/>
  <c r="AK29" i="8" s="1"/>
  <c r="AA29" i="8"/>
  <c r="Z29" i="8"/>
  <c r="X29" i="8"/>
  <c r="T29" i="8"/>
  <c r="P29" i="8"/>
  <c r="L29" i="8"/>
  <c r="I29" i="8"/>
  <c r="Y29" i="8" s="1"/>
  <c r="F29" i="8"/>
  <c r="M29" i="8" s="1"/>
  <c r="AJ28" i="8"/>
  <c r="AF28" i="8"/>
  <c r="AB28" i="8"/>
  <c r="AA28" i="8"/>
  <c r="Z28" i="8"/>
  <c r="X28" i="8"/>
  <c r="T28" i="8"/>
  <c r="U28" i="8" s="1"/>
  <c r="P28" i="8"/>
  <c r="Q28" i="8" s="1"/>
  <c r="M28" i="8"/>
  <c r="L28" i="8"/>
  <c r="I28" i="8"/>
  <c r="Y28" i="8" s="1"/>
  <c r="F28" i="8"/>
  <c r="AI27" i="8"/>
  <c r="AH27" i="8"/>
  <c r="AJ27" i="8" s="1"/>
  <c r="AG27" i="8"/>
  <c r="AF27" i="8"/>
  <c r="AE27" i="8"/>
  <c r="AD27" i="8"/>
  <c r="W27" i="8"/>
  <c r="V27" i="8"/>
  <c r="X27" i="8" s="1"/>
  <c r="S27" i="8"/>
  <c r="R27" i="8"/>
  <c r="T27" i="8" s="1"/>
  <c r="O27" i="8"/>
  <c r="P27" i="8" s="1"/>
  <c r="N27" i="8"/>
  <c r="K27" i="8"/>
  <c r="J27" i="8"/>
  <c r="H27" i="8"/>
  <c r="G27" i="8"/>
  <c r="I27" i="8" s="1"/>
  <c r="E27" i="8"/>
  <c r="D27" i="8"/>
  <c r="F27" i="8" s="1"/>
  <c r="AJ26" i="8"/>
  <c r="AF26" i="8"/>
  <c r="AA26" i="8"/>
  <c r="Z26" i="8"/>
  <c r="AB26" i="8" s="1"/>
  <c r="X26" i="8"/>
  <c r="T26" i="8"/>
  <c r="U26" i="8" s="1"/>
  <c r="P26" i="8"/>
  <c r="L26" i="8"/>
  <c r="I26" i="8"/>
  <c r="F26" i="8"/>
  <c r="AJ25" i="8"/>
  <c r="AF25" i="8"/>
  <c r="AK25" i="8" s="1"/>
  <c r="AA25" i="8"/>
  <c r="Z25" i="8"/>
  <c r="X25" i="8"/>
  <c r="T25" i="8"/>
  <c r="P25" i="8"/>
  <c r="L25" i="8"/>
  <c r="I25" i="8"/>
  <c r="U25" i="8" s="1"/>
  <c r="F25" i="8"/>
  <c r="Q25" i="8" s="1"/>
  <c r="AK24" i="8"/>
  <c r="AJ24" i="8"/>
  <c r="AF24" i="8"/>
  <c r="AA24" i="8"/>
  <c r="Z24" i="8"/>
  <c r="X24" i="8"/>
  <c r="T24" i="8"/>
  <c r="P24" i="8"/>
  <c r="L24" i="8"/>
  <c r="I24" i="8"/>
  <c r="F24" i="8"/>
  <c r="AJ23" i="8"/>
  <c r="AF23" i="8"/>
  <c r="AK23" i="8" s="1"/>
  <c r="AA23" i="8"/>
  <c r="Z23" i="8"/>
  <c r="AB23" i="8" s="1"/>
  <c r="X23" i="8"/>
  <c r="T23" i="8"/>
  <c r="P23" i="8"/>
  <c r="Q23" i="8" s="1"/>
  <c r="L23" i="8"/>
  <c r="I23" i="8"/>
  <c r="F23" i="8"/>
  <c r="AJ22" i="8"/>
  <c r="AF22" i="8"/>
  <c r="AK22" i="8" s="1"/>
  <c r="AA22" i="8"/>
  <c r="Z22" i="8"/>
  <c r="X22" i="8"/>
  <c r="T22" i="8"/>
  <c r="P22" i="8"/>
  <c r="L22" i="8"/>
  <c r="I22" i="8"/>
  <c r="Y22" i="8" s="1"/>
  <c r="F22" i="8"/>
  <c r="M22" i="8" s="1"/>
  <c r="AI21" i="8"/>
  <c r="AH21" i="8"/>
  <c r="AJ21" i="8" s="1"/>
  <c r="AG21" i="8"/>
  <c r="AE21" i="8"/>
  <c r="AD21" i="8"/>
  <c r="AF21" i="8" s="1"/>
  <c r="X21" i="8"/>
  <c r="W21" i="8"/>
  <c r="V21" i="8"/>
  <c r="S21" i="8"/>
  <c r="R21" i="8"/>
  <c r="O21" i="8"/>
  <c r="N21" i="8"/>
  <c r="P21" i="8" s="1"/>
  <c r="K21" i="8"/>
  <c r="AA21" i="8" s="1"/>
  <c r="J21" i="8"/>
  <c r="Z21" i="8" s="1"/>
  <c r="AB21" i="8" s="1"/>
  <c r="H21" i="8"/>
  <c r="G21" i="8"/>
  <c r="I21" i="8" s="1"/>
  <c r="E21" i="8"/>
  <c r="D21" i="8"/>
  <c r="F21" i="8" s="1"/>
  <c r="AJ20" i="8"/>
  <c r="AF20" i="8"/>
  <c r="AK20" i="8" s="1"/>
  <c r="AA20" i="8"/>
  <c r="Z20" i="8"/>
  <c r="AB20" i="8" s="1"/>
  <c r="AC20" i="8" s="1"/>
  <c r="X20" i="8"/>
  <c r="T20" i="8"/>
  <c r="P20" i="8"/>
  <c r="L20" i="8"/>
  <c r="I20" i="8"/>
  <c r="Y20" i="8" s="1"/>
  <c r="F20" i="8"/>
  <c r="AJ19" i="8"/>
  <c r="AF19" i="8"/>
  <c r="AA19" i="8"/>
  <c r="Z19" i="8"/>
  <c r="AB19" i="8" s="1"/>
  <c r="X19" i="8"/>
  <c r="U19" i="8"/>
  <c r="T19" i="8"/>
  <c r="P19" i="8"/>
  <c r="L19" i="8"/>
  <c r="I19" i="8"/>
  <c r="F19" i="8"/>
  <c r="Q19" i="8" s="1"/>
  <c r="AJ18" i="8"/>
  <c r="AF18" i="8"/>
  <c r="AK18" i="8" s="1"/>
  <c r="AA18" i="8"/>
  <c r="Z18" i="8"/>
  <c r="AB18" i="8" s="1"/>
  <c r="X18" i="8"/>
  <c r="T18" i="8"/>
  <c r="P18" i="8"/>
  <c r="L18" i="8"/>
  <c r="I18" i="8"/>
  <c r="F18" i="8"/>
  <c r="Q18" i="8" s="1"/>
  <c r="AJ17" i="8"/>
  <c r="AF17" i="8"/>
  <c r="AA17" i="8"/>
  <c r="Z17" i="8"/>
  <c r="AB17" i="8" s="1"/>
  <c r="X17" i="8"/>
  <c r="T17" i="8"/>
  <c r="AK17" i="8" s="1"/>
  <c r="P17" i="8"/>
  <c r="L17" i="8"/>
  <c r="I17" i="8"/>
  <c r="F17" i="8"/>
  <c r="Q17" i="8" s="1"/>
  <c r="AJ16" i="8"/>
  <c r="AF16" i="8"/>
  <c r="AK16" i="8" s="1"/>
  <c r="AA16" i="8"/>
  <c r="Z16" i="8"/>
  <c r="X16" i="8"/>
  <c r="T16" i="8"/>
  <c r="P16" i="8"/>
  <c r="L16" i="8"/>
  <c r="I16" i="8"/>
  <c r="Y16" i="8" s="1"/>
  <c r="F16" i="8"/>
  <c r="AI15" i="8"/>
  <c r="AH15" i="8"/>
  <c r="AG15" i="8"/>
  <c r="AE15" i="8"/>
  <c r="AD15" i="8"/>
  <c r="W15" i="8"/>
  <c r="V15" i="8"/>
  <c r="S15" i="8"/>
  <c r="R15" i="8"/>
  <c r="O15" i="8"/>
  <c r="P15" i="8" s="1"/>
  <c r="N15" i="8"/>
  <c r="K15" i="8"/>
  <c r="J15" i="8"/>
  <c r="L15" i="8" s="1"/>
  <c r="H15" i="8"/>
  <c r="G15" i="8"/>
  <c r="I15" i="8" s="1"/>
  <c r="F15" i="8"/>
  <c r="M15" i="8" s="1"/>
  <c r="E15" i="8"/>
  <c r="D15" i="8"/>
  <c r="AJ14" i="8"/>
  <c r="AF14" i="8"/>
  <c r="AA14" i="8"/>
  <c r="Z14" i="8"/>
  <c r="AB14" i="8" s="1"/>
  <c r="AC14" i="8" s="1"/>
  <c r="X14" i="8"/>
  <c r="T14" i="8"/>
  <c r="U14" i="8" s="1"/>
  <c r="P14" i="8"/>
  <c r="Q14" i="8" s="1"/>
  <c r="L14" i="8"/>
  <c r="I14" i="8"/>
  <c r="F14" i="8"/>
  <c r="M14" i="8" s="1"/>
  <c r="AJ13" i="8"/>
  <c r="AF13" i="8"/>
  <c r="AK13" i="8" s="1"/>
  <c r="AB13" i="8"/>
  <c r="AA13" i="8"/>
  <c r="Z13" i="8"/>
  <c r="X13" i="8"/>
  <c r="T13" i="8"/>
  <c r="P13" i="8"/>
  <c r="L13" i="8"/>
  <c r="I13" i="8"/>
  <c r="Y13" i="8" s="1"/>
  <c r="F13" i="8"/>
  <c r="Q13" i="8" s="1"/>
  <c r="AJ12" i="8"/>
  <c r="AF12" i="8"/>
  <c r="AA12" i="8"/>
  <c r="Z12" i="8"/>
  <c r="X12" i="8"/>
  <c r="T12" i="8"/>
  <c r="U12" i="8" s="1"/>
  <c r="P12" i="8"/>
  <c r="L12" i="8"/>
  <c r="I12" i="8"/>
  <c r="F12" i="8"/>
  <c r="AJ11" i="8"/>
  <c r="AF11" i="8"/>
  <c r="AK11" i="8" s="1"/>
  <c r="AA11" i="8"/>
  <c r="Z11" i="8"/>
  <c r="AB11" i="8" s="1"/>
  <c r="X11" i="8"/>
  <c r="T11" i="8"/>
  <c r="P11" i="8"/>
  <c r="L11" i="8"/>
  <c r="I11" i="8"/>
  <c r="U11" i="8" s="1"/>
  <c r="F11" i="8"/>
  <c r="Q11" i="8" s="1"/>
  <c r="AK10" i="8"/>
  <c r="AJ10" i="8"/>
  <c r="AF10" i="8"/>
  <c r="AA10" i="8"/>
  <c r="Z10" i="8"/>
  <c r="AB10" i="8" s="1"/>
  <c r="X10" i="8"/>
  <c r="T10" i="8"/>
  <c r="P10" i="8"/>
  <c r="L10" i="8"/>
  <c r="I10" i="8"/>
  <c r="U10" i="8" s="1"/>
  <c r="F10" i="8"/>
  <c r="AJ9" i="8"/>
  <c r="AF9" i="8"/>
  <c r="AK9" i="8" s="1"/>
  <c r="AA9" i="8"/>
  <c r="Z9" i="8"/>
  <c r="AB9" i="8" s="1"/>
  <c r="X9" i="8"/>
  <c r="T9" i="8"/>
  <c r="P9" i="8"/>
  <c r="Q9" i="8" s="1"/>
  <c r="L9" i="8"/>
  <c r="I9" i="8"/>
  <c r="F9" i="8"/>
  <c r="AI74" i="7"/>
  <c r="AH74" i="7"/>
  <c r="AG74" i="7"/>
  <c r="AE74" i="7"/>
  <c r="AD74" i="7"/>
  <c r="AF74" i="7" s="1"/>
  <c r="W74" i="7"/>
  <c r="V74" i="7"/>
  <c r="X74" i="7" s="1"/>
  <c r="S74" i="7"/>
  <c r="R74" i="7"/>
  <c r="P74" i="7"/>
  <c r="O74" i="7"/>
  <c r="N74" i="7"/>
  <c r="K74" i="7"/>
  <c r="J74" i="7"/>
  <c r="Z74" i="7" s="1"/>
  <c r="H74" i="7"/>
  <c r="I74" i="7" s="1"/>
  <c r="G74" i="7"/>
  <c r="E74" i="7"/>
  <c r="D74" i="7"/>
  <c r="F74" i="7" s="1"/>
  <c r="AI73" i="7"/>
  <c r="AH73" i="7"/>
  <c r="AJ73" i="7" s="1"/>
  <c r="AG73" i="7"/>
  <c r="AE73" i="7"/>
  <c r="AD73" i="7"/>
  <c r="AF73" i="7" s="1"/>
  <c r="AK73" i="7" s="1"/>
  <c r="W73" i="7"/>
  <c r="V73" i="7"/>
  <c r="X73" i="7" s="1"/>
  <c r="S73" i="7"/>
  <c r="R73" i="7"/>
  <c r="T73" i="7" s="1"/>
  <c r="O73" i="7"/>
  <c r="N73" i="7"/>
  <c r="P73" i="7" s="1"/>
  <c r="K73" i="7"/>
  <c r="AA73" i="7" s="1"/>
  <c r="J73" i="7"/>
  <c r="H73" i="7"/>
  <c r="G73" i="7"/>
  <c r="E73" i="7"/>
  <c r="D73" i="7"/>
  <c r="F73" i="7" s="1"/>
  <c r="AJ72" i="7"/>
  <c r="AF72" i="7"/>
  <c r="AK72" i="7" s="1"/>
  <c r="AA72" i="7"/>
  <c r="Z72" i="7"/>
  <c r="AB72" i="7" s="1"/>
  <c r="X72" i="7"/>
  <c r="T72" i="7"/>
  <c r="P72" i="7"/>
  <c r="L72" i="7"/>
  <c r="I72" i="7"/>
  <c r="AC72" i="7" s="1"/>
  <c r="F72" i="7"/>
  <c r="Q72" i="7" s="1"/>
  <c r="AJ71" i="7"/>
  <c r="AF71" i="7"/>
  <c r="AA71" i="7"/>
  <c r="Z71" i="7"/>
  <c r="X71" i="7"/>
  <c r="T71" i="7"/>
  <c r="AK71" i="7" s="1"/>
  <c r="P71" i="7"/>
  <c r="L71" i="7"/>
  <c r="M71" i="7" s="1"/>
  <c r="I71" i="7"/>
  <c r="F71" i="7"/>
  <c r="AJ70" i="7"/>
  <c r="AF70" i="7"/>
  <c r="AK70" i="7" s="1"/>
  <c r="AA70" i="7"/>
  <c r="AB70" i="7" s="1"/>
  <c r="Z70" i="7"/>
  <c r="X70" i="7"/>
  <c r="T70" i="7"/>
  <c r="P70" i="7"/>
  <c r="L70" i="7"/>
  <c r="I70" i="7"/>
  <c r="F70" i="7"/>
  <c r="M70" i="7" s="1"/>
  <c r="AJ69" i="7"/>
  <c r="AF69" i="7"/>
  <c r="AA69" i="7"/>
  <c r="Z69" i="7"/>
  <c r="AB69" i="7" s="1"/>
  <c r="AC69" i="7" s="1"/>
  <c r="X69" i="7"/>
  <c r="T69" i="7"/>
  <c r="U69" i="7" s="1"/>
  <c r="Q69" i="7"/>
  <c r="P69" i="7"/>
  <c r="L69" i="7"/>
  <c r="M69" i="7" s="1"/>
  <c r="I69" i="7"/>
  <c r="F69" i="7"/>
  <c r="AJ68" i="7"/>
  <c r="AF68" i="7"/>
  <c r="AA68" i="7"/>
  <c r="AB68" i="7" s="1"/>
  <c r="AC68" i="7" s="1"/>
  <c r="Z68" i="7"/>
  <c r="X68" i="7"/>
  <c r="T68" i="7"/>
  <c r="P68" i="7"/>
  <c r="L68" i="7"/>
  <c r="I68" i="7"/>
  <c r="Y68" i="7" s="1"/>
  <c r="F68" i="7"/>
  <c r="AI67" i="7"/>
  <c r="AJ67" i="7" s="1"/>
  <c r="AH67" i="7"/>
  <c r="AG67" i="7"/>
  <c r="AE67" i="7"/>
  <c r="AD67" i="7"/>
  <c r="AF67" i="7" s="1"/>
  <c r="W67" i="7"/>
  <c r="V67" i="7"/>
  <c r="X67" i="7" s="1"/>
  <c r="S67" i="7"/>
  <c r="T67" i="7" s="1"/>
  <c r="R67" i="7"/>
  <c r="O67" i="7"/>
  <c r="N67" i="7"/>
  <c r="P67" i="7" s="1"/>
  <c r="K67" i="7"/>
  <c r="J67" i="7"/>
  <c r="H67" i="7"/>
  <c r="I67" i="7" s="1"/>
  <c r="G67" i="7"/>
  <c r="E67" i="7"/>
  <c r="D67" i="7"/>
  <c r="AJ66" i="7"/>
  <c r="AF66" i="7"/>
  <c r="AK66" i="7" s="1"/>
  <c r="AA66" i="7"/>
  <c r="Z66" i="7"/>
  <c r="AB66" i="7" s="1"/>
  <c r="Y66" i="7"/>
  <c r="X66" i="7"/>
  <c r="T66" i="7"/>
  <c r="P66" i="7"/>
  <c r="L66" i="7"/>
  <c r="I66" i="7"/>
  <c r="F66" i="7"/>
  <c r="AJ65" i="7"/>
  <c r="AF65" i="7"/>
  <c r="AA65" i="7"/>
  <c r="Z65" i="7"/>
  <c r="Y65" i="7"/>
  <c r="X65" i="7"/>
  <c r="T65" i="7"/>
  <c r="U65" i="7" s="1"/>
  <c r="P65" i="7"/>
  <c r="L65" i="7"/>
  <c r="I65" i="7"/>
  <c r="F65" i="7"/>
  <c r="AJ64" i="7"/>
  <c r="AF64" i="7"/>
  <c r="AK64" i="7" s="1"/>
  <c r="AA64" i="7"/>
  <c r="Z64" i="7"/>
  <c r="X64" i="7"/>
  <c r="T64" i="7"/>
  <c r="P64" i="7"/>
  <c r="L64" i="7"/>
  <c r="I64" i="7"/>
  <c r="U64" i="7" s="1"/>
  <c r="F64" i="7"/>
  <c r="AJ63" i="7"/>
  <c r="AF63" i="7"/>
  <c r="AK63" i="7" s="1"/>
  <c r="AA63" i="7"/>
  <c r="AB63" i="7" s="1"/>
  <c r="Z63" i="7"/>
  <c r="X63" i="7"/>
  <c r="T63" i="7"/>
  <c r="P63" i="7"/>
  <c r="Q63" i="7" s="1"/>
  <c r="M63" i="7"/>
  <c r="L63" i="7"/>
  <c r="I63" i="7"/>
  <c r="F63" i="7"/>
  <c r="AJ62" i="7"/>
  <c r="AF62" i="7"/>
  <c r="AK62" i="7" s="1"/>
  <c r="AA62" i="7"/>
  <c r="Z62" i="7"/>
  <c r="AB62" i="7" s="1"/>
  <c r="X62" i="7"/>
  <c r="T62" i="7"/>
  <c r="P62" i="7"/>
  <c r="L62" i="7"/>
  <c r="I62" i="7"/>
  <c r="F62" i="7"/>
  <c r="Q62" i="7" s="1"/>
  <c r="AI61" i="7"/>
  <c r="AH61" i="7"/>
  <c r="AG61" i="7"/>
  <c r="AE61" i="7"/>
  <c r="AD61" i="7"/>
  <c r="AF61" i="7" s="1"/>
  <c r="W61" i="7"/>
  <c r="X61" i="7" s="1"/>
  <c r="V61" i="7"/>
  <c r="S61" i="7"/>
  <c r="R61" i="7"/>
  <c r="O61" i="7"/>
  <c r="N61" i="7"/>
  <c r="P61" i="7" s="1"/>
  <c r="K61" i="7"/>
  <c r="AA61" i="7" s="1"/>
  <c r="J61" i="7"/>
  <c r="L61" i="7" s="1"/>
  <c r="H61" i="7"/>
  <c r="I61" i="7" s="1"/>
  <c r="G61" i="7"/>
  <c r="E61" i="7"/>
  <c r="D61" i="7"/>
  <c r="F61" i="7" s="1"/>
  <c r="AJ60" i="7"/>
  <c r="AF60" i="7"/>
  <c r="AK60" i="7" s="1"/>
  <c r="AA60" i="7"/>
  <c r="Z60" i="7"/>
  <c r="X60" i="7"/>
  <c r="T60" i="7"/>
  <c r="P60" i="7"/>
  <c r="L60" i="7"/>
  <c r="I60" i="7"/>
  <c r="F60" i="7"/>
  <c r="AJ59" i="7"/>
  <c r="AF59" i="7"/>
  <c r="AA59" i="7"/>
  <c r="Z59" i="7"/>
  <c r="AB59" i="7" s="1"/>
  <c r="X59" i="7"/>
  <c r="T59" i="7"/>
  <c r="P59" i="7"/>
  <c r="L59" i="7"/>
  <c r="I59" i="7"/>
  <c r="F59" i="7"/>
  <c r="AJ58" i="7"/>
  <c r="AF58" i="7"/>
  <c r="AK58" i="7" s="1"/>
  <c r="AA58" i="7"/>
  <c r="Z58" i="7"/>
  <c r="X58" i="7"/>
  <c r="T58" i="7"/>
  <c r="P58" i="7"/>
  <c r="L58" i="7"/>
  <c r="I58" i="7"/>
  <c r="F58" i="7"/>
  <c r="AJ57" i="7"/>
  <c r="AF57" i="7"/>
  <c r="AA57" i="7"/>
  <c r="Z57" i="7"/>
  <c r="X57" i="7"/>
  <c r="Y57" i="7" s="1"/>
  <c r="T57" i="7"/>
  <c r="AK57" i="7" s="1"/>
  <c r="P57" i="7"/>
  <c r="L57" i="7"/>
  <c r="M57" i="7" s="1"/>
  <c r="I57" i="7"/>
  <c r="F57" i="7"/>
  <c r="AJ56" i="7"/>
  <c r="AF56" i="7"/>
  <c r="AK56" i="7" s="1"/>
  <c r="AA56" i="7"/>
  <c r="Z56" i="7"/>
  <c r="AB56" i="7" s="1"/>
  <c r="X56" i="7"/>
  <c r="T56" i="7"/>
  <c r="P56" i="7"/>
  <c r="L56" i="7"/>
  <c r="I56" i="7"/>
  <c r="Y56" i="7" s="1"/>
  <c r="F56" i="7"/>
  <c r="M56" i="7" s="1"/>
  <c r="AJ55" i="7"/>
  <c r="AF55" i="7"/>
  <c r="AA55" i="7"/>
  <c r="Z55" i="7"/>
  <c r="AB55" i="7" s="1"/>
  <c r="X55" i="7"/>
  <c r="T55" i="7"/>
  <c r="P55" i="7"/>
  <c r="Q55" i="7" s="1"/>
  <c r="L55" i="7"/>
  <c r="M55" i="7" s="1"/>
  <c r="I55" i="7"/>
  <c r="F55" i="7"/>
  <c r="AI54" i="7"/>
  <c r="AH54" i="7"/>
  <c r="AG54" i="7"/>
  <c r="AF54" i="7"/>
  <c r="AE54" i="7"/>
  <c r="AD54" i="7"/>
  <c r="W54" i="7"/>
  <c r="X54" i="7" s="1"/>
  <c r="V54" i="7"/>
  <c r="S54" i="7"/>
  <c r="R54" i="7"/>
  <c r="P54" i="7"/>
  <c r="O54" i="7"/>
  <c r="N54" i="7"/>
  <c r="K54" i="7"/>
  <c r="J54" i="7"/>
  <c r="Z54" i="7" s="1"/>
  <c r="H54" i="7"/>
  <c r="G54" i="7"/>
  <c r="E54" i="7"/>
  <c r="D54" i="7"/>
  <c r="AJ53" i="7"/>
  <c r="AF53" i="7"/>
  <c r="AK53" i="7" s="1"/>
  <c r="AA53" i="7"/>
  <c r="Z53" i="7"/>
  <c r="AB53" i="7" s="1"/>
  <c r="AC53" i="7" s="1"/>
  <c r="X53" i="7"/>
  <c r="T53" i="7"/>
  <c r="U53" i="7" s="1"/>
  <c r="P53" i="7"/>
  <c r="L53" i="7"/>
  <c r="I53" i="7"/>
  <c r="F53" i="7"/>
  <c r="AJ52" i="7"/>
  <c r="AF52" i="7"/>
  <c r="AK52" i="7" s="1"/>
  <c r="AA52" i="7"/>
  <c r="Z52" i="7"/>
  <c r="X52" i="7"/>
  <c r="T52" i="7"/>
  <c r="P52" i="7"/>
  <c r="L52" i="7"/>
  <c r="I52" i="7"/>
  <c r="U52" i="7" s="1"/>
  <c r="F52" i="7"/>
  <c r="Q52" i="7" s="1"/>
  <c r="AJ51" i="7"/>
  <c r="AF51" i="7"/>
  <c r="AA51" i="7"/>
  <c r="Z51" i="7"/>
  <c r="AB51" i="7" s="1"/>
  <c r="X51" i="7"/>
  <c r="U51" i="7"/>
  <c r="T51" i="7"/>
  <c r="AK51" i="7" s="1"/>
  <c r="P51" i="7"/>
  <c r="L51" i="7"/>
  <c r="I51" i="7"/>
  <c r="F51" i="7"/>
  <c r="AJ50" i="7"/>
  <c r="AF50" i="7"/>
  <c r="AK50" i="7" s="1"/>
  <c r="AA50" i="7"/>
  <c r="Z50" i="7"/>
  <c r="X50" i="7"/>
  <c r="T50" i="7"/>
  <c r="P50" i="7"/>
  <c r="L50" i="7"/>
  <c r="I50" i="7"/>
  <c r="F50" i="7"/>
  <c r="Q50" i="7" s="1"/>
  <c r="AJ49" i="7"/>
  <c r="AF49" i="7"/>
  <c r="AA49" i="7"/>
  <c r="Z49" i="7"/>
  <c r="X49" i="7"/>
  <c r="T49" i="7"/>
  <c r="P49" i="7"/>
  <c r="Q49" i="7" s="1"/>
  <c r="L49" i="7"/>
  <c r="M49" i="7" s="1"/>
  <c r="I49" i="7"/>
  <c r="Y49" i="7" s="1"/>
  <c r="F49" i="7"/>
  <c r="AI48" i="7"/>
  <c r="AH48" i="7"/>
  <c r="AJ48" i="7" s="1"/>
  <c r="AG48" i="7"/>
  <c r="AE48" i="7"/>
  <c r="AD48" i="7"/>
  <c r="X48" i="7"/>
  <c r="W48" i="7"/>
  <c r="V48" i="7"/>
  <c r="S48" i="7"/>
  <c r="T48" i="7" s="1"/>
  <c r="R48" i="7"/>
  <c r="O48" i="7"/>
  <c r="P48" i="7" s="1"/>
  <c r="N48" i="7"/>
  <c r="K48" i="7"/>
  <c r="J48" i="7"/>
  <c r="H48" i="7"/>
  <c r="G48" i="7"/>
  <c r="I48" i="7" s="1"/>
  <c r="E48" i="7"/>
  <c r="D48" i="7"/>
  <c r="F48" i="7" s="1"/>
  <c r="AJ47" i="7"/>
  <c r="AF47" i="7"/>
  <c r="AA47" i="7"/>
  <c r="Z47" i="7"/>
  <c r="AB47" i="7" s="1"/>
  <c r="X47" i="7"/>
  <c r="T47" i="7"/>
  <c r="Q47" i="7"/>
  <c r="P47" i="7"/>
  <c r="L47" i="7"/>
  <c r="I47" i="7"/>
  <c r="Y47" i="7" s="1"/>
  <c r="F47" i="7"/>
  <c r="M47" i="7" s="1"/>
  <c r="AJ46" i="7"/>
  <c r="AF46" i="7"/>
  <c r="AK46" i="7" s="1"/>
  <c r="AA46" i="7"/>
  <c r="Z46" i="7"/>
  <c r="X46" i="7"/>
  <c r="T46" i="7"/>
  <c r="P46" i="7"/>
  <c r="L46" i="7"/>
  <c r="I46" i="7"/>
  <c r="F46" i="7"/>
  <c r="AJ45" i="7"/>
  <c r="AF45" i="7"/>
  <c r="AA45" i="7"/>
  <c r="Z45" i="7"/>
  <c r="AB45" i="7" s="1"/>
  <c r="X45" i="7"/>
  <c r="T45" i="7"/>
  <c r="P45" i="7"/>
  <c r="L45" i="7"/>
  <c r="I45" i="7"/>
  <c r="Y45" i="7" s="1"/>
  <c r="F45" i="7"/>
  <c r="AJ44" i="7"/>
  <c r="AF44" i="7"/>
  <c r="AK44" i="7" s="1"/>
  <c r="AB44" i="7"/>
  <c r="AA44" i="7"/>
  <c r="Z44" i="7"/>
  <c r="X44" i="7"/>
  <c r="T44" i="7"/>
  <c r="P44" i="7"/>
  <c r="L44" i="7"/>
  <c r="I44" i="7"/>
  <c r="U44" i="7" s="1"/>
  <c r="F44" i="7"/>
  <c r="AJ43" i="7"/>
  <c r="AF43" i="7"/>
  <c r="AA43" i="7"/>
  <c r="Z43" i="7"/>
  <c r="X43" i="7"/>
  <c r="T43" i="7"/>
  <c r="Q43" i="7"/>
  <c r="P43" i="7"/>
  <c r="L43" i="7"/>
  <c r="M43" i="7" s="1"/>
  <c r="I43" i="7"/>
  <c r="F43" i="7"/>
  <c r="AJ42" i="7"/>
  <c r="AF42" i="7"/>
  <c r="AK42" i="7" s="1"/>
  <c r="AB42" i="7"/>
  <c r="AA42" i="7"/>
  <c r="Z42" i="7"/>
  <c r="X42" i="7"/>
  <c r="T42" i="7"/>
  <c r="P42" i="7"/>
  <c r="L42" i="7"/>
  <c r="M42" i="7" s="1"/>
  <c r="I42" i="7"/>
  <c r="F42" i="7"/>
  <c r="AI41" i="7"/>
  <c r="AH41" i="7"/>
  <c r="AG41" i="7"/>
  <c r="AE41" i="7"/>
  <c r="AF41" i="7" s="1"/>
  <c r="AD41" i="7"/>
  <c r="W41" i="7"/>
  <c r="X41" i="7" s="1"/>
  <c r="V41" i="7"/>
  <c r="S41" i="7"/>
  <c r="R41" i="7"/>
  <c r="T41" i="7" s="1"/>
  <c r="O41" i="7"/>
  <c r="N41" i="7"/>
  <c r="P41" i="7" s="1"/>
  <c r="L41" i="7"/>
  <c r="K41" i="7"/>
  <c r="AA41" i="7" s="1"/>
  <c r="J41" i="7"/>
  <c r="H41" i="7"/>
  <c r="G41" i="7"/>
  <c r="I41" i="7" s="1"/>
  <c r="E41" i="7"/>
  <c r="D41" i="7"/>
  <c r="AJ40" i="7"/>
  <c r="AF40" i="7"/>
  <c r="AK40" i="7" s="1"/>
  <c r="AB40" i="7"/>
  <c r="AA40" i="7"/>
  <c r="Z40" i="7"/>
  <c r="X40" i="7"/>
  <c r="T40" i="7"/>
  <c r="P40" i="7"/>
  <c r="L40" i="7"/>
  <c r="I40" i="7"/>
  <c r="Y40" i="7" s="1"/>
  <c r="F40" i="7"/>
  <c r="AJ39" i="7"/>
  <c r="AF39" i="7"/>
  <c r="AK39" i="7" s="1"/>
  <c r="AA39" i="7"/>
  <c r="Z39" i="7"/>
  <c r="AB39" i="7" s="1"/>
  <c r="AC39" i="7" s="1"/>
  <c r="X39" i="7"/>
  <c r="U39" i="7"/>
  <c r="T39" i="7"/>
  <c r="P39" i="7"/>
  <c r="L39" i="7"/>
  <c r="I39" i="7"/>
  <c r="F39" i="7"/>
  <c r="Q39" i="7" s="1"/>
  <c r="AJ38" i="7"/>
  <c r="AF38" i="7"/>
  <c r="AA38" i="7"/>
  <c r="Z38" i="7"/>
  <c r="X38" i="7"/>
  <c r="T38" i="7"/>
  <c r="P38" i="7"/>
  <c r="L38" i="7"/>
  <c r="I38" i="7"/>
  <c r="F38" i="7"/>
  <c r="Q38" i="7" s="1"/>
  <c r="AJ37" i="7"/>
  <c r="AF37" i="7"/>
  <c r="AK37" i="7" s="1"/>
  <c r="AA37" i="7"/>
  <c r="Z37" i="7"/>
  <c r="Y37" i="7"/>
  <c r="X37" i="7"/>
  <c r="U37" i="7"/>
  <c r="T37" i="7"/>
  <c r="P37" i="7"/>
  <c r="L37" i="7"/>
  <c r="I37" i="7"/>
  <c r="F37" i="7"/>
  <c r="AI36" i="7"/>
  <c r="AH36" i="7"/>
  <c r="AG36" i="7"/>
  <c r="AE36" i="7"/>
  <c r="AD36" i="7"/>
  <c r="AF36" i="7" s="1"/>
  <c r="W36" i="7"/>
  <c r="X36" i="7" s="1"/>
  <c r="V36" i="7"/>
  <c r="S36" i="7"/>
  <c r="R36" i="7"/>
  <c r="O36" i="7"/>
  <c r="N36" i="7"/>
  <c r="K36" i="7"/>
  <c r="J36" i="7"/>
  <c r="H36" i="7"/>
  <c r="G36" i="7"/>
  <c r="E36" i="7"/>
  <c r="F36" i="7" s="1"/>
  <c r="D36" i="7"/>
  <c r="AJ35" i="7"/>
  <c r="AF35" i="7"/>
  <c r="AK35" i="7" s="1"/>
  <c r="AA35" i="7"/>
  <c r="Z35" i="7"/>
  <c r="AB35" i="7" s="1"/>
  <c r="AC35" i="7" s="1"/>
  <c r="X35" i="7"/>
  <c r="U35" i="7"/>
  <c r="T35" i="7"/>
  <c r="P35" i="7"/>
  <c r="L35" i="7"/>
  <c r="I35" i="7"/>
  <c r="F35" i="7"/>
  <c r="M35" i="7" s="1"/>
  <c r="AJ34" i="7"/>
  <c r="AF34" i="7"/>
  <c r="AA34" i="7"/>
  <c r="Z34" i="7"/>
  <c r="AB34" i="7" s="1"/>
  <c r="X34" i="7"/>
  <c r="T34" i="7"/>
  <c r="U34" i="7" s="1"/>
  <c r="P34" i="7"/>
  <c r="L34" i="7"/>
  <c r="I34" i="7"/>
  <c r="AC34" i="7" s="1"/>
  <c r="F34" i="7"/>
  <c r="AJ33" i="7"/>
  <c r="AF33" i="7"/>
  <c r="AA33" i="7"/>
  <c r="AB33" i="7" s="1"/>
  <c r="Z33" i="7"/>
  <c r="X33" i="7"/>
  <c r="T33" i="7"/>
  <c r="P33" i="7"/>
  <c r="L33" i="7"/>
  <c r="I33" i="7"/>
  <c r="F33" i="7"/>
  <c r="Q33" i="7" s="1"/>
  <c r="AJ32" i="7"/>
  <c r="AF32" i="7"/>
  <c r="AA32" i="7"/>
  <c r="Z32" i="7"/>
  <c r="AB32" i="7" s="1"/>
  <c r="AC32" i="7" s="1"/>
  <c r="X32" i="7"/>
  <c r="T32" i="7"/>
  <c r="U32" i="7" s="1"/>
  <c r="Q32" i="7"/>
  <c r="P32" i="7"/>
  <c r="L32" i="7"/>
  <c r="I32" i="7"/>
  <c r="F32" i="7"/>
  <c r="M32" i="7" s="1"/>
  <c r="AJ31" i="7"/>
  <c r="AF31" i="7"/>
  <c r="AK31" i="7" s="1"/>
  <c r="AA31" i="7"/>
  <c r="Z31" i="7"/>
  <c r="X31" i="7"/>
  <c r="T31" i="7"/>
  <c r="P31" i="7"/>
  <c r="L31" i="7"/>
  <c r="I31" i="7"/>
  <c r="F31" i="7"/>
  <c r="AJ30" i="7"/>
  <c r="AI30" i="7"/>
  <c r="AH30" i="7"/>
  <c r="AG30" i="7"/>
  <c r="AE30" i="7"/>
  <c r="AD30" i="7"/>
  <c r="W30" i="7"/>
  <c r="V30" i="7"/>
  <c r="T30" i="7"/>
  <c r="S30" i="7"/>
  <c r="R30" i="7"/>
  <c r="O30" i="7"/>
  <c r="N30" i="7"/>
  <c r="K30" i="7"/>
  <c r="AA30" i="7" s="1"/>
  <c r="J30" i="7"/>
  <c r="H30" i="7"/>
  <c r="G30" i="7"/>
  <c r="E30" i="7"/>
  <c r="D30" i="7"/>
  <c r="F30" i="7" s="1"/>
  <c r="AJ29" i="7"/>
  <c r="AF29" i="7"/>
  <c r="AA29" i="7"/>
  <c r="Z29" i="7"/>
  <c r="AB29" i="7" s="1"/>
  <c r="X29" i="7"/>
  <c r="T29" i="7"/>
  <c r="P29" i="7"/>
  <c r="L29" i="7"/>
  <c r="I29" i="7"/>
  <c r="Y29" i="7" s="1"/>
  <c r="F29" i="7"/>
  <c r="M29" i="7" s="1"/>
  <c r="AJ28" i="7"/>
  <c r="AF28" i="7"/>
  <c r="AA28" i="7"/>
  <c r="Z28" i="7"/>
  <c r="AB28" i="7" s="1"/>
  <c r="AC28" i="7" s="1"/>
  <c r="X28" i="7"/>
  <c r="T28" i="7"/>
  <c r="U28" i="7" s="1"/>
  <c r="P28" i="7"/>
  <c r="Q28" i="7" s="1"/>
  <c r="L28" i="7"/>
  <c r="I28" i="7"/>
  <c r="Y28" i="7" s="1"/>
  <c r="F28" i="7"/>
  <c r="M28" i="7" s="1"/>
  <c r="AJ27" i="7"/>
  <c r="AF27" i="7"/>
  <c r="AK27" i="7" s="1"/>
  <c r="AB27" i="7"/>
  <c r="AC27" i="7" s="1"/>
  <c r="AA27" i="7"/>
  <c r="Z27" i="7"/>
  <c r="X27" i="7"/>
  <c r="U27" i="7"/>
  <c r="T27" i="7"/>
  <c r="P27" i="7"/>
  <c r="M27" i="7"/>
  <c r="L27" i="7"/>
  <c r="I27" i="7"/>
  <c r="F27" i="7"/>
  <c r="AK26" i="7"/>
  <c r="AJ26" i="7"/>
  <c r="AF26" i="7"/>
  <c r="AB26" i="7"/>
  <c r="AC26" i="7" s="1"/>
  <c r="AA26" i="7"/>
  <c r="Z26" i="7"/>
  <c r="X26" i="7"/>
  <c r="T26" i="7"/>
  <c r="P26" i="7"/>
  <c r="L26" i="7"/>
  <c r="I26" i="7"/>
  <c r="F26" i="7"/>
  <c r="M26" i="7" s="1"/>
  <c r="AI25" i="7"/>
  <c r="AH25" i="7"/>
  <c r="AG25" i="7"/>
  <c r="AE25" i="7"/>
  <c r="AD25" i="7"/>
  <c r="W25" i="7"/>
  <c r="V25" i="7"/>
  <c r="S25" i="7"/>
  <c r="R25" i="7"/>
  <c r="O25" i="7"/>
  <c r="N25" i="7"/>
  <c r="K25" i="7"/>
  <c r="J25" i="7"/>
  <c r="H25" i="7"/>
  <c r="G25" i="7"/>
  <c r="I25" i="7" s="1"/>
  <c r="E25" i="7"/>
  <c r="D25" i="7"/>
  <c r="AJ24" i="7"/>
  <c r="AF24" i="7"/>
  <c r="AK24" i="7" s="1"/>
  <c r="AA24" i="7"/>
  <c r="Z24" i="7"/>
  <c r="X24" i="7"/>
  <c r="U24" i="7"/>
  <c r="T24" i="7"/>
  <c r="P24" i="7"/>
  <c r="L24" i="7"/>
  <c r="I24" i="7"/>
  <c r="F24" i="7"/>
  <c r="AJ23" i="7"/>
  <c r="AF23" i="7"/>
  <c r="AK23" i="7" s="1"/>
  <c r="AA23" i="7"/>
  <c r="Z23" i="7"/>
  <c r="X23" i="7"/>
  <c r="T23" i="7"/>
  <c r="P23" i="7"/>
  <c r="L23" i="7"/>
  <c r="M23" i="7" s="1"/>
  <c r="I23" i="7"/>
  <c r="U23" i="7" s="1"/>
  <c r="F23" i="7"/>
  <c r="Q23" i="7" s="1"/>
  <c r="AJ22" i="7"/>
  <c r="AF22" i="7"/>
  <c r="AA22" i="7"/>
  <c r="Z22" i="7"/>
  <c r="AB22" i="7" s="1"/>
  <c r="X22" i="7"/>
  <c r="T22" i="7"/>
  <c r="Q22" i="7"/>
  <c r="P22" i="7"/>
  <c r="L22" i="7"/>
  <c r="I22" i="7"/>
  <c r="F22" i="7"/>
  <c r="M22" i="7" s="1"/>
  <c r="AJ21" i="7"/>
  <c r="AF21" i="7"/>
  <c r="AK21" i="7" s="1"/>
  <c r="AC21" i="7"/>
  <c r="AB21" i="7"/>
  <c r="AA21" i="7"/>
  <c r="Z21" i="7"/>
  <c r="X21" i="7"/>
  <c r="U21" i="7"/>
  <c r="T21" i="7"/>
  <c r="P21" i="7"/>
  <c r="Q21" i="7" s="1"/>
  <c r="M21" i="7"/>
  <c r="L21" i="7"/>
  <c r="I21" i="7"/>
  <c r="Y21" i="7" s="1"/>
  <c r="F21" i="7"/>
  <c r="AJ20" i="7"/>
  <c r="AF20" i="7"/>
  <c r="AK20" i="7" s="1"/>
  <c r="AA20" i="7"/>
  <c r="AB20" i="7" s="1"/>
  <c r="Z20" i="7"/>
  <c r="X20" i="7"/>
  <c r="T20" i="7"/>
  <c r="P20" i="7"/>
  <c r="L20" i="7"/>
  <c r="I20" i="7"/>
  <c r="F20" i="7"/>
  <c r="M20" i="7" s="1"/>
  <c r="AJ19" i="7"/>
  <c r="AF19" i="7"/>
  <c r="AA19" i="7"/>
  <c r="AB19" i="7" s="1"/>
  <c r="Z19" i="7"/>
  <c r="Y19" i="7"/>
  <c r="X19" i="7"/>
  <c r="T19" i="7"/>
  <c r="Q19" i="7"/>
  <c r="P19" i="7"/>
  <c r="L19" i="7"/>
  <c r="I19" i="7"/>
  <c r="F19" i="7"/>
  <c r="AJ18" i="7"/>
  <c r="AF18" i="7"/>
  <c r="AK18" i="7" s="1"/>
  <c r="AA18" i="7"/>
  <c r="Z18" i="7"/>
  <c r="X18" i="7"/>
  <c r="T18" i="7"/>
  <c r="P18" i="7"/>
  <c r="L18" i="7"/>
  <c r="I18" i="7"/>
  <c r="Y18" i="7" s="1"/>
  <c r="F18" i="7"/>
  <c r="Q18" i="7" s="1"/>
  <c r="AJ17" i="7"/>
  <c r="AF17" i="7"/>
  <c r="AA17" i="7"/>
  <c r="Z17" i="7"/>
  <c r="X17" i="7"/>
  <c r="T17" i="7"/>
  <c r="AK17" i="7" s="1"/>
  <c r="P17" i="7"/>
  <c r="L17" i="7"/>
  <c r="I17" i="7"/>
  <c r="F17" i="7"/>
  <c r="AI16" i="7"/>
  <c r="AH16" i="7"/>
  <c r="AJ16" i="7" s="1"/>
  <c r="AG16" i="7"/>
  <c r="AE16" i="7"/>
  <c r="AF16" i="7" s="1"/>
  <c r="AD16" i="7"/>
  <c r="W16" i="7"/>
  <c r="V16" i="7"/>
  <c r="X16" i="7" s="1"/>
  <c r="S16" i="7"/>
  <c r="R16" i="7"/>
  <c r="T16" i="7" s="1"/>
  <c r="O16" i="7"/>
  <c r="N16" i="7"/>
  <c r="K16" i="7"/>
  <c r="J16" i="7"/>
  <c r="L16" i="7" s="1"/>
  <c r="H16" i="7"/>
  <c r="G16" i="7"/>
  <c r="F16" i="7"/>
  <c r="E16" i="7"/>
  <c r="D16" i="7"/>
  <c r="AJ15" i="7"/>
  <c r="AF15" i="7"/>
  <c r="AA15" i="7"/>
  <c r="Z15" i="7"/>
  <c r="AB15" i="7" s="1"/>
  <c r="Y15" i="7"/>
  <c r="X15" i="7"/>
  <c r="T15" i="7"/>
  <c r="P15" i="7"/>
  <c r="L15" i="7"/>
  <c r="I15" i="7"/>
  <c r="F15" i="7"/>
  <c r="M15" i="7" s="1"/>
  <c r="AJ14" i="7"/>
  <c r="AF14" i="7"/>
  <c r="AA14" i="7"/>
  <c r="Z14" i="7"/>
  <c r="AB14" i="7" s="1"/>
  <c r="AC14" i="7" s="1"/>
  <c r="X14" i="7"/>
  <c r="T14" i="7"/>
  <c r="Q14" i="7"/>
  <c r="P14" i="7"/>
  <c r="L14" i="7"/>
  <c r="I14" i="7"/>
  <c r="U14" i="7" s="1"/>
  <c r="F14" i="7"/>
  <c r="M14" i="7" s="1"/>
  <c r="AJ13" i="7"/>
  <c r="AF13" i="7"/>
  <c r="AK13" i="7" s="1"/>
  <c r="AB13" i="7"/>
  <c r="AA13" i="7"/>
  <c r="Z13" i="7"/>
  <c r="X13" i="7"/>
  <c r="T13" i="7"/>
  <c r="P13" i="7"/>
  <c r="L13" i="7"/>
  <c r="I13" i="7"/>
  <c r="U13" i="7" s="1"/>
  <c r="F13" i="7"/>
  <c r="AJ12" i="7"/>
  <c r="AF12" i="7"/>
  <c r="AK12" i="7" s="1"/>
  <c r="AA12" i="7"/>
  <c r="Z12" i="7"/>
  <c r="X12" i="7"/>
  <c r="Y12" i="7" s="1"/>
  <c r="U12" i="7"/>
  <c r="T12" i="7"/>
  <c r="P12" i="7"/>
  <c r="L12" i="7"/>
  <c r="I12" i="7"/>
  <c r="F12" i="7"/>
  <c r="M12" i="7" s="1"/>
  <c r="AJ11" i="7"/>
  <c r="AF11" i="7"/>
  <c r="AA11" i="7"/>
  <c r="Z11" i="7"/>
  <c r="AB11" i="7" s="1"/>
  <c r="X11" i="7"/>
  <c r="T11" i="7"/>
  <c r="AK11" i="7" s="1"/>
  <c r="Q11" i="7"/>
  <c r="P11" i="7"/>
  <c r="L11" i="7"/>
  <c r="I11" i="7"/>
  <c r="F11" i="7"/>
  <c r="AI10" i="7"/>
  <c r="AH10" i="7"/>
  <c r="AJ10" i="7" s="1"/>
  <c r="AG10" i="7"/>
  <c r="AF10" i="7"/>
  <c r="AE10" i="7"/>
  <c r="AD10" i="7"/>
  <c r="W10" i="7"/>
  <c r="V10" i="7"/>
  <c r="X10" i="7" s="1"/>
  <c r="S10" i="7"/>
  <c r="R10" i="7"/>
  <c r="P10" i="7"/>
  <c r="O10" i="7"/>
  <c r="N10" i="7"/>
  <c r="K10" i="7"/>
  <c r="J10" i="7"/>
  <c r="H10" i="7"/>
  <c r="G10" i="7"/>
  <c r="E10" i="7"/>
  <c r="D10" i="7"/>
  <c r="AJ9" i="7"/>
  <c r="AF9" i="7"/>
  <c r="AK9" i="7" s="1"/>
  <c r="AA9" i="7"/>
  <c r="Z9" i="7"/>
  <c r="AB9" i="7" s="1"/>
  <c r="AC9" i="7" s="1"/>
  <c r="Y9" i="7"/>
  <c r="X9" i="7"/>
  <c r="T9" i="7"/>
  <c r="P9" i="7"/>
  <c r="L9" i="7"/>
  <c r="I9" i="7"/>
  <c r="U9" i="7" s="1"/>
  <c r="F9" i="7"/>
  <c r="M9" i="7" s="1"/>
  <c r="AJ23" i="6"/>
  <c r="AI23" i="6"/>
  <c r="AH23" i="6"/>
  <c r="AG23" i="6"/>
  <c r="AE23" i="6"/>
  <c r="AD23" i="6"/>
  <c r="W23" i="6"/>
  <c r="V23" i="6"/>
  <c r="X23" i="6" s="1"/>
  <c r="T23" i="6"/>
  <c r="S23" i="6"/>
  <c r="R23" i="6"/>
  <c r="O23" i="6"/>
  <c r="N23" i="6"/>
  <c r="P23" i="6" s="1"/>
  <c r="K23" i="6"/>
  <c r="J23" i="6"/>
  <c r="H23" i="6"/>
  <c r="G23" i="6"/>
  <c r="E23" i="6"/>
  <c r="D23" i="6"/>
  <c r="F23" i="6" s="1"/>
  <c r="AI22" i="6"/>
  <c r="AH22" i="6"/>
  <c r="AJ22" i="6" s="1"/>
  <c r="AG22" i="6"/>
  <c r="AF22" i="6"/>
  <c r="AE22" i="6"/>
  <c r="AD22" i="6"/>
  <c r="W22" i="6"/>
  <c r="X22" i="6" s="1"/>
  <c r="V22" i="6"/>
  <c r="S22" i="6"/>
  <c r="R22" i="6"/>
  <c r="T22" i="6" s="1"/>
  <c r="P22" i="6"/>
  <c r="O22" i="6"/>
  <c r="N22" i="6"/>
  <c r="K22" i="6"/>
  <c r="J22" i="6"/>
  <c r="L22" i="6" s="1"/>
  <c r="H22" i="6"/>
  <c r="I22" i="6" s="1"/>
  <c r="G22" i="6"/>
  <c r="F22" i="6"/>
  <c r="M22" i="6" s="1"/>
  <c r="E22" i="6"/>
  <c r="D22" i="6"/>
  <c r="AJ21" i="6"/>
  <c r="AF21" i="6"/>
  <c r="AA21" i="6"/>
  <c r="Z21" i="6"/>
  <c r="X21" i="6"/>
  <c r="T21" i="6"/>
  <c r="U21" i="6" s="1"/>
  <c r="Q21" i="6"/>
  <c r="P21" i="6"/>
  <c r="L21" i="6"/>
  <c r="I21" i="6"/>
  <c r="Y21" i="6" s="1"/>
  <c r="F21" i="6"/>
  <c r="M21" i="6" s="1"/>
  <c r="AJ20" i="6"/>
  <c r="AF20" i="6"/>
  <c r="AK20" i="6" s="1"/>
  <c r="AB20" i="6"/>
  <c r="AA20" i="6"/>
  <c r="Z20" i="6"/>
  <c r="X20" i="6"/>
  <c r="T20" i="6"/>
  <c r="P20" i="6"/>
  <c r="L20" i="6"/>
  <c r="I20" i="6"/>
  <c r="F20" i="6"/>
  <c r="Q20" i="6" s="1"/>
  <c r="AJ19" i="6"/>
  <c r="AF19" i="6"/>
  <c r="AA19" i="6"/>
  <c r="Z19" i="6"/>
  <c r="X19" i="6"/>
  <c r="T19" i="6"/>
  <c r="AK19" i="6" s="1"/>
  <c r="P19" i="6"/>
  <c r="L19" i="6"/>
  <c r="I19" i="6"/>
  <c r="Y19" i="6" s="1"/>
  <c r="F19" i="6"/>
  <c r="AJ18" i="6"/>
  <c r="AF18" i="6"/>
  <c r="AK18" i="6" s="1"/>
  <c r="AA18" i="6"/>
  <c r="Z18" i="6"/>
  <c r="X18" i="6"/>
  <c r="T18" i="6"/>
  <c r="P18" i="6"/>
  <c r="L18" i="6"/>
  <c r="I18" i="6"/>
  <c r="F18" i="6"/>
  <c r="Q18" i="6" s="1"/>
  <c r="AJ17" i="6"/>
  <c r="AI17" i="6"/>
  <c r="AH17" i="6"/>
  <c r="AG17" i="6"/>
  <c r="AE17" i="6"/>
  <c r="AD17" i="6"/>
  <c r="W17" i="6"/>
  <c r="V17" i="6"/>
  <c r="X17" i="6" s="1"/>
  <c r="T17" i="6"/>
  <c r="S17" i="6"/>
  <c r="R17" i="6"/>
  <c r="O17" i="6"/>
  <c r="N17" i="6"/>
  <c r="P17" i="6" s="1"/>
  <c r="K17" i="6"/>
  <c r="J17" i="6"/>
  <c r="H17" i="6"/>
  <c r="G17" i="6"/>
  <c r="E17" i="6"/>
  <c r="D17" i="6"/>
  <c r="F17" i="6" s="1"/>
  <c r="AJ16" i="6"/>
  <c r="AF16" i="6"/>
  <c r="AA16" i="6"/>
  <c r="Z16" i="6"/>
  <c r="X16" i="6"/>
  <c r="T16" i="6"/>
  <c r="P16" i="6"/>
  <c r="L16" i="6"/>
  <c r="I16" i="6"/>
  <c r="F16" i="6"/>
  <c r="M16" i="6" s="1"/>
  <c r="AJ15" i="6"/>
  <c r="AF15" i="6"/>
  <c r="AK15" i="6" s="1"/>
  <c r="AA15" i="6"/>
  <c r="Z15" i="6"/>
  <c r="AB15" i="6" s="1"/>
  <c r="AC15" i="6" s="1"/>
  <c r="X15" i="6"/>
  <c r="T15" i="6"/>
  <c r="P15" i="6"/>
  <c r="Q15" i="6" s="1"/>
  <c r="L15" i="6"/>
  <c r="M15" i="6" s="1"/>
  <c r="I15" i="6"/>
  <c r="Y15" i="6" s="1"/>
  <c r="F15" i="6"/>
  <c r="AJ14" i="6"/>
  <c r="AF14" i="6"/>
  <c r="AA14" i="6"/>
  <c r="Z14" i="6"/>
  <c r="AB14" i="6" s="1"/>
  <c r="AC14" i="6" s="1"/>
  <c r="X14" i="6"/>
  <c r="T14" i="6"/>
  <c r="U14" i="6" s="1"/>
  <c r="Q14" i="6"/>
  <c r="P14" i="6"/>
  <c r="L14" i="6"/>
  <c r="I14" i="6"/>
  <c r="F14" i="6"/>
  <c r="M14" i="6" s="1"/>
  <c r="AJ13" i="6"/>
  <c r="AF13" i="6"/>
  <c r="AK13" i="6" s="1"/>
  <c r="AB13" i="6"/>
  <c r="AA13" i="6"/>
  <c r="Z13" i="6"/>
  <c r="X13" i="6"/>
  <c r="T13" i="6"/>
  <c r="P13" i="6"/>
  <c r="L13" i="6"/>
  <c r="I13" i="6"/>
  <c r="AC13" i="6" s="1"/>
  <c r="F13" i="6"/>
  <c r="Q13" i="6" s="1"/>
  <c r="AI12" i="6"/>
  <c r="AH12" i="6"/>
  <c r="AJ12" i="6" s="1"/>
  <c r="AG12" i="6"/>
  <c r="AE12" i="6"/>
  <c r="AD12" i="6"/>
  <c r="AF12" i="6" s="1"/>
  <c r="AK12" i="6" s="1"/>
  <c r="W12" i="6"/>
  <c r="V12" i="6"/>
  <c r="S12" i="6"/>
  <c r="R12" i="6"/>
  <c r="T12" i="6" s="1"/>
  <c r="O12" i="6"/>
  <c r="N12" i="6"/>
  <c r="P12" i="6" s="1"/>
  <c r="K12" i="6"/>
  <c r="AA12" i="6" s="1"/>
  <c r="J12" i="6"/>
  <c r="Z12" i="6" s="1"/>
  <c r="AB12" i="6" s="1"/>
  <c r="H12" i="6"/>
  <c r="G12" i="6"/>
  <c r="I12" i="6" s="1"/>
  <c r="E12" i="6"/>
  <c r="D12" i="6"/>
  <c r="AJ11" i="6"/>
  <c r="AF11" i="6"/>
  <c r="AK11" i="6" s="1"/>
  <c r="AA11" i="6"/>
  <c r="Z11" i="6"/>
  <c r="AB11" i="6" s="1"/>
  <c r="X11" i="6"/>
  <c r="T11" i="6"/>
  <c r="P11" i="6"/>
  <c r="L11" i="6"/>
  <c r="I11" i="6"/>
  <c r="U11" i="6" s="1"/>
  <c r="F11" i="6"/>
  <c r="Q11" i="6" s="1"/>
  <c r="AK10" i="6"/>
  <c r="AJ10" i="6"/>
  <c r="AF10" i="6"/>
  <c r="AA10" i="6"/>
  <c r="Z10" i="6"/>
  <c r="AB10" i="6" s="1"/>
  <c r="AC10" i="6" s="1"/>
  <c r="X10" i="6"/>
  <c r="T10" i="6"/>
  <c r="P10" i="6"/>
  <c r="L10" i="6"/>
  <c r="M10" i="6" s="1"/>
  <c r="I10" i="6"/>
  <c r="Y10" i="6" s="1"/>
  <c r="F10" i="6"/>
  <c r="AJ9" i="6"/>
  <c r="AF9" i="6"/>
  <c r="AA9" i="6"/>
  <c r="Z9" i="6"/>
  <c r="X9" i="6"/>
  <c r="T9" i="6"/>
  <c r="P9" i="6"/>
  <c r="Q9" i="6" s="1"/>
  <c r="M9" i="6"/>
  <c r="L9" i="6"/>
  <c r="I9" i="6"/>
  <c r="F9" i="6"/>
  <c r="AI37" i="5"/>
  <c r="AH37" i="5"/>
  <c r="AJ37" i="5" s="1"/>
  <c r="AG37" i="5"/>
  <c r="AE37" i="5"/>
  <c r="AD37" i="5"/>
  <c r="AF37" i="5" s="1"/>
  <c r="W37" i="5"/>
  <c r="V37" i="5"/>
  <c r="X37" i="5" s="1"/>
  <c r="S37" i="5"/>
  <c r="R37" i="5"/>
  <c r="O37" i="5"/>
  <c r="N37" i="5"/>
  <c r="P37" i="5" s="1"/>
  <c r="K37" i="5"/>
  <c r="J37" i="5"/>
  <c r="H37" i="5"/>
  <c r="G37" i="5"/>
  <c r="I37" i="5" s="1"/>
  <c r="Y37" i="5" s="1"/>
  <c r="E37" i="5"/>
  <c r="F37" i="5" s="1"/>
  <c r="Q37" i="5" s="1"/>
  <c r="D37" i="5"/>
  <c r="AI36" i="5"/>
  <c r="AJ36" i="5" s="1"/>
  <c r="AH36" i="5"/>
  <c r="AG36" i="5"/>
  <c r="AE36" i="5"/>
  <c r="AD36" i="5"/>
  <c r="AA36" i="5"/>
  <c r="W36" i="5"/>
  <c r="X36" i="5" s="1"/>
  <c r="V36" i="5"/>
  <c r="S36" i="5"/>
  <c r="T36" i="5" s="1"/>
  <c r="R36" i="5"/>
  <c r="O36" i="5"/>
  <c r="P36" i="5" s="1"/>
  <c r="N36" i="5"/>
  <c r="K36" i="5"/>
  <c r="J36" i="5"/>
  <c r="Z36" i="5" s="1"/>
  <c r="AB36" i="5" s="1"/>
  <c r="H36" i="5"/>
  <c r="G36" i="5"/>
  <c r="E36" i="5"/>
  <c r="D36" i="5"/>
  <c r="AJ35" i="5"/>
  <c r="AF35" i="5"/>
  <c r="AK35" i="5" s="1"/>
  <c r="AA35" i="5"/>
  <c r="Z35" i="5"/>
  <c r="AB35" i="5" s="1"/>
  <c r="X35" i="5"/>
  <c r="T35" i="5"/>
  <c r="P35" i="5"/>
  <c r="L35" i="5"/>
  <c r="I35" i="5"/>
  <c r="F35" i="5"/>
  <c r="AJ34" i="5"/>
  <c r="AF34" i="5"/>
  <c r="AK34" i="5" s="1"/>
  <c r="AA34" i="5"/>
  <c r="Z34" i="5"/>
  <c r="X34" i="5"/>
  <c r="T34" i="5"/>
  <c r="Q34" i="5"/>
  <c r="P34" i="5"/>
  <c r="L34" i="5"/>
  <c r="M34" i="5" s="1"/>
  <c r="I34" i="5"/>
  <c r="Y34" i="5" s="1"/>
  <c r="F34" i="5"/>
  <c r="AJ33" i="5"/>
  <c r="AF33" i="5"/>
  <c r="AA33" i="5"/>
  <c r="Z33" i="5"/>
  <c r="AB33" i="5" s="1"/>
  <c r="X33" i="5"/>
  <c r="T33" i="5"/>
  <c r="U33" i="5" s="1"/>
  <c r="P33" i="5"/>
  <c r="L33" i="5"/>
  <c r="M33" i="5" s="1"/>
  <c r="I33" i="5"/>
  <c r="F33" i="5"/>
  <c r="AJ32" i="5"/>
  <c r="AF32" i="5"/>
  <c r="AK32" i="5" s="1"/>
  <c r="AA32" i="5"/>
  <c r="AB32" i="5" s="1"/>
  <c r="Z32" i="5"/>
  <c r="X32" i="5"/>
  <c r="T32" i="5"/>
  <c r="P32" i="5"/>
  <c r="L32" i="5"/>
  <c r="M32" i="5" s="1"/>
  <c r="I32" i="5"/>
  <c r="F32" i="5"/>
  <c r="AJ31" i="5"/>
  <c r="AF31" i="5"/>
  <c r="AA31" i="5"/>
  <c r="Z31" i="5"/>
  <c r="AB31" i="5" s="1"/>
  <c r="AC31" i="5" s="1"/>
  <c r="X31" i="5"/>
  <c r="T31" i="5"/>
  <c r="P31" i="5"/>
  <c r="Q31" i="5" s="1"/>
  <c r="L31" i="5"/>
  <c r="I31" i="5"/>
  <c r="F31" i="5"/>
  <c r="AI30" i="5"/>
  <c r="AH30" i="5"/>
  <c r="AJ30" i="5" s="1"/>
  <c r="AG30" i="5"/>
  <c r="AE30" i="5"/>
  <c r="AD30" i="5"/>
  <c r="W30" i="5"/>
  <c r="V30" i="5"/>
  <c r="X30" i="5" s="1"/>
  <c r="S30" i="5"/>
  <c r="R30" i="5"/>
  <c r="O30" i="5"/>
  <c r="N30" i="5"/>
  <c r="P30" i="5" s="1"/>
  <c r="K30" i="5"/>
  <c r="AA30" i="5" s="1"/>
  <c r="J30" i="5"/>
  <c r="H30" i="5"/>
  <c r="G30" i="5"/>
  <c r="I30" i="5" s="1"/>
  <c r="E30" i="5"/>
  <c r="D30" i="5"/>
  <c r="F30" i="5" s="1"/>
  <c r="AJ29" i="5"/>
  <c r="AF29" i="5"/>
  <c r="AK29" i="5" s="1"/>
  <c r="AA29" i="5"/>
  <c r="AB29" i="5" s="1"/>
  <c r="Z29" i="5"/>
  <c r="X29" i="5"/>
  <c r="T29" i="5"/>
  <c r="P29" i="5"/>
  <c r="L29" i="5"/>
  <c r="I29" i="5"/>
  <c r="U29" i="5" s="1"/>
  <c r="F29" i="5"/>
  <c r="AJ28" i="5"/>
  <c r="AF28" i="5"/>
  <c r="AA28" i="5"/>
  <c r="Z28" i="5"/>
  <c r="AB28" i="5" s="1"/>
  <c r="X28" i="5"/>
  <c r="T28" i="5"/>
  <c r="AK28" i="5" s="1"/>
  <c r="P28" i="5"/>
  <c r="L28" i="5"/>
  <c r="I28" i="5"/>
  <c r="F28" i="5"/>
  <c r="AJ27" i="5"/>
  <c r="AF27" i="5"/>
  <c r="AK27" i="5" s="1"/>
  <c r="AA27" i="5"/>
  <c r="Z27" i="5"/>
  <c r="AB27" i="5" s="1"/>
  <c r="X27" i="5"/>
  <c r="T27" i="5"/>
  <c r="P27" i="5"/>
  <c r="L27" i="5"/>
  <c r="I27" i="5"/>
  <c r="Y27" i="5" s="1"/>
  <c r="F27" i="5"/>
  <c r="Q27" i="5" s="1"/>
  <c r="AJ26" i="5"/>
  <c r="AF26" i="5"/>
  <c r="AA26" i="5"/>
  <c r="Z26" i="5"/>
  <c r="X26" i="5"/>
  <c r="T26" i="5"/>
  <c r="U26" i="5" s="1"/>
  <c r="P26" i="5"/>
  <c r="Q26" i="5" s="1"/>
  <c r="L26" i="5"/>
  <c r="M26" i="5" s="1"/>
  <c r="I26" i="5"/>
  <c r="Y26" i="5" s="1"/>
  <c r="F26" i="5"/>
  <c r="AJ25" i="5"/>
  <c r="AF25" i="5"/>
  <c r="AA25" i="5"/>
  <c r="AB25" i="5" s="1"/>
  <c r="AC25" i="5" s="1"/>
  <c r="Z25" i="5"/>
  <c r="X25" i="5"/>
  <c r="T25" i="5"/>
  <c r="AK25" i="5" s="1"/>
  <c r="P25" i="5"/>
  <c r="L25" i="5"/>
  <c r="I25" i="5"/>
  <c r="F25" i="5"/>
  <c r="M25" i="5" s="1"/>
  <c r="AJ24" i="5"/>
  <c r="AF24" i="5"/>
  <c r="AB24" i="5"/>
  <c r="AA24" i="5"/>
  <c r="Z24" i="5"/>
  <c r="X24" i="5"/>
  <c r="T24" i="5"/>
  <c r="P24" i="5"/>
  <c r="Q24" i="5" s="1"/>
  <c r="L24" i="5"/>
  <c r="I24" i="5"/>
  <c r="Y24" i="5" s="1"/>
  <c r="F24" i="5"/>
  <c r="AJ23" i="5"/>
  <c r="AF23" i="5"/>
  <c r="AA23" i="5"/>
  <c r="Z23" i="5"/>
  <c r="AB23" i="5" s="1"/>
  <c r="AC23" i="5" s="1"/>
  <c r="X23" i="5"/>
  <c r="T23" i="5"/>
  <c r="U23" i="5" s="1"/>
  <c r="Q23" i="5"/>
  <c r="P23" i="5"/>
  <c r="L23" i="5"/>
  <c r="I23" i="5"/>
  <c r="F23" i="5"/>
  <c r="AI22" i="5"/>
  <c r="AH22" i="5"/>
  <c r="AJ22" i="5" s="1"/>
  <c r="AG22" i="5"/>
  <c r="AE22" i="5"/>
  <c r="AF22" i="5" s="1"/>
  <c r="AD22" i="5"/>
  <c r="W22" i="5"/>
  <c r="X22" i="5" s="1"/>
  <c r="V22" i="5"/>
  <c r="S22" i="5"/>
  <c r="R22" i="5"/>
  <c r="O22" i="5"/>
  <c r="P22" i="5" s="1"/>
  <c r="N22" i="5"/>
  <c r="K22" i="5"/>
  <c r="J22" i="5"/>
  <c r="H22" i="5"/>
  <c r="G22" i="5"/>
  <c r="I22" i="5" s="1"/>
  <c r="E22" i="5"/>
  <c r="D22" i="5"/>
  <c r="F22" i="5" s="1"/>
  <c r="AK21" i="5"/>
  <c r="AJ21" i="5"/>
  <c r="AF21" i="5"/>
  <c r="AA21" i="5"/>
  <c r="Z21" i="5"/>
  <c r="AB21" i="5" s="1"/>
  <c r="X21" i="5"/>
  <c r="T21" i="5"/>
  <c r="P21" i="5"/>
  <c r="L21" i="5"/>
  <c r="I21" i="5"/>
  <c r="Y21" i="5" s="1"/>
  <c r="F21" i="5"/>
  <c r="AJ20" i="5"/>
  <c r="AF20" i="5"/>
  <c r="AA20" i="5"/>
  <c r="Z20" i="5"/>
  <c r="AB20" i="5" s="1"/>
  <c r="Y20" i="5"/>
  <c r="X20" i="5"/>
  <c r="T20" i="5"/>
  <c r="P20" i="5"/>
  <c r="L20" i="5"/>
  <c r="I20" i="5"/>
  <c r="F20" i="5"/>
  <c r="Q20" i="5" s="1"/>
  <c r="AJ19" i="5"/>
  <c r="AF19" i="5"/>
  <c r="AK19" i="5" s="1"/>
  <c r="AA19" i="5"/>
  <c r="Z19" i="5"/>
  <c r="X19" i="5"/>
  <c r="T19" i="5"/>
  <c r="P19" i="5"/>
  <c r="L19" i="5"/>
  <c r="I19" i="5"/>
  <c r="Y19" i="5" s="1"/>
  <c r="F19" i="5"/>
  <c r="AJ18" i="5"/>
  <c r="AF18" i="5"/>
  <c r="AK18" i="5" s="1"/>
  <c r="AA18" i="5"/>
  <c r="AB18" i="5" s="1"/>
  <c r="Z18" i="5"/>
  <c r="X18" i="5"/>
  <c r="U18" i="5"/>
  <c r="T18" i="5"/>
  <c r="P18" i="5"/>
  <c r="Q18" i="5" s="1"/>
  <c r="L18" i="5"/>
  <c r="M18" i="5" s="1"/>
  <c r="I18" i="5"/>
  <c r="F18" i="5"/>
  <c r="AJ17" i="5"/>
  <c r="AF17" i="5"/>
  <c r="AK17" i="5" s="1"/>
  <c r="AB17" i="5"/>
  <c r="AA17" i="5"/>
  <c r="Z17" i="5"/>
  <c r="X17" i="5"/>
  <c r="T17" i="5"/>
  <c r="P17" i="5"/>
  <c r="L17" i="5"/>
  <c r="I17" i="5"/>
  <c r="U17" i="5" s="1"/>
  <c r="F17" i="5"/>
  <c r="M17" i="5" s="1"/>
  <c r="AJ16" i="5"/>
  <c r="AF16" i="5"/>
  <c r="AA16" i="5"/>
  <c r="Z16" i="5"/>
  <c r="X16" i="5"/>
  <c r="T16" i="5"/>
  <c r="Q16" i="5"/>
  <c r="P16" i="5"/>
  <c r="L16" i="5"/>
  <c r="I16" i="5"/>
  <c r="Y16" i="5" s="1"/>
  <c r="F16" i="5"/>
  <c r="M16" i="5" s="1"/>
  <c r="AI15" i="5"/>
  <c r="AH15" i="5"/>
  <c r="AJ15" i="5" s="1"/>
  <c r="AG15" i="5"/>
  <c r="AE15" i="5"/>
  <c r="AF15" i="5" s="1"/>
  <c r="AD15" i="5"/>
  <c r="W15" i="5"/>
  <c r="V15" i="5"/>
  <c r="S15" i="5"/>
  <c r="T15" i="5" s="1"/>
  <c r="R15" i="5"/>
  <c r="O15" i="5"/>
  <c r="N15" i="5"/>
  <c r="K15" i="5"/>
  <c r="AA15" i="5" s="1"/>
  <c r="J15" i="5"/>
  <c r="H15" i="5"/>
  <c r="G15" i="5"/>
  <c r="I15" i="5" s="1"/>
  <c r="E15" i="5"/>
  <c r="D15" i="5"/>
  <c r="AJ14" i="5"/>
  <c r="AF14" i="5"/>
  <c r="AK14" i="5" s="1"/>
  <c r="AA14" i="5"/>
  <c r="Z14" i="5"/>
  <c r="AB14" i="5" s="1"/>
  <c r="X14" i="5"/>
  <c r="T14" i="5"/>
  <c r="P14" i="5"/>
  <c r="L14" i="5"/>
  <c r="I14" i="5"/>
  <c r="Y14" i="5" s="1"/>
  <c r="F14" i="5"/>
  <c r="AJ13" i="5"/>
  <c r="AF13" i="5"/>
  <c r="AA13" i="5"/>
  <c r="Z13" i="5"/>
  <c r="X13" i="5"/>
  <c r="T13" i="5"/>
  <c r="Q13" i="5"/>
  <c r="P13" i="5"/>
  <c r="L13" i="5"/>
  <c r="M13" i="5" s="1"/>
  <c r="I13" i="5"/>
  <c r="Y13" i="5" s="1"/>
  <c r="F13" i="5"/>
  <c r="AJ12" i="5"/>
  <c r="AF12" i="5"/>
  <c r="AA12" i="5"/>
  <c r="Z12" i="5"/>
  <c r="X12" i="5"/>
  <c r="T12" i="5"/>
  <c r="U12" i="5" s="1"/>
  <c r="P12" i="5"/>
  <c r="Q12" i="5" s="1"/>
  <c r="L12" i="5"/>
  <c r="I12" i="5"/>
  <c r="F12" i="5"/>
  <c r="AK11" i="5"/>
  <c r="AJ11" i="5"/>
  <c r="AF11" i="5"/>
  <c r="AA11" i="5"/>
  <c r="Z11" i="5"/>
  <c r="X11" i="5"/>
  <c r="T11" i="5"/>
  <c r="P11" i="5"/>
  <c r="Q11" i="5" s="1"/>
  <c r="M11" i="5"/>
  <c r="L11" i="5"/>
  <c r="I11" i="5"/>
  <c r="Y11" i="5" s="1"/>
  <c r="F11" i="5"/>
  <c r="AI10" i="5"/>
  <c r="AH10" i="5"/>
  <c r="AJ10" i="5" s="1"/>
  <c r="AG10" i="5"/>
  <c r="AE10" i="5"/>
  <c r="AD10" i="5"/>
  <c r="W10" i="5"/>
  <c r="V10" i="5"/>
  <c r="X10" i="5" s="1"/>
  <c r="S10" i="5"/>
  <c r="R10" i="5"/>
  <c r="O10" i="5"/>
  <c r="N10" i="5"/>
  <c r="P10" i="5" s="1"/>
  <c r="K10" i="5"/>
  <c r="AA10" i="5" s="1"/>
  <c r="J10" i="5"/>
  <c r="H10" i="5"/>
  <c r="G10" i="5"/>
  <c r="I10" i="5" s="1"/>
  <c r="Y10" i="5" s="1"/>
  <c r="E10" i="5"/>
  <c r="D10" i="5"/>
  <c r="AJ9" i="5"/>
  <c r="AF9" i="5"/>
  <c r="AA9" i="5"/>
  <c r="Z9" i="5"/>
  <c r="X9" i="5"/>
  <c r="T9" i="5"/>
  <c r="U9" i="5" s="1"/>
  <c r="P9" i="5"/>
  <c r="L9" i="5"/>
  <c r="I9" i="5"/>
  <c r="F9" i="5"/>
  <c r="Q9" i="5" s="1"/>
  <c r="AJ55" i="4"/>
  <c r="AI55" i="4"/>
  <c r="AH55" i="4"/>
  <c r="AG55" i="4"/>
  <c r="AE55" i="4"/>
  <c r="AD55" i="4"/>
  <c r="AF55" i="4" s="1"/>
  <c r="W55" i="4"/>
  <c r="V55" i="4"/>
  <c r="X55" i="4" s="1"/>
  <c r="T55" i="4"/>
  <c r="S55" i="4"/>
  <c r="R55" i="4"/>
  <c r="O55" i="4"/>
  <c r="N55" i="4"/>
  <c r="K55" i="4"/>
  <c r="J55" i="4"/>
  <c r="Z55" i="4" s="1"/>
  <c r="H55" i="4"/>
  <c r="G55" i="4"/>
  <c r="E55" i="4"/>
  <c r="D55" i="4"/>
  <c r="F55" i="4" s="1"/>
  <c r="AI54" i="4"/>
  <c r="AJ54" i="4" s="1"/>
  <c r="AH54" i="4"/>
  <c r="AG54" i="4"/>
  <c r="AE54" i="4"/>
  <c r="AD54" i="4"/>
  <c r="W54" i="4"/>
  <c r="V54" i="4"/>
  <c r="X54" i="4" s="1"/>
  <c r="S54" i="4"/>
  <c r="T54" i="4" s="1"/>
  <c r="R54" i="4"/>
  <c r="O54" i="4"/>
  <c r="N54" i="4"/>
  <c r="P54" i="4" s="1"/>
  <c r="K54" i="4"/>
  <c r="L54" i="4" s="1"/>
  <c r="J54" i="4"/>
  <c r="Z54" i="4" s="1"/>
  <c r="H54" i="4"/>
  <c r="G54" i="4"/>
  <c r="I54" i="4" s="1"/>
  <c r="F54" i="4"/>
  <c r="E54" i="4"/>
  <c r="D54" i="4"/>
  <c r="AJ53" i="4"/>
  <c r="AF53" i="4"/>
  <c r="AK53" i="4" s="1"/>
  <c r="AA53" i="4"/>
  <c r="AB53" i="4" s="1"/>
  <c r="Z53" i="4"/>
  <c r="X53" i="4"/>
  <c r="T53" i="4"/>
  <c r="P53" i="4"/>
  <c r="L53" i="4"/>
  <c r="I53" i="4"/>
  <c r="Y53" i="4" s="1"/>
  <c r="F53" i="4"/>
  <c r="M53" i="4" s="1"/>
  <c r="AJ52" i="4"/>
  <c r="AF52" i="4"/>
  <c r="AB52" i="4"/>
  <c r="AC52" i="4" s="1"/>
  <c r="AA52" i="4"/>
  <c r="Z52" i="4"/>
  <c r="X52" i="4"/>
  <c r="T52" i="4"/>
  <c r="U52" i="4" s="1"/>
  <c r="P52" i="4"/>
  <c r="L52" i="4"/>
  <c r="I52" i="4"/>
  <c r="Y52" i="4" s="1"/>
  <c r="F52" i="4"/>
  <c r="M52" i="4" s="1"/>
  <c r="AJ51" i="4"/>
  <c r="AF51" i="4"/>
  <c r="AA51" i="4"/>
  <c r="Z51" i="4"/>
  <c r="AB51" i="4" s="1"/>
  <c r="AC51" i="4" s="1"/>
  <c r="X51" i="4"/>
  <c r="T51" i="4"/>
  <c r="U51" i="4" s="1"/>
  <c r="P51" i="4"/>
  <c r="Q51" i="4" s="1"/>
  <c r="L51" i="4"/>
  <c r="I51" i="4"/>
  <c r="F51" i="4"/>
  <c r="M51" i="4" s="1"/>
  <c r="AJ50" i="4"/>
  <c r="AF50" i="4"/>
  <c r="AA50" i="4"/>
  <c r="Z50" i="4"/>
  <c r="X50" i="4"/>
  <c r="T50" i="4"/>
  <c r="P50" i="4"/>
  <c r="L50" i="4"/>
  <c r="I50" i="4"/>
  <c r="F50" i="4"/>
  <c r="Q50" i="4" s="1"/>
  <c r="AJ49" i="4"/>
  <c r="AF49" i="4"/>
  <c r="AK49" i="4" s="1"/>
  <c r="AA49" i="4"/>
  <c r="Z49" i="4"/>
  <c r="X49" i="4"/>
  <c r="U49" i="4"/>
  <c r="T49" i="4"/>
  <c r="P49" i="4"/>
  <c r="L49" i="4"/>
  <c r="I49" i="4"/>
  <c r="F49" i="4"/>
  <c r="AI48" i="4"/>
  <c r="AH48" i="4"/>
  <c r="AJ48" i="4" s="1"/>
  <c r="AG48" i="4"/>
  <c r="AE48" i="4"/>
  <c r="AD48" i="4"/>
  <c r="AF48" i="4" s="1"/>
  <c r="AK48" i="4" s="1"/>
  <c r="W48" i="4"/>
  <c r="V48" i="4"/>
  <c r="S48" i="4"/>
  <c r="R48" i="4"/>
  <c r="T48" i="4" s="1"/>
  <c r="O48" i="4"/>
  <c r="N48" i="4"/>
  <c r="K48" i="4"/>
  <c r="J48" i="4"/>
  <c r="L48" i="4" s="1"/>
  <c r="H48" i="4"/>
  <c r="G48" i="4"/>
  <c r="E48" i="4"/>
  <c r="D48" i="4"/>
  <c r="AK47" i="4"/>
  <c r="AJ47" i="4"/>
  <c r="AF47" i="4"/>
  <c r="AA47" i="4"/>
  <c r="Z47" i="4"/>
  <c r="AB47" i="4" s="1"/>
  <c r="AC47" i="4" s="1"/>
  <c r="X47" i="4"/>
  <c r="T47" i="4"/>
  <c r="P47" i="4"/>
  <c r="Q47" i="4" s="1"/>
  <c r="L47" i="4"/>
  <c r="M47" i="4" s="1"/>
  <c r="I47" i="4"/>
  <c r="Y47" i="4" s="1"/>
  <c r="F47" i="4"/>
  <c r="AJ46" i="4"/>
  <c r="AF46" i="4"/>
  <c r="AA46" i="4"/>
  <c r="Z46" i="4"/>
  <c r="AB46" i="4" s="1"/>
  <c r="AC46" i="4" s="1"/>
  <c r="X46" i="4"/>
  <c r="T46" i="4"/>
  <c r="P46" i="4"/>
  <c r="Q46" i="4" s="1"/>
  <c r="M46" i="4"/>
  <c r="L46" i="4"/>
  <c r="I46" i="4"/>
  <c r="F46" i="4"/>
  <c r="AJ45" i="4"/>
  <c r="AF45" i="4"/>
  <c r="AK45" i="4" s="1"/>
  <c r="AA45" i="4"/>
  <c r="Z45" i="4"/>
  <c r="AB45" i="4" s="1"/>
  <c r="AC45" i="4" s="1"/>
  <c r="X45" i="4"/>
  <c r="T45" i="4"/>
  <c r="P45" i="4"/>
  <c r="L45" i="4"/>
  <c r="I45" i="4"/>
  <c r="Y45" i="4" s="1"/>
  <c r="F45" i="4"/>
  <c r="AJ44" i="4"/>
  <c r="AF44" i="4"/>
  <c r="AA44" i="4"/>
  <c r="Z44" i="4"/>
  <c r="AB44" i="4" s="1"/>
  <c r="X44" i="4"/>
  <c r="T44" i="4"/>
  <c r="U44" i="4" s="1"/>
  <c r="Q44" i="4"/>
  <c r="P44" i="4"/>
  <c r="L44" i="4"/>
  <c r="I44" i="4"/>
  <c r="Y44" i="4" s="1"/>
  <c r="F44" i="4"/>
  <c r="AJ43" i="4"/>
  <c r="AF43" i="4"/>
  <c r="AA43" i="4"/>
  <c r="AB43" i="4" s="1"/>
  <c r="Z43" i="4"/>
  <c r="X43" i="4"/>
  <c r="T43" i="4"/>
  <c r="U43" i="4" s="1"/>
  <c r="P43" i="4"/>
  <c r="L43" i="4"/>
  <c r="I43" i="4"/>
  <c r="F43" i="4"/>
  <c r="Q43" i="4" s="1"/>
  <c r="AJ42" i="4"/>
  <c r="AF42" i="4"/>
  <c r="AA42" i="4"/>
  <c r="Z42" i="4"/>
  <c r="X42" i="4"/>
  <c r="T42" i="4"/>
  <c r="AK42" i="4" s="1"/>
  <c r="P42" i="4"/>
  <c r="L42" i="4"/>
  <c r="I42" i="4"/>
  <c r="U42" i="4" s="1"/>
  <c r="F42" i="4"/>
  <c r="AI41" i="4"/>
  <c r="AH41" i="4"/>
  <c r="AJ41" i="4" s="1"/>
  <c r="AG41" i="4"/>
  <c r="AE41" i="4"/>
  <c r="AD41" i="4"/>
  <c r="W41" i="4"/>
  <c r="V41" i="4"/>
  <c r="X41" i="4" s="1"/>
  <c r="S41" i="4"/>
  <c r="R41" i="4"/>
  <c r="O41" i="4"/>
  <c r="N41" i="4"/>
  <c r="P41" i="4" s="1"/>
  <c r="K41" i="4"/>
  <c r="AA41" i="4" s="1"/>
  <c r="J41" i="4"/>
  <c r="H41" i="4"/>
  <c r="G41" i="4"/>
  <c r="I41" i="4" s="1"/>
  <c r="Y41" i="4" s="1"/>
  <c r="F41" i="4"/>
  <c r="Q41" i="4" s="1"/>
  <c r="E41" i="4"/>
  <c r="D41" i="4"/>
  <c r="AJ40" i="4"/>
  <c r="AF40" i="4"/>
  <c r="AK40" i="4" s="1"/>
  <c r="AA40" i="4"/>
  <c r="Z40" i="4"/>
  <c r="AB40" i="4" s="1"/>
  <c r="X40" i="4"/>
  <c r="T40" i="4"/>
  <c r="P40" i="4"/>
  <c r="Q40" i="4" s="1"/>
  <c r="L40" i="4"/>
  <c r="M40" i="4" s="1"/>
  <c r="I40" i="4"/>
  <c r="Y40" i="4" s="1"/>
  <c r="F40" i="4"/>
  <c r="AJ39" i="4"/>
  <c r="AF39" i="4"/>
  <c r="AA39" i="4"/>
  <c r="AB39" i="4" s="1"/>
  <c r="Z39" i="4"/>
  <c r="X39" i="4"/>
  <c r="T39" i="4"/>
  <c r="P39" i="4"/>
  <c r="Q39" i="4" s="1"/>
  <c r="L39" i="4"/>
  <c r="M39" i="4" s="1"/>
  <c r="I39" i="4"/>
  <c r="Y39" i="4" s="1"/>
  <c r="F39" i="4"/>
  <c r="AJ38" i="4"/>
  <c r="AF38" i="4"/>
  <c r="AB38" i="4"/>
  <c r="AC38" i="4" s="1"/>
  <c r="AA38" i="4"/>
  <c r="Z38" i="4"/>
  <c r="X38" i="4"/>
  <c r="T38" i="4"/>
  <c r="U38" i="4" s="1"/>
  <c r="P38" i="4"/>
  <c r="L38" i="4"/>
  <c r="I38" i="4"/>
  <c r="F38" i="4"/>
  <c r="M38" i="4" s="1"/>
  <c r="AJ37" i="4"/>
  <c r="AF37" i="4"/>
  <c r="AA37" i="4"/>
  <c r="Z37" i="4"/>
  <c r="X37" i="4"/>
  <c r="T37" i="4"/>
  <c r="Q37" i="4"/>
  <c r="P37" i="4"/>
  <c r="L37" i="4"/>
  <c r="I37" i="4"/>
  <c r="Y37" i="4" s="1"/>
  <c r="F37" i="4"/>
  <c r="M37" i="4" s="1"/>
  <c r="AI36" i="4"/>
  <c r="AH36" i="4"/>
  <c r="AG36" i="4"/>
  <c r="AE36" i="4"/>
  <c r="AD36" i="4"/>
  <c r="W36" i="4"/>
  <c r="V36" i="4"/>
  <c r="X36" i="4" s="1"/>
  <c r="S36" i="4"/>
  <c r="T36" i="4" s="1"/>
  <c r="R36" i="4"/>
  <c r="O36" i="4"/>
  <c r="N36" i="4"/>
  <c r="P36" i="4" s="1"/>
  <c r="K36" i="4"/>
  <c r="AA36" i="4" s="1"/>
  <c r="J36" i="4"/>
  <c r="Z36" i="4" s="1"/>
  <c r="H36" i="4"/>
  <c r="G36" i="4"/>
  <c r="E36" i="4"/>
  <c r="D36" i="4"/>
  <c r="AJ35" i="4"/>
  <c r="AF35" i="4"/>
  <c r="AK35" i="4" s="1"/>
  <c r="AA35" i="4"/>
  <c r="Z35" i="4"/>
  <c r="X35" i="4"/>
  <c r="T35" i="4"/>
  <c r="P35" i="4"/>
  <c r="L35" i="4"/>
  <c r="I35" i="4"/>
  <c r="Y35" i="4" s="1"/>
  <c r="F35" i="4"/>
  <c r="AJ34" i="4"/>
  <c r="AF34" i="4"/>
  <c r="AK34" i="4" s="1"/>
  <c r="AA34" i="4"/>
  <c r="Z34" i="4"/>
  <c r="X34" i="4"/>
  <c r="T34" i="4"/>
  <c r="P34" i="4"/>
  <c r="Q34" i="4" s="1"/>
  <c r="L34" i="4"/>
  <c r="M34" i="4" s="1"/>
  <c r="I34" i="4"/>
  <c r="F34" i="4"/>
  <c r="AK33" i="4"/>
  <c r="AJ33" i="4"/>
  <c r="AF33" i="4"/>
  <c r="AA33" i="4"/>
  <c r="Z33" i="4"/>
  <c r="AB33" i="4" s="1"/>
  <c r="AC33" i="4" s="1"/>
  <c r="X33" i="4"/>
  <c r="T33" i="4"/>
  <c r="P33" i="4"/>
  <c r="L33" i="4"/>
  <c r="I33" i="4"/>
  <c r="F33" i="4"/>
  <c r="M33" i="4" s="1"/>
  <c r="AJ32" i="4"/>
  <c r="AF32" i="4"/>
  <c r="AK32" i="4" s="1"/>
  <c r="AA32" i="4"/>
  <c r="Z32" i="4"/>
  <c r="X32" i="4"/>
  <c r="T32" i="4"/>
  <c r="P32" i="4"/>
  <c r="M32" i="4"/>
  <c r="L32" i="4"/>
  <c r="I32" i="4"/>
  <c r="Y32" i="4" s="1"/>
  <c r="F32" i="4"/>
  <c r="AJ31" i="4"/>
  <c r="AF31" i="4"/>
  <c r="AA31" i="4"/>
  <c r="Z31" i="4"/>
  <c r="AB31" i="4" s="1"/>
  <c r="AC31" i="4" s="1"/>
  <c r="X31" i="4"/>
  <c r="T31" i="4"/>
  <c r="U31" i="4" s="1"/>
  <c r="P31" i="4"/>
  <c r="Q31" i="4" s="1"/>
  <c r="L31" i="4"/>
  <c r="I31" i="4"/>
  <c r="F31" i="4"/>
  <c r="M31" i="4" s="1"/>
  <c r="AJ30" i="4"/>
  <c r="AF30" i="4"/>
  <c r="AA30" i="4"/>
  <c r="Z30" i="4"/>
  <c r="AB30" i="4" s="1"/>
  <c r="X30" i="4"/>
  <c r="T30" i="4"/>
  <c r="P30" i="4"/>
  <c r="L30" i="4"/>
  <c r="I30" i="4"/>
  <c r="Y30" i="4" s="1"/>
  <c r="F30" i="4"/>
  <c r="Q30" i="4" s="1"/>
  <c r="AJ29" i="4"/>
  <c r="AF29" i="4"/>
  <c r="AA29" i="4"/>
  <c r="Z29" i="4"/>
  <c r="X29" i="4"/>
  <c r="Y29" i="4" s="1"/>
  <c r="T29" i="4"/>
  <c r="P29" i="4"/>
  <c r="L29" i="4"/>
  <c r="I29" i="4"/>
  <c r="F29" i="4"/>
  <c r="AI28" i="4"/>
  <c r="AH28" i="4"/>
  <c r="AJ28" i="4" s="1"/>
  <c r="AG28" i="4"/>
  <c r="AE28" i="4"/>
  <c r="AD28" i="4"/>
  <c r="AF28" i="4" s="1"/>
  <c r="AK28" i="4" s="1"/>
  <c r="W28" i="4"/>
  <c r="V28" i="4"/>
  <c r="X28" i="4" s="1"/>
  <c r="T28" i="4"/>
  <c r="S28" i="4"/>
  <c r="R28" i="4"/>
  <c r="O28" i="4"/>
  <c r="N28" i="4"/>
  <c r="P28" i="4" s="1"/>
  <c r="K28" i="4"/>
  <c r="J28" i="4"/>
  <c r="H28" i="4"/>
  <c r="G28" i="4"/>
  <c r="E28" i="4"/>
  <c r="D28" i="4"/>
  <c r="F28" i="4" s="1"/>
  <c r="AJ27" i="4"/>
  <c r="AF27" i="4"/>
  <c r="AA27" i="4"/>
  <c r="Z27" i="4"/>
  <c r="AB27" i="4" s="1"/>
  <c r="X27" i="4"/>
  <c r="T27" i="4"/>
  <c r="P27" i="4"/>
  <c r="Q27" i="4" s="1"/>
  <c r="L27" i="4"/>
  <c r="M27" i="4" s="1"/>
  <c r="I27" i="4"/>
  <c r="F27" i="4"/>
  <c r="AJ26" i="4"/>
  <c r="AF26" i="4"/>
  <c r="AK26" i="4" s="1"/>
  <c r="AA26" i="4"/>
  <c r="Z26" i="4"/>
  <c r="X26" i="4"/>
  <c r="T26" i="4"/>
  <c r="P26" i="4"/>
  <c r="L26" i="4"/>
  <c r="I26" i="4"/>
  <c r="Y26" i="4" s="1"/>
  <c r="F26" i="4"/>
  <c r="AJ25" i="4"/>
  <c r="AF25" i="4"/>
  <c r="AB25" i="4"/>
  <c r="AA25" i="4"/>
  <c r="Z25" i="4"/>
  <c r="X25" i="4"/>
  <c r="T25" i="4"/>
  <c r="P25" i="4"/>
  <c r="Q25" i="4" s="1"/>
  <c r="L25" i="4"/>
  <c r="M25" i="4" s="1"/>
  <c r="I25" i="4"/>
  <c r="Y25" i="4" s="1"/>
  <c r="F25" i="4"/>
  <c r="AJ24" i="4"/>
  <c r="AF24" i="4"/>
  <c r="AB24" i="4"/>
  <c r="AC24" i="4" s="1"/>
  <c r="AA24" i="4"/>
  <c r="Z24" i="4"/>
  <c r="X24" i="4"/>
  <c r="T24" i="4"/>
  <c r="U24" i="4" s="1"/>
  <c r="P24" i="4"/>
  <c r="L24" i="4"/>
  <c r="I24" i="4"/>
  <c r="F24" i="4"/>
  <c r="M24" i="4" s="1"/>
  <c r="AJ23" i="4"/>
  <c r="AF23" i="4"/>
  <c r="AA23" i="4"/>
  <c r="Z23" i="4"/>
  <c r="AB23" i="4" s="1"/>
  <c r="AC23" i="4" s="1"/>
  <c r="X23" i="4"/>
  <c r="T23" i="4"/>
  <c r="Q23" i="4"/>
  <c r="P23" i="4"/>
  <c r="L23" i="4"/>
  <c r="I23" i="4"/>
  <c r="Y23" i="4" s="1"/>
  <c r="F23" i="4"/>
  <c r="M23" i="4" s="1"/>
  <c r="AJ22" i="4"/>
  <c r="AF22" i="4"/>
  <c r="AK22" i="4" s="1"/>
  <c r="AA22" i="4"/>
  <c r="AB22" i="4" s="1"/>
  <c r="Z22" i="4"/>
  <c r="X22" i="4"/>
  <c r="Y22" i="4" s="1"/>
  <c r="T22" i="4"/>
  <c r="U22" i="4" s="1"/>
  <c r="P22" i="4"/>
  <c r="L22" i="4"/>
  <c r="I22" i="4"/>
  <c r="F22" i="4"/>
  <c r="AK21" i="4"/>
  <c r="AJ21" i="4"/>
  <c r="AF21" i="4"/>
  <c r="AA21" i="4"/>
  <c r="Z21" i="4"/>
  <c r="AB21" i="4" s="1"/>
  <c r="X21" i="4"/>
  <c r="T21" i="4"/>
  <c r="P21" i="4"/>
  <c r="L21" i="4"/>
  <c r="I21" i="4"/>
  <c r="Y21" i="4" s="1"/>
  <c r="F21" i="4"/>
  <c r="AI20" i="4"/>
  <c r="AH20" i="4"/>
  <c r="AG20" i="4"/>
  <c r="AE20" i="4"/>
  <c r="AD20" i="4"/>
  <c r="W20" i="4"/>
  <c r="V20" i="4"/>
  <c r="S20" i="4"/>
  <c r="R20" i="4"/>
  <c r="T20" i="4" s="1"/>
  <c r="O20" i="4"/>
  <c r="N20" i="4"/>
  <c r="K20" i="4"/>
  <c r="J20" i="4"/>
  <c r="L20" i="4" s="1"/>
  <c r="H20" i="4"/>
  <c r="G20" i="4"/>
  <c r="E20" i="4"/>
  <c r="F20" i="4" s="1"/>
  <c r="D20" i="4"/>
  <c r="AJ19" i="4"/>
  <c r="AF19" i="4"/>
  <c r="AK19" i="4" s="1"/>
  <c r="AA19" i="4"/>
  <c r="Z19" i="4"/>
  <c r="X19" i="4"/>
  <c r="U19" i="4"/>
  <c r="T19" i="4"/>
  <c r="P19" i="4"/>
  <c r="L19" i="4"/>
  <c r="I19" i="4"/>
  <c r="F19" i="4"/>
  <c r="M19" i="4" s="1"/>
  <c r="AJ18" i="4"/>
  <c r="AF18" i="4"/>
  <c r="AA18" i="4"/>
  <c r="Z18" i="4"/>
  <c r="X18" i="4"/>
  <c r="T18" i="4"/>
  <c r="Q18" i="4"/>
  <c r="P18" i="4"/>
  <c r="L18" i="4"/>
  <c r="M18" i="4" s="1"/>
  <c r="I18" i="4"/>
  <c r="F18" i="4"/>
  <c r="AJ17" i="4"/>
  <c r="AF17" i="4"/>
  <c r="AK17" i="4" s="1"/>
  <c r="AA17" i="4"/>
  <c r="Z17" i="4"/>
  <c r="AB17" i="4" s="1"/>
  <c r="X17" i="4"/>
  <c r="T17" i="4"/>
  <c r="P17" i="4"/>
  <c r="L17" i="4"/>
  <c r="I17" i="4"/>
  <c r="Y17" i="4" s="1"/>
  <c r="F17" i="4"/>
  <c r="AJ16" i="4"/>
  <c r="AF16" i="4"/>
  <c r="AA16" i="4"/>
  <c r="Z16" i="4"/>
  <c r="AB16" i="4" s="1"/>
  <c r="X16" i="4"/>
  <c r="T16" i="4"/>
  <c r="U16" i="4" s="1"/>
  <c r="Q16" i="4"/>
  <c r="P16" i="4"/>
  <c r="L16" i="4"/>
  <c r="I16" i="4"/>
  <c r="Y16" i="4" s="1"/>
  <c r="F16" i="4"/>
  <c r="AJ15" i="4"/>
  <c r="AF15" i="4"/>
  <c r="AA15" i="4"/>
  <c r="AB15" i="4" s="1"/>
  <c r="Z15" i="4"/>
  <c r="X15" i="4"/>
  <c r="T15" i="4"/>
  <c r="U15" i="4" s="1"/>
  <c r="P15" i="4"/>
  <c r="L15" i="4"/>
  <c r="I15" i="4"/>
  <c r="F15" i="4"/>
  <c r="AK14" i="4"/>
  <c r="AJ14" i="4"/>
  <c r="AF14" i="4"/>
  <c r="AA14" i="4"/>
  <c r="Z14" i="4"/>
  <c r="AB14" i="4" s="1"/>
  <c r="X14" i="4"/>
  <c r="T14" i="4"/>
  <c r="P14" i="4"/>
  <c r="L14" i="4"/>
  <c r="I14" i="4"/>
  <c r="U14" i="4" s="1"/>
  <c r="F14" i="4"/>
  <c r="AK13" i="4"/>
  <c r="AJ13" i="4"/>
  <c r="AF13" i="4"/>
  <c r="AA13" i="4"/>
  <c r="Z13" i="4"/>
  <c r="AB13" i="4" s="1"/>
  <c r="X13" i="4"/>
  <c r="T13" i="4"/>
  <c r="P13" i="4"/>
  <c r="L13" i="4"/>
  <c r="I13" i="4"/>
  <c r="F13" i="4"/>
  <c r="AJ12" i="4"/>
  <c r="AF12" i="4"/>
  <c r="AK12" i="4" s="1"/>
  <c r="AA12" i="4"/>
  <c r="Z12" i="4"/>
  <c r="X12" i="4"/>
  <c r="T12" i="4"/>
  <c r="P12" i="4"/>
  <c r="L12" i="4"/>
  <c r="I12" i="4"/>
  <c r="F12" i="4"/>
  <c r="AI11" i="4"/>
  <c r="AH11" i="4"/>
  <c r="AG11" i="4"/>
  <c r="AF11" i="4"/>
  <c r="AE11" i="4"/>
  <c r="AD11" i="4"/>
  <c r="W11" i="4"/>
  <c r="V11" i="4"/>
  <c r="X11" i="4" s="1"/>
  <c r="S11" i="4"/>
  <c r="R11" i="4"/>
  <c r="T11" i="4" s="1"/>
  <c r="O11" i="4"/>
  <c r="P11" i="4" s="1"/>
  <c r="N11" i="4"/>
  <c r="K11" i="4"/>
  <c r="J11" i="4"/>
  <c r="H11" i="4"/>
  <c r="I11" i="4" s="1"/>
  <c r="G11" i="4"/>
  <c r="E11" i="4"/>
  <c r="D11" i="4"/>
  <c r="F11" i="4" s="1"/>
  <c r="AJ10" i="4"/>
  <c r="AF10" i="4"/>
  <c r="AA10" i="4"/>
  <c r="Z10" i="4"/>
  <c r="AB10" i="4" s="1"/>
  <c r="AC10" i="4" s="1"/>
  <c r="X10" i="4"/>
  <c r="T10" i="4"/>
  <c r="U10" i="4" s="1"/>
  <c r="P10" i="4"/>
  <c r="Q10" i="4" s="1"/>
  <c r="L10" i="4"/>
  <c r="I10" i="4"/>
  <c r="F10" i="4"/>
  <c r="M10" i="4" s="1"/>
  <c r="AJ9" i="4"/>
  <c r="AF9" i="4"/>
  <c r="AA9" i="4"/>
  <c r="Z9" i="4"/>
  <c r="AB9" i="4" s="1"/>
  <c r="X9" i="4"/>
  <c r="T9" i="4"/>
  <c r="P9" i="4"/>
  <c r="L9" i="4"/>
  <c r="I9" i="4"/>
  <c r="Y9" i="4" s="1"/>
  <c r="F9" i="4"/>
  <c r="M9" i="4" s="1"/>
  <c r="AI28" i="3"/>
  <c r="AJ28" i="3" s="1"/>
  <c r="AH28" i="3"/>
  <c r="AG28" i="3"/>
  <c r="AE28" i="3"/>
  <c r="AD28" i="3"/>
  <c r="AF28" i="3" s="1"/>
  <c r="W28" i="3"/>
  <c r="V28" i="3"/>
  <c r="S28" i="3"/>
  <c r="R28" i="3"/>
  <c r="O28" i="3"/>
  <c r="N28" i="3"/>
  <c r="P28" i="3" s="1"/>
  <c r="K28" i="3"/>
  <c r="J28" i="3"/>
  <c r="Z28" i="3" s="1"/>
  <c r="H28" i="3"/>
  <c r="G28" i="3"/>
  <c r="I28" i="3" s="1"/>
  <c r="E28" i="3"/>
  <c r="D28" i="3"/>
  <c r="AJ27" i="3"/>
  <c r="AF27" i="3"/>
  <c r="AK27" i="3" s="1"/>
  <c r="AA27" i="3"/>
  <c r="Z27" i="3"/>
  <c r="X27" i="3"/>
  <c r="T27" i="3"/>
  <c r="P27" i="3"/>
  <c r="L27" i="3"/>
  <c r="I27" i="3"/>
  <c r="F27" i="3"/>
  <c r="Q27" i="3" s="1"/>
  <c r="AJ26" i="3"/>
  <c r="AF26" i="3"/>
  <c r="AK26" i="3" s="1"/>
  <c r="AA26" i="3"/>
  <c r="Z26" i="3"/>
  <c r="X26" i="3"/>
  <c r="T26" i="3"/>
  <c r="Q26" i="3"/>
  <c r="P26" i="3"/>
  <c r="L26" i="3"/>
  <c r="I26" i="3"/>
  <c r="U26" i="3" s="1"/>
  <c r="F26" i="3"/>
  <c r="AJ25" i="3"/>
  <c r="AF25" i="3"/>
  <c r="AK25" i="3" s="1"/>
  <c r="AA25" i="3"/>
  <c r="Z25" i="3"/>
  <c r="X25" i="3"/>
  <c r="T25" i="3"/>
  <c r="P25" i="3"/>
  <c r="L25" i="3"/>
  <c r="I25" i="3"/>
  <c r="F25" i="3"/>
  <c r="AK24" i="3"/>
  <c r="AJ24" i="3"/>
  <c r="AF24" i="3"/>
  <c r="AA24" i="3"/>
  <c r="Z24" i="3"/>
  <c r="X24" i="3"/>
  <c r="T24" i="3"/>
  <c r="P24" i="3"/>
  <c r="M24" i="3"/>
  <c r="L24" i="3"/>
  <c r="I24" i="3"/>
  <c r="Y24" i="3" s="1"/>
  <c r="F24" i="3"/>
  <c r="AJ23" i="3"/>
  <c r="AF23" i="3"/>
  <c r="AA23" i="3"/>
  <c r="Z23" i="3"/>
  <c r="AB23" i="3" s="1"/>
  <c r="AC23" i="3" s="1"/>
  <c r="X23" i="3"/>
  <c r="T23" i="3"/>
  <c r="P23" i="3"/>
  <c r="Q23" i="3" s="1"/>
  <c r="L23" i="3"/>
  <c r="I23" i="3"/>
  <c r="F23" i="3"/>
  <c r="AJ22" i="3"/>
  <c r="AF22" i="3"/>
  <c r="AK22" i="3" s="1"/>
  <c r="AA22" i="3"/>
  <c r="Z22" i="3"/>
  <c r="X22" i="3"/>
  <c r="T22" i="3"/>
  <c r="U22" i="3" s="1"/>
  <c r="P22" i="3"/>
  <c r="L22" i="3"/>
  <c r="I22" i="3"/>
  <c r="F22" i="3"/>
  <c r="Q22" i="3" s="1"/>
  <c r="AJ21" i="3"/>
  <c r="AF21" i="3"/>
  <c r="AK21" i="3" s="1"/>
  <c r="AA21" i="3"/>
  <c r="Z21" i="3"/>
  <c r="AB21" i="3" s="1"/>
  <c r="AC21" i="3" s="1"/>
  <c r="X21" i="3"/>
  <c r="T21" i="3"/>
  <c r="P21" i="3"/>
  <c r="L21" i="3"/>
  <c r="I21" i="3"/>
  <c r="F21" i="3"/>
  <c r="AJ20" i="3"/>
  <c r="AF20" i="3"/>
  <c r="AK20" i="3" s="1"/>
  <c r="AA20" i="3"/>
  <c r="AB20" i="3" s="1"/>
  <c r="Z20" i="3"/>
  <c r="X20" i="3"/>
  <c r="T20" i="3"/>
  <c r="P20" i="3"/>
  <c r="L20" i="3"/>
  <c r="I20" i="3"/>
  <c r="Y20" i="3" s="1"/>
  <c r="F20" i="3"/>
  <c r="Q20" i="3" s="1"/>
  <c r="AJ19" i="3"/>
  <c r="AF19" i="3"/>
  <c r="AK19" i="3" s="1"/>
  <c r="AA19" i="3"/>
  <c r="Z19" i="3"/>
  <c r="AB19" i="3" s="1"/>
  <c r="X19" i="3"/>
  <c r="T19" i="3"/>
  <c r="P19" i="3"/>
  <c r="L19" i="3"/>
  <c r="I19" i="3"/>
  <c r="F19" i="3"/>
  <c r="Q19" i="3" s="1"/>
  <c r="AJ18" i="3"/>
  <c r="AF18" i="3"/>
  <c r="AA18" i="3"/>
  <c r="Z18" i="3"/>
  <c r="AB18" i="3" s="1"/>
  <c r="X18" i="3"/>
  <c r="T18" i="3"/>
  <c r="P18" i="3"/>
  <c r="Q18" i="3" s="1"/>
  <c r="L18" i="3"/>
  <c r="I18" i="3"/>
  <c r="F18" i="3"/>
  <c r="AK17" i="3"/>
  <c r="AJ17" i="3"/>
  <c r="AF17" i="3"/>
  <c r="AA17" i="3"/>
  <c r="Z17" i="3"/>
  <c r="AB17" i="3" s="1"/>
  <c r="X17" i="3"/>
  <c r="T17" i="3"/>
  <c r="P17" i="3"/>
  <c r="L17" i="3"/>
  <c r="M17" i="3" s="1"/>
  <c r="I17" i="3"/>
  <c r="Y17" i="3" s="1"/>
  <c r="F17" i="3"/>
  <c r="Q17" i="3" s="1"/>
  <c r="AK16" i="3"/>
  <c r="AJ16" i="3"/>
  <c r="AF16" i="3"/>
  <c r="AA16" i="3"/>
  <c r="Z16" i="3"/>
  <c r="X16" i="3"/>
  <c r="T16" i="3"/>
  <c r="P16" i="3"/>
  <c r="Q16" i="3" s="1"/>
  <c r="L16" i="3"/>
  <c r="M16" i="3" s="1"/>
  <c r="I16" i="3"/>
  <c r="F16" i="3"/>
  <c r="AJ15" i="3"/>
  <c r="AF15" i="3"/>
  <c r="AK15" i="3" s="1"/>
  <c r="AA15" i="3"/>
  <c r="Z15" i="3"/>
  <c r="AB15" i="3" s="1"/>
  <c r="AC15" i="3" s="1"/>
  <c r="X15" i="3"/>
  <c r="T15" i="3"/>
  <c r="P15" i="3"/>
  <c r="L15" i="3"/>
  <c r="I15" i="3"/>
  <c r="Y15" i="3" s="1"/>
  <c r="F15" i="3"/>
  <c r="M15" i="3" s="1"/>
  <c r="AJ14" i="3"/>
  <c r="AF14" i="3"/>
  <c r="AK14" i="3" s="1"/>
  <c r="AA14" i="3"/>
  <c r="Z14" i="3"/>
  <c r="X14" i="3"/>
  <c r="T14" i="3"/>
  <c r="Q14" i="3"/>
  <c r="P14" i="3"/>
  <c r="L14" i="3"/>
  <c r="M14" i="3" s="1"/>
  <c r="I14" i="3"/>
  <c r="Y14" i="3" s="1"/>
  <c r="F14" i="3"/>
  <c r="AJ13" i="3"/>
  <c r="AF13" i="3"/>
  <c r="AB13" i="3"/>
  <c r="AC13" i="3" s="1"/>
  <c r="AA13" i="3"/>
  <c r="Z13" i="3"/>
  <c r="X13" i="3"/>
  <c r="T13" i="3"/>
  <c r="U13" i="3" s="1"/>
  <c r="P13" i="3"/>
  <c r="L13" i="3"/>
  <c r="I13" i="3"/>
  <c r="F13" i="3"/>
  <c r="Q13" i="3" s="1"/>
  <c r="AJ12" i="3"/>
  <c r="AF12" i="3"/>
  <c r="AK12" i="3" s="1"/>
  <c r="AA12" i="3"/>
  <c r="AB12" i="3" s="1"/>
  <c r="AC12" i="3" s="1"/>
  <c r="Z12" i="3"/>
  <c r="X12" i="3"/>
  <c r="T12" i="3"/>
  <c r="P12" i="3"/>
  <c r="L12" i="3"/>
  <c r="I12" i="3"/>
  <c r="Y12" i="3" s="1"/>
  <c r="F12" i="3"/>
  <c r="Q12" i="3" s="1"/>
  <c r="AJ11" i="3"/>
  <c r="AF11" i="3"/>
  <c r="AK11" i="3" s="1"/>
  <c r="AA11" i="3"/>
  <c r="Z11" i="3"/>
  <c r="X11" i="3"/>
  <c r="T11" i="3"/>
  <c r="P11" i="3"/>
  <c r="L11" i="3"/>
  <c r="I11" i="3"/>
  <c r="F11" i="3"/>
  <c r="AJ10" i="3"/>
  <c r="AF10" i="3"/>
  <c r="AK10" i="3" s="1"/>
  <c r="AA10" i="3"/>
  <c r="Z10" i="3"/>
  <c r="AB10" i="3" s="1"/>
  <c r="X10" i="3"/>
  <c r="T10" i="3"/>
  <c r="P10" i="3"/>
  <c r="L10" i="3"/>
  <c r="M10" i="3" s="1"/>
  <c r="I10" i="3"/>
  <c r="U10" i="3" s="1"/>
  <c r="F10" i="3"/>
  <c r="Q10" i="3" s="1"/>
  <c r="AK9" i="3"/>
  <c r="AJ9" i="3"/>
  <c r="AF9" i="3"/>
  <c r="AA9" i="3"/>
  <c r="Z9" i="3"/>
  <c r="AB9" i="3" s="1"/>
  <c r="X9" i="3"/>
  <c r="T9" i="3"/>
  <c r="P9" i="3"/>
  <c r="L9" i="3"/>
  <c r="M9" i="3" s="1"/>
  <c r="I9" i="3"/>
  <c r="F9" i="3"/>
  <c r="AI17" i="2"/>
  <c r="AH17" i="2"/>
  <c r="AJ17" i="2" s="1"/>
  <c r="AG17" i="2"/>
  <c r="AE17" i="2"/>
  <c r="AD17" i="2"/>
  <c r="W17" i="2"/>
  <c r="V17" i="2"/>
  <c r="X17" i="2" s="1"/>
  <c r="S17" i="2"/>
  <c r="R17" i="2"/>
  <c r="T17" i="2" s="1"/>
  <c r="O17" i="2"/>
  <c r="N17" i="2"/>
  <c r="P17" i="2" s="1"/>
  <c r="K17" i="2"/>
  <c r="AA17" i="2" s="1"/>
  <c r="J17" i="2"/>
  <c r="H17" i="2"/>
  <c r="G17" i="2"/>
  <c r="I17" i="2" s="1"/>
  <c r="E17" i="2"/>
  <c r="D17" i="2"/>
  <c r="F17" i="2" s="1"/>
  <c r="AJ16" i="2"/>
  <c r="AF16" i="2"/>
  <c r="AK16" i="2" s="1"/>
  <c r="AA16" i="2"/>
  <c r="Z16" i="2"/>
  <c r="AB16" i="2" s="1"/>
  <c r="X16" i="2"/>
  <c r="T16" i="2"/>
  <c r="P16" i="2"/>
  <c r="L16" i="2"/>
  <c r="I16" i="2"/>
  <c r="Y16" i="2" s="1"/>
  <c r="F16" i="2"/>
  <c r="M16" i="2" s="1"/>
  <c r="AK15" i="2"/>
  <c r="AJ15" i="2"/>
  <c r="AF15" i="2"/>
  <c r="AA15" i="2"/>
  <c r="Z15" i="2"/>
  <c r="AB15" i="2" s="1"/>
  <c r="AC15" i="2" s="1"/>
  <c r="X15" i="2"/>
  <c r="T15" i="2"/>
  <c r="P15" i="2"/>
  <c r="L15" i="2"/>
  <c r="I15" i="2"/>
  <c r="F15" i="2"/>
  <c r="AJ14" i="2"/>
  <c r="AF14" i="2"/>
  <c r="AK14" i="2" s="1"/>
  <c r="AA14" i="2"/>
  <c r="Z14" i="2"/>
  <c r="X14" i="2"/>
  <c r="T14" i="2"/>
  <c r="P14" i="2"/>
  <c r="L14" i="2"/>
  <c r="I14" i="2"/>
  <c r="F14" i="2"/>
  <c r="Q14" i="2" s="1"/>
  <c r="AJ13" i="2"/>
  <c r="AF13" i="2"/>
  <c r="AK13" i="2" s="1"/>
  <c r="AA13" i="2"/>
  <c r="Z13" i="2"/>
  <c r="X13" i="2"/>
  <c r="T13" i="2"/>
  <c r="P13" i="2"/>
  <c r="L13" i="2"/>
  <c r="I13" i="2"/>
  <c r="U13" i="2" s="1"/>
  <c r="F13" i="2"/>
  <c r="Q13" i="2" s="1"/>
  <c r="AJ12" i="2"/>
  <c r="AF12" i="2"/>
  <c r="AK12" i="2" s="1"/>
  <c r="AA12" i="2"/>
  <c r="AB12" i="2" s="1"/>
  <c r="Z12" i="2"/>
  <c r="X12" i="2"/>
  <c r="T12" i="2"/>
  <c r="P12" i="2"/>
  <c r="L12" i="2"/>
  <c r="I12" i="2"/>
  <c r="F12" i="2"/>
  <c r="Q12" i="2" s="1"/>
  <c r="AJ11" i="2"/>
  <c r="AF11" i="2"/>
  <c r="AK11" i="2" s="1"/>
  <c r="AA11" i="2"/>
  <c r="AB11" i="2" s="1"/>
  <c r="Z11" i="2"/>
  <c r="X11" i="2"/>
  <c r="T11" i="2"/>
  <c r="P11" i="2"/>
  <c r="Q11" i="2" s="1"/>
  <c r="L11" i="2"/>
  <c r="I11" i="2"/>
  <c r="Y11" i="2" s="1"/>
  <c r="F11" i="2"/>
  <c r="M11" i="2" s="1"/>
  <c r="AJ10" i="2"/>
  <c r="AF10" i="2"/>
  <c r="AA10" i="2"/>
  <c r="Z10" i="2"/>
  <c r="AB10" i="2" s="1"/>
  <c r="AC10" i="2" s="1"/>
  <c r="X10" i="2"/>
  <c r="T10" i="2"/>
  <c r="U10" i="2" s="1"/>
  <c r="P10" i="2"/>
  <c r="Q10" i="2" s="1"/>
  <c r="L10" i="2"/>
  <c r="I10" i="2"/>
  <c r="F10" i="2"/>
  <c r="M10" i="2" s="1"/>
  <c r="AJ9" i="2"/>
  <c r="AF9" i="2"/>
  <c r="AK9" i="2" s="1"/>
  <c r="AA9" i="2"/>
  <c r="Z9" i="2"/>
  <c r="X9" i="2"/>
  <c r="T9" i="2"/>
  <c r="P9" i="2"/>
  <c r="M9" i="2"/>
  <c r="L9" i="2"/>
  <c r="I9" i="2"/>
  <c r="F9" i="2"/>
  <c r="Q9" i="2" s="1"/>
  <c r="AI18" i="1"/>
  <c r="AJ18" i="1" s="1"/>
  <c r="AH18" i="1"/>
  <c r="AG18" i="1"/>
  <c r="AE18" i="1"/>
  <c r="AD18" i="1"/>
  <c r="AF18" i="1" s="1"/>
  <c r="W18" i="1"/>
  <c r="X18" i="1" s="1"/>
  <c r="V18" i="1"/>
  <c r="S18" i="1"/>
  <c r="R18" i="1"/>
  <c r="O18" i="1"/>
  <c r="P18" i="1" s="1"/>
  <c r="N18" i="1"/>
  <c r="K18" i="1"/>
  <c r="J18" i="1"/>
  <c r="Z18" i="1" s="1"/>
  <c r="H18" i="1"/>
  <c r="G18" i="1"/>
  <c r="I18" i="1" s="1"/>
  <c r="Y18" i="1" s="1"/>
  <c r="E18" i="1"/>
  <c r="D18" i="1"/>
  <c r="AJ17" i="1"/>
  <c r="AF17" i="1"/>
  <c r="AK17" i="1" s="1"/>
  <c r="AA17" i="1"/>
  <c r="Z17" i="1"/>
  <c r="X17" i="1"/>
  <c r="T17" i="1"/>
  <c r="P17" i="1"/>
  <c r="L17" i="1"/>
  <c r="I17" i="1"/>
  <c r="F17" i="1"/>
  <c r="Q17" i="1" s="1"/>
  <c r="AJ16" i="1"/>
  <c r="AF16" i="1"/>
  <c r="AK16" i="1" s="1"/>
  <c r="AA16" i="1"/>
  <c r="Z16" i="1"/>
  <c r="X16" i="1"/>
  <c r="T16" i="1"/>
  <c r="P16" i="1"/>
  <c r="L16" i="1"/>
  <c r="I16" i="1"/>
  <c r="F16" i="1"/>
  <c r="AK15" i="1"/>
  <c r="AJ15" i="1"/>
  <c r="AF15" i="1"/>
  <c r="AA15" i="1"/>
  <c r="Z15" i="1"/>
  <c r="AB15" i="1" s="1"/>
  <c r="X15" i="1"/>
  <c r="T15" i="1"/>
  <c r="P15" i="1"/>
  <c r="L15" i="1"/>
  <c r="M15" i="1" s="1"/>
  <c r="I15" i="1"/>
  <c r="U15" i="1" s="1"/>
  <c r="F15" i="1"/>
  <c r="AJ14" i="1"/>
  <c r="AF14" i="1"/>
  <c r="AK14" i="1" s="1"/>
  <c r="AA14" i="1"/>
  <c r="Z14" i="1"/>
  <c r="AB14" i="1" s="1"/>
  <c r="AC14" i="1" s="1"/>
  <c r="X14" i="1"/>
  <c r="T14" i="1"/>
  <c r="P14" i="1"/>
  <c r="M14" i="1"/>
  <c r="L14" i="1"/>
  <c r="I14" i="1"/>
  <c r="U14" i="1" s="1"/>
  <c r="F14" i="1"/>
  <c r="AJ13" i="1"/>
  <c r="AF13" i="1"/>
  <c r="AA13" i="1"/>
  <c r="Z13" i="1"/>
  <c r="AB13" i="1" s="1"/>
  <c r="AC13" i="1" s="1"/>
  <c r="X13" i="1"/>
  <c r="T13" i="1"/>
  <c r="P13" i="1"/>
  <c r="Q13" i="1" s="1"/>
  <c r="L13" i="1"/>
  <c r="I13" i="1"/>
  <c r="Y13" i="1" s="1"/>
  <c r="F13" i="1"/>
  <c r="AJ12" i="1"/>
  <c r="AF12" i="1"/>
  <c r="AK12" i="1" s="1"/>
  <c r="AA12" i="1"/>
  <c r="Z12" i="1"/>
  <c r="X12" i="1"/>
  <c r="T12" i="1"/>
  <c r="U12" i="1" s="1"/>
  <c r="Q12" i="1"/>
  <c r="P12" i="1"/>
  <c r="L12" i="1"/>
  <c r="I12" i="1"/>
  <c r="F12" i="1"/>
  <c r="M12" i="1" s="1"/>
  <c r="AJ11" i="1"/>
  <c r="AF11" i="1"/>
  <c r="AK11" i="1" s="1"/>
  <c r="AB11" i="1"/>
  <c r="AA11" i="1"/>
  <c r="Z11" i="1"/>
  <c r="X11" i="1"/>
  <c r="T11" i="1"/>
  <c r="P11" i="1"/>
  <c r="L11" i="1"/>
  <c r="I11" i="1"/>
  <c r="F11" i="1"/>
  <c r="AJ10" i="1"/>
  <c r="AF10" i="1"/>
  <c r="AK10" i="1" s="1"/>
  <c r="AA10" i="1"/>
  <c r="AB10" i="1" s="1"/>
  <c r="Z10" i="1"/>
  <c r="X10" i="1"/>
  <c r="T10" i="1"/>
  <c r="P10" i="1"/>
  <c r="L10" i="1"/>
  <c r="I10" i="1"/>
  <c r="Y10" i="1" s="1"/>
  <c r="F10" i="1"/>
  <c r="M10" i="1" s="1"/>
  <c r="AJ9" i="1"/>
  <c r="AF9" i="1"/>
  <c r="AK9" i="1" s="1"/>
  <c r="AA9" i="1"/>
  <c r="Z9" i="1"/>
  <c r="X9" i="1"/>
  <c r="T9" i="1"/>
  <c r="P9" i="1"/>
  <c r="L9" i="1"/>
  <c r="I9" i="1"/>
  <c r="F9" i="1"/>
  <c r="Q9" i="1" s="1"/>
  <c r="Q14" i="1" l="1"/>
  <c r="L18" i="1"/>
  <c r="U12" i="2"/>
  <c r="Q11" i="3"/>
  <c r="U12" i="3"/>
  <c r="Y13" i="3"/>
  <c r="AK13" i="3"/>
  <c r="U14" i="3"/>
  <c r="M22" i="3"/>
  <c r="Q24" i="3"/>
  <c r="Q25" i="3"/>
  <c r="U27" i="3"/>
  <c r="L28" i="3"/>
  <c r="Q9" i="4"/>
  <c r="Z11" i="4"/>
  <c r="Y12" i="4"/>
  <c r="AK15" i="4"/>
  <c r="Q17" i="4"/>
  <c r="AA20" i="4"/>
  <c r="Y24" i="4"/>
  <c r="AK24" i="4"/>
  <c r="M26" i="4"/>
  <c r="Z28" i="4"/>
  <c r="Q32" i="4"/>
  <c r="Y33" i="4"/>
  <c r="U37" i="4"/>
  <c r="Y38" i="4"/>
  <c r="AK38" i="4"/>
  <c r="AK43" i="4"/>
  <c r="Q45" i="4"/>
  <c r="AA55" i="4"/>
  <c r="Y9" i="5"/>
  <c r="AK12" i="5"/>
  <c r="P15" i="5"/>
  <c r="U16" i="5"/>
  <c r="M19" i="5"/>
  <c r="T22" i="5"/>
  <c r="Y25" i="5"/>
  <c r="U25" i="5"/>
  <c r="AC20" i="6"/>
  <c r="Z30" i="7"/>
  <c r="AB30" i="7" s="1"/>
  <c r="L30" i="7"/>
  <c r="M30" i="7" s="1"/>
  <c r="Y31" i="7"/>
  <c r="U31" i="7"/>
  <c r="L36" i="7"/>
  <c r="Z36" i="7"/>
  <c r="Q40" i="7"/>
  <c r="U55" i="7"/>
  <c r="Y59" i="7"/>
  <c r="AC13" i="8"/>
  <c r="Q20" i="8"/>
  <c r="AC18" i="9"/>
  <c r="M20" i="4"/>
  <c r="Q31" i="7"/>
  <c r="M31" i="7"/>
  <c r="Q68" i="7"/>
  <c r="M68" i="7"/>
  <c r="AB9" i="1"/>
  <c r="M13" i="1"/>
  <c r="Q15" i="1"/>
  <c r="Y10" i="2"/>
  <c r="AK10" i="2"/>
  <c r="Q15" i="2"/>
  <c r="U16" i="2"/>
  <c r="U11" i="3"/>
  <c r="Q15" i="3"/>
  <c r="AB16" i="3"/>
  <c r="U17" i="3"/>
  <c r="U18" i="3"/>
  <c r="AK18" i="3"/>
  <c r="M23" i="3"/>
  <c r="Y25" i="3"/>
  <c r="U9" i="4"/>
  <c r="Y10" i="4"/>
  <c r="M12" i="4"/>
  <c r="AC16" i="4"/>
  <c r="U17" i="4"/>
  <c r="Q19" i="4"/>
  <c r="U23" i="4"/>
  <c r="Q26" i="4"/>
  <c r="AA28" i="4"/>
  <c r="AB29" i="4"/>
  <c r="U30" i="4"/>
  <c r="Y31" i="4"/>
  <c r="AC44" i="4"/>
  <c r="U45" i="4"/>
  <c r="Y46" i="4"/>
  <c r="U47" i="4"/>
  <c r="F48" i="4"/>
  <c r="AB49" i="4"/>
  <c r="Y51" i="4"/>
  <c r="AK51" i="4"/>
  <c r="L55" i="4"/>
  <c r="U11" i="5"/>
  <c r="Y12" i="5"/>
  <c r="F15" i="5"/>
  <c r="Q15" i="5" s="1"/>
  <c r="Q17" i="5"/>
  <c r="Q19" i="5"/>
  <c r="L12" i="6"/>
  <c r="U19" i="6"/>
  <c r="AA54" i="7"/>
  <c r="AB54" i="7" s="1"/>
  <c r="AC54" i="7" s="1"/>
  <c r="AK65" i="7"/>
  <c r="U17" i="10"/>
  <c r="Y17" i="10"/>
  <c r="AB12" i="11"/>
  <c r="AC12" i="11" s="1"/>
  <c r="U15" i="11"/>
  <c r="M11" i="1"/>
  <c r="AC11" i="1"/>
  <c r="AK13" i="1"/>
  <c r="AB16" i="1"/>
  <c r="AC16" i="1" s="1"/>
  <c r="F18" i="1"/>
  <c r="U9" i="2"/>
  <c r="M12" i="2"/>
  <c r="AB13" i="2"/>
  <c r="Y15" i="2"/>
  <c r="Q9" i="3"/>
  <c r="AB14" i="3"/>
  <c r="AC14" i="3" s="1"/>
  <c r="Y16" i="3"/>
  <c r="M18" i="3"/>
  <c r="Q21" i="3"/>
  <c r="Y23" i="3"/>
  <c r="AK23" i="3"/>
  <c r="M25" i="3"/>
  <c r="AB26" i="3"/>
  <c r="F28" i="3"/>
  <c r="Q12" i="4"/>
  <c r="M16" i="4"/>
  <c r="Y18" i="4"/>
  <c r="AB18" i="4"/>
  <c r="AC18" i="4" s="1"/>
  <c r="AJ20" i="4"/>
  <c r="Q24" i="4"/>
  <c r="AK27" i="4"/>
  <c r="L28" i="4"/>
  <c r="Q29" i="4"/>
  <c r="AK29" i="4"/>
  <c r="AK31" i="4"/>
  <c r="AB34" i="4"/>
  <c r="F36" i="4"/>
  <c r="AJ36" i="4"/>
  <c r="AB37" i="4"/>
  <c r="Q38" i="4"/>
  <c r="AC39" i="4"/>
  <c r="U40" i="4"/>
  <c r="T41" i="4"/>
  <c r="AB42" i="4"/>
  <c r="M44" i="4"/>
  <c r="AK46" i="4"/>
  <c r="I48" i="4"/>
  <c r="Y48" i="4" s="1"/>
  <c r="X48" i="4"/>
  <c r="U50" i="4"/>
  <c r="Q53" i="4"/>
  <c r="P55" i="4"/>
  <c r="F10" i="5"/>
  <c r="T10" i="5"/>
  <c r="M12" i="5"/>
  <c r="AB13" i="5"/>
  <c r="AC13" i="5" s="1"/>
  <c r="AB16" i="5"/>
  <c r="AC16" i="5" s="1"/>
  <c r="Y18" i="5"/>
  <c r="AC18" i="5"/>
  <c r="U19" i="5"/>
  <c r="M20" i="5"/>
  <c r="T37" i="5"/>
  <c r="AK43" i="7"/>
  <c r="Y46" i="7"/>
  <c r="U46" i="7"/>
  <c r="Y60" i="7"/>
  <c r="U60" i="7"/>
  <c r="AB25" i="8"/>
  <c r="Y27" i="8"/>
  <c r="F40" i="8"/>
  <c r="AK11" i="9"/>
  <c r="Y18" i="9"/>
  <c r="U18" i="9"/>
  <c r="AK28" i="9"/>
  <c r="U34" i="12"/>
  <c r="Y9" i="3"/>
  <c r="U20" i="3"/>
  <c r="Y21" i="3"/>
  <c r="AK16" i="4"/>
  <c r="AK18" i="4"/>
  <c r="AC25" i="4"/>
  <c r="U26" i="4"/>
  <c r="Y27" i="4"/>
  <c r="Q33" i="4"/>
  <c r="AK39" i="4"/>
  <c r="Y17" i="5"/>
  <c r="Z17" i="6"/>
  <c r="L17" i="6"/>
  <c r="M17" i="6" s="1"/>
  <c r="U11" i="7"/>
  <c r="Q64" i="7"/>
  <c r="M64" i="7"/>
  <c r="U10" i="1"/>
  <c r="Q16" i="1"/>
  <c r="T18" i="1"/>
  <c r="U18" i="1" s="1"/>
  <c r="AC13" i="2"/>
  <c r="U19" i="3"/>
  <c r="AB24" i="3"/>
  <c r="T28" i="3"/>
  <c r="AK28" i="3" s="1"/>
  <c r="AK25" i="4"/>
  <c r="Q28" i="4"/>
  <c r="M30" i="4"/>
  <c r="AB32" i="4"/>
  <c r="AC32" i="4" s="1"/>
  <c r="AC37" i="4"/>
  <c r="AC40" i="4"/>
  <c r="AC42" i="4"/>
  <c r="AK52" i="4"/>
  <c r="AB11" i="5"/>
  <c r="AC11" i="5" s="1"/>
  <c r="AK13" i="5"/>
  <c r="X15" i="5"/>
  <c r="L36" i="5"/>
  <c r="AB16" i="6"/>
  <c r="U50" i="7"/>
  <c r="Y50" i="7"/>
  <c r="AC62" i="7"/>
  <c r="AC18" i="8"/>
  <c r="U18" i="8"/>
  <c r="AC20" i="12"/>
  <c r="U20" i="12"/>
  <c r="AB55" i="4"/>
  <c r="Y62" i="7"/>
  <c r="U62" i="7"/>
  <c r="Y11" i="1"/>
  <c r="AB12" i="1"/>
  <c r="AC12" i="1" s="1"/>
  <c r="AB17" i="1"/>
  <c r="AC17" i="1" s="1"/>
  <c r="Y9" i="2"/>
  <c r="AB9" i="2"/>
  <c r="AC9" i="2" s="1"/>
  <c r="M13" i="2"/>
  <c r="AB14" i="2"/>
  <c r="Z17" i="2"/>
  <c r="AF17" i="2"/>
  <c r="AK17" i="2" s="1"/>
  <c r="AB22" i="3"/>
  <c r="AC22" i="3" s="1"/>
  <c r="M26" i="3"/>
  <c r="AB27" i="3"/>
  <c r="X28" i="3"/>
  <c r="AC9" i="4"/>
  <c r="AJ11" i="4"/>
  <c r="AC14" i="4"/>
  <c r="M17" i="4"/>
  <c r="AB19" i="4"/>
  <c r="AC19" i="4" s="1"/>
  <c r="I20" i="4"/>
  <c r="Y20" i="4" s="1"/>
  <c r="X20" i="4"/>
  <c r="AK23" i="4"/>
  <c r="AB26" i="4"/>
  <c r="AC26" i="4" s="1"/>
  <c r="AC30" i="4"/>
  <c r="U33" i="4"/>
  <c r="AB35" i="4"/>
  <c r="I36" i="4"/>
  <c r="M45" i="4"/>
  <c r="AA48" i="4"/>
  <c r="AB50" i="4"/>
  <c r="AC50" i="4" s="1"/>
  <c r="I55" i="4"/>
  <c r="AB9" i="5"/>
  <c r="AC9" i="5" s="1"/>
  <c r="Z15" i="5"/>
  <c r="AB15" i="5" s="1"/>
  <c r="AC15" i="5" s="1"/>
  <c r="M27" i="5"/>
  <c r="AC32" i="5"/>
  <c r="Z23" i="6"/>
  <c r="AB23" i="6" s="1"/>
  <c r="AC23" i="6" s="1"/>
  <c r="L23" i="6"/>
  <c r="M23" i="6" s="1"/>
  <c r="AB12" i="7"/>
  <c r="AC12" i="7" s="1"/>
  <c r="I16" i="7"/>
  <c r="U16" i="7" s="1"/>
  <c r="U20" i="7"/>
  <c r="AC20" i="7"/>
  <c r="T25" i="7"/>
  <c r="U25" i="7" s="1"/>
  <c r="Y33" i="7"/>
  <c r="U33" i="7"/>
  <c r="AC33" i="7"/>
  <c r="AF48" i="7"/>
  <c r="AK48" i="7" s="1"/>
  <c r="T54" i="7"/>
  <c r="AK54" i="7" s="1"/>
  <c r="AB29" i="8"/>
  <c r="AC29" i="8" s="1"/>
  <c r="Y34" i="8"/>
  <c r="AB23" i="10"/>
  <c r="AC23" i="10" s="1"/>
  <c r="Q24" i="11"/>
  <c r="M24" i="11"/>
  <c r="AF35" i="11"/>
  <c r="AK35" i="11" s="1"/>
  <c r="Y15" i="12"/>
  <c r="AC15" i="12"/>
  <c r="U11" i="1"/>
  <c r="Y12" i="1"/>
  <c r="M16" i="1"/>
  <c r="U9" i="3"/>
  <c r="AB11" i="3"/>
  <c r="AC11" i="3" s="1"/>
  <c r="AC20" i="3"/>
  <c r="U21" i="3"/>
  <c r="Y22" i="3"/>
  <c r="AB25" i="3"/>
  <c r="AC17" i="4"/>
  <c r="Y19" i="4"/>
  <c r="I28" i="4"/>
  <c r="Y28" i="4" s="1"/>
  <c r="U29" i="4"/>
  <c r="AF36" i="4"/>
  <c r="L41" i="4"/>
  <c r="AF41" i="4"/>
  <c r="AK41" i="4" s="1"/>
  <c r="P48" i="4"/>
  <c r="Q52" i="4"/>
  <c r="AC53" i="4"/>
  <c r="AF54" i="4"/>
  <c r="AK54" i="4" s="1"/>
  <c r="L10" i="5"/>
  <c r="AF10" i="5"/>
  <c r="AK10" i="5" s="1"/>
  <c r="AC17" i="5"/>
  <c r="Y32" i="5"/>
  <c r="U32" i="5"/>
  <c r="X12" i="6"/>
  <c r="Y12" i="6" s="1"/>
  <c r="Q22" i="6"/>
  <c r="Q48" i="7"/>
  <c r="Y58" i="7"/>
  <c r="T15" i="8"/>
  <c r="AC35" i="8"/>
  <c r="Y24" i="11"/>
  <c r="U24" i="11"/>
  <c r="M23" i="5"/>
  <c r="Q32" i="5"/>
  <c r="U35" i="5"/>
  <c r="AF36" i="5"/>
  <c r="AB9" i="6"/>
  <c r="U10" i="6"/>
  <c r="U15" i="6"/>
  <c r="Y16" i="6"/>
  <c r="AK16" i="6"/>
  <c r="AA17" i="6"/>
  <c r="U18" i="6"/>
  <c r="AA23" i="6"/>
  <c r="T10" i="7"/>
  <c r="AK10" i="7" s="1"/>
  <c r="U15" i="7"/>
  <c r="AB17" i="7"/>
  <c r="M19" i="7"/>
  <c r="AB24" i="7"/>
  <c r="X25" i="7"/>
  <c r="Y26" i="7"/>
  <c r="Y35" i="7"/>
  <c r="AB37" i="7"/>
  <c r="F41" i="7"/>
  <c r="Q41" i="7" s="1"/>
  <c r="Q42" i="7"/>
  <c r="AB43" i="7"/>
  <c r="AC43" i="7" s="1"/>
  <c r="I54" i="7"/>
  <c r="M62" i="7"/>
  <c r="Z67" i="7"/>
  <c r="AK27" i="8"/>
  <c r="T40" i="8"/>
  <c r="U40" i="8" s="1"/>
  <c r="M12" i="9"/>
  <c r="AK15" i="9"/>
  <c r="U24" i="9"/>
  <c r="P25" i="9"/>
  <c r="AB30" i="9"/>
  <c r="I32" i="9"/>
  <c r="Q12" i="11"/>
  <c r="M12" i="11"/>
  <c r="AC13" i="12"/>
  <c r="U13" i="12"/>
  <c r="AK20" i="5"/>
  <c r="Y23" i="5"/>
  <c r="M31" i="5"/>
  <c r="Q33" i="5"/>
  <c r="AK33" i="5"/>
  <c r="Z37" i="5"/>
  <c r="Y9" i="6"/>
  <c r="AK9" i="6"/>
  <c r="M11" i="6"/>
  <c r="F12" i="6"/>
  <c r="U13" i="6"/>
  <c r="Y14" i="6"/>
  <c r="AF17" i="6"/>
  <c r="AK17" i="6" s="1"/>
  <c r="AB19" i="6"/>
  <c r="AC19" i="6" s="1"/>
  <c r="AB21" i="6"/>
  <c r="AC21" i="6" s="1"/>
  <c r="AF23" i="6"/>
  <c r="AK23" i="6" s="1"/>
  <c r="Z10" i="7"/>
  <c r="U19" i="7"/>
  <c r="Q20" i="7"/>
  <c r="Z25" i="7"/>
  <c r="AB25" i="7" s="1"/>
  <c r="AK38" i="7"/>
  <c r="U40" i="7"/>
  <c r="AK41" i="7"/>
  <c r="U43" i="7"/>
  <c r="AA67" i="7"/>
  <c r="AB67" i="7" s="1"/>
  <c r="AC67" i="7" s="1"/>
  <c r="Q73" i="7"/>
  <c r="AA74" i="7"/>
  <c r="AB74" i="7" s="1"/>
  <c r="AC74" i="7" s="1"/>
  <c r="AB12" i="8"/>
  <c r="X15" i="8"/>
  <c r="M16" i="8"/>
  <c r="U20" i="8"/>
  <c r="X40" i="8"/>
  <c r="Q10" i="9"/>
  <c r="Y13" i="9"/>
  <c r="AK13" i="9"/>
  <c r="M24" i="9"/>
  <c r="AC27" i="9"/>
  <c r="Z22" i="5"/>
  <c r="Q25" i="5"/>
  <c r="Y28" i="5"/>
  <c r="Y31" i="5"/>
  <c r="AK31" i="5"/>
  <c r="Y33" i="5"/>
  <c r="F36" i="5"/>
  <c r="AA37" i="5"/>
  <c r="AK14" i="6"/>
  <c r="Q19" i="6"/>
  <c r="U20" i="6"/>
  <c r="Q9" i="7"/>
  <c r="Y14" i="7"/>
  <c r="AA16" i="7"/>
  <c r="Q17" i="7"/>
  <c r="Y24" i="7"/>
  <c r="AA25" i="7"/>
  <c r="Q26" i="7"/>
  <c r="Q29" i="7"/>
  <c r="P36" i="7"/>
  <c r="Q45" i="7"/>
  <c r="U47" i="7"/>
  <c r="AB49" i="7"/>
  <c r="Y53" i="7"/>
  <c r="AC55" i="7"/>
  <c r="Q56" i="7"/>
  <c r="Q57" i="7"/>
  <c r="Q65" i="7"/>
  <c r="AB65" i="7"/>
  <c r="AC65" i="7" s="1"/>
  <c r="Q70" i="7"/>
  <c r="Q71" i="7"/>
  <c r="Y9" i="8"/>
  <c r="U13" i="8"/>
  <c r="Q16" i="8"/>
  <c r="AK19" i="8"/>
  <c r="Q22" i="8"/>
  <c r="Y23" i="8"/>
  <c r="AB24" i="8"/>
  <c r="AK34" i="8"/>
  <c r="Q35" i="8"/>
  <c r="AC36" i="8"/>
  <c r="AC9" i="9"/>
  <c r="AK19" i="9"/>
  <c r="AB20" i="9"/>
  <c r="T25" i="9"/>
  <c r="U25" i="9" s="1"/>
  <c r="U26" i="9"/>
  <c r="AK13" i="11"/>
  <c r="AA22" i="5"/>
  <c r="AB22" i="5" s="1"/>
  <c r="M24" i="5"/>
  <c r="AC24" i="5"/>
  <c r="AK26" i="5"/>
  <c r="AB34" i="5"/>
  <c r="Q10" i="6"/>
  <c r="Q16" i="6"/>
  <c r="AK21" i="6"/>
  <c r="AA22" i="6"/>
  <c r="L10" i="7"/>
  <c r="AC11" i="7"/>
  <c r="Q15" i="7"/>
  <c r="AC17" i="7"/>
  <c r="AB18" i="7"/>
  <c r="AC18" i="7" s="1"/>
  <c r="AC19" i="7"/>
  <c r="AK22" i="7"/>
  <c r="M24" i="7"/>
  <c r="L25" i="7"/>
  <c r="Q27" i="7"/>
  <c r="Q34" i="7"/>
  <c r="Q35" i="7"/>
  <c r="T36" i="7"/>
  <c r="AK36" i="7" s="1"/>
  <c r="AB38" i="7"/>
  <c r="AC38" i="7" s="1"/>
  <c r="AJ41" i="7"/>
  <c r="Y44" i="7"/>
  <c r="AC45" i="7"/>
  <c r="AK45" i="7"/>
  <c r="U57" i="7"/>
  <c r="AK59" i="7"/>
  <c r="F67" i="7"/>
  <c r="Q67" i="7" s="1"/>
  <c r="Y69" i="7"/>
  <c r="U71" i="7"/>
  <c r="I73" i="7"/>
  <c r="Y73" i="7" s="1"/>
  <c r="M9" i="8"/>
  <c r="Q12" i="8"/>
  <c r="AK12" i="8"/>
  <c r="Y14" i="8"/>
  <c r="AK14" i="8"/>
  <c r="AA15" i="8"/>
  <c r="AF15" i="8"/>
  <c r="U17" i="8"/>
  <c r="T21" i="8"/>
  <c r="AK21" i="8" s="1"/>
  <c r="M23" i="8"/>
  <c r="Q26" i="8"/>
  <c r="Z27" i="8"/>
  <c r="Q29" i="8"/>
  <c r="Y30" i="8"/>
  <c r="AB31" i="8"/>
  <c r="AB33" i="8"/>
  <c r="U35" i="8"/>
  <c r="AK36" i="8"/>
  <c r="Q39" i="8"/>
  <c r="Z40" i="8"/>
  <c r="Y11" i="9"/>
  <c r="U11" i="9"/>
  <c r="Q14" i="9"/>
  <c r="Y16" i="9"/>
  <c r="Y19" i="9"/>
  <c r="Y22" i="9"/>
  <c r="U22" i="9"/>
  <c r="AC19" i="10"/>
  <c r="Q30" i="10"/>
  <c r="M30" i="10"/>
  <c r="Y39" i="10"/>
  <c r="U39" i="10"/>
  <c r="Q26" i="11"/>
  <c r="M26" i="11"/>
  <c r="Q17" i="12"/>
  <c r="AK24" i="12"/>
  <c r="AK24" i="5"/>
  <c r="L30" i="5"/>
  <c r="AF30" i="5"/>
  <c r="I36" i="5"/>
  <c r="M13" i="7"/>
  <c r="P16" i="7"/>
  <c r="AK19" i="7"/>
  <c r="AB23" i="7"/>
  <c r="AC23" i="7" s="1"/>
  <c r="Y27" i="7"/>
  <c r="I30" i="7"/>
  <c r="M40" i="7"/>
  <c r="Z41" i="7"/>
  <c r="AB41" i="7" s="1"/>
  <c r="AB46" i="7"/>
  <c r="AC46" i="7" s="1"/>
  <c r="AC47" i="7"/>
  <c r="L48" i="7"/>
  <c r="M48" i="7" s="1"/>
  <c r="Y52" i="7"/>
  <c r="Y55" i="7"/>
  <c r="AK55" i="7"/>
  <c r="AB60" i="7"/>
  <c r="AC60" i="7" s="1"/>
  <c r="AJ61" i="7"/>
  <c r="U68" i="7"/>
  <c r="AK69" i="7"/>
  <c r="Q10" i="8"/>
  <c r="M20" i="8"/>
  <c r="Q24" i="8"/>
  <c r="AK26" i="8"/>
  <c r="AA27" i="8"/>
  <c r="AC28" i="8"/>
  <c r="Q33" i="8"/>
  <c r="U39" i="8"/>
  <c r="L40" i="8"/>
  <c r="M40" i="8" s="1"/>
  <c r="U15" i="9"/>
  <c r="M19" i="9"/>
  <c r="Q20" i="9"/>
  <c r="I25" i="9"/>
  <c r="AB26" i="9"/>
  <c r="AC26" i="9" s="1"/>
  <c r="AC28" i="9"/>
  <c r="AK14" i="10"/>
  <c r="Q10" i="11"/>
  <c r="M10" i="11"/>
  <c r="Q14" i="11"/>
  <c r="M14" i="11"/>
  <c r="AK33" i="12"/>
  <c r="I17" i="6"/>
  <c r="AB18" i="6"/>
  <c r="I23" i="6"/>
  <c r="F10" i="7"/>
  <c r="Q10" i="7" s="1"/>
  <c r="AC13" i="7"/>
  <c r="Q16" i="7"/>
  <c r="AK16" i="7"/>
  <c r="F25" i="7"/>
  <c r="AJ25" i="7"/>
  <c r="M33" i="7"/>
  <c r="AJ36" i="7"/>
  <c r="AA48" i="7"/>
  <c r="M50" i="7"/>
  <c r="AB58" i="7"/>
  <c r="AC58" i="7" s="1"/>
  <c r="M60" i="7"/>
  <c r="AB64" i="7"/>
  <c r="AC64" i="7" s="1"/>
  <c r="Z73" i="7"/>
  <c r="AB73" i="7" s="1"/>
  <c r="M13" i="8"/>
  <c r="Q15" i="8"/>
  <c r="AJ15" i="8"/>
  <c r="AB16" i="8"/>
  <c r="AC16" i="8" s="1"/>
  <c r="AB22" i="8"/>
  <c r="AC22" i="8" s="1"/>
  <c r="U24" i="8"/>
  <c r="AK28" i="8"/>
  <c r="Q31" i="8"/>
  <c r="AC33" i="8"/>
  <c r="Z34" i="8"/>
  <c r="AB34" i="8" s="1"/>
  <c r="P40" i="8"/>
  <c r="Z41" i="8"/>
  <c r="AB41" i="8" s="1"/>
  <c r="AC41" i="8" s="1"/>
  <c r="M23" i="9"/>
  <c r="AK23" i="9"/>
  <c r="T31" i="9"/>
  <c r="AK31" i="9" s="1"/>
  <c r="U14" i="10"/>
  <c r="Y14" i="10"/>
  <c r="AC25" i="10"/>
  <c r="AC34" i="10"/>
  <c r="Y10" i="11"/>
  <c r="U10" i="11"/>
  <c r="AC14" i="11"/>
  <c r="U14" i="11"/>
  <c r="AB18" i="11"/>
  <c r="AC18" i="11" s="1"/>
  <c r="Z10" i="12"/>
  <c r="L10" i="12"/>
  <c r="M15" i="12"/>
  <c r="Q15" i="12"/>
  <c r="M24" i="12"/>
  <c r="Q30" i="12"/>
  <c r="AC41" i="12"/>
  <c r="U41" i="12"/>
  <c r="U12" i="9"/>
  <c r="M13" i="9"/>
  <c r="L17" i="9"/>
  <c r="AF17" i="9"/>
  <c r="AK17" i="9" s="1"/>
  <c r="AB19" i="9"/>
  <c r="AC19" i="9" s="1"/>
  <c r="AC21" i="9"/>
  <c r="Y23" i="9"/>
  <c r="AB24" i="9"/>
  <c r="AC24" i="9" s="1"/>
  <c r="Z25" i="9"/>
  <c r="AB25" i="9" s="1"/>
  <c r="Q28" i="9"/>
  <c r="M30" i="9"/>
  <c r="AK30" i="9"/>
  <c r="AA31" i="9"/>
  <c r="Z32" i="9"/>
  <c r="X32" i="9"/>
  <c r="Y10" i="10"/>
  <c r="M12" i="10"/>
  <c r="AA13" i="10"/>
  <c r="Q14" i="10"/>
  <c r="M19" i="10"/>
  <c r="Q20" i="10"/>
  <c r="Y22" i="10"/>
  <c r="L31" i="10"/>
  <c r="M32" i="10"/>
  <c r="AB35" i="10"/>
  <c r="AC35" i="10" s="1"/>
  <c r="Q36" i="10"/>
  <c r="Q37" i="10"/>
  <c r="L38" i="10"/>
  <c r="M40" i="10"/>
  <c r="U41" i="10"/>
  <c r="AB43" i="10"/>
  <c r="Z44" i="10"/>
  <c r="T45" i="10"/>
  <c r="AB10" i="11"/>
  <c r="AC10" i="11" s="1"/>
  <c r="Z15" i="11"/>
  <c r="AB15" i="11" s="1"/>
  <c r="AC15" i="11" s="1"/>
  <c r="X15" i="11"/>
  <c r="M16" i="11"/>
  <c r="Q20" i="11"/>
  <c r="AB24" i="11"/>
  <c r="AC24" i="11" s="1"/>
  <c r="AK26" i="11"/>
  <c r="AB27" i="11"/>
  <c r="AC27" i="11" s="1"/>
  <c r="P29" i="11"/>
  <c r="AB33" i="11"/>
  <c r="AC33" i="11" s="1"/>
  <c r="Q9" i="12"/>
  <c r="Y12" i="12"/>
  <c r="U14" i="12"/>
  <c r="AF17" i="12"/>
  <c r="AK17" i="12" s="1"/>
  <c r="AB19" i="12"/>
  <c r="P24" i="12"/>
  <c r="Q24" i="12" s="1"/>
  <c r="Y28" i="12"/>
  <c r="Q31" i="12"/>
  <c r="Q32" i="12"/>
  <c r="AB40" i="12"/>
  <c r="AB42" i="12"/>
  <c r="AC42" i="12" s="1"/>
  <c r="U43" i="12"/>
  <c r="Y28" i="10"/>
  <c r="AA44" i="10"/>
  <c r="AA15" i="11"/>
  <c r="AK18" i="11"/>
  <c r="AK24" i="11"/>
  <c r="U30" i="11"/>
  <c r="U32" i="11"/>
  <c r="U33" i="11"/>
  <c r="Z34" i="11"/>
  <c r="AK45" i="12"/>
  <c r="AJ31" i="9"/>
  <c r="AF32" i="9"/>
  <c r="AK32" i="9" s="1"/>
  <c r="Y18" i="10"/>
  <c r="AK19" i="10"/>
  <c r="U27" i="10"/>
  <c r="AF31" i="10"/>
  <c r="AK31" i="10" s="1"/>
  <c r="M33" i="10"/>
  <c r="Q34" i="10"/>
  <c r="Y35" i="10"/>
  <c r="AK35" i="10"/>
  <c r="AK43" i="10"/>
  <c r="L44" i="10"/>
  <c r="AF44" i="10"/>
  <c r="AK44" i="10" s="1"/>
  <c r="I45" i="10"/>
  <c r="Y45" i="10" s="1"/>
  <c r="X45" i="10"/>
  <c r="L15" i="11"/>
  <c r="M15" i="11" s="1"/>
  <c r="AF15" i="11"/>
  <c r="AK15" i="11" s="1"/>
  <c r="AB21" i="11"/>
  <c r="AC21" i="11" s="1"/>
  <c r="AB31" i="11"/>
  <c r="AC31" i="11" s="1"/>
  <c r="AK33" i="11"/>
  <c r="AA34" i="11"/>
  <c r="P10" i="12"/>
  <c r="AF10" i="12"/>
  <c r="AK10" i="12" s="1"/>
  <c r="AB21" i="12"/>
  <c r="AC21" i="12" s="1"/>
  <c r="U22" i="12"/>
  <c r="AB25" i="12"/>
  <c r="AC25" i="12" s="1"/>
  <c r="Y29" i="12"/>
  <c r="Y37" i="12"/>
  <c r="T39" i="12"/>
  <c r="Y42" i="12"/>
  <c r="AA45" i="12"/>
  <c r="F13" i="10"/>
  <c r="Q13" i="10" s="1"/>
  <c r="AB18" i="10"/>
  <c r="X21" i="10"/>
  <c r="Y21" i="10" s="1"/>
  <c r="AK24" i="10"/>
  <c r="AK26" i="10"/>
  <c r="F31" i="10"/>
  <c r="U34" i="10"/>
  <c r="F38" i="10"/>
  <c r="Q42" i="10"/>
  <c r="Y43" i="10"/>
  <c r="P44" i="10"/>
  <c r="Q13" i="11"/>
  <c r="Q21" i="11"/>
  <c r="Z22" i="11"/>
  <c r="U27" i="11"/>
  <c r="AK31" i="11"/>
  <c r="AF34" i="11"/>
  <c r="AK34" i="11" s="1"/>
  <c r="I35" i="11"/>
  <c r="M10" i="12"/>
  <c r="AC14" i="12"/>
  <c r="U15" i="12"/>
  <c r="Y20" i="12"/>
  <c r="AK21" i="12"/>
  <c r="Y23" i="12"/>
  <c r="AC27" i="12"/>
  <c r="AC29" i="12"/>
  <c r="L30" i="12"/>
  <c r="M30" i="12" s="1"/>
  <c r="Y35" i="12"/>
  <c r="AK37" i="12"/>
  <c r="U40" i="12"/>
  <c r="I44" i="12"/>
  <c r="U44" i="12" s="1"/>
  <c r="P45" i="12"/>
  <c r="U12" i="10"/>
  <c r="Q16" i="10"/>
  <c r="U19" i="10"/>
  <c r="U32" i="10"/>
  <c r="AC39" i="10"/>
  <c r="U40" i="10"/>
  <c r="Y41" i="10"/>
  <c r="AC41" i="10"/>
  <c r="AK9" i="11"/>
  <c r="AK11" i="11"/>
  <c r="U13" i="11"/>
  <c r="U16" i="11"/>
  <c r="Y17" i="11"/>
  <c r="AA22" i="11"/>
  <c r="AK23" i="11"/>
  <c r="AK25" i="11"/>
  <c r="AC16" i="12"/>
  <c r="Z17" i="12"/>
  <c r="AB17" i="12" s="1"/>
  <c r="Z24" i="12"/>
  <c r="AB24" i="12" s="1"/>
  <c r="AC24" i="12" s="1"/>
  <c r="Q25" i="12"/>
  <c r="AK29" i="12"/>
  <c r="AA30" i="12"/>
  <c r="U33" i="12"/>
  <c r="M36" i="12"/>
  <c r="Y43" i="12"/>
  <c r="Y12" i="9"/>
  <c r="AB13" i="9"/>
  <c r="AC13" i="9" s="1"/>
  <c r="M15" i="9"/>
  <c r="AB15" i="9"/>
  <c r="U16" i="9"/>
  <c r="AK20" i="9"/>
  <c r="AB23" i="9"/>
  <c r="M26" i="9"/>
  <c r="Y29" i="9"/>
  <c r="X31" i="9"/>
  <c r="Y31" i="9" s="1"/>
  <c r="M11" i="10"/>
  <c r="AB14" i="10"/>
  <c r="AC14" i="10" s="1"/>
  <c r="AC18" i="10"/>
  <c r="Y20" i="10"/>
  <c r="AK20" i="10"/>
  <c r="L21" i="10"/>
  <c r="M21" i="10" s="1"/>
  <c r="M22" i="10"/>
  <c r="M25" i="10"/>
  <c r="Q26" i="10"/>
  <c r="AB27" i="10"/>
  <c r="AC27" i="10" s="1"/>
  <c r="U28" i="10"/>
  <c r="M29" i="10"/>
  <c r="AK29" i="10"/>
  <c r="Y30" i="10"/>
  <c r="I31" i="10"/>
  <c r="Q35" i="10"/>
  <c r="I38" i="10"/>
  <c r="Y38" i="10" s="1"/>
  <c r="X38" i="10"/>
  <c r="M39" i="10"/>
  <c r="AK41" i="10"/>
  <c r="Q43" i="10"/>
  <c r="AF45" i="10"/>
  <c r="M11" i="11"/>
  <c r="AB17" i="11"/>
  <c r="AC17" i="11" s="1"/>
  <c r="L22" i="11"/>
  <c r="AF22" i="11"/>
  <c r="AK22" i="11" s="1"/>
  <c r="M25" i="11"/>
  <c r="Q28" i="11"/>
  <c r="Z29" i="11"/>
  <c r="AB29" i="11" s="1"/>
  <c r="X29" i="11"/>
  <c r="M30" i="11"/>
  <c r="L35" i="11"/>
  <c r="M35" i="11" s="1"/>
  <c r="Y9" i="12"/>
  <c r="AA17" i="12"/>
  <c r="M22" i="12"/>
  <c r="AK23" i="12"/>
  <c r="X24" i="12"/>
  <c r="AB26" i="12"/>
  <c r="AC26" i="12" s="1"/>
  <c r="Q29" i="12"/>
  <c r="Y31" i="12"/>
  <c r="AB34" i="12"/>
  <c r="AC34" i="12" s="1"/>
  <c r="Y36" i="12"/>
  <c r="Q37" i="12"/>
  <c r="AB38" i="12"/>
  <c r="AC38" i="12" s="1"/>
  <c r="AF39" i="12"/>
  <c r="AK39" i="12" s="1"/>
  <c r="U42" i="12"/>
  <c r="AC43" i="12"/>
  <c r="AA44" i="12"/>
  <c r="T45" i="12"/>
  <c r="I17" i="12"/>
  <c r="AK22" i="12"/>
  <c r="Q27" i="12"/>
  <c r="M27" i="12"/>
  <c r="AK30" i="12"/>
  <c r="U45" i="12"/>
  <c r="Y45" i="12"/>
  <c r="M44" i="12"/>
  <c r="Q44" i="12"/>
  <c r="U24" i="12"/>
  <c r="Y24" i="12"/>
  <c r="AB31" i="12"/>
  <c r="AC31" i="12" s="1"/>
  <c r="AK35" i="12"/>
  <c r="M39" i="12"/>
  <c r="Q39" i="12"/>
  <c r="Q40" i="12"/>
  <c r="M40" i="12"/>
  <c r="M45" i="12"/>
  <c r="Q45" i="12"/>
  <c r="Q13" i="12"/>
  <c r="M13" i="12"/>
  <c r="U30" i="12"/>
  <c r="U10" i="12"/>
  <c r="Y10" i="12"/>
  <c r="Q26" i="12"/>
  <c r="M26" i="12"/>
  <c r="Q33" i="12"/>
  <c r="M33" i="12"/>
  <c r="U39" i="12"/>
  <c r="Y39" i="12"/>
  <c r="U32" i="12"/>
  <c r="AC32" i="12"/>
  <c r="U11" i="12"/>
  <c r="AC11" i="12"/>
  <c r="Q12" i="12"/>
  <c r="M12" i="12"/>
  <c r="AK15" i="12"/>
  <c r="Q20" i="12"/>
  <c r="M20" i="12"/>
  <c r="U26" i="12"/>
  <c r="Y30" i="12"/>
  <c r="Q19" i="12"/>
  <c r="M19" i="12"/>
  <c r="U25" i="12"/>
  <c r="U19" i="12"/>
  <c r="AC19" i="12"/>
  <c r="AB10" i="12"/>
  <c r="AC10" i="12" s="1"/>
  <c r="U12" i="12"/>
  <c r="AC12" i="12"/>
  <c r="U18" i="12"/>
  <c r="AC18" i="12"/>
  <c r="AA24" i="12"/>
  <c r="Y25" i="12"/>
  <c r="AK28" i="12"/>
  <c r="Y32" i="12"/>
  <c r="Z39" i="12"/>
  <c r="U9" i="12"/>
  <c r="U16" i="12"/>
  <c r="U23" i="12"/>
  <c r="Y33" i="12"/>
  <c r="Y40" i="12"/>
  <c r="Q10" i="12"/>
  <c r="M11" i="12"/>
  <c r="Y13" i="12"/>
  <c r="Y27" i="12"/>
  <c r="Z30" i="12"/>
  <c r="AB30" i="12" s="1"/>
  <c r="AC30" i="12" s="1"/>
  <c r="Y34" i="12"/>
  <c r="Y41" i="12"/>
  <c r="Z44" i="12"/>
  <c r="M34" i="12"/>
  <c r="U38" i="12"/>
  <c r="M41" i="12"/>
  <c r="Z45" i="12"/>
  <c r="AB45" i="12" s="1"/>
  <c r="AC45" i="12" s="1"/>
  <c r="M28" i="12"/>
  <c r="U31" i="12"/>
  <c r="AC33" i="12"/>
  <c r="M35" i="12"/>
  <c r="AA39" i="12"/>
  <c r="AC40" i="12"/>
  <c r="M42" i="12"/>
  <c r="M21" i="12"/>
  <c r="Y22" i="11"/>
  <c r="U22" i="11"/>
  <c r="Q29" i="11"/>
  <c r="M29" i="11"/>
  <c r="AB34" i="11"/>
  <c r="AC34" i="11" s="1"/>
  <c r="Q35" i="11"/>
  <c r="Q15" i="11"/>
  <c r="Y29" i="11"/>
  <c r="AC29" i="11"/>
  <c r="U29" i="11"/>
  <c r="Y35" i="11"/>
  <c r="U35" i="11"/>
  <c r="Q34" i="11"/>
  <c r="Y15" i="11"/>
  <c r="Q22" i="11"/>
  <c r="M22" i="11"/>
  <c r="Y34" i="11"/>
  <c r="U34" i="11"/>
  <c r="Z35" i="11"/>
  <c r="AB35" i="11" s="1"/>
  <c r="AC35" i="11" s="1"/>
  <c r="Y12" i="11"/>
  <c r="Y19" i="11"/>
  <c r="U21" i="11"/>
  <c r="Y26" i="11"/>
  <c r="U28" i="11"/>
  <c r="Y33" i="11"/>
  <c r="Q9" i="11"/>
  <c r="Y13" i="11"/>
  <c r="Q16" i="11"/>
  <c r="Y20" i="11"/>
  <c r="Q23" i="11"/>
  <c r="Y27" i="11"/>
  <c r="Q30" i="11"/>
  <c r="M34" i="11"/>
  <c r="Y14" i="11"/>
  <c r="Y21" i="11"/>
  <c r="Y28" i="11"/>
  <c r="M13" i="11"/>
  <c r="M20" i="11"/>
  <c r="M27" i="11"/>
  <c r="AC19" i="11"/>
  <c r="AC26" i="11"/>
  <c r="U11" i="11"/>
  <c r="AC13" i="11"/>
  <c r="U18" i="11"/>
  <c r="AC20" i="11"/>
  <c r="Q44" i="10"/>
  <c r="M44" i="10"/>
  <c r="Q31" i="10"/>
  <c r="M31" i="10"/>
  <c r="Q38" i="10"/>
  <c r="M38" i="10"/>
  <c r="U13" i="10"/>
  <c r="Y13" i="10"/>
  <c r="Z13" i="10"/>
  <c r="U15" i="10"/>
  <c r="AC15" i="10"/>
  <c r="M16" i="10"/>
  <c r="AK27" i="10"/>
  <c r="AA38" i="10"/>
  <c r="AB38" i="10" s="1"/>
  <c r="AC38" i="10" s="1"/>
  <c r="AK42" i="10"/>
  <c r="Y11" i="10"/>
  <c r="Y12" i="10"/>
  <c r="AC29" i="10"/>
  <c r="U29" i="10"/>
  <c r="Q32" i="10"/>
  <c r="F45" i="10"/>
  <c r="Z45" i="10"/>
  <c r="AB45" i="10" s="1"/>
  <c r="U21" i="10"/>
  <c r="Q24" i="10"/>
  <c r="M24" i="10"/>
  <c r="AK32" i="10"/>
  <c r="Q17" i="10"/>
  <c r="M17" i="10"/>
  <c r="AC24" i="10"/>
  <c r="U37" i="10"/>
  <c r="AC37" i="10"/>
  <c r="AC43" i="10"/>
  <c r="U43" i="10"/>
  <c r="Q10" i="10"/>
  <c r="M10" i="10"/>
  <c r="AC11" i="10"/>
  <c r="AC17" i="10"/>
  <c r="AC45" i="10"/>
  <c r="AC10" i="10"/>
  <c r="U25" i="10"/>
  <c r="M37" i="10"/>
  <c r="U38" i="10"/>
  <c r="U44" i="10"/>
  <c r="AJ13" i="10"/>
  <c r="Y15" i="10"/>
  <c r="AB16" i="10"/>
  <c r="AC16" i="10" s="1"/>
  <c r="Q22" i="10"/>
  <c r="U30" i="10"/>
  <c r="AC30" i="10"/>
  <c r="Y32" i="10"/>
  <c r="AC36" i="10"/>
  <c r="U36" i="10"/>
  <c r="Q39" i="10"/>
  <c r="X44" i="10"/>
  <c r="Y44" i="10" s="1"/>
  <c r="AB9" i="10"/>
  <c r="AC9" i="10" s="1"/>
  <c r="Q15" i="10"/>
  <c r="Z21" i="10"/>
  <c r="AB21" i="10" s="1"/>
  <c r="AC21" i="10" s="1"/>
  <c r="U22" i="10"/>
  <c r="AC22" i="10"/>
  <c r="M23" i="10"/>
  <c r="U24" i="10"/>
  <c r="Y26" i="10"/>
  <c r="Z31" i="10"/>
  <c r="AB31" i="10" s="1"/>
  <c r="AC31" i="10" s="1"/>
  <c r="AK33" i="10"/>
  <c r="AC25" i="9"/>
  <c r="Y25" i="9"/>
  <c r="Y32" i="9"/>
  <c r="U32" i="9"/>
  <c r="M31" i="9"/>
  <c r="Q31" i="9"/>
  <c r="Q17" i="9"/>
  <c r="M17" i="9"/>
  <c r="M25" i="9"/>
  <c r="Q25" i="9"/>
  <c r="Q32" i="9"/>
  <c r="M32" i="9"/>
  <c r="AC20" i="9"/>
  <c r="U13" i="9"/>
  <c r="Q15" i="9"/>
  <c r="AC15" i="9"/>
  <c r="U20" i="9"/>
  <c r="Q22" i="9"/>
  <c r="AC22" i="9"/>
  <c r="U27" i="9"/>
  <c r="Q29" i="9"/>
  <c r="AC29" i="9"/>
  <c r="Y17" i="9"/>
  <c r="Y20" i="9"/>
  <c r="Y27" i="9"/>
  <c r="Y14" i="9"/>
  <c r="Y9" i="9"/>
  <c r="U17" i="9"/>
  <c r="Y24" i="9"/>
  <c r="U14" i="9"/>
  <c r="Q16" i="9"/>
  <c r="AC16" i="9"/>
  <c r="U21" i="9"/>
  <c r="Q23" i="9"/>
  <c r="AC23" i="9"/>
  <c r="U28" i="9"/>
  <c r="Q30" i="9"/>
  <c r="AC30" i="9"/>
  <c r="Z17" i="9"/>
  <c r="AB17" i="9" s="1"/>
  <c r="AC17" i="9" s="1"/>
  <c r="Y28" i="9"/>
  <c r="Z31" i="9"/>
  <c r="AB31" i="9" s="1"/>
  <c r="AC31" i="9" s="1"/>
  <c r="U10" i="9"/>
  <c r="M14" i="9"/>
  <c r="M21" i="9"/>
  <c r="M28" i="9"/>
  <c r="U31" i="9"/>
  <c r="AA32" i="9"/>
  <c r="AB32" i="9" s="1"/>
  <c r="AC32" i="9" s="1"/>
  <c r="Q21" i="8"/>
  <c r="AC32" i="8"/>
  <c r="AC19" i="8"/>
  <c r="Y40" i="8"/>
  <c r="Q27" i="8"/>
  <c r="AC11" i="8"/>
  <c r="Q41" i="8"/>
  <c r="AK15" i="8"/>
  <c r="AB27" i="8"/>
  <c r="AK40" i="8"/>
  <c r="Q40" i="8"/>
  <c r="U15" i="8"/>
  <c r="Y15" i="8"/>
  <c r="AC25" i="8"/>
  <c r="Q34" i="8"/>
  <c r="AC12" i="8"/>
  <c r="AC26" i="8"/>
  <c r="AC21" i="8"/>
  <c r="M10" i="8"/>
  <c r="Y12" i="8"/>
  <c r="Z15" i="8"/>
  <c r="AB15" i="8" s="1"/>
  <c r="AC15" i="8" s="1"/>
  <c r="M17" i="8"/>
  <c r="Y19" i="8"/>
  <c r="M24" i="8"/>
  <c r="Y26" i="8"/>
  <c r="L27" i="8"/>
  <c r="M27" i="8" s="1"/>
  <c r="M31" i="8"/>
  <c r="Y33" i="8"/>
  <c r="L34" i="8"/>
  <c r="M34" i="8" s="1"/>
  <c r="M38" i="8"/>
  <c r="AC9" i="8"/>
  <c r="M11" i="8"/>
  <c r="M18" i="8"/>
  <c r="L21" i="8"/>
  <c r="M21" i="8" s="1"/>
  <c r="AC23" i="8"/>
  <c r="M25" i="8"/>
  <c r="U27" i="8"/>
  <c r="AC27" i="8"/>
  <c r="AC30" i="8"/>
  <c r="M32" i="8"/>
  <c r="U34" i="8"/>
  <c r="AC34" i="8"/>
  <c r="AC37" i="8"/>
  <c r="M39" i="8"/>
  <c r="L41" i="8"/>
  <c r="M41" i="8" s="1"/>
  <c r="Y17" i="8"/>
  <c r="Y21" i="8"/>
  <c r="Y31" i="8"/>
  <c r="Y38" i="8"/>
  <c r="AA40" i="8"/>
  <c r="AB40" i="8" s="1"/>
  <c r="AC40" i="8" s="1"/>
  <c r="Y41" i="8"/>
  <c r="Y18" i="8"/>
  <c r="Y25" i="8"/>
  <c r="Y32" i="8"/>
  <c r="Y39" i="8"/>
  <c r="AC10" i="8"/>
  <c r="M12" i="8"/>
  <c r="AC17" i="8"/>
  <c r="M19" i="8"/>
  <c r="U21" i="8"/>
  <c r="U22" i="8"/>
  <c r="AC24" i="8"/>
  <c r="M26" i="8"/>
  <c r="U29" i="8"/>
  <c r="AC31" i="8"/>
  <c r="M33" i="8"/>
  <c r="U36" i="8"/>
  <c r="AC38" i="8"/>
  <c r="U41" i="8"/>
  <c r="Y10" i="8"/>
  <c r="Y24" i="8"/>
  <c r="Y11" i="8"/>
  <c r="U9" i="8"/>
  <c r="U16" i="8"/>
  <c r="U23" i="8"/>
  <c r="U30" i="8"/>
  <c r="U37" i="8"/>
  <c r="AC39" i="8"/>
  <c r="M25" i="7"/>
  <c r="U30" i="7"/>
  <c r="AC30" i="7"/>
  <c r="Q36" i="7"/>
  <c r="M36" i="7"/>
  <c r="U54" i="7"/>
  <c r="Y54" i="7"/>
  <c r="Q30" i="7"/>
  <c r="AC41" i="7"/>
  <c r="U41" i="7"/>
  <c r="Y41" i="7"/>
  <c r="M16" i="7"/>
  <c r="AK32" i="7"/>
  <c r="Q37" i="7"/>
  <c r="M37" i="7"/>
  <c r="AK47" i="7"/>
  <c r="U63" i="7"/>
  <c r="AC63" i="7"/>
  <c r="L67" i="7"/>
  <c r="AC15" i="7"/>
  <c r="Y16" i="7"/>
  <c r="U22" i="7"/>
  <c r="M34" i="7"/>
  <c r="AC51" i="7"/>
  <c r="M52" i="7"/>
  <c r="Q13" i="7"/>
  <c r="AK14" i="7"/>
  <c r="AF25" i="7"/>
  <c r="Y39" i="7"/>
  <c r="U45" i="7"/>
  <c r="M46" i="7"/>
  <c r="Z48" i="7"/>
  <c r="AB48" i="7" s="1"/>
  <c r="AC48" i="7" s="1"/>
  <c r="Q66" i="7"/>
  <c r="M66" i="7"/>
  <c r="U67" i="7"/>
  <c r="AK68" i="7"/>
  <c r="Y72" i="7"/>
  <c r="AC73" i="7"/>
  <c r="Q74" i="7"/>
  <c r="M61" i="7"/>
  <c r="Q61" i="7"/>
  <c r="I10" i="7"/>
  <c r="AA10" i="7"/>
  <c r="Y17" i="7"/>
  <c r="AC22" i="7"/>
  <c r="AK29" i="7"/>
  <c r="AF30" i="7"/>
  <c r="AK30" i="7" s="1"/>
  <c r="AB31" i="7"/>
  <c r="AC31" i="7" s="1"/>
  <c r="AK33" i="7"/>
  <c r="AK34" i="7"/>
  <c r="Y38" i="7"/>
  <c r="AC40" i="7"/>
  <c r="U42" i="7"/>
  <c r="AC42" i="7"/>
  <c r="U48" i="7"/>
  <c r="M53" i="7"/>
  <c r="AJ54" i="7"/>
  <c r="AB57" i="7"/>
  <c r="AC57" i="7" s="1"/>
  <c r="Y61" i="7"/>
  <c r="Y63" i="7"/>
  <c r="AC66" i="7"/>
  <c r="U66" i="7"/>
  <c r="U70" i="7"/>
  <c r="AC70" i="7"/>
  <c r="T74" i="7"/>
  <c r="U49" i="7"/>
  <c r="AC49" i="7"/>
  <c r="AK74" i="7"/>
  <c r="M11" i="7"/>
  <c r="Y11" i="7"/>
  <c r="Y13" i="7"/>
  <c r="M17" i="7"/>
  <c r="Y23" i="7"/>
  <c r="Q24" i="7"/>
  <c r="P25" i="7"/>
  <c r="Q25" i="7" s="1"/>
  <c r="AK28" i="7"/>
  <c r="X30" i="7"/>
  <c r="Y30" i="7" s="1"/>
  <c r="Y34" i="7"/>
  <c r="I36" i="7"/>
  <c r="AC37" i="7"/>
  <c r="M38" i="7"/>
  <c r="M41" i="7"/>
  <c r="Q44" i="7"/>
  <c r="M44" i="7"/>
  <c r="Q46" i="7"/>
  <c r="AK49" i="7"/>
  <c r="Y51" i="7"/>
  <c r="AB52" i="7"/>
  <c r="AC52" i="7" s="1"/>
  <c r="L54" i="7"/>
  <c r="U56" i="7"/>
  <c r="AC56" i="7"/>
  <c r="U58" i="7"/>
  <c r="Q59" i="7"/>
  <c r="M59" i="7"/>
  <c r="Q60" i="7"/>
  <c r="Z61" i="7"/>
  <c r="AB61" i="7" s="1"/>
  <c r="AC61" i="7" s="1"/>
  <c r="Y67" i="7"/>
  <c r="AB71" i="7"/>
  <c r="AC71" i="7" s="1"/>
  <c r="L73" i="7"/>
  <c r="M73" i="7" s="1"/>
  <c r="L74" i="7"/>
  <c r="M74" i="7" s="1"/>
  <c r="AJ74" i="7"/>
  <c r="U74" i="7"/>
  <c r="Y74" i="7"/>
  <c r="U18" i="7"/>
  <c r="Y22" i="7"/>
  <c r="AC24" i="7"/>
  <c r="U26" i="7"/>
  <c r="P30" i="7"/>
  <c r="Y43" i="7"/>
  <c r="AC44" i="7"/>
  <c r="M45" i="7"/>
  <c r="Q51" i="7"/>
  <c r="M51" i="7"/>
  <c r="Q53" i="7"/>
  <c r="AC59" i="7"/>
  <c r="U59" i="7"/>
  <c r="U72" i="7"/>
  <c r="Y25" i="7"/>
  <c r="Q12" i="7"/>
  <c r="AK15" i="7"/>
  <c r="Z16" i="7"/>
  <c r="AB16" i="7" s="1"/>
  <c r="AC16" i="7" s="1"/>
  <c r="U17" i="7"/>
  <c r="M18" i="7"/>
  <c r="Y20" i="7"/>
  <c r="AC25" i="7"/>
  <c r="U29" i="7"/>
  <c r="AC29" i="7"/>
  <c r="Y32" i="7"/>
  <c r="AA36" i="7"/>
  <c r="AB36" i="7" s="1"/>
  <c r="U38" i="7"/>
  <c r="M39" i="7"/>
  <c r="Y42" i="7"/>
  <c r="Y48" i="7"/>
  <c r="AB50" i="7"/>
  <c r="AC50" i="7" s="1"/>
  <c r="F54" i="7"/>
  <c r="Q58" i="7"/>
  <c r="M58" i="7"/>
  <c r="T61" i="7"/>
  <c r="AK61" i="7" s="1"/>
  <c r="AK67" i="7"/>
  <c r="Y70" i="7"/>
  <c r="Y64" i="7"/>
  <c r="Y71" i="7"/>
  <c r="M65" i="7"/>
  <c r="M72" i="7"/>
  <c r="Q12" i="6"/>
  <c r="M12" i="6"/>
  <c r="U22" i="6"/>
  <c r="Y22" i="6"/>
  <c r="AC12" i="6"/>
  <c r="U12" i="6"/>
  <c r="U17" i="6"/>
  <c r="Y17" i="6"/>
  <c r="U23" i="6"/>
  <c r="Y23" i="6"/>
  <c r="AK22" i="6"/>
  <c r="AC9" i="6"/>
  <c r="AC16" i="6"/>
  <c r="Z22" i="6"/>
  <c r="AB22" i="6" s="1"/>
  <c r="AC22" i="6" s="1"/>
  <c r="Y11" i="6"/>
  <c r="M18" i="6"/>
  <c r="Q23" i="6"/>
  <c r="Y18" i="6"/>
  <c r="Y13" i="6"/>
  <c r="Q17" i="6"/>
  <c r="Y20" i="6"/>
  <c r="U9" i="6"/>
  <c r="AC11" i="6"/>
  <c r="U16" i="6"/>
  <c r="M19" i="6"/>
  <c r="M13" i="6"/>
  <c r="AC18" i="6"/>
  <c r="M20" i="6"/>
  <c r="Y15" i="5"/>
  <c r="U15" i="5"/>
  <c r="Y22" i="5"/>
  <c r="AC22" i="5"/>
  <c r="U22" i="5"/>
  <c r="Q36" i="5"/>
  <c r="M36" i="5"/>
  <c r="Q10" i="5"/>
  <c r="AK37" i="5"/>
  <c r="AB12" i="5"/>
  <c r="Q14" i="5"/>
  <c r="M14" i="5"/>
  <c r="AB19" i="5"/>
  <c r="Q21" i="5"/>
  <c r="M21" i="5"/>
  <c r="AB26" i="5"/>
  <c r="AC26" i="5" s="1"/>
  <c r="Q28" i="5"/>
  <c r="M28" i="5"/>
  <c r="Q30" i="5"/>
  <c r="M30" i="5"/>
  <c r="T30" i="5"/>
  <c r="U30" i="5" s="1"/>
  <c r="U34" i="5"/>
  <c r="AC34" i="5"/>
  <c r="Y36" i="5"/>
  <c r="AC36" i="5"/>
  <c r="U36" i="5"/>
  <c r="Q35" i="5"/>
  <c r="M35" i="5"/>
  <c r="AK9" i="5"/>
  <c r="AK16" i="5"/>
  <c r="Q22" i="5"/>
  <c r="AK23" i="5"/>
  <c r="Q29" i="5"/>
  <c r="M29" i="5"/>
  <c r="Z30" i="5"/>
  <c r="AB30" i="5" s="1"/>
  <c r="AC30" i="5" s="1"/>
  <c r="AK36" i="5"/>
  <c r="U37" i="5"/>
  <c r="U14" i="5"/>
  <c r="AC14" i="5"/>
  <c r="U21" i="5"/>
  <c r="AC21" i="5"/>
  <c r="U28" i="5"/>
  <c r="AC28" i="5"/>
  <c r="AC10" i="5"/>
  <c r="U10" i="5"/>
  <c r="L15" i="5"/>
  <c r="M15" i="5" s="1"/>
  <c r="L22" i="5"/>
  <c r="M22" i="5" s="1"/>
  <c r="Y30" i="5"/>
  <c r="Z10" i="5"/>
  <c r="AB10" i="5" s="1"/>
  <c r="U13" i="5"/>
  <c r="AK15" i="5"/>
  <c r="U20" i="5"/>
  <c r="AC20" i="5"/>
  <c r="AK22" i="5"/>
  <c r="U27" i="5"/>
  <c r="AC27" i="5"/>
  <c r="AC29" i="5"/>
  <c r="AB37" i="5"/>
  <c r="AC37" i="5" s="1"/>
  <c r="Y29" i="5"/>
  <c r="AC12" i="5"/>
  <c r="AC19" i="5"/>
  <c r="U24" i="5"/>
  <c r="U31" i="5"/>
  <c r="AC33" i="5"/>
  <c r="L37" i="5"/>
  <c r="M37" i="5" s="1"/>
  <c r="M9" i="5"/>
  <c r="Y35" i="5"/>
  <c r="AC35" i="5"/>
  <c r="AB36" i="4"/>
  <c r="AC36" i="4" s="1"/>
  <c r="U11" i="4"/>
  <c r="Y11" i="4"/>
  <c r="Q48" i="4"/>
  <c r="M48" i="4"/>
  <c r="AK11" i="4"/>
  <c r="Q13" i="4"/>
  <c r="M13" i="4"/>
  <c r="U34" i="4"/>
  <c r="AC34" i="4"/>
  <c r="U13" i="4"/>
  <c r="AC13" i="4"/>
  <c r="Q15" i="4"/>
  <c r="M15" i="4"/>
  <c r="Q21" i="4"/>
  <c r="M21" i="4"/>
  <c r="Y36" i="4"/>
  <c r="U36" i="4"/>
  <c r="AC43" i="4"/>
  <c r="AC15" i="4"/>
  <c r="AC21" i="4"/>
  <c r="Q35" i="4"/>
  <c r="M35" i="4"/>
  <c r="U41" i="4"/>
  <c r="AK10" i="4"/>
  <c r="AA11" i="4"/>
  <c r="AB11" i="4" s="1"/>
  <c r="AC11" i="4" s="1"/>
  <c r="Y14" i="4"/>
  <c r="P20" i="4"/>
  <c r="AF20" i="4"/>
  <c r="AK20" i="4" s="1"/>
  <c r="U35" i="4"/>
  <c r="AC35" i="4"/>
  <c r="Q49" i="4"/>
  <c r="M49" i="4"/>
  <c r="AB12" i="4"/>
  <c r="AC12" i="4" s="1"/>
  <c r="Q14" i="4"/>
  <c r="M14" i="4"/>
  <c r="L36" i="4"/>
  <c r="Q42" i="4"/>
  <c r="M42" i="4"/>
  <c r="AC49" i="4"/>
  <c r="AK55" i="4"/>
  <c r="U12" i="4"/>
  <c r="Q20" i="4"/>
  <c r="U28" i="4"/>
  <c r="Y34" i="4"/>
  <c r="M41" i="4"/>
  <c r="AK44" i="4"/>
  <c r="M54" i="4"/>
  <c r="Q54" i="4"/>
  <c r="Q55" i="4"/>
  <c r="M55" i="4"/>
  <c r="AC29" i="4"/>
  <c r="Y13" i="4"/>
  <c r="Q22" i="4"/>
  <c r="M22" i="4"/>
  <c r="U27" i="4"/>
  <c r="AC27" i="4"/>
  <c r="Q36" i="4"/>
  <c r="M36" i="4"/>
  <c r="AK36" i="4"/>
  <c r="AK37" i="4"/>
  <c r="U54" i="4"/>
  <c r="Y54" i="4"/>
  <c r="AK9" i="4"/>
  <c r="U21" i="4"/>
  <c r="Q11" i="4"/>
  <c r="U20" i="4"/>
  <c r="AC22" i="4"/>
  <c r="M28" i="4"/>
  <c r="AK30" i="4"/>
  <c r="AK50" i="4"/>
  <c r="Y55" i="4"/>
  <c r="AC55" i="4"/>
  <c r="U55" i="4"/>
  <c r="U18" i="4"/>
  <c r="U25" i="4"/>
  <c r="U32" i="4"/>
  <c r="U39" i="4"/>
  <c r="U46" i="4"/>
  <c r="U53" i="4"/>
  <c r="Y15" i="4"/>
  <c r="L11" i="4"/>
  <c r="M11" i="4" s="1"/>
  <c r="Z20" i="4"/>
  <c r="AB20" i="4" s="1"/>
  <c r="AC20" i="4" s="1"/>
  <c r="M29" i="4"/>
  <c r="Z41" i="4"/>
  <c r="AB41" i="4" s="1"/>
  <c r="AC41" i="4" s="1"/>
  <c r="M43" i="4"/>
  <c r="Z48" i="4"/>
  <c r="AB48" i="4" s="1"/>
  <c r="M50" i="4"/>
  <c r="AA54" i="4"/>
  <c r="AB54" i="4" s="1"/>
  <c r="AC54" i="4" s="1"/>
  <c r="Y42" i="4"/>
  <c r="Y49" i="4"/>
  <c r="Y43" i="4"/>
  <c r="Y50" i="4"/>
  <c r="Q28" i="3"/>
  <c r="M28" i="3"/>
  <c r="Y28" i="3"/>
  <c r="AC16" i="3"/>
  <c r="AC24" i="3"/>
  <c r="U28" i="3"/>
  <c r="Y10" i="3"/>
  <c r="Y18" i="3"/>
  <c r="Y26" i="3"/>
  <c r="AA28" i="3"/>
  <c r="AB28" i="3" s="1"/>
  <c r="AC28" i="3" s="1"/>
  <c r="Y11" i="3"/>
  <c r="Y19" i="3"/>
  <c r="Y27" i="3"/>
  <c r="AC9" i="3"/>
  <c r="M11" i="3"/>
  <c r="U15" i="3"/>
  <c r="AC17" i="3"/>
  <c r="M19" i="3"/>
  <c r="U23" i="3"/>
  <c r="AC25" i="3"/>
  <c r="M27" i="3"/>
  <c r="AC10" i="3"/>
  <c r="M12" i="3"/>
  <c r="U16" i="3"/>
  <c r="AC18" i="3"/>
  <c r="M20" i="3"/>
  <c r="U24" i="3"/>
  <c r="AC26" i="3"/>
  <c r="M13" i="3"/>
  <c r="AC19" i="3"/>
  <c r="M21" i="3"/>
  <c r="U25" i="3"/>
  <c r="AC27" i="3"/>
  <c r="AB17" i="2"/>
  <c r="AC14" i="2"/>
  <c r="Q17" i="2"/>
  <c r="AC17" i="2"/>
  <c r="U17" i="2"/>
  <c r="Y17" i="2"/>
  <c r="Y12" i="2"/>
  <c r="U14" i="2"/>
  <c r="Q16" i="2"/>
  <c r="AC16" i="2"/>
  <c r="Y13" i="2"/>
  <c r="U15" i="2"/>
  <c r="AC12" i="2"/>
  <c r="M14" i="2"/>
  <c r="L17" i="2"/>
  <c r="M17" i="2" s="1"/>
  <c r="U11" i="2"/>
  <c r="M15" i="2"/>
  <c r="Y14" i="2"/>
  <c r="AC11" i="2"/>
  <c r="M18" i="1"/>
  <c r="Q18" i="1"/>
  <c r="AC9" i="1"/>
  <c r="Y16" i="1"/>
  <c r="AA18" i="1"/>
  <c r="AB18" i="1" s="1"/>
  <c r="AC18" i="1" s="1"/>
  <c r="Y9" i="1"/>
  <c r="Y17" i="1"/>
  <c r="Q10" i="1"/>
  <c r="AC10" i="1"/>
  <c r="Y14" i="1"/>
  <c r="U16" i="1"/>
  <c r="U9" i="1"/>
  <c r="Q11" i="1"/>
  <c r="Y15" i="1"/>
  <c r="U17" i="1"/>
  <c r="M9" i="1"/>
  <c r="U13" i="1"/>
  <c r="AC15" i="1"/>
  <c r="M17" i="1"/>
  <c r="AB44" i="12" l="1"/>
  <c r="AC44" i="12" s="1"/>
  <c r="Y31" i="10"/>
  <c r="U31" i="10"/>
  <c r="AB17" i="6"/>
  <c r="AC17" i="6" s="1"/>
  <c r="AK30" i="5"/>
  <c r="U48" i="4"/>
  <c r="M67" i="7"/>
  <c r="M10" i="7"/>
  <c r="M13" i="10"/>
  <c r="AB44" i="10"/>
  <c r="AC44" i="10" s="1"/>
  <c r="AB28" i="4"/>
  <c r="AC28" i="4" s="1"/>
  <c r="AK45" i="10"/>
  <c r="AB10" i="7"/>
  <c r="AK25" i="9"/>
  <c r="U73" i="7"/>
  <c r="AK25" i="7"/>
  <c r="Y44" i="12"/>
  <c r="AB22" i="11"/>
  <c r="AC22" i="11" s="1"/>
  <c r="M10" i="5"/>
  <c r="AK18" i="1"/>
  <c r="AC48" i="4"/>
  <c r="U45" i="10"/>
  <c r="AB13" i="10"/>
  <c r="AC13" i="10" s="1"/>
  <c r="AB39" i="12"/>
  <c r="AC39" i="12" s="1"/>
  <c r="AC17" i="12"/>
  <c r="U17" i="12"/>
  <c r="Y17" i="12"/>
  <c r="Q45" i="10"/>
  <c r="M45" i="10"/>
  <c r="Y36" i="7"/>
  <c r="AC36" i="7"/>
  <c r="U36" i="7"/>
  <c r="Q54" i="7"/>
  <c r="M54" i="7"/>
  <c r="U61" i="7"/>
  <c r="Y10" i="7"/>
  <c r="U10" i="7"/>
  <c r="AC10" i="7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<sst xmlns="http://schemas.openxmlformats.org/spreadsheetml/2006/main" count="1719" uniqueCount="618">
  <si>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</si>
  <si>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3rd Quarter Ended 31 March 2024</t>
  </si>
  <si>
    <t>Figures Finalised as at 2024/04/26</t>
  </si>
  <si>
    <t>Main appropriation</t>
  </si>
  <si>
    <t>Adjusted Budget</t>
  </si>
  <si>
    <t>First Quarter 2023/24</t>
  </si>
  <si>
    <t>Second Quarter 2023/24</t>
  </si>
  <si>
    <t>Third Quarter 2023/24</t>
  </si>
  <si>
    <t>Fourth Quarter 2023/24</t>
  </si>
  <si>
    <t>Year to date: 31 March 2024</t>
  </si>
  <si>
    <t>Third Quarter 2022/23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</si>
  <si>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</si>
  <si>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</si>
  <si>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</si>
  <si>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</si>
  <si>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</si>
  <si>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</si>
  <si>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</si>
  <si>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</si>
  <si>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</si>
  <si>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adj budget</t>
  </si>
  <si>
    <t>Q3 of 2022/23 to Q3 of 2023/24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</si>
  <si>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</si>
  <si>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</si>
  <si>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</si>
  <si>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</si>
  <si>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</si>
  <si>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</si>
  <si>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</si>
  <si>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</si>
  <si>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</si>
  <si>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</si>
  <si>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</si>
  <si>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</si>
  <si>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</si>
  <si>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</si>
  <si>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</si>
  <si>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</si>
  <si>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</si>
  <si>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</si>
  <si>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</si>
  <si>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</si>
  <si>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3rd Quarter Ended 31 March 2024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</si>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</sst>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view="pageBreakPreview" zoomScale="60" zoomScaleNormal="10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23</v>
      </c>
    </row>
    <row r="2" spans="1:37" ht="15.75" customHeight="1" x14ac:dyDescent="0.25">
      <c r="A2" s="2" t="s">
        <v>0</v>
      </c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24</v>
      </c>
      <c r="C9" s="32" t="s">
        <v>25</v>
      </c>
      <c r="D9" s="64">
        <v>46453372268</v>
      </c>
      <c r="E9" s="65">
        <v>9932877907</v>
      </c>
      <c r="F9" s="66">
        <f>$D9       +$E9</f>
        <v>56386250175</v>
      </c>
      <c r="G9" s="64">
        <v>47912308811</v>
      </c>
      <c r="H9" s="65">
        <v>10472150177</v>
      </c>
      <c r="I9" s="67">
        <f>$G9       +$H9</f>
        <v>58384458988</v>
      </c>
      <c r="J9" s="64">
        <v>23161376308</v>
      </c>
      <c r="K9" s="65">
        <v>3248638297</v>
      </c>
      <c r="L9" s="65">
        <f>$J9       +$K9</f>
        <v>26410014605</v>
      </c>
      <c r="M9" s="90">
        <f>IF(($F9       =0),0,($L9       /$F9       ))</f>
        <v>0.4683768564682711</v>
      </c>
      <c r="N9" s="100">
        <v>3742533746</v>
      </c>
      <c r="O9" s="101">
        <v>878992107</v>
      </c>
      <c r="P9" s="102">
        <f>$N9       +$O9</f>
        <v>4621525853</v>
      </c>
      <c r="Q9" s="90">
        <f>IF(($F9       =0),0,($P9       /$F9       ))</f>
        <v>8.1961929347255089E-2</v>
      </c>
      <c r="R9" s="100">
        <v>10181740457</v>
      </c>
      <c r="S9" s="102">
        <v>1480594961</v>
      </c>
      <c r="T9" s="102">
        <f>$R9       +$S9</f>
        <v>11662335418</v>
      </c>
      <c r="U9" s="90">
        <f>IF(($I9       =0),0,($T9       /$I9       ))</f>
        <v>0.1997506805774634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37085650511</v>
      </c>
      <c r="AA9" s="65">
        <f>$K9       +$O9       +$S9</f>
        <v>5608225365</v>
      </c>
      <c r="AB9" s="65">
        <f>$Z9       +$AA9</f>
        <v>42693875876</v>
      </c>
      <c r="AC9" s="90">
        <f>IF(($I9       =0),0,($AB9       /$I9       ))</f>
        <v>0.73125411481118718</v>
      </c>
      <c r="AD9" s="64">
        <v>9541090449</v>
      </c>
      <c r="AE9" s="65">
        <v>1433835112</v>
      </c>
      <c r="AF9" s="65">
        <f>$AD9       +$AE9</f>
        <v>10974925561</v>
      </c>
      <c r="AG9" s="65">
        <v>52650103644</v>
      </c>
      <c r="AH9" s="65">
        <v>54552872671</v>
      </c>
      <c r="AI9" s="65">
        <v>42184417104</v>
      </c>
      <c r="AJ9" s="90">
        <f>IF(($AH9       =0),0,($AI9       /$AH9       ))</f>
        <v>0.77327581552685121</v>
      </c>
      <c r="AK9" s="90">
        <f>IF(($AF9       =0),0,(($T9       /$AF9       )-1))</f>
        <v>6.2634580360412473E-2</v>
      </c>
    </row>
    <row r="10" spans="1:37" s="7" customFormat="1" x14ac:dyDescent="0.2">
      <c r="A10" s="23" t="s">
        <v>23</v>
      </c>
      <c r="B10" s="31" t="s">
        <v>26</v>
      </c>
      <c r="C10" s="32" t="s">
        <v>27</v>
      </c>
      <c r="D10" s="64">
        <v>25163090589</v>
      </c>
      <c r="E10" s="65">
        <v>3294701043</v>
      </c>
      <c r="F10" s="67">
        <f t="shared" ref="F10:F18" si="0">$D10      +$E10</f>
        <v>28457791632</v>
      </c>
      <c r="G10" s="64">
        <v>25051704141</v>
      </c>
      <c r="H10" s="65">
        <v>3434873049</v>
      </c>
      <c r="I10" s="67">
        <f t="shared" ref="I10:I18" si="1">$G10      +$H10</f>
        <v>28486577190</v>
      </c>
      <c r="J10" s="64">
        <v>6133191107</v>
      </c>
      <c r="K10" s="65">
        <v>195087164</v>
      </c>
      <c r="L10" s="65">
        <f t="shared" ref="L10:L18" si="2">$J10      +$K10</f>
        <v>6328278271</v>
      </c>
      <c r="M10" s="90">
        <f t="shared" ref="M10:M18" si="3">IF(($F10      =0),0,($L10      /$F10      ))</f>
        <v>0.22237418675467516</v>
      </c>
      <c r="N10" s="100">
        <v>4520416261</v>
      </c>
      <c r="O10" s="101">
        <v>473981575</v>
      </c>
      <c r="P10" s="102">
        <f t="shared" ref="P10:P18" si="4">$N10      +$O10</f>
        <v>4994397836</v>
      </c>
      <c r="Q10" s="90">
        <f t="shared" ref="Q10:Q18" si="5">IF(($F10      =0),0,($P10      /$F10      ))</f>
        <v>0.17550194690384679</v>
      </c>
      <c r="R10" s="100">
        <v>6941752253</v>
      </c>
      <c r="S10" s="102">
        <v>494128352</v>
      </c>
      <c r="T10" s="102">
        <f t="shared" ref="T10:T18" si="6">$R10      +$S10</f>
        <v>7435880605</v>
      </c>
      <c r="U10" s="90">
        <f t="shared" ref="U10:U18" si="7">IF(($I10      =0),0,($T10      /$I10      ))</f>
        <v>0.26103103069926947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      +$R10</f>
        <v>17595359621</v>
      </c>
      <c r="AA10" s="65">
        <f t="shared" ref="AA10:AA18" si="11">$K10      +$O10      +$S10</f>
        <v>1163197091</v>
      </c>
      <c r="AB10" s="65">
        <f t="shared" ref="AB10:AB18" si="12">$Z10      +$AA10</f>
        <v>18758556712</v>
      </c>
      <c r="AC10" s="90">
        <f t="shared" ref="AC10:AC18" si="13">IF(($I10      =0),0,($AB10      /$I10      ))</f>
        <v>0.65850511231602271</v>
      </c>
      <c r="AD10" s="64">
        <v>5578997844</v>
      </c>
      <c r="AE10" s="65">
        <v>414542315</v>
      </c>
      <c r="AF10" s="65">
        <f t="shared" ref="AF10:AF18" si="14">$AD10      +$AE10</f>
        <v>5993540159</v>
      </c>
      <c r="AG10" s="65">
        <v>26448900581</v>
      </c>
      <c r="AH10" s="65">
        <v>26321599505</v>
      </c>
      <c r="AI10" s="65">
        <v>17711859978</v>
      </c>
      <c r="AJ10" s="90">
        <f t="shared" ref="AJ10:AJ18" si="15">IF(($AH10      =0),0,($AI10      /$AH10      ))</f>
        <v>0.67290211503428921</v>
      </c>
      <c r="AK10" s="90">
        <f t="shared" ref="AK10:AK18" si="16">IF(($AF10      =0),0,(($T10      /$AF10      )-1))</f>
        <v>0.24064916689248461</v>
      </c>
    </row>
    <row r="11" spans="1:37" s="7" customFormat="1" x14ac:dyDescent="0.2">
      <c r="A11" s="23" t="s">
        <v>23</v>
      </c>
      <c r="B11" s="31" t="s">
        <v>28</v>
      </c>
      <c r="C11" s="32" t="s">
        <v>29</v>
      </c>
      <c r="D11" s="64">
        <v>195921309667</v>
      </c>
      <c r="E11" s="65">
        <v>21126380961</v>
      </c>
      <c r="F11" s="67">
        <f t="shared" si="0"/>
        <v>217047690628</v>
      </c>
      <c r="G11" s="64">
        <v>192061979753</v>
      </c>
      <c r="H11" s="65">
        <v>13829675676</v>
      </c>
      <c r="I11" s="67">
        <f t="shared" si="1"/>
        <v>205891655429</v>
      </c>
      <c r="J11" s="64">
        <v>55001615189</v>
      </c>
      <c r="K11" s="65">
        <v>1408955183</v>
      </c>
      <c r="L11" s="65">
        <f t="shared" si="2"/>
        <v>56410570372</v>
      </c>
      <c r="M11" s="90">
        <f t="shared" si="3"/>
        <v>0.2598994267517114</v>
      </c>
      <c r="N11" s="100">
        <v>53343929074</v>
      </c>
      <c r="O11" s="101">
        <v>2536381437</v>
      </c>
      <c r="P11" s="102">
        <f t="shared" si="4"/>
        <v>55880310511</v>
      </c>
      <c r="Q11" s="90">
        <f t="shared" si="5"/>
        <v>0.25745636983889303</v>
      </c>
      <c r="R11" s="100">
        <v>48324624253</v>
      </c>
      <c r="S11" s="102">
        <v>2478105976</v>
      </c>
      <c r="T11" s="102">
        <f t="shared" si="6"/>
        <v>50802730229</v>
      </c>
      <c r="U11" s="90">
        <f t="shared" si="7"/>
        <v>0.24674496945078425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156670168516</v>
      </c>
      <c r="AA11" s="65">
        <f t="shared" si="11"/>
        <v>6423442596</v>
      </c>
      <c r="AB11" s="65">
        <f t="shared" si="12"/>
        <v>163093611112</v>
      </c>
      <c r="AC11" s="90">
        <f t="shared" si="13"/>
        <v>0.79213317689915541</v>
      </c>
      <c r="AD11" s="64">
        <v>39295716875</v>
      </c>
      <c r="AE11" s="65">
        <v>1595771742</v>
      </c>
      <c r="AF11" s="65">
        <f t="shared" si="14"/>
        <v>40891488617</v>
      </c>
      <c r="AG11" s="65">
        <v>193927474784</v>
      </c>
      <c r="AH11" s="65">
        <v>192591763705</v>
      </c>
      <c r="AI11" s="65">
        <v>131971474010</v>
      </c>
      <c r="AJ11" s="90">
        <f t="shared" si="15"/>
        <v>0.68523944882786181</v>
      </c>
      <c r="AK11" s="90">
        <f t="shared" si="16"/>
        <v>0.24237908540897579</v>
      </c>
    </row>
    <row r="12" spans="1:37" s="7" customFormat="1" x14ac:dyDescent="0.2">
      <c r="A12" s="23" t="s">
        <v>23</v>
      </c>
      <c r="B12" s="31" t="s">
        <v>30</v>
      </c>
      <c r="C12" s="32" t="s">
        <v>31</v>
      </c>
      <c r="D12" s="64">
        <v>93008825586</v>
      </c>
      <c r="E12" s="65">
        <v>16898699660</v>
      </c>
      <c r="F12" s="67">
        <f t="shared" si="0"/>
        <v>109907525246</v>
      </c>
      <c r="G12" s="64">
        <v>94587510440</v>
      </c>
      <c r="H12" s="65">
        <v>16722674374</v>
      </c>
      <c r="I12" s="67">
        <f t="shared" si="1"/>
        <v>111310184814</v>
      </c>
      <c r="J12" s="64">
        <v>27005068285</v>
      </c>
      <c r="K12" s="65">
        <v>1848622121</v>
      </c>
      <c r="L12" s="65">
        <f t="shared" si="2"/>
        <v>28853690406</v>
      </c>
      <c r="M12" s="90">
        <f t="shared" si="3"/>
        <v>0.26252697748783227</v>
      </c>
      <c r="N12" s="100">
        <v>23575035926</v>
      </c>
      <c r="O12" s="101">
        <v>3391910670</v>
      </c>
      <c r="P12" s="102">
        <f t="shared" si="4"/>
        <v>26966946596</v>
      </c>
      <c r="Q12" s="90">
        <f t="shared" si="5"/>
        <v>0.24536032938273661</v>
      </c>
      <c r="R12" s="100">
        <v>23590423439</v>
      </c>
      <c r="S12" s="102">
        <v>2619556819</v>
      </c>
      <c r="T12" s="102">
        <f t="shared" si="6"/>
        <v>26209980258</v>
      </c>
      <c r="U12" s="90">
        <f t="shared" si="7"/>
        <v>0.2354679430439994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74170527650</v>
      </c>
      <c r="AA12" s="65">
        <f t="shared" si="11"/>
        <v>7860089610</v>
      </c>
      <c r="AB12" s="65">
        <f t="shared" si="12"/>
        <v>82030617260</v>
      </c>
      <c r="AC12" s="90">
        <f t="shared" si="13"/>
        <v>0.73695517977149771</v>
      </c>
      <c r="AD12" s="64">
        <v>21358708714</v>
      </c>
      <c r="AE12" s="65">
        <v>1422796377</v>
      </c>
      <c r="AF12" s="65">
        <f t="shared" si="14"/>
        <v>22781505091</v>
      </c>
      <c r="AG12" s="65">
        <v>96516718435</v>
      </c>
      <c r="AH12" s="65">
        <v>99116997424</v>
      </c>
      <c r="AI12" s="65">
        <v>72834978080</v>
      </c>
      <c r="AJ12" s="90">
        <f t="shared" si="15"/>
        <v>0.73483842300456814</v>
      </c>
      <c r="AK12" s="90">
        <f t="shared" si="16"/>
        <v>0.15049379544086583</v>
      </c>
    </row>
    <row r="13" spans="1:37" s="7" customFormat="1" x14ac:dyDescent="0.2">
      <c r="A13" s="23" t="s">
        <v>23</v>
      </c>
      <c r="B13" s="31" t="s">
        <v>32</v>
      </c>
      <c r="C13" s="32" t="s">
        <v>33</v>
      </c>
      <c r="D13" s="64">
        <v>26562393248</v>
      </c>
      <c r="E13" s="65">
        <v>7157260130</v>
      </c>
      <c r="F13" s="67">
        <f t="shared" si="0"/>
        <v>33719653378</v>
      </c>
      <c r="G13" s="64">
        <v>26761006606</v>
      </c>
      <c r="H13" s="65">
        <v>7731553973</v>
      </c>
      <c r="I13" s="67">
        <f t="shared" si="1"/>
        <v>34492560579</v>
      </c>
      <c r="J13" s="64">
        <v>7756022936</v>
      </c>
      <c r="K13" s="65">
        <v>1347372379</v>
      </c>
      <c r="L13" s="65">
        <f t="shared" si="2"/>
        <v>9103395315</v>
      </c>
      <c r="M13" s="90">
        <f t="shared" si="3"/>
        <v>0.26997298023648741</v>
      </c>
      <c r="N13" s="100">
        <v>6486833413</v>
      </c>
      <c r="O13" s="101">
        <v>1880893136</v>
      </c>
      <c r="P13" s="102">
        <f t="shared" si="4"/>
        <v>8367726549</v>
      </c>
      <c r="Q13" s="90">
        <f t="shared" si="5"/>
        <v>0.24815577002518735</v>
      </c>
      <c r="R13" s="100">
        <v>6099323197</v>
      </c>
      <c r="S13" s="102">
        <v>1068934973</v>
      </c>
      <c r="T13" s="102">
        <f t="shared" si="6"/>
        <v>7168258170</v>
      </c>
      <c r="U13" s="90">
        <f t="shared" si="7"/>
        <v>0.20782041256641956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20342179546</v>
      </c>
      <c r="AA13" s="65">
        <f t="shared" si="11"/>
        <v>4297200488</v>
      </c>
      <c r="AB13" s="65">
        <f t="shared" si="12"/>
        <v>24639380034</v>
      </c>
      <c r="AC13" s="90">
        <f t="shared" si="13"/>
        <v>0.71433896528404206</v>
      </c>
      <c r="AD13" s="64">
        <v>19032765637</v>
      </c>
      <c r="AE13" s="65">
        <v>979192706</v>
      </c>
      <c r="AF13" s="65">
        <f t="shared" si="14"/>
        <v>20011958343</v>
      </c>
      <c r="AG13" s="65">
        <v>30366939444</v>
      </c>
      <c r="AH13" s="65">
        <v>31026458758</v>
      </c>
      <c r="AI13" s="65">
        <v>34263904385</v>
      </c>
      <c r="AJ13" s="90">
        <f t="shared" si="15"/>
        <v>1.1043446708582314</v>
      </c>
      <c r="AK13" s="90">
        <f t="shared" si="16"/>
        <v>-0.64180126466696397</v>
      </c>
    </row>
    <row r="14" spans="1:37" s="7" customFormat="1" x14ac:dyDescent="0.2">
      <c r="A14" s="23" t="s">
        <v>23</v>
      </c>
      <c r="B14" s="31" t="s">
        <v>34</v>
      </c>
      <c r="C14" s="32" t="s">
        <v>35</v>
      </c>
      <c r="D14" s="64">
        <v>26746623537</v>
      </c>
      <c r="E14" s="65">
        <v>3627933188</v>
      </c>
      <c r="F14" s="67">
        <f t="shared" si="0"/>
        <v>30374556725</v>
      </c>
      <c r="G14" s="64">
        <v>27891668699</v>
      </c>
      <c r="H14" s="65">
        <v>4399742217</v>
      </c>
      <c r="I14" s="67">
        <f t="shared" si="1"/>
        <v>32291410916</v>
      </c>
      <c r="J14" s="64">
        <v>7146519959</v>
      </c>
      <c r="K14" s="65">
        <v>673938397</v>
      </c>
      <c r="L14" s="65">
        <f t="shared" si="2"/>
        <v>7820458356</v>
      </c>
      <c r="M14" s="90">
        <f t="shared" si="3"/>
        <v>0.25746740690912912</v>
      </c>
      <c r="N14" s="100">
        <v>6267687170</v>
      </c>
      <c r="O14" s="101">
        <v>945735961</v>
      </c>
      <c r="P14" s="102">
        <f t="shared" si="4"/>
        <v>7213423131</v>
      </c>
      <c r="Q14" s="90">
        <f t="shared" si="5"/>
        <v>0.23748241649442539</v>
      </c>
      <c r="R14" s="100">
        <v>6234447790</v>
      </c>
      <c r="S14" s="102">
        <v>820185278</v>
      </c>
      <c r="T14" s="102">
        <f t="shared" si="6"/>
        <v>7054633068</v>
      </c>
      <c r="U14" s="90">
        <f t="shared" si="7"/>
        <v>0.21846778656873478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19648654919</v>
      </c>
      <c r="AA14" s="65">
        <f t="shared" si="11"/>
        <v>2439859636</v>
      </c>
      <c r="AB14" s="65">
        <f t="shared" si="12"/>
        <v>22088514555</v>
      </c>
      <c r="AC14" s="90">
        <f t="shared" si="13"/>
        <v>0.68403683606328303</v>
      </c>
      <c r="AD14" s="64">
        <v>5325312197</v>
      </c>
      <c r="AE14" s="65">
        <v>816079361</v>
      </c>
      <c r="AF14" s="65">
        <f t="shared" si="14"/>
        <v>6141391558</v>
      </c>
      <c r="AG14" s="65">
        <v>28894802362</v>
      </c>
      <c r="AH14" s="65">
        <v>29436104619</v>
      </c>
      <c r="AI14" s="65">
        <v>19365674206</v>
      </c>
      <c r="AJ14" s="90">
        <f t="shared" si="15"/>
        <v>0.6578884827546142</v>
      </c>
      <c r="AK14" s="90">
        <f t="shared" si="16"/>
        <v>0.14870270058100732</v>
      </c>
    </row>
    <row r="15" spans="1:37" s="7" customFormat="1" x14ac:dyDescent="0.2">
      <c r="A15" s="23" t="s">
        <v>23</v>
      </c>
      <c r="B15" s="31" t="s">
        <v>36</v>
      </c>
      <c r="C15" s="32" t="s">
        <v>37</v>
      </c>
      <c r="D15" s="64">
        <v>26448248870</v>
      </c>
      <c r="E15" s="65">
        <v>3075029456</v>
      </c>
      <c r="F15" s="67">
        <f t="shared" si="0"/>
        <v>29523278326</v>
      </c>
      <c r="G15" s="64">
        <v>25689186769</v>
      </c>
      <c r="H15" s="65">
        <v>3194543509</v>
      </c>
      <c r="I15" s="67">
        <f t="shared" si="1"/>
        <v>28883730278</v>
      </c>
      <c r="J15" s="64">
        <v>5630917548</v>
      </c>
      <c r="K15" s="65">
        <v>330076973</v>
      </c>
      <c r="L15" s="65">
        <f t="shared" si="2"/>
        <v>5960994521</v>
      </c>
      <c r="M15" s="90">
        <f t="shared" si="3"/>
        <v>0.20190828590165016</v>
      </c>
      <c r="N15" s="100">
        <v>6676237209</v>
      </c>
      <c r="O15" s="101">
        <v>865778804</v>
      </c>
      <c r="P15" s="102">
        <f t="shared" si="4"/>
        <v>7542016013</v>
      </c>
      <c r="Q15" s="90">
        <f t="shared" si="5"/>
        <v>0.25545997736836834</v>
      </c>
      <c r="R15" s="100">
        <v>5035118615</v>
      </c>
      <c r="S15" s="102">
        <v>411059367</v>
      </c>
      <c r="T15" s="102">
        <f t="shared" si="6"/>
        <v>5446177982</v>
      </c>
      <c r="U15" s="90">
        <f t="shared" si="7"/>
        <v>0.18855521532647099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17342273372</v>
      </c>
      <c r="AA15" s="65">
        <f t="shared" si="11"/>
        <v>1606915144</v>
      </c>
      <c r="AB15" s="65">
        <f t="shared" si="12"/>
        <v>18949188516</v>
      </c>
      <c r="AC15" s="90">
        <f t="shared" si="13"/>
        <v>0.65605059781468433</v>
      </c>
      <c r="AD15" s="64">
        <v>5327785434</v>
      </c>
      <c r="AE15" s="65">
        <v>411200058</v>
      </c>
      <c r="AF15" s="65">
        <f t="shared" si="14"/>
        <v>5738985492</v>
      </c>
      <c r="AG15" s="65">
        <v>27981051952</v>
      </c>
      <c r="AH15" s="65">
        <v>28012541619</v>
      </c>
      <c r="AI15" s="65">
        <v>16628960581</v>
      </c>
      <c r="AJ15" s="90">
        <f t="shared" si="15"/>
        <v>0.59362555555191443</v>
      </c>
      <c r="AK15" s="90">
        <f t="shared" si="16"/>
        <v>-5.1020778917835963E-2</v>
      </c>
    </row>
    <row r="16" spans="1:37" s="7" customFormat="1" x14ac:dyDescent="0.2">
      <c r="A16" s="23" t="s">
        <v>23</v>
      </c>
      <c r="B16" s="31" t="s">
        <v>38</v>
      </c>
      <c r="C16" s="32" t="s">
        <v>39</v>
      </c>
      <c r="D16" s="64">
        <v>9799076597</v>
      </c>
      <c r="E16" s="65">
        <v>1546885541</v>
      </c>
      <c r="F16" s="67">
        <f t="shared" si="0"/>
        <v>11345962138</v>
      </c>
      <c r="G16" s="64">
        <v>9936618266</v>
      </c>
      <c r="H16" s="65">
        <v>1649782600</v>
      </c>
      <c r="I16" s="67">
        <f t="shared" si="1"/>
        <v>11586400866</v>
      </c>
      <c r="J16" s="64">
        <v>2212219635</v>
      </c>
      <c r="K16" s="65">
        <v>168462499</v>
      </c>
      <c r="L16" s="65">
        <f t="shared" si="2"/>
        <v>2380682134</v>
      </c>
      <c r="M16" s="90">
        <f t="shared" si="3"/>
        <v>0.20982637744106317</v>
      </c>
      <c r="N16" s="100">
        <v>2101794355</v>
      </c>
      <c r="O16" s="101">
        <v>331158392</v>
      </c>
      <c r="P16" s="102">
        <f t="shared" si="4"/>
        <v>2432952747</v>
      </c>
      <c r="Q16" s="90">
        <f t="shared" si="5"/>
        <v>0.21443335676676836</v>
      </c>
      <c r="R16" s="100">
        <v>2480469046</v>
      </c>
      <c r="S16" s="102">
        <v>277880507</v>
      </c>
      <c r="T16" s="102">
        <f t="shared" si="6"/>
        <v>2758349553</v>
      </c>
      <c r="U16" s="90">
        <f t="shared" si="7"/>
        <v>0.23806785082797427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6794483036</v>
      </c>
      <c r="AA16" s="65">
        <f t="shared" si="11"/>
        <v>777501398</v>
      </c>
      <c r="AB16" s="65">
        <f t="shared" si="12"/>
        <v>7571984434</v>
      </c>
      <c r="AC16" s="90">
        <f t="shared" si="13"/>
        <v>0.65352342988751555</v>
      </c>
      <c r="AD16" s="64">
        <v>1955317418</v>
      </c>
      <c r="AE16" s="65">
        <v>148684066</v>
      </c>
      <c r="AF16" s="65">
        <f t="shared" si="14"/>
        <v>2104001484</v>
      </c>
      <c r="AG16" s="65">
        <v>10456254120</v>
      </c>
      <c r="AH16" s="65">
        <v>10676783943</v>
      </c>
      <c r="AI16" s="65">
        <v>6331479526</v>
      </c>
      <c r="AJ16" s="90">
        <f t="shared" si="15"/>
        <v>0.59301373520357659</v>
      </c>
      <c r="AK16" s="90">
        <f t="shared" si="16"/>
        <v>0.31100171457863857</v>
      </c>
    </row>
    <row r="17" spans="1:37" s="7" customFormat="1" x14ac:dyDescent="0.2">
      <c r="A17" s="23" t="s">
        <v>23</v>
      </c>
      <c r="B17" s="33" t="s">
        <v>40</v>
      </c>
      <c r="C17" s="32" t="s">
        <v>41</v>
      </c>
      <c r="D17" s="64">
        <v>85904556428</v>
      </c>
      <c r="E17" s="65">
        <v>15806609501</v>
      </c>
      <c r="F17" s="67">
        <f t="shared" si="0"/>
        <v>101711165929</v>
      </c>
      <c r="G17" s="64">
        <v>88008071927</v>
      </c>
      <c r="H17" s="65">
        <v>17275736226</v>
      </c>
      <c r="I17" s="67">
        <f t="shared" si="1"/>
        <v>105283808153</v>
      </c>
      <c r="J17" s="64">
        <v>22230966628</v>
      </c>
      <c r="K17" s="65">
        <v>1718342140</v>
      </c>
      <c r="L17" s="65">
        <f t="shared" si="2"/>
        <v>23949308768</v>
      </c>
      <c r="M17" s="90">
        <f t="shared" si="3"/>
        <v>0.2354639094857878</v>
      </c>
      <c r="N17" s="100">
        <v>22297060668</v>
      </c>
      <c r="O17" s="101">
        <v>3396836953</v>
      </c>
      <c r="P17" s="102">
        <f t="shared" si="4"/>
        <v>25693897621</v>
      </c>
      <c r="Q17" s="90">
        <f t="shared" si="5"/>
        <v>0.25261629228531068</v>
      </c>
      <c r="R17" s="100">
        <v>20891366754</v>
      </c>
      <c r="S17" s="102">
        <v>2465010669</v>
      </c>
      <c r="T17" s="102">
        <f t="shared" si="6"/>
        <v>23356377423</v>
      </c>
      <c r="U17" s="90">
        <f t="shared" si="7"/>
        <v>0.22184206510708812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65419394050</v>
      </c>
      <c r="AA17" s="65">
        <f t="shared" si="11"/>
        <v>7580189762</v>
      </c>
      <c r="AB17" s="65">
        <f t="shared" si="12"/>
        <v>72999583812</v>
      </c>
      <c r="AC17" s="90">
        <f t="shared" si="13"/>
        <v>0.69336002461001334</v>
      </c>
      <c r="AD17" s="64">
        <v>20244929686</v>
      </c>
      <c r="AE17" s="65">
        <v>3011074298</v>
      </c>
      <c r="AF17" s="65">
        <f t="shared" si="14"/>
        <v>23256003984</v>
      </c>
      <c r="AG17" s="65">
        <v>89707902377</v>
      </c>
      <c r="AH17" s="65">
        <v>91241398607</v>
      </c>
      <c r="AI17" s="65">
        <v>66097817737</v>
      </c>
      <c r="AJ17" s="90">
        <f t="shared" si="15"/>
        <v>0.72442793234352065</v>
      </c>
      <c r="AK17" s="90">
        <f t="shared" si="16"/>
        <v>4.316022609432757E-3</v>
      </c>
    </row>
    <row r="18" spans="1:37" s="7" customFormat="1" x14ac:dyDescent="0.2">
      <c r="A18" s="34" t="s">
        <v>0</v>
      </c>
      <c r="B18" s="35" t="s">
        <v>616</v>
      </c>
      <c r="C18" s="34" t="s">
        <v>0</v>
      </c>
      <c r="D18" s="68">
        <f>SUM(D9:D17)</f>
        <v>536007496790</v>
      </c>
      <c r="E18" s="69">
        <f>SUM(E9:E17)</f>
        <v>82466377387</v>
      </c>
      <c r="F18" s="70">
        <f t="shared" si="0"/>
        <v>618473874177</v>
      </c>
      <c r="G18" s="68">
        <f>SUM(G9:G17)</f>
        <v>537900055412</v>
      </c>
      <c r="H18" s="69">
        <f>SUM(H9:H17)</f>
        <v>78710731801</v>
      </c>
      <c r="I18" s="70">
        <f t="shared" si="1"/>
        <v>616610787213</v>
      </c>
      <c r="J18" s="68">
        <f>SUM(J9:J17)</f>
        <v>156277897595</v>
      </c>
      <c r="K18" s="69">
        <f>SUM(K9:K17)</f>
        <v>10939495153</v>
      </c>
      <c r="L18" s="69">
        <f t="shared" si="2"/>
        <v>167217392748</v>
      </c>
      <c r="M18" s="91">
        <f t="shared" si="3"/>
        <v>0.27037098854097164</v>
      </c>
      <c r="N18" s="103">
        <f>SUM(N9:N17)</f>
        <v>129011527822</v>
      </c>
      <c r="O18" s="104">
        <f>SUM(O9:O17)</f>
        <v>14701669035</v>
      </c>
      <c r="P18" s="105">
        <f t="shared" si="4"/>
        <v>143713196857</v>
      </c>
      <c r="Q18" s="91">
        <f t="shared" si="5"/>
        <v>0.23236744971360093</v>
      </c>
      <c r="R18" s="103">
        <f>SUM(R9:R17)</f>
        <v>129779265804</v>
      </c>
      <c r="S18" s="105">
        <f>SUM(S9:S17)</f>
        <v>12115456902</v>
      </c>
      <c r="T18" s="105">
        <f t="shared" si="6"/>
        <v>141894722706</v>
      </c>
      <c r="U18" s="91">
        <f t="shared" si="7"/>
        <v>0.23012040277035301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415068691221</v>
      </c>
      <c r="AA18" s="69">
        <f t="shared" si="11"/>
        <v>37756621090</v>
      </c>
      <c r="AB18" s="69">
        <f t="shared" si="12"/>
        <v>452825312311</v>
      </c>
      <c r="AC18" s="91">
        <f t="shared" si="13"/>
        <v>0.73437786315369391</v>
      </c>
      <c r="AD18" s="68">
        <f>SUM(AD9:AD17)</f>
        <v>127660624254</v>
      </c>
      <c r="AE18" s="69">
        <f>SUM(AE9:AE17)</f>
        <v>10233176035</v>
      </c>
      <c r="AF18" s="69">
        <f t="shared" si="14"/>
        <v>137893800289</v>
      </c>
      <c r="AG18" s="69">
        <f>SUM(AG9:AG17)</f>
        <v>556950147699</v>
      </c>
      <c r="AH18" s="69">
        <f>SUM(AH9:AH17)</f>
        <v>562976520851</v>
      </c>
      <c r="AI18" s="69">
        <f>SUM(AI9:AI17)</f>
        <v>407390565607</v>
      </c>
      <c r="AJ18" s="91">
        <f t="shared" si="15"/>
        <v>0.72363686675811101</v>
      </c>
      <c r="AK18" s="91">
        <f t="shared" si="16"/>
        <v>2.9014519932113014E-2</v>
      </c>
    </row>
    <row r="19" spans="1:37" s="7" customFormat="1" ht="12.75" customHeight="1" x14ac:dyDescent="0.2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x14ac:dyDescent="0.2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0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451</v>
      </c>
      <c r="C9" s="57" t="s">
        <v>452</v>
      </c>
      <c r="D9" s="77">
        <v>287336361</v>
      </c>
      <c r="E9" s="78">
        <v>137120650</v>
      </c>
      <c r="F9" s="79">
        <f>$D9       +$E9</f>
        <v>424457011</v>
      </c>
      <c r="G9" s="77">
        <v>307582363</v>
      </c>
      <c r="H9" s="78">
        <v>133795649</v>
      </c>
      <c r="I9" s="79">
        <f>$G9       +$H9</f>
        <v>441378012</v>
      </c>
      <c r="J9" s="77">
        <v>96636240</v>
      </c>
      <c r="K9" s="78">
        <v>8335686</v>
      </c>
      <c r="L9" s="78">
        <f>$J9       +$K9</f>
        <v>104971926</v>
      </c>
      <c r="M9" s="95">
        <f>IF(($F9       =0),0,($L9       /$F9       ))</f>
        <v>0.24730873393442429</v>
      </c>
      <c r="N9" s="77">
        <v>86500609</v>
      </c>
      <c r="O9" s="78">
        <v>13789123</v>
      </c>
      <c r="P9" s="78">
        <f>$N9       +$O9</f>
        <v>100289732</v>
      </c>
      <c r="Q9" s="95">
        <f>IF(($F9       =0),0,($P9       /$F9       ))</f>
        <v>0.23627771341018089</v>
      </c>
      <c r="R9" s="77">
        <v>84337758</v>
      </c>
      <c r="S9" s="78">
        <v>39519126</v>
      </c>
      <c r="T9" s="78">
        <f>$R9       +$S9</f>
        <v>123856884</v>
      </c>
      <c r="U9" s="95">
        <f>IF(($I9       =0),0,($T9       /$I9       ))</f>
        <v>0.2806140782563496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267474607</v>
      </c>
      <c r="AA9" s="78">
        <f>$K9       +$O9       +$S9</f>
        <v>61643935</v>
      </c>
      <c r="AB9" s="78">
        <f>$Z9       +$AA9</f>
        <v>329118542</v>
      </c>
      <c r="AC9" s="95">
        <f>IF(($I9       =0),0,($AB9       /$I9       ))</f>
        <v>0.74566139012833288</v>
      </c>
      <c r="AD9" s="77">
        <v>72421549</v>
      </c>
      <c r="AE9" s="78">
        <v>9991647</v>
      </c>
      <c r="AF9" s="78">
        <f>$AD9       +$AE9</f>
        <v>82413196</v>
      </c>
      <c r="AG9" s="78">
        <v>392713050</v>
      </c>
      <c r="AH9" s="78">
        <v>397097133</v>
      </c>
      <c r="AI9" s="79">
        <v>162368556</v>
      </c>
      <c r="AJ9" s="114">
        <f>IF(($AH9       =0),0,($AI9       /$AH9       ))</f>
        <v>0.40888876425103782</v>
      </c>
      <c r="AK9" s="115">
        <f>IF(($AF9       =0),0,(($T9       /$AF9       )-1))</f>
        <v>0.50287684511106701</v>
      </c>
    </row>
    <row r="10" spans="1:37" x14ac:dyDescent="0.2">
      <c r="A10" s="55" t="s">
        <v>101</v>
      </c>
      <c r="B10" s="56" t="s">
        <v>453</v>
      </c>
      <c r="C10" s="57" t="s">
        <v>454</v>
      </c>
      <c r="D10" s="77">
        <v>623249031</v>
      </c>
      <c r="E10" s="78">
        <v>190734000</v>
      </c>
      <c r="F10" s="79">
        <f t="shared" ref="F10:F45" si="0">$D10      +$E10</f>
        <v>813983031</v>
      </c>
      <c r="G10" s="77">
        <v>708101750</v>
      </c>
      <c r="H10" s="78">
        <v>192329627</v>
      </c>
      <c r="I10" s="79">
        <f t="shared" ref="I10:I45" si="1">$G10      +$H10</f>
        <v>900431377</v>
      </c>
      <c r="J10" s="77">
        <v>177004348</v>
      </c>
      <c r="K10" s="78">
        <v>34035567</v>
      </c>
      <c r="L10" s="78">
        <f t="shared" ref="L10:L45" si="2">$J10      +$K10</f>
        <v>211039915</v>
      </c>
      <c r="M10" s="95">
        <f t="shared" ref="M10:M45" si="3">IF(($F10      =0),0,($L10      /$F10      ))</f>
        <v>0.25926819965857495</v>
      </c>
      <c r="N10" s="77">
        <v>151386317</v>
      </c>
      <c r="O10" s="78">
        <v>52944719</v>
      </c>
      <c r="P10" s="78">
        <f t="shared" ref="P10:P45" si="4">$N10      +$O10</f>
        <v>204331036</v>
      </c>
      <c r="Q10" s="95">
        <f t="shared" ref="Q10:Q45" si="5">IF(($F10      =0),0,($P10      /$F10      ))</f>
        <v>0.25102616174808196</v>
      </c>
      <c r="R10" s="77">
        <v>225435072</v>
      </c>
      <c r="S10" s="78">
        <v>31693832</v>
      </c>
      <c r="T10" s="78">
        <f t="shared" ref="T10:T45" si="6">$R10      +$S10</f>
        <v>257128904</v>
      </c>
      <c r="U10" s="95">
        <f t="shared" ref="U10:U45" si="7">IF(($I10      =0),0,($T10      /$I10      ))</f>
        <v>0.28556191017763699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      +$R10</f>
        <v>553825737</v>
      </c>
      <c r="AA10" s="78">
        <f t="shared" ref="AA10:AA45" si="11">$K10      +$O10      +$S10</f>
        <v>118674118</v>
      </c>
      <c r="AB10" s="78">
        <f t="shared" ref="AB10:AB45" si="12">$Z10      +$AA10</f>
        <v>672499855</v>
      </c>
      <c r="AC10" s="95">
        <f t="shared" ref="AC10:AC45" si="13">IF(($I10      =0),0,($AB10      /$I10      ))</f>
        <v>0.74686408334702004</v>
      </c>
      <c r="AD10" s="77">
        <v>132055685</v>
      </c>
      <c r="AE10" s="78">
        <v>28136699</v>
      </c>
      <c r="AF10" s="78">
        <f t="shared" ref="AF10:AF45" si="14">$AD10      +$AE10</f>
        <v>160192384</v>
      </c>
      <c r="AG10" s="78">
        <v>700960683</v>
      </c>
      <c r="AH10" s="78">
        <v>730849513</v>
      </c>
      <c r="AI10" s="79">
        <v>549736826</v>
      </c>
      <c r="AJ10" s="114">
        <f t="shared" ref="AJ10:AJ45" si="15">IF(($AH10      =0),0,($AI10      /$AH10      ))</f>
        <v>0.75218881072169508</v>
      </c>
      <c r="AK10" s="115">
        <f t="shared" ref="AK10:AK45" si="16">IF(($AF10      =0),0,(($T10      /$AF10      )-1))</f>
        <v>0.60512564692214088</v>
      </c>
    </row>
    <row r="11" spans="1:37" x14ac:dyDescent="0.2">
      <c r="A11" s="55" t="s">
        <v>101</v>
      </c>
      <c r="B11" s="56" t="s">
        <v>455</v>
      </c>
      <c r="C11" s="57" t="s">
        <v>456</v>
      </c>
      <c r="D11" s="77">
        <v>703065421</v>
      </c>
      <c r="E11" s="78">
        <v>31510000</v>
      </c>
      <c r="F11" s="79">
        <f t="shared" si="0"/>
        <v>734575421</v>
      </c>
      <c r="G11" s="77">
        <v>703065421</v>
      </c>
      <c r="H11" s="78">
        <v>32046000</v>
      </c>
      <c r="I11" s="79">
        <f t="shared" si="1"/>
        <v>735111421</v>
      </c>
      <c r="J11" s="77">
        <v>147475259</v>
      </c>
      <c r="K11" s="78">
        <v>636327</v>
      </c>
      <c r="L11" s="78">
        <f t="shared" si="2"/>
        <v>148111586</v>
      </c>
      <c r="M11" s="95">
        <f t="shared" si="3"/>
        <v>0.20162883451555072</v>
      </c>
      <c r="N11" s="77">
        <v>145443995</v>
      </c>
      <c r="O11" s="78">
        <v>4621859</v>
      </c>
      <c r="P11" s="78">
        <f t="shared" si="4"/>
        <v>150065854</v>
      </c>
      <c r="Q11" s="95">
        <f t="shared" si="5"/>
        <v>0.2042892393482357</v>
      </c>
      <c r="R11" s="77">
        <v>175922789</v>
      </c>
      <c r="S11" s="78">
        <v>1754268</v>
      </c>
      <c r="T11" s="78">
        <f t="shared" si="6"/>
        <v>177677057</v>
      </c>
      <c r="U11" s="95">
        <f t="shared" si="7"/>
        <v>0.24170085231201979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468842043</v>
      </c>
      <c r="AA11" s="78">
        <f t="shared" si="11"/>
        <v>7012454</v>
      </c>
      <c r="AB11" s="78">
        <f t="shared" si="12"/>
        <v>475854497</v>
      </c>
      <c r="AC11" s="95">
        <f t="shared" si="13"/>
        <v>0.64732295459738209</v>
      </c>
      <c r="AD11" s="77">
        <v>169763051</v>
      </c>
      <c r="AE11" s="78">
        <v>3007396</v>
      </c>
      <c r="AF11" s="78">
        <f t="shared" si="14"/>
        <v>172770447</v>
      </c>
      <c r="AG11" s="78">
        <v>693234695</v>
      </c>
      <c r="AH11" s="78">
        <v>690767891</v>
      </c>
      <c r="AI11" s="79">
        <v>432385612</v>
      </c>
      <c r="AJ11" s="114">
        <f t="shared" si="15"/>
        <v>0.6259492046945766</v>
      </c>
      <c r="AK11" s="115">
        <f t="shared" si="16"/>
        <v>2.8399590816593712E-2</v>
      </c>
    </row>
    <row r="12" spans="1:37" x14ac:dyDescent="0.2">
      <c r="A12" s="55" t="s">
        <v>116</v>
      </c>
      <c r="B12" s="56" t="s">
        <v>457</v>
      </c>
      <c r="C12" s="57" t="s">
        <v>458</v>
      </c>
      <c r="D12" s="77">
        <v>120181586</v>
      </c>
      <c r="E12" s="78">
        <v>250000</v>
      </c>
      <c r="F12" s="79">
        <f t="shared" si="0"/>
        <v>120431586</v>
      </c>
      <c r="G12" s="77">
        <v>129769415</v>
      </c>
      <c r="H12" s="78">
        <v>575815</v>
      </c>
      <c r="I12" s="79">
        <f t="shared" si="1"/>
        <v>130345230</v>
      </c>
      <c r="J12" s="77">
        <v>47809536</v>
      </c>
      <c r="K12" s="78">
        <v>0</v>
      </c>
      <c r="L12" s="78">
        <f t="shared" si="2"/>
        <v>47809536</v>
      </c>
      <c r="M12" s="95">
        <f t="shared" si="3"/>
        <v>0.39698502351368187</v>
      </c>
      <c r="N12" s="77">
        <v>40487322</v>
      </c>
      <c r="O12" s="78">
        <v>213000</v>
      </c>
      <c r="P12" s="78">
        <f t="shared" si="4"/>
        <v>40700322</v>
      </c>
      <c r="Q12" s="95">
        <f t="shared" si="5"/>
        <v>0.33795388196581583</v>
      </c>
      <c r="R12" s="77">
        <v>28696990</v>
      </c>
      <c r="S12" s="78">
        <v>67200</v>
      </c>
      <c r="T12" s="78">
        <f t="shared" si="6"/>
        <v>28764190</v>
      </c>
      <c r="U12" s="95">
        <f t="shared" si="7"/>
        <v>0.22067696685179811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116993848</v>
      </c>
      <c r="AA12" s="78">
        <f t="shared" si="11"/>
        <v>280200</v>
      </c>
      <c r="AB12" s="78">
        <f t="shared" si="12"/>
        <v>117274048</v>
      </c>
      <c r="AC12" s="95">
        <f t="shared" si="13"/>
        <v>0.89971875457199313</v>
      </c>
      <c r="AD12" s="77">
        <v>31507789</v>
      </c>
      <c r="AE12" s="78">
        <v>466350</v>
      </c>
      <c r="AF12" s="78">
        <f t="shared" si="14"/>
        <v>31974139</v>
      </c>
      <c r="AG12" s="78">
        <v>117723720</v>
      </c>
      <c r="AH12" s="78">
        <v>164186725</v>
      </c>
      <c r="AI12" s="79">
        <v>114182235</v>
      </c>
      <c r="AJ12" s="114">
        <f t="shared" si="15"/>
        <v>0.69544133364009786</v>
      </c>
      <c r="AK12" s="115">
        <f t="shared" si="16"/>
        <v>-0.10039203870352853</v>
      </c>
    </row>
    <row r="13" spans="1:37" ht="16.5" x14ac:dyDescent="0.3">
      <c r="A13" s="58" t="s">
        <v>0</v>
      </c>
      <c r="B13" s="59" t="s">
        <v>459</v>
      </c>
      <c r="C13" s="60" t="s">
        <v>0</v>
      </c>
      <c r="D13" s="80">
        <f>SUM(D9:D12)</f>
        <v>1733832399</v>
      </c>
      <c r="E13" s="81">
        <f>SUM(E9:E12)</f>
        <v>359614650</v>
      </c>
      <c r="F13" s="82">
        <f t="shared" si="0"/>
        <v>2093447049</v>
      </c>
      <c r="G13" s="80">
        <f>SUM(G9:G12)</f>
        <v>1848518949</v>
      </c>
      <c r="H13" s="81">
        <f>SUM(H9:H12)</f>
        <v>358747091</v>
      </c>
      <c r="I13" s="82">
        <f t="shared" si="1"/>
        <v>2207266040</v>
      </c>
      <c r="J13" s="80">
        <f>SUM(J9:J12)</f>
        <v>468925383</v>
      </c>
      <c r="K13" s="81">
        <f>SUM(K9:K12)</f>
        <v>43007580</v>
      </c>
      <c r="L13" s="81">
        <f t="shared" si="2"/>
        <v>511932963</v>
      </c>
      <c r="M13" s="96">
        <f t="shared" si="3"/>
        <v>0.24454067908932337</v>
      </c>
      <c r="N13" s="80">
        <f>SUM(N9:N12)</f>
        <v>423818243</v>
      </c>
      <c r="O13" s="81">
        <f>SUM(O9:O12)</f>
        <v>71568701</v>
      </c>
      <c r="P13" s="81">
        <f t="shared" si="4"/>
        <v>495386944</v>
      </c>
      <c r="Q13" s="96">
        <f t="shared" si="5"/>
        <v>0.23663695923746289</v>
      </c>
      <c r="R13" s="80">
        <f>SUM(R9:R12)</f>
        <v>514392609</v>
      </c>
      <c r="S13" s="81">
        <f>SUM(S9:S12)</f>
        <v>73034426</v>
      </c>
      <c r="T13" s="81">
        <f t="shared" si="6"/>
        <v>587427035</v>
      </c>
      <c r="U13" s="96">
        <f t="shared" si="7"/>
        <v>0.26613331802993717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1407136235</v>
      </c>
      <c r="AA13" s="81">
        <f t="shared" si="11"/>
        <v>187610707</v>
      </c>
      <c r="AB13" s="81">
        <f t="shared" si="12"/>
        <v>1594746942</v>
      </c>
      <c r="AC13" s="96">
        <f t="shared" si="13"/>
        <v>0.72249874419306515</v>
      </c>
      <c r="AD13" s="80">
        <f>SUM(AD9:AD12)</f>
        <v>405748074</v>
      </c>
      <c r="AE13" s="81">
        <f>SUM(AE9:AE12)</f>
        <v>41602092</v>
      </c>
      <c r="AF13" s="81">
        <f t="shared" si="14"/>
        <v>447350166</v>
      </c>
      <c r="AG13" s="81">
        <f>SUM(AG9:AG12)</f>
        <v>1904632148</v>
      </c>
      <c r="AH13" s="81">
        <f>SUM(AH9:AH12)</f>
        <v>1982901262</v>
      </c>
      <c r="AI13" s="82">
        <f>SUM(AI9:AI12)</f>
        <v>1258673229</v>
      </c>
      <c r="AJ13" s="116">
        <f t="shared" si="15"/>
        <v>0.63476344138813701</v>
      </c>
      <c r="AK13" s="117">
        <f t="shared" si="16"/>
        <v>0.31312577852044421</v>
      </c>
    </row>
    <row r="14" spans="1:37" x14ac:dyDescent="0.2">
      <c r="A14" s="55" t="s">
        <v>101</v>
      </c>
      <c r="B14" s="56" t="s">
        <v>460</v>
      </c>
      <c r="C14" s="57" t="s">
        <v>461</v>
      </c>
      <c r="D14" s="77">
        <v>117651816</v>
      </c>
      <c r="E14" s="78">
        <v>17986000</v>
      </c>
      <c r="F14" s="79">
        <f t="shared" si="0"/>
        <v>135637816</v>
      </c>
      <c r="G14" s="77">
        <v>106094578</v>
      </c>
      <c r="H14" s="78">
        <v>18387500</v>
      </c>
      <c r="I14" s="79">
        <f t="shared" si="1"/>
        <v>124482078</v>
      </c>
      <c r="J14" s="77">
        <v>-68351</v>
      </c>
      <c r="K14" s="78">
        <v>16384661</v>
      </c>
      <c r="L14" s="78">
        <f t="shared" si="2"/>
        <v>16316310</v>
      </c>
      <c r="M14" s="95">
        <f t="shared" si="3"/>
        <v>0.12029322265112261</v>
      </c>
      <c r="N14" s="77">
        <v>19238931</v>
      </c>
      <c r="O14" s="78">
        <v>2420810</v>
      </c>
      <c r="P14" s="78">
        <f t="shared" si="4"/>
        <v>21659741</v>
      </c>
      <c r="Q14" s="95">
        <f t="shared" si="5"/>
        <v>0.1596880695867294</v>
      </c>
      <c r="R14" s="77">
        <v>17805225</v>
      </c>
      <c r="S14" s="78">
        <v>6424407</v>
      </c>
      <c r="T14" s="78">
        <f t="shared" si="6"/>
        <v>24229632</v>
      </c>
      <c r="U14" s="95">
        <f t="shared" si="7"/>
        <v>0.19464353736125775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36975805</v>
      </c>
      <c r="AA14" s="78">
        <f t="shared" si="11"/>
        <v>25229878</v>
      </c>
      <c r="AB14" s="78">
        <f t="shared" si="12"/>
        <v>62205683</v>
      </c>
      <c r="AC14" s="95">
        <f t="shared" si="13"/>
        <v>0.49971597517837063</v>
      </c>
      <c r="AD14" s="77">
        <v>7331372</v>
      </c>
      <c r="AE14" s="78">
        <v>0</v>
      </c>
      <c r="AF14" s="78">
        <f t="shared" si="14"/>
        <v>7331372</v>
      </c>
      <c r="AG14" s="78">
        <v>130359173</v>
      </c>
      <c r="AH14" s="78">
        <v>118902657</v>
      </c>
      <c r="AI14" s="79">
        <v>41372348</v>
      </c>
      <c r="AJ14" s="114">
        <f t="shared" si="15"/>
        <v>0.34795141709911492</v>
      </c>
      <c r="AK14" s="115">
        <f t="shared" si="16"/>
        <v>2.3049246443912543</v>
      </c>
    </row>
    <row r="15" spans="1:37" x14ac:dyDescent="0.2">
      <c r="A15" s="55" t="s">
        <v>101</v>
      </c>
      <c r="B15" s="56" t="s">
        <v>462</v>
      </c>
      <c r="C15" s="57" t="s">
        <v>463</v>
      </c>
      <c r="D15" s="77">
        <v>411638254</v>
      </c>
      <c r="E15" s="78">
        <v>55899000</v>
      </c>
      <c r="F15" s="79">
        <f t="shared" si="0"/>
        <v>467537254</v>
      </c>
      <c r="G15" s="77">
        <v>372077066</v>
      </c>
      <c r="H15" s="78">
        <v>48493934</v>
      </c>
      <c r="I15" s="79">
        <f t="shared" si="1"/>
        <v>420571000</v>
      </c>
      <c r="J15" s="77">
        <v>135527700</v>
      </c>
      <c r="K15" s="78">
        <v>28556</v>
      </c>
      <c r="L15" s="78">
        <f t="shared" si="2"/>
        <v>135556256</v>
      </c>
      <c r="M15" s="95">
        <f t="shared" si="3"/>
        <v>0.28993680148534218</v>
      </c>
      <c r="N15" s="77">
        <v>73421884</v>
      </c>
      <c r="O15" s="78">
        <v>2675333</v>
      </c>
      <c r="P15" s="78">
        <f t="shared" si="4"/>
        <v>76097217</v>
      </c>
      <c r="Q15" s="95">
        <f t="shared" si="5"/>
        <v>0.16276182560630773</v>
      </c>
      <c r="R15" s="77">
        <v>88484428</v>
      </c>
      <c r="S15" s="78">
        <v>6763425</v>
      </c>
      <c r="T15" s="78">
        <f t="shared" si="6"/>
        <v>95247853</v>
      </c>
      <c r="U15" s="95">
        <f t="shared" si="7"/>
        <v>0.22647270734311209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297434012</v>
      </c>
      <c r="AA15" s="78">
        <f t="shared" si="11"/>
        <v>9467314</v>
      </c>
      <c r="AB15" s="78">
        <f t="shared" si="12"/>
        <v>306901326</v>
      </c>
      <c r="AC15" s="95">
        <f t="shared" si="13"/>
        <v>0.72972536385057463</v>
      </c>
      <c r="AD15" s="77">
        <v>81214215</v>
      </c>
      <c r="AE15" s="78">
        <v>2819900</v>
      </c>
      <c r="AF15" s="78">
        <f t="shared" si="14"/>
        <v>84034115</v>
      </c>
      <c r="AG15" s="78">
        <v>450001167</v>
      </c>
      <c r="AH15" s="78">
        <v>445011268</v>
      </c>
      <c r="AI15" s="79">
        <v>284431659</v>
      </c>
      <c r="AJ15" s="114">
        <f t="shared" si="15"/>
        <v>0.63915608312192218</v>
      </c>
      <c r="AK15" s="115">
        <f t="shared" si="16"/>
        <v>0.13344268574733009</v>
      </c>
    </row>
    <row r="16" spans="1:37" x14ac:dyDescent="0.2">
      <c r="A16" s="55" t="s">
        <v>101</v>
      </c>
      <c r="B16" s="56" t="s">
        <v>464</v>
      </c>
      <c r="C16" s="57" t="s">
        <v>465</v>
      </c>
      <c r="D16" s="77">
        <v>78755521</v>
      </c>
      <c r="E16" s="78">
        <v>13588935</v>
      </c>
      <c r="F16" s="79">
        <f t="shared" si="0"/>
        <v>92344456</v>
      </c>
      <c r="G16" s="77">
        <v>78755521</v>
      </c>
      <c r="H16" s="78">
        <v>13047935</v>
      </c>
      <c r="I16" s="79">
        <f t="shared" si="1"/>
        <v>91803456</v>
      </c>
      <c r="J16" s="77">
        <v>30596097</v>
      </c>
      <c r="K16" s="78">
        <v>0</v>
      </c>
      <c r="L16" s="78">
        <f t="shared" si="2"/>
        <v>30596097</v>
      </c>
      <c r="M16" s="95">
        <f t="shared" si="3"/>
        <v>0.33132575928543018</v>
      </c>
      <c r="N16" s="77">
        <v>7979897</v>
      </c>
      <c r="O16" s="78">
        <v>286811</v>
      </c>
      <c r="P16" s="78">
        <f t="shared" si="4"/>
        <v>8266708</v>
      </c>
      <c r="Q16" s="95">
        <f t="shared" si="5"/>
        <v>8.9520349765231169E-2</v>
      </c>
      <c r="R16" s="77">
        <v>18002086</v>
      </c>
      <c r="S16" s="78">
        <v>748470</v>
      </c>
      <c r="T16" s="78">
        <f t="shared" si="6"/>
        <v>18750556</v>
      </c>
      <c r="U16" s="95">
        <f t="shared" si="7"/>
        <v>0.20424673336916641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56578080</v>
      </c>
      <c r="AA16" s="78">
        <f t="shared" si="11"/>
        <v>1035281</v>
      </c>
      <c r="AB16" s="78">
        <f t="shared" si="12"/>
        <v>57613361</v>
      </c>
      <c r="AC16" s="95">
        <f t="shared" si="13"/>
        <v>0.62757289878062983</v>
      </c>
      <c r="AD16" s="77">
        <v>21141385</v>
      </c>
      <c r="AE16" s="78">
        <v>4128461</v>
      </c>
      <c r="AF16" s="78">
        <f t="shared" si="14"/>
        <v>25269846</v>
      </c>
      <c r="AG16" s="78">
        <v>99708412</v>
      </c>
      <c r="AH16" s="78">
        <v>99708412</v>
      </c>
      <c r="AI16" s="79">
        <v>66947007</v>
      </c>
      <c r="AJ16" s="114">
        <f t="shared" si="15"/>
        <v>0.67142787310663421</v>
      </c>
      <c r="AK16" s="115">
        <f t="shared" si="16"/>
        <v>-0.25798693035169273</v>
      </c>
    </row>
    <row r="17" spans="1:37" x14ac:dyDescent="0.2">
      <c r="A17" s="55" t="s">
        <v>101</v>
      </c>
      <c r="B17" s="56" t="s">
        <v>466</v>
      </c>
      <c r="C17" s="57" t="s">
        <v>467</v>
      </c>
      <c r="D17" s="77">
        <v>129099898</v>
      </c>
      <c r="E17" s="78">
        <v>155400667</v>
      </c>
      <c r="F17" s="79">
        <f t="shared" si="0"/>
        <v>284500565</v>
      </c>
      <c r="G17" s="77">
        <v>130099594</v>
      </c>
      <c r="H17" s="78">
        <v>160782615</v>
      </c>
      <c r="I17" s="79">
        <f t="shared" si="1"/>
        <v>290882209</v>
      </c>
      <c r="J17" s="77">
        <v>34223793</v>
      </c>
      <c r="K17" s="78">
        <v>26264878</v>
      </c>
      <c r="L17" s="78">
        <f t="shared" si="2"/>
        <v>60488671</v>
      </c>
      <c r="M17" s="95">
        <f t="shared" si="3"/>
        <v>0.21261353558296098</v>
      </c>
      <c r="N17" s="77">
        <v>13183043</v>
      </c>
      <c r="O17" s="78">
        <v>61840649</v>
      </c>
      <c r="P17" s="78">
        <f t="shared" si="4"/>
        <v>75023692</v>
      </c>
      <c r="Q17" s="95">
        <f t="shared" si="5"/>
        <v>0.26370313886722863</v>
      </c>
      <c r="R17" s="77">
        <v>15610115</v>
      </c>
      <c r="S17" s="78">
        <v>31789272</v>
      </c>
      <c r="T17" s="78">
        <f t="shared" si="6"/>
        <v>47399387</v>
      </c>
      <c r="U17" s="95">
        <f t="shared" si="7"/>
        <v>0.16295045050348886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63016951</v>
      </c>
      <c r="AA17" s="78">
        <f t="shared" si="11"/>
        <v>119894799</v>
      </c>
      <c r="AB17" s="78">
        <f t="shared" si="12"/>
        <v>182911750</v>
      </c>
      <c r="AC17" s="95">
        <f t="shared" si="13"/>
        <v>0.62881724746527901</v>
      </c>
      <c r="AD17" s="77">
        <v>15732693</v>
      </c>
      <c r="AE17" s="78">
        <v>12039874</v>
      </c>
      <c r="AF17" s="78">
        <f t="shared" si="14"/>
        <v>27772567</v>
      </c>
      <c r="AG17" s="78">
        <v>193236752</v>
      </c>
      <c r="AH17" s="78">
        <v>204068279</v>
      </c>
      <c r="AI17" s="79">
        <v>87827706</v>
      </c>
      <c r="AJ17" s="114">
        <f t="shared" si="15"/>
        <v>0.43038392066804271</v>
      </c>
      <c r="AK17" s="115">
        <f t="shared" si="16"/>
        <v>0.70669808808094703</v>
      </c>
    </row>
    <row r="18" spans="1:37" x14ac:dyDescent="0.2">
      <c r="A18" s="55" t="s">
        <v>101</v>
      </c>
      <c r="B18" s="56" t="s">
        <v>468</v>
      </c>
      <c r="C18" s="57" t="s">
        <v>469</v>
      </c>
      <c r="D18" s="77">
        <v>79565305</v>
      </c>
      <c r="E18" s="78">
        <v>22333003</v>
      </c>
      <c r="F18" s="79">
        <f t="shared" si="0"/>
        <v>101898308</v>
      </c>
      <c r="G18" s="77">
        <v>78138000</v>
      </c>
      <c r="H18" s="78">
        <v>30004000</v>
      </c>
      <c r="I18" s="79">
        <f t="shared" si="1"/>
        <v>108142000</v>
      </c>
      <c r="J18" s="77">
        <v>6951685</v>
      </c>
      <c r="K18" s="78">
        <v>3914528</v>
      </c>
      <c r="L18" s="78">
        <f t="shared" si="2"/>
        <v>10866213</v>
      </c>
      <c r="M18" s="95">
        <f t="shared" si="3"/>
        <v>0.10663781581142642</v>
      </c>
      <c r="N18" s="77">
        <v>21962656</v>
      </c>
      <c r="O18" s="78">
        <v>4880551</v>
      </c>
      <c r="P18" s="78">
        <f t="shared" si="4"/>
        <v>26843207</v>
      </c>
      <c r="Q18" s="95">
        <f t="shared" si="5"/>
        <v>0.26343133195106633</v>
      </c>
      <c r="R18" s="77">
        <v>18101448</v>
      </c>
      <c r="S18" s="78">
        <v>4078312</v>
      </c>
      <c r="T18" s="78">
        <f t="shared" si="6"/>
        <v>22179760</v>
      </c>
      <c r="U18" s="95">
        <f t="shared" si="7"/>
        <v>0.20509848162601024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47015789</v>
      </c>
      <c r="AA18" s="78">
        <f t="shared" si="11"/>
        <v>12873391</v>
      </c>
      <c r="AB18" s="78">
        <f t="shared" si="12"/>
        <v>59889180</v>
      </c>
      <c r="AC18" s="95">
        <f t="shared" si="13"/>
        <v>0.55380129829298519</v>
      </c>
      <c r="AD18" s="77">
        <v>17249420</v>
      </c>
      <c r="AE18" s="78">
        <v>4258666</v>
      </c>
      <c r="AF18" s="78">
        <f t="shared" si="14"/>
        <v>21508086</v>
      </c>
      <c r="AG18" s="78">
        <v>103760706</v>
      </c>
      <c r="AH18" s="78">
        <v>108021149</v>
      </c>
      <c r="AI18" s="79">
        <v>77410878</v>
      </c>
      <c r="AJ18" s="114">
        <f t="shared" si="15"/>
        <v>0.71662705605917965</v>
      </c>
      <c r="AK18" s="115">
        <f t="shared" si="16"/>
        <v>3.1228906189049166E-2</v>
      </c>
    </row>
    <row r="19" spans="1:37" x14ac:dyDescent="0.2">
      <c r="A19" s="55" t="s">
        <v>101</v>
      </c>
      <c r="B19" s="56" t="s">
        <v>470</v>
      </c>
      <c r="C19" s="57" t="s">
        <v>471</v>
      </c>
      <c r="D19" s="77">
        <v>75929404</v>
      </c>
      <c r="E19" s="78">
        <v>14107000</v>
      </c>
      <c r="F19" s="79">
        <f t="shared" si="0"/>
        <v>90036404</v>
      </c>
      <c r="G19" s="77">
        <v>75929404</v>
      </c>
      <c r="H19" s="78">
        <v>14107000</v>
      </c>
      <c r="I19" s="79">
        <f t="shared" si="1"/>
        <v>90036404</v>
      </c>
      <c r="J19" s="77">
        <v>14812005</v>
      </c>
      <c r="K19" s="78">
        <v>2299185</v>
      </c>
      <c r="L19" s="78">
        <f t="shared" si="2"/>
        <v>17111190</v>
      </c>
      <c r="M19" s="95">
        <f t="shared" si="3"/>
        <v>0.19004746124689742</v>
      </c>
      <c r="N19" s="77">
        <v>20239056</v>
      </c>
      <c r="O19" s="78">
        <v>4320787</v>
      </c>
      <c r="P19" s="78">
        <f t="shared" si="4"/>
        <v>24559843</v>
      </c>
      <c r="Q19" s="95">
        <f t="shared" si="5"/>
        <v>0.27277680925595382</v>
      </c>
      <c r="R19" s="77">
        <v>14156876</v>
      </c>
      <c r="S19" s="78">
        <v>4024309</v>
      </c>
      <c r="T19" s="78">
        <f t="shared" si="6"/>
        <v>18181185</v>
      </c>
      <c r="U19" s="95">
        <f t="shared" si="7"/>
        <v>0.2019314876236061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49207937</v>
      </c>
      <c r="AA19" s="78">
        <f t="shared" si="11"/>
        <v>10644281</v>
      </c>
      <c r="AB19" s="78">
        <f t="shared" si="12"/>
        <v>59852218</v>
      </c>
      <c r="AC19" s="95">
        <f t="shared" si="13"/>
        <v>0.66475575812645737</v>
      </c>
      <c r="AD19" s="77">
        <v>8958781</v>
      </c>
      <c r="AE19" s="78">
        <v>18757</v>
      </c>
      <c r="AF19" s="78">
        <f t="shared" si="14"/>
        <v>8977538</v>
      </c>
      <c r="AG19" s="78">
        <v>79087991</v>
      </c>
      <c r="AH19" s="78">
        <v>76770603</v>
      </c>
      <c r="AI19" s="79">
        <v>52257279</v>
      </c>
      <c r="AJ19" s="114">
        <f t="shared" si="15"/>
        <v>0.68069387184571162</v>
      </c>
      <c r="AK19" s="115">
        <f t="shared" si="16"/>
        <v>1.0251860810837004</v>
      </c>
    </row>
    <row r="20" spans="1:37" x14ac:dyDescent="0.2">
      <c r="A20" s="55" t="s">
        <v>116</v>
      </c>
      <c r="B20" s="56" t="s">
        <v>472</v>
      </c>
      <c r="C20" s="57" t="s">
        <v>473</v>
      </c>
      <c r="D20" s="77">
        <v>82341950</v>
      </c>
      <c r="E20" s="78">
        <v>1115000</v>
      </c>
      <c r="F20" s="79">
        <f t="shared" si="0"/>
        <v>83456950</v>
      </c>
      <c r="G20" s="77">
        <v>81987974</v>
      </c>
      <c r="H20" s="78">
        <v>1402000</v>
      </c>
      <c r="I20" s="79">
        <f t="shared" si="1"/>
        <v>83389974</v>
      </c>
      <c r="J20" s="77">
        <v>26458203</v>
      </c>
      <c r="K20" s="78">
        <v>0</v>
      </c>
      <c r="L20" s="78">
        <f t="shared" si="2"/>
        <v>26458203</v>
      </c>
      <c r="M20" s="95">
        <f t="shared" si="3"/>
        <v>0.31702815643274768</v>
      </c>
      <c r="N20" s="77">
        <v>24141540</v>
      </c>
      <c r="O20" s="78">
        <v>47300</v>
      </c>
      <c r="P20" s="78">
        <f t="shared" si="4"/>
        <v>24188840</v>
      </c>
      <c r="Q20" s="95">
        <f t="shared" si="5"/>
        <v>0.28983613707426403</v>
      </c>
      <c r="R20" s="77">
        <v>15919711</v>
      </c>
      <c r="S20" s="78">
        <v>9600</v>
      </c>
      <c r="T20" s="78">
        <f t="shared" si="6"/>
        <v>15929311</v>
      </c>
      <c r="U20" s="95">
        <f t="shared" si="7"/>
        <v>0.19102189670906961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66519454</v>
      </c>
      <c r="AA20" s="78">
        <f t="shared" si="11"/>
        <v>56900</v>
      </c>
      <c r="AB20" s="78">
        <f t="shared" si="12"/>
        <v>66576354</v>
      </c>
      <c r="AC20" s="95">
        <f t="shared" si="13"/>
        <v>0.79837360304249527</v>
      </c>
      <c r="AD20" s="77">
        <v>19285885</v>
      </c>
      <c r="AE20" s="78">
        <v>599817</v>
      </c>
      <c r="AF20" s="78">
        <f t="shared" si="14"/>
        <v>19885702</v>
      </c>
      <c r="AG20" s="78">
        <v>80551108</v>
      </c>
      <c r="AH20" s="78">
        <v>83404800</v>
      </c>
      <c r="AI20" s="79">
        <v>66111713</v>
      </c>
      <c r="AJ20" s="114">
        <f t="shared" si="15"/>
        <v>0.79266077012354208</v>
      </c>
      <c r="AK20" s="115">
        <f t="shared" si="16"/>
        <v>-0.19895656688408592</v>
      </c>
    </row>
    <row r="21" spans="1:37" ht="16.5" x14ac:dyDescent="0.3">
      <c r="A21" s="58" t="s">
        <v>0</v>
      </c>
      <c r="B21" s="59" t="s">
        <v>474</v>
      </c>
      <c r="C21" s="60" t="s">
        <v>0</v>
      </c>
      <c r="D21" s="80">
        <f>SUM(D14:D20)</f>
        <v>974982148</v>
      </c>
      <c r="E21" s="81">
        <f>SUM(E14:E20)</f>
        <v>280429605</v>
      </c>
      <c r="F21" s="82">
        <f t="shared" si="0"/>
        <v>1255411753</v>
      </c>
      <c r="G21" s="80">
        <f>SUM(G14:G20)</f>
        <v>923082137</v>
      </c>
      <c r="H21" s="81">
        <f>SUM(H14:H20)</f>
        <v>286224984</v>
      </c>
      <c r="I21" s="82">
        <f t="shared" si="1"/>
        <v>1209307121</v>
      </c>
      <c r="J21" s="80">
        <f>SUM(J14:J20)</f>
        <v>248501132</v>
      </c>
      <c r="K21" s="81">
        <f>SUM(K14:K20)</f>
        <v>48891808</v>
      </c>
      <c r="L21" s="81">
        <f t="shared" si="2"/>
        <v>297392940</v>
      </c>
      <c r="M21" s="96">
        <f t="shared" si="3"/>
        <v>0.2368887652113609</v>
      </c>
      <c r="N21" s="80">
        <f>SUM(N14:N20)</f>
        <v>180167007</v>
      </c>
      <c r="O21" s="81">
        <f>SUM(O14:O20)</f>
        <v>76472241</v>
      </c>
      <c r="P21" s="81">
        <f t="shared" si="4"/>
        <v>256639248</v>
      </c>
      <c r="Q21" s="96">
        <f t="shared" si="5"/>
        <v>0.2044263544504191</v>
      </c>
      <c r="R21" s="80">
        <f>SUM(R14:R20)</f>
        <v>188079889</v>
      </c>
      <c r="S21" s="81">
        <f>SUM(S14:S20)</f>
        <v>53837795</v>
      </c>
      <c r="T21" s="81">
        <f t="shared" si="6"/>
        <v>241917684</v>
      </c>
      <c r="U21" s="96">
        <f t="shared" si="7"/>
        <v>0.20004652234244141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616748028</v>
      </c>
      <c r="AA21" s="81">
        <f t="shared" si="11"/>
        <v>179201844</v>
      </c>
      <c r="AB21" s="81">
        <f t="shared" si="12"/>
        <v>795949872</v>
      </c>
      <c r="AC21" s="96">
        <f t="shared" si="13"/>
        <v>0.65818670722935402</v>
      </c>
      <c r="AD21" s="80">
        <f>SUM(AD14:AD20)</f>
        <v>170913751</v>
      </c>
      <c r="AE21" s="81">
        <f>SUM(AE14:AE20)</f>
        <v>23865475</v>
      </c>
      <c r="AF21" s="81">
        <f t="shared" si="14"/>
        <v>194779226</v>
      </c>
      <c r="AG21" s="81">
        <f>SUM(AG14:AG20)</f>
        <v>1136705309</v>
      </c>
      <c r="AH21" s="81">
        <f>SUM(AH14:AH20)</f>
        <v>1135887168</v>
      </c>
      <c r="AI21" s="82">
        <f>SUM(AI14:AI20)</f>
        <v>676358590</v>
      </c>
      <c r="AJ21" s="116">
        <f t="shared" si="15"/>
        <v>0.59544522471443218</v>
      </c>
      <c r="AK21" s="117">
        <f t="shared" si="16"/>
        <v>0.24200967920470129</v>
      </c>
    </row>
    <row r="22" spans="1:37" x14ac:dyDescent="0.2">
      <c r="A22" s="55" t="s">
        <v>101</v>
      </c>
      <c r="B22" s="56" t="s">
        <v>475</v>
      </c>
      <c r="C22" s="57" t="s">
        <v>476</v>
      </c>
      <c r="D22" s="77">
        <v>164257682</v>
      </c>
      <c r="E22" s="78">
        <v>37819000</v>
      </c>
      <c r="F22" s="79">
        <f t="shared" si="0"/>
        <v>202076682</v>
      </c>
      <c r="G22" s="77">
        <v>167926977</v>
      </c>
      <c r="H22" s="78">
        <v>36280000</v>
      </c>
      <c r="I22" s="79">
        <f t="shared" si="1"/>
        <v>204206977</v>
      </c>
      <c r="J22" s="77">
        <v>10385542</v>
      </c>
      <c r="K22" s="78">
        <v>1630855</v>
      </c>
      <c r="L22" s="78">
        <f t="shared" si="2"/>
        <v>12016397</v>
      </c>
      <c r="M22" s="95">
        <f t="shared" si="3"/>
        <v>5.9464540297628203E-2</v>
      </c>
      <c r="N22" s="77">
        <v>14780343</v>
      </c>
      <c r="O22" s="78">
        <v>5586522</v>
      </c>
      <c r="P22" s="78">
        <f t="shared" si="4"/>
        <v>20366865</v>
      </c>
      <c r="Q22" s="95">
        <f t="shared" si="5"/>
        <v>0.10078780390901311</v>
      </c>
      <c r="R22" s="77">
        <v>15474685</v>
      </c>
      <c r="S22" s="78">
        <v>4417569</v>
      </c>
      <c r="T22" s="78">
        <f t="shared" si="6"/>
        <v>19892254</v>
      </c>
      <c r="U22" s="95">
        <f t="shared" si="7"/>
        <v>9.74122152545258E-2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40640570</v>
      </c>
      <c r="AA22" s="78">
        <f t="shared" si="11"/>
        <v>11634946</v>
      </c>
      <c r="AB22" s="78">
        <f t="shared" si="12"/>
        <v>52275516</v>
      </c>
      <c r="AC22" s="95">
        <f t="shared" si="13"/>
        <v>0.25599280087281251</v>
      </c>
      <c r="AD22" s="77">
        <v>15208601</v>
      </c>
      <c r="AE22" s="78">
        <v>5039066</v>
      </c>
      <c r="AF22" s="78">
        <f t="shared" si="14"/>
        <v>20247667</v>
      </c>
      <c r="AG22" s="78">
        <v>198752585</v>
      </c>
      <c r="AH22" s="78">
        <v>196370696</v>
      </c>
      <c r="AI22" s="79">
        <v>50667719</v>
      </c>
      <c r="AJ22" s="114">
        <f t="shared" si="15"/>
        <v>0.25802077413831642</v>
      </c>
      <c r="AK22" s="115">
        <f t="shared" si="16"/>
        <v>-1.7553281570661938E-2</v>
      </c>
    </row>
    <row r="23" spans="1:37" x14ac:dyDescent="0.2">
      <c r="A23" s="55" t="s">
        <v>101</v>
      </c>
      <c r="B23" s="56" t="s">
        <v>477</v>
      </c>
      <c r="C23" s="57" t="s">
        <v>478</v>
      </c>
      <c r="D23" s="77">
        <v>223184250</v>
      </c>
      <c r="E23" s="78">
        <v>30578700</v>
      </c>
      <c r="F23" s="79">
        <f t="shared" si="0"/>
        <v>253762950</v>
      </c>
      <c r="G23" s="77">
        <v>235312750</v>
      </c>
      <c r="H23" s="78">
        <v>22282650</v>
      </c>
      <c r="I23" s="79">
        <f t="shared" si="1"/>
        <v>257595400</v>
      </c>
      <c r="J23" s="77">
        <v>69290490</v>
      </c>
      <c r="K23" s="78">
        <v>1104939</v>
      </c>
      <c r="L23" s="78">
        <f t="shared" si="2"/>
        <v>70395429</v>
      </c>
      <c r="M23" s="95">
        <f t="shared" si="3"/>
        <v>0.27740625256760293</v>
      </c>
      <c r="N23" s="77">
        <v>57652667</v>
      </c>
      <c r="O23" s="78">
        <v>7321291</v>
      </c>
      <c r="P23" s="78">
        <f t="shared" si="4"/>
        <v>64973958</v>
      </c>
      <c r="Q23" s="95">
        <f t="shared" si="5"/>
        <v>0.25604193992858293</v>
      </c>
      <c r="R23" s="77">
        <v>31520101</v>
      </c>
      <c r="S23" s="78">
        <v>3421888</v>
      </c>
      <c r="T23" s="78">
        <f t="shared" si="6"/>
        <v>34941989</v>
      </c>
      <c r="U23" s="95">
        <f t="shared" si="7"/>
        <v>0.13564678950012307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158463258</v>
      </c>
      <c r="AA23" s="78">
        <f t="shared" si="11"/>
        <v>11848118</v>
      </c>
      <c r="AB23" s="78">
        <f t="shared" si="12"/>
        <v>170311376</v>
      </c>
      <c r="AC23" s="95">
        <f t="shared" si="13"/>
        <v>0.66115845236366799</v>
      </c>
      <c r="AD23" s="77">
        <v>22193271</v>
      </c>
      <c r="AE23" s="78">
        <v>4228148</v>
      </c>
      <c r="AF23" s="78">
        <f t="shared" si="14"/>
        <v>26421419</v>
      </c>
      <c r="AG23" s="78">
        <v>237871987</v>
      </c>
      <c r="AH23" s="78">
        <v>241199038</v>
      </c>
      <c r="AI23" s="79">
        <v>169547379</v>
      </c>
      <c r="AJ23" s="114">
        <f t="shared" si="15"/>
        <v>0.70293555233831406</v>
      </c>
      <c r="AK23" s="115">
        <f t="shared" si="16"/>
        <v>0.32248722144711461</v>
      </c>
    </row>
    <row r="24" spans="1:37" x14ac:dyDescent="0.2">
      <c r="A24" s="55" t="s">
        <v>101</v>
      </c>
      <c r="B24" s="56" t="s">
        <v>479</v>
      </c>
      <c r="C24" s="57" t="s">
        <v>480</v>
      </c>
      <c r="D24" s="77">
        <v>308440926</v>
      </c>
      <c r="E24" s="78">
        <v>47633997</v>
      </c>
      <c r="F24" s="79">
        <f t="shared" si="0"/>
        <v>356074923</v>
      </c>
      <c r="G24" s="77">
        <v>305178926</v>
      </c>
      <c r="H24" s="78">
        <v>53414997</v>
      </c>
      <c r="I24" s="79">
        <f t="shared" si="1"/>
        <v>358593923</v>
      </c>
      <c r="J24" s="77">
        <v>-185802731</v>
      </c>
      <c r="K24" s="78">
        <v>3156687</v>
      </c>
      <c r="L24" s="78">
        <f t="shared" si="2"/>
        <v>-182646044</v>
      </c>
      <c r="M24" s="95">
        <f t="shared" si="3"/>
        <v>-0.51294273256080991</v>
      </c>
      <c r="N24" s="77">
        <v>70564812</v>
      </c>
      <c r="O24" s="78">
        <v>7627507</v>
      </c>
      <c r="P24" s="78">
        <f t="shared" si="4"/>
        <v>78192319</v>
      </c>
      <c r="Q24" s="95">
        <f t="shared" si="5"/>
        <v>0.21959512998336028</v>
      </c>
      <c r="R24" s="77">
        <v>20641710</v>
      </c>
      <c r="S24" s="78">
        <v>1092488</v>
      </c>
      <c r="T24" s="78">
        <f t="shared" si="6"/>
        <v>21734198</v>
      </c>
      <c r="U24" s="95">
        <f t="shared" si="7"/>
        <v>6.0609498951269179E-2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-94596209</v>
      </c>
      <c r="AA24" s="78">
        <f t="shared" si="11"/>
        <v>11876682</v>
      </c>
      <c r="AB24" s="78">
        <f t="shared" si="12"/>
        <v>-82719527</v>
      </c>
      <c r="AC24" s="95">
        <f t="shared" si="13"/>
        <v>-0.23067743677295949</v>
      </c>
      <c r="AD24" s="77">
        <v>58469929</v>
      </c>
      <c r="AE24" s="78">
        <v>796569</v>
      </c>
      <c r="AF24" s="78">
        <f t="shared" si="14"/>
        <v>59266498</v>
      </c>
      <c r="AG24" s="78">
        <v>357557318</v>
      </c>
      <c r="AH24" s="78">
        <v>400493369</v>
      </c>
      <c r="AI24" s="79">
        <v>223686242</v>
      </c>
      <c r="AJ24" s="114">
        <f t="shared" si="15"/>
        <v>0.55852670559446893</v>
      </c>
      <c r="AK24" s="115">
        <f t="shared" si="16"/>
        <v>-0.63328020494816484</v>
      </c>
    </row>
    <row r="25" spans="1:37" x14ac:dyDescent="0.2">
      <c r="A25" s="55" t="s">
        <v>101</v>
      </c>
      <c r="B25" s="56" t="s">
        <v>481</v>
      </c>
      <c r="C25" s="57" t="s">
        <v>482</v>
      </c>
      <c r="D25" s="77">
        <v>98404313</v>
      </c>
      <c r="E25" s="78">
        <v>9172000</v>
      </c>
      <c r="F25" s="79">
        <f t="shared" si="0"/>
        <v>107576313</v>
      </c>
      <c r="G25" s="77">
        <v>98404313</v>
      </c>
      <c r="H25" s="78">
        <v>9172000</v>
      </c>
      <c r="I25" s="79">
        <f t="shared" si="1"/>
        <v>107576313</v>
      </c>
      <c r="J25" s="77">
        <v>3541863</v>
      </c>
      <c r="K25" s="78">
        <v>728</v>
      </c>
      <c r="L25" s="78">
        <f t="shared" si="2"/>
        <v>3542591</v>
      </c>
      <c r="M25" s="95">
        <f t="shared" si="3"/>
        <v>3.2930957579853107E-2</v>
      </c>
      <c r="N25" s="77">
        <v>2461170</v>
      </c>
      <c r="O25" s="78">
        <v>719122</v>
      </c>
      <c r="P25" s="78">
        <f t="shared" si="4"/>
        <v>3180292</v>
      </c>
      <c r="Q25" s="95">
        <f t="shared" si="5"/>
        <v>2.9563125109149262E-2</v>
      </c>
      <c r="R25" s="77">
        <v>3572717</v>
      </c>
      <c r="S25" s="78">
        <v>2238460</v>
      </c>
      <c r="T25" s="78">
        <f t="shared" si="6"/>
        <v>5811177</v>
      </c>
      <c r="U25" s="95">
        <f t="shared" si="7"/>
        <v>5.4019112924980059E-2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9575750</v>
      </c>
      <c r="AA25" s="78">
        <f t="shared" si="11"/>
        <v>2958310</v>
      </c>
      <c r="AB25" s="78">
        <f t="shared" si="12"/>
        <v>12534060</v>
      </c>
      <c r="AC25" s="95">
        <f t="shared" si="13"/>
        <v>0.11651319561398242</v>
      </c>
      <c r="AD25" s="77">
        <v>4456637</v>
      </c>
      <c r="AE25" s="78">
        <v>1781451</v>
      </c>
      <c r="AF25" s="78">
        <f t="shared" si="14"/>
        <v>6238088</v>
      </c>
      <c r="AG25" s="78">
        <v>122975067</v>
      </c>
      <c r="AH25" s="78">
        <v>122975067</v>
      </c>
      <c r="AI25" s="79">
        <v>40115751</v>
      </c>
      <c r="AJ25" s="114">
        <f t="shared" si="15"/>
        <v>0.32621044231673402</v>
      </c>
      <c r="AK25" s="115">
        <f t="shared" si="16"/>
        <v>-6.8436193910698329E-2</v>
      </c>
    </row>
    <row r="26" spans="1:37" x14ac:dyDescent="0.2">
      <c r="A26" s="55" t="s">
        <v>101</v>
      </c>
      <c r="B26" s="56" t="s">
        <v>483</v>
      </c>
      <c r="C26" s="57" t="s">
        <v>484</v>
      </c>
      <c r="D26" s="77">
        <v>62578864</v>
      </c>
      <c r="E26" s="78">
        <v>7998000</v>
      </c>
      <c r="F26" s="79">
        <f t="shared" si="0"/>
        <v>70576864</v>
      </c>
      <c r="G26" s="77">
        <v>69654883</v>
      </c>
      <c r="H26" s="78">
        <v>16964000</v>
      </c>
      <c r="I26" s="79">
        <f t="shared" si="1"/>
        <v>86618883</v>
      </c>
      <c r="J26" s="77">
        <v>20107958</v>
      </c>
      <c r="K26" s="78">
        <v>2083208</v>
      </c>
      <c r="L26" s="78">
        <f t="shared" si="2"/>
        <v>22191166</v>
      </c>
      <c r="M26" s="95">
        <f t="shared" si="3"/>
        <v>0.31442550351911358</v>
      </c>
      <c r="N26" s="77">
        <v>22377019</v>
      </c>
      <c r="O26" s="78">
        <v>4428494</v>
      </c>
      <c r="P26" s="78">
        <f t="shared" si="4"/>
        <v>26805513</v>
      </c>
      <c r="Q26" s="95">
        <f t="shared" si="5"/>
        <v>0.37980595170678028</v>
      </c>
      <c r="R26" s="77">
        <v>4082224</v>
      </c>
      <c r="S26" s="78">
        <v>5647620</v>
      </c>
      <c r="T26" s="78">
        <f t="shared" si="6"/>
        <v>9729844</v>
      </c>
      <c r="U26" s="95">
        <f t="shared" si="7"/>
        <v>0.11232936356383169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46567201</v>
      </c>
      <c r="AA26" s="78">
        <f t="shared" si="11"/>
        <v>12159322</v>
      </c>
      <c r="AB26" s="78">
        <f t="shared" si="12"/>
        <v>58726523</v>
      </c>
      <c r="AC26" s="95">
        <f t="shared" si="13"/>
        <v>0.67798753535069256</v>
      </c>
      <c r="AD26" s="77">
        <v>33028683</v>
      </c>
      <c r="AE26" s="78">
        <v>980949</v>
      </c>
      <c r="AF26" s="78">
        <f t="shared" si="14"/>
        <v>34009632</v>
      </c>
      <c r="AG26" s="78">
        <v>83236566</v>
      </c>
      <c r="AH26" s="78">
        <v>86613517</v>
      </c>
      <c r="AI26" s="79">
        <v>53051791</v>
      </c>
      <c r="AJ26" s="114">
        <f t="shared" si="15"/>
        <v>0.6125116822123734</v>
      </c>
      <c r="AK26" s="115">
        <f t="shared" si="16"/>
        <v>-0.7139091654975861</v>
      </c>
    </row>
    <row r="27" spans="1:37" x14ac:dyDescent="0.2">
      <c r="A27" s="55" t="s">
        <v>101</v>
      </c>
      <c r="B27" s="56" t="s">
        <v>485</v>
      </c>
      <c r="C27" s="57" t="s">
        <v>486</v>
      </c>
      <c r="D27" s="77">
        <v>105695555</v>
      </c>
      <c r="E27" s="78">
        <v>21401000</v>
      </c>
      <c r="F27" s="79">
        <f t="shared" si="0"/>
        <v>127096555</v>
      </c>
      <c r="G27" s="77">
        <v>101872689</v>
      </c>
      <c r="H27" s="78">
        <v>14700000</v>
      </c>
      <c r="I27" s="79">
        <f t="shared" si="1"/>
        <v>116572689</v>
      </c>
      <c r="J27" s="77">
        <v>7746944</v>
      </c>
      <c r="K27" s="78">
        <v>493393</v>
      </c>
      <c r="L27" s="78">
        <f t="shared" si="2"/>
        <v>8240337</v>
      </c>
      <c r="M27" s="95">
        <f t="shared" si="3"/>
        <v>6.4835250648611203E-2</v>
      </c>
      <c r="N27" s="77">
        <v>18404168</v>
      </c>
      <c r="O27" s="78">
        <v>575531</v>
      </c>
      <c r="P27" s="78">
        <f t="shared" si="4"/>
        <v>18979699</v>
      </c>
      <c r="Q27" s="95">
        <f t="shared" si="5"/>
        <v>0.14933291464902412</v>
      </c>
      <c r="R27" s="77">
        <v>23200913</v>
      </c>
      <c r="S27" s="78">
        <v>1443825</v>
      </c>
      <c r="T27" s="78">
        <f t="shared" si="6"/>
        <v>24644738</v>
      </c>
      <c r="U27" s="95">
        <f t="shared" si="7"/>
        <v>0.21141090774701096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49352025</v>
      </c>
      <c r="AA27" s="78">
        <f t="shared" si="11"/>
        <v>2512749</v>
      </c>
      <c r="AB27" s="78">
        <f t="shared" si="12"/>
        <v>51864774</v>
      </c>
      <c r="AC27" s="95">
        <f t="shared" si="13"/>
        <v>0.4449135937835319</v>
      </c>
      <c r="AD27" s="77">
        <v>22307175</v>
      </c>
      <c r="AE27" s="78">
        <v>1143561</v>
      </c>
      <c r="AF27" s="78">
        <f t="shared" si="14"/>
        <v>23450736</v>
      </c>
      <c r="AG27" s="78">
        <v>121212911</v>
      </c>
      <c r="AH27" s="78">
        <v>124012965</v>
      </c>
      <c r="AI27" s="79">
        <v>85457359</v>
      </c>
      <c r="AJ27" s="114">
        <f t="shared" si="15"/>
        <v>0.68910020012826889</v>
      </c>
      <c r="AK27" s="115">
        <f t="shared" si="16"/>
        <v>5.0915331612619852E-2</v>
      </c>
    </row>
    <row r="28" spans="1:37" x14ac:dyDescent="0.2">
      <c r="A28" s="55" t="s">
        <v>101</v>
      </c>
      <c r="B28" s="56" t="s">
        <v>487</v>
      </c>
      <c r="C28" s="57" t="s">
        <v>488</v>
      </c>
      <c r="D28" s="77">
        <v>153330909</v>
      </c>
      <c r="E28" s="78">
        <v>30439000</v>
      </c>
      <c r="F28" s="79">
        <f t="shared" si="0"/>
        <v>183769909</v>
      </c>
      <c r="G28" s="77">
        <v>153330910</v>
      </c>
      <c r="H28" s="78">
        <v>24179000</v>
      </c>
      <c r="I28" s="79">
        <f t="shared" si="1"/>
        <v>177509910</v>
      </c>
      <c r="J28" s="77">
        <v>19173033</v>
      </c>
      <c r="K28" s="78">
        <v>2224022</v>
      </c>
      <c r="L28" s="78">
        <f t="shared" si="2"/>
        <v>21397055</v>
      </c>
      <c r="M28" s="95">
        <f t="shared" si="3"/>
        <v>0.11643394240348674</v>
      </c>
      <c r="N28" s="77">
        <v>36757616</v>
      </c>
      <c r="O28" s="78">
        <v>2719772</v>
      </c>
      <c r="P28" s="78">
        <f t="shared" si="4"/>
        <v>39477388</v>
      </c>
      <c r="Q28" s="95">
        <f t="shared" si="5"/>
        <v>0.21481965254714253</v>
      </c>
      <c r="R28" s="77">
        <v>26060253</v>
      </c>
      <c r="S28" s="78">
        <v>5745981</v>
      </c>
      <c r="T28" s="78">
        <f t="shared" si="6"/>
        <v>31806234</v>
      </c>
      <c r="U28" s="95">
        <f t="shared" si="7"/>
        <v>0.17918004690555023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81990902</v>
      </c>
      <c r="AA28" s="78">
        <f t="shared" si="11"/>
        <v>10689775</v>
      </c>
      <c r="AB28" s="78">
        <f t="shared" si="12"/>
        <v>92680677</v>
      </c>
      <c r="AC28" s="95">
        <f t="shared" si="13"/>
        <v>0.52211550893130421</v>
      </c>
      <c r="AD28" s="77">
        <v>31371153</v>
      </c>
      <c r="AE28" s="78">
        <v>1572962</v>
      </c>
      <c r="AF28" s="78">
        <f t="shared" si="14"/>
        <v>32944115</v>
      </c>
      <c r="AG28" s="78">
        <v>150462980</v>
      </c>
      <c r="AH28" s="78">
        <v>153561738</v>
      </c>
      <c r="AI28" s="79">
        <v>102729460</v>
      </c>
      <c r="AJ28" s="114">
        <f t="shared" si="15"/>
        <v>0.66897823206455242</v>
      </c>
      <c r="AK28" s="115">
        <f t="shared" si="16"/>
        <v>-3.4539734942037437E-2</v>
      </c>
    </row>
    <row r="29" spans="1:37" x14ac:dyDescent="0.2">
      <c r="A29" s="55" t="s">
        <v>101</v>
      </c>
      <c r="B29" s="56" t="s">
        <v>489</v>
      </c>
      <c r="C29" s="57" t="s">
        <v>490</v>
      </c>
      <c r="D29" s="77">
        <v>209035365</v>
      </c>
      <c r="E29" s="78">
        <v>28371000</v>
      </c>
      <c r="F29" s="79">
        <f t="shared" si="0"/>
        <v>237406365</v>
      </c>
      <c r="G29" s="77">
        <v>209187674</v>
      </c>
      <c r="H29" s="78">
        <v>47098000</v>
      </c>
      <c r="I29" s="79">
        <f t="shared" si="1"/>
        <v>256285674</v>
      </c>
      <c r="J29" s="77">
        <v>54978481</v>
      </c>
      <c r="K29" s="78">
        <v>354000</v>
      </c>
      <c r="L29" s="78">
        <f t="shared" si="2"/>
        <v>55332481</v>
      </c>
      <c r="M29" s="95">
        <f t="shared" si="3"/>
        <v>0.23307075612736836</v>
      </c>
      <c r="N29" s="77">
        <v>49784710</v>
      </c>
      <c r="O29" s="78">
        <v>2961620</v>
      </c>
      <c r="P29" s="78">
        <f t="shared" si="4"/>
        <v>52746330</v>
      </c>
      <c r="Q29" s="95">
        <f t="shared" si="5"/>
        <v>0.2221774045527381</v>
      </c>
      <c r="R29" s="77">
        <v>46962107</v>
      </c>
      <c r="S29" s="78">
        <v>19030312</v>
      </c>
      <c r="T29" s="78">
        <f t="shared" si="6"/>
        <v>65992419</v>
      </c>
      <c r="U29" s="95">
        <f t="shared" si="7"/>
        <v>0.25749554382036977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151725298</v>
      </c>
      <c r="AA29" s="78">
        <f t="shared" si="11"/>
        <v>22345932</v>
      </c>
      <c r="AB29" s="78">
        <f t="shared" si="12"/>
        <v>174071230</v>
      </c>
      <c r="AC29" s="95">
        <f t="shared" si="13"/>
        <v>0.67920780464693475</v>
      </c>
      <c r="AD29" s="77">
        <v>38572363</v>
      </c>
      <c r="AE29" s="78">
        <v>1678734</v>
      </c>
      <c r="AF29" s="78">
        <f t="shared" si="14"/>
        <v>40251097</v>
      </c>
      <c r="AG29" s="78">
        <v>220192382</v>
      </c>
      <c r="AH29" s="78">
        <v>221105513</v>
      </c>
      <c r="AI29" s="79">
        <v>118813543</v>
      </c>
      <c r="AJ29" s="114">
        <f t="shared" si="15"/>
        <v>0.53736128687121432</v>
      </c>
      <c r="AK29" s="115">
        <f t="shared" si="16"/>
        <v>0.63951852045175306</v>
      </c>
    </row>
    <row r="30" spans="1:37" x14ac:dyDescent="0.2">
      <c r="A30" s="55" t="s">
        <v>116</v>
      </c>
      <c r="B30" s="56" t="s">
        <v>491</v>
      </c>
      <c r="C30" s="57" t="s">
        <v>492</v>
      </c>
      <c r="D30" s="77">
        <v>72672100</v>
      </c>
      <c r="E30" s="78">
        <v>1150000</v>
      </c>
      <c r="F30" s="79">
        <f t="shared" si="0"/>
        <v>73822100</v>
      </c>
      <c r="G30" s="77">
        <v>74696614</v>
      </c>
      <c r="H30" s="78">
        <v>700000</v>
      </c>
      <c r="I30" s="79">
        <f t="shared" si="1"/>
        <v>75396614</v>
      </c>
      <c r="J30" s="77">
        <v>34249376</v>
      </c>
      <c r="K30" s="78">
        <v>320619</v>
      </c>
      <c r="L30" s="78">
        <f t="shared" si="2"/>
        <v>34569995</v>
      </c>
      <c r="M30" s="95">
        <f t="shared" si="3"/>
        <v>0.46828788398054239</v>
      </c>
      <c r="N30" s="77">
        <v>22513542</v>
      </c>
      <c r="O30" s="78">
        <v>133904</v>
      </c>
      <c r="P30" s="78">
        <f t="shared" si="4"/>
        <v>22647446</v>
      </c>
      <c r="Q30" s="95">
        <f t="shared" si="5"/>
        <v>0.30678409311032873</v>
      </c>
      <c r="R30" s="77">
        <v>17699019</v>
      </c>
      <c r="S30" s="78">
        <v>45330</v>
      </c>
      <c r="T30" s="78">
        <f t="shared" si="6"/>
        <v>17744349</v>
      </c>
      <c r="U30" s="95">
        <f t="shared" si="7"/>
        <v>0.23534676238909083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74461937</v>
      </c>
      <c r="AA30" s="78">
        <f t="shared" si="11"/>
        <v>499853</v>
      </c>
      <c r="AB30" s="78">
        <f t="shared" si="12"/>
        <v>74961790</v>
      </c>
      <c r="AC30" s="95">
        <f t="shared" si="13"/>
        <v>0.99423284446168891</v>
      </c>
      <c r="AD30" s="77">
        <v>19016063</v>
      </c>
      <c r="AE30" s="78">
        <v>163559</v>
      </c>
      <c r="AF30" s="78">
        <f t="shared" si="14"/>
        <v>19179622</v>
      </c>
      <c r="AG30" s="78">
        <v>71781150</v>
      </c>
      <c r="AH30" s="78">
        <v>72676515</v>
      </c>
      <c r="AI30" s="79">
        <v>71693942</v>
      </c>
      <c r="AJ30" s="114">
        <f t="shared" si="15"/>
        <v>0.98648018551797645</v>
      </c>
      <c r="AK30" s="115">
        <f t="shared" si="16"/>
        <v>-7.4833226640233064E-2</v>
      </c>
    </row>
    <row r="31" spans="1:37" ht="16.5" x14ac:dyDescent="0.3">
      <c r="A31" s="58" t="s">
        <v>0</v>
      </c>
      <c r="B31" s="59" t="s">
        <v>493</v>
      </c>
      <c r="C31" s="60" t="s">
        <v>0</v>
      </c>
      <c r="D31" s="80">
        <f>SUM(D22:D30)</f>
        <v>1397599964</v>
      </c>
      <c r="E31" s="81">
        <f>SUM(E22:E30)</f>
        <v>214562697</v>
      </c>
      <c r="F31" s="82">
        <f t="shared" si="0"/>
        <v>1612162661</v>
      </c>
      <c r="G31" s="80">
        <f>SUM(G22:G30)</f>
        <v>1415565736</v>
      </c>
      <c r="H31" s="81">
        <f>SUM(H22:H30)</f>
        <v>224790647</v>
      </c>
      <c r="I31" s="82">
        <f t="shared" si="1"/>
        <v>1640356383</v>
      </c>
      <c r="J31" s="80">
        <f>SUM(J22:J30)</f>
        <v>33670956</v>
      </c>
      <c r="K31" s="81">
        <f>SUM(K22:K30)</f>
        <v>11368451</v>
      </c>
      <c r="L31" s="81">
        <f t="shared" si="2"/>
        <v>45039407</v>
      </c>
      <c r="M31" s="96">
        <f t="shared" si="3"/>
        <v>2.7937259737837335E-2</v>
      </c>
      <c r="N31" s="80">
        <f>SUM(N22:N30)</f>
        <v>295296047</v>
      </c>
      <c r="O31" s="81">
        <f>SUM(O22:O30)</f>
        <v>32073763</v>
      </c>
      <c r="P31" s="81">
        <f t="shared" si="4"/>
        <v>327369810</v>
      </c>
      <c r="Q31" s="96">
        <f t="shared" si="5"/>
        <v>0.20306251839187089</v>
      </c>
      <c r="R31" s="80">
        <f>SUM(R22:R30)</f>
        <v>189213729</v>
      </c>
      <c r="S31" s="81">
        <f>SUM(S22:S30)</f>
        <v>43083473</v>
      </c>
      <c r="T31" s="81">
        <f t="shared" si="6"/>
        <v>232297202</v>
      </c>
      <c r="U31" s="96">
        <f t="shared" si="7"/>
        <v>0.14161386172385199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518180732</v>
      </c>
      <c r="AA31" s="81">
        <f t="shared" si="11"/>
        <v>86525687</v>
      </c>
      <c r="AB31" s="81">
        <f t="shared" si="12"/>
        <v>604706419</v>
      </c>
      <c r="AC31" s="96">
        <f t="shared" si="13"/>
        <v>0.36864331755400009</v>
      </c>
      <c r="AD31" s="80">
        <f>SUM(AD22:AD30)</f>
        <v>244623875</v>
      </c>
      <c r="AE31" s="81">
        <f>SUM(AE22:AE30)</f>
        <v>17384999</v>
      </c>
      <c r="AF31" s="81">
        <f t="shared" si="14"/>
        <v>262008874</v>
      </c>
      <c r="AG31" s="81">
        <f>SUM(AG22:AG30)</f>
        <v>1564042946</v>
      </c>
      <c r="AH31" s="81">
        <f>SUM(AH22:AH30)</f>
        <v>1619008418</v>
      </c>
      <c r="AI31" s="82">
        <f>SUM(AI22:AI30)</f>
        <v>915763186</v>
      </c>
      <c r="AJ31" s="116">
        <f t="shared" si="15"/>
        <v>0.56563213372989396</v>
      </c>
      <c r="AK31" s="117">
        <f t="shared" si="16"/>
        <v>-0.11339948737766803</v>
      </c>
    </row>
    <row r="32" spans="1:37" x14ac:dyDescent="0.2">
      <c r="A32" s="55" t="s">
        <v>101</v>
      </c>
      <c r="B32" s="56" t="s">
        <v>494</v>
      </c>
      <c r="C32" s="57" t="s">
        <v>495</v>
      </c>
      <c r="D32" s="77">
        <v>368800450</v>
      </c>
      <c r="E32" s="78">
        <v>37909686</v>
      </c>
      <c r="F32" s="79">
        <f t="shared" si="0"/>
        <v>406710136</v>
      </c>
      <c r="G32" s="77">
        <v>368800450</v>
      </c>
      <c r="H32" s="78">
        <v>37909686</v>
      </c>
      <c r="I32" s="79">
        <f t="shared" si="1"/>
        <v>406710136</v>
      </c>
      <c r="J32" s="77">
        <v>21431359</v>
      </c>
      <c r="K32" s="78">
        <v>5236577</v>
      </c>
      <c r="L32" s="78">
        <f t="shared" si="2"/>
        <v>26667936</v>
      </c>
      <c r="M32" s="95">
        <f t="shared" si="3"/>
        <v>6.5569882920252565E-2</v>
      </c>
      <c r="N32" s="77">
        <v>79318704</v>
      </c>
      <c r="O32" s="78">
        <v>4280394</v>
      </c>
      <c r="P32" s="78">
        <f t="shared" si="4"/>
        <v>83599098</v>
      </c>
      <c r="Q32" s="95">
        <f t="shared" si="5"/>
        <v>0.2055495808936515</v>
      </c>
      <c r="R32" s="77">
        <v>78381647</v>
      </c>
      <c r="S32" s="78">
        <v>132304</v>
      </c>
      <c r="T32" s="78">
        <f t="shared" si="6"/>
        <v>78513951</v>
      </c>
      <c r="U32" s="95">
        <f t="shared" si="7"/>
        <v>0.19304645753898791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179131710</v>
      </c>
      <c r="AA32" s="78">
        <f t="shared" si="11"/>
        <v>9649275</v>
      </c>
      <c r="AB32" s="78">
        <f t="shared" si="12"/>
        <v>188780985</v>
      </c>
      <c r="AC32" s="95">
        <f t="shared" si="13"/>
        <v>0.46416592135289197</v>
      </c>
      <c r="AD32" s="77">
        <v>45235445</v>
      </c>
      <c r="AE32" s="78">
        <v>0</v>
      </c>
      <c r="AF32" s="78">
        <f t="shared" si="14"/>
        <v>45235445</v>
      </c>
      <c r="AG32" s="78">
        <v>313215973</v>
      </c>
      <c r="AH32" s="78">
        <v>347382300</v>
      </c>
      <c r="AI32" s="79">
        <v>-111527950</v>
      </c>
      <c r="AJ32" s="114">
        <f t="shared" si="15"/>
        <v>-0.32105248310003132</v>
      </c>
      <c r="AK32" s="115">
        <f t="shared" si="16"/>
        <v>0.73567323146704977</v>
      </c>
    </row>
    <row r="33" spans="1:37" x14ac:dyDescent="0.2">
      <c r="A33" s="55" t="s">
        <v>101</v>
      </c>
      <c r="B33" s="56" t="s">
        <v>496</v>
      </c>
      <c r="C33" s="57" t="s">
        <v>497</v>
      </c>
      <c r="D33" s="77">
        <v>78133581</v>
      </c>
      <c r="E33" s="78">
        <v>21331000</v>
      </c>
      <c r="F33" s="79">
        <f t="shared" si="0"/>
        <v>99464581</v>
      </c>
      <c r="G33" s="77">
        <v>79035705</v>
      </c>
      <c r="H33" s="78">
        <v>11086000</v>
      </c>
      <c r="I33" s="79">
        <f t="shared" si="1"/>
        <v>90121705</v>
      </c>
      <c r="J33" s="77">
        <v>22876322</v>
      </c>
      <c r="K33" s="78">
        <v>5651212</v>
      </c>
      <c r="L33" s="78">
        <f t="shared" si="2"/>
        <v>28527534</v>
      </c>
      <c r="M33" s="95">
        <f t="shared" si="3"/>
        <v>0.28681098048359543</v>
      </c>
      <c r="N33" s="77">
        <v>19102780</v>
      </c>
      <c r="O33" s="78">
        <v>2819337</v>
      </c>
      <c r="P33" s="78">
        <f t="shared" si="4"/>
        <v>21922117</v>
      </c>
      <c r="Q33" s="95">
        <f t="shared" si="5"/>
        <v>0.22040124011581569</v>
      </c>
      <c r="R33" s="77">
        <v>13822888</v>
      </c>
      <c r="S33" s="78">
        <v>2462646</v>
      </c>
      <c r="T33" s="78">
        <f t="shared" si="6"/>
        <v>16285534</v>
      </c>
      <c r="U33" s="95">
        <f t="shared" si="7"/>
        <v>0.18070601305201672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55801990</v>
      </c>
      <c r="AA33" s="78">
        <f t="shared" si="11"/>
        <v>10933195</v>
      </c>
      <c r="AB33" s="78">
        <f t="shared" si="12"/>
        <v>66735185</v>
      </c>
      <c r="AC33" s="95">
        <f t="shared" si="13"/>
        <v>0.74050069292408527</v>
      </c>
      <c r="AD33" s="77">
        <v>10358460</v>
      </c>
      <c r="AE33" s="78">
        <v>0</v>
      </c>
      <c r="AF33" s="78">
        <f t="shared" si="14"/>
        <v>10358460</v>
      </c>
      <c r="AG33" s="78">
        <v>90400119</v>
      </c>
      <c r="AH33" s="78">
        <v>93010883</v>
      </c>
      <c r="AI33" s="79">
        <v>28601051</v>
      </c>
      <c r="AJ33" s="114">
        <f t="shared" si="15"/>
        <v>0.30750219842553261</v>
      </c>
      <c r="AK33" s="115">
        <f t="shared" si="16"/>
        <v>0.57219644618987764</v>
      </c>
    </row>
    <row r="34" spans="1:37" x14ac:dyDescent="0.2">
      <c r="A34" s="55" t="s">
        <v>101</v>
      </c>
      <c r="B34" s="56" t="s">
        <v>498</v>
      </c>
      <c r="C34" s="57" t="s">
        <v>499</v>
      </c>
      <c r="D34" s="77">
        <v>247576134</v>
      </c>
      <c r="E34" s="78">
        <v>40406014</v>
      </c>
      <c r="F34" s="79">
        <f t="shared" si="0"/>
        <v>287982148</v>
      </c>
      <c r="G34" s="77">
        <v>248669590</v>
      </c>
      <c r="H34" s="78">
        <v>43299833</v>
      </c>
      <c r="I34" s="79">
        <f t="shared" si="1"/>
        <v>291969423</v>
      </c>
      <c r="J34" s="77">
        <v>10804777</v>
      </c>
      <c r="K34" s="78">
        <v>0</v>
      </c>
      <c r="L34" s="78">
        <f t="shared" si="2"/>
        <v>10804777</v>
      </c>
      <c r="M34" s="95">
        <f t="shared" si="3"/>
        <v>3.7518912457031886E-2</v>
      </c>
      <c r="N34" s="77">
        <v>35874880</v>
      </c>
      <c r="O34" s="78">
        <v>4866980</v>
      </c>
      <c r="P34" s="78">
        <f t="shared" si="4"/>
        <v>40741860</v>
      </c>
      <c r="Q34" s="95">
        <f t="shared" si="5"/>
        <v>0.14147356106254197</v>
      </c>
      <c r="R34" s="77">
        <v>44107308</v>
      </c>
      <c r="S34" s="78">
        <v>5945649</v>
      </c>
      <c r="T34" s="78">
        <f t="shared" si="6"/>
        <v>50052957</v>
      </c>
      <c r="U34" s="95">
        <f t="shared" si="7"/>
        <v>0.1714321879520925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90786965</v>
      </c>
      <c r="AA34" s="78">
        <f t="shared" si="11"/>
        <v>10812629</v>
      </c>
      <c r="AB34" s="78">
        <f t="shared" si="12"/>
        <v>101599594</v>
      </c>
      <c r="AC34" s="95">
        <f t="shared" si="13"/>
        <v>0.34798025408297634</v>
      </c>
      <c r="AD34" s="77">
        <v>1922352</v>
      </c>
      <c r="AE34" s="78">
        <v>3277807</v>
      </c>
      <c r="AF34" s="78">
        <f t="shared" si="14"/>
        <v>5200159</v>
      </c>
      <c r="AG34" s="78">
        <v>335372182</v>
      </c>
      <c r="AH34" s="78">
        <v>293530453</v>
      </c>
      <c r="AI34" s="79">
        <v>93097115</v>
      </c>
      <c r="AJ34" s="114">
        <f t="shared" si="15"/>
        <v>0.31716339496808532</v>
      </c>
      <c r="AK34" s="115">
        <f t="shared" si="16"/>
        <v>8.6252743425729861</v>
      </c>
    </row>
    <row r="35" spans="1:37" x14ac:dyDescent="0.2">
      <c r="A35" s="55" t="s">
        <v>101</v>
      </c>
      <c r="B35" s="56" t="s">
        <v>500</v>
      </c>
      <c r="C35" s="57" t="s">
        <v>501</v>
      </c>
      <c r="D35" s="77">
        <v>133353964</v>
      </c>
      <c r="E35" s="78">
        <v>24332000</v>
      </c>
      <c r="F35" s="79">
        <f t="shared" si="0"/>
        <v>157685964</v>
      </c>
      <c r="G35" s="77">
        <v>129626658</v>
      </c>
      <c r="H35" s="78">
        <v>102662089</v>
      </c>
      <c r="I35" s="79">
        <f t="shared" si="1"/>
        <v>232288747</v>
      </c>
      <c r="J35" s="77">
        <v>31165218</v>
      </c>
      <c r="K35" s="78">
        <v>15350563</v>
      </c>
      <c r="L35" s="78">
        <f t="shared" si="2"/>
        <v>46515781</v>
      </c>
      <c r="M35" s="95">
        <f t="shared" si="3"/>
        <v>0.29498999035830481</v>
      </c>
      <c r="N35" s="77">
        <v>17449311</v>
      </c>
      <c r="O35" s="78">
        <v>40253562</v>
      </c>
      <c r="P35" s="78">
        <f t="shared" si="4"/>
        <v>57702873</v>
      </c>
      <c r="Q35" s="95">
        <f t="shared" si="5"/>
        <v>0.36593537900431011</v>
      </c>
      <c r="R35" s="77">
        <v>21475296</v>
      </c>
      <c r="S35" s="78">
        <v>8427108</v>
      </c>
      <c r="T35" s="78">
        <f t="shared" si="6"/>
        <v>29902404</v>
      </c>
      <c r="U35" s="95">
        <f t="shared" si="7"/>
        <v>0.12872945584402329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70089825</v>
      </c>
      <c r="AA35" s="78">
        <f t="shared" si="11"/>
        <v>64031233</v>
      </c>
      <c r="AB35" s="78">
        <f t="shared" si="12"/>
        <v>134121058</v>
      </c>
      <c r="AC35" s="95">
        <f t="shared" si="13"/>
        <v>0.5773893902832925</v>
      </c>
      <c r="AD35" s="77">
        <v>27303439</v>
      </c>
      <c r="AE35" s="78">
        <v>6636662</v>
      </c>
      <c r="AF35" s="78">
        <f t="shared" si="14"/>
        <v>33940101</v>
      </c>
      <c r="AG35" s="78">
        <v>158440282</v>
      </c>
      <c r="AH35" s="78">
        <v>241017620</v>
      </c>
      <c r="AI35" s="79">
        <v>96400481</v>
      </c>
      <c r="AJ35" s="114">
        <f t="shared" si="15"/>
        <v>0.39997275302942581</v>
      </c>
      <c r="AK35" s="115">
        <f t="shared" si="16"/>
        <v>-0.11896537962571174</v>
      </c>
    </row>
    <row r="36" spans="1:37" x14ac:dyDescent="0.2">
      <c r="A36" s="55" t="s">
        <v>101</v>
      </c>
      <c r="B36" s="56" t="s">
        <v>502</v>
      </c>
      <c r="C36" s="57" t="s">
        <v>503</v>
      </c>
      <c r="D36" s="77">
        <v>978809996</v>
      </c>
      <c r="E36" s="78">
        <v>125753559</v>
      </c>
      <c r="F36" s="79">
        <f t="shared" si="0"/>
        <v>1104563555</v>
      </c>
      <c r="G36" s="77">
        <v>972039456</v>
      </c>
      <c r="H36" s="78">
        <v>111676653</v>
      </c>
      <c r="I36" s="79">
        <f t="shared" si="1"/>
        <v>1083716109</v>
      </c>
      <c r="J36" s="77">
        <v>244633529</v>
      </c>
      <c r="K36" s="78">
        <v>11869211</v>
      </c>
      <c r="L36" s="78">
        <f t="shared" si="2"/>
        <v>256502740</v>
      </c>
      <c r="M36" s="95">
        <f t="shared" si="3"/>
        <v>0.23222089742042956</v>
      </c>
      <c r="N36" s="77">
        <v>224827938</v>
      </c>
      <c r="O36" s="78">
        <v>30582593</v>
      </c>
      <c r="P36" s="78">
        <f t="shared" si="4"/>
        <v>255410531</v>
      </c>
      <c r="Q36" s="95">
        <f t="shared" si="5"/>
        <v>0.23123208243096524</v>
      </c>
      <c r="R36" s="77">
        <v>217486338</v>
      </c>
      <c r="S36" s="78">
        <v>11573444</v>
      </c>
      <c r="T36" s="78">
        <f t="shared" si="6"/>
        <v>229059782</v>
      </c>
      <c r="U36" s="95">
        <f t="shared" si="7"/>
        <v>0.21136511683983836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686947805</v>
      </c>
      <c r="AA36" s="78">
        <f t="shared" si="11"/>
        <v>54025248</v>
      </c>
      <c r="AB36" s="78">
        <f t="shared" si="12"/>
        <v>740973053</v>
      </c>
      <c r="AC36" s="95">
        <f t="shared" si="13"/>
        <v>0.6837335413272887</v>
      </c>
      <c r="AD36" s="77">
        <v>195868104</v>
      </c>
      <c r="AE36" s="78">
        <v>16431309</v>
      </c>
      <c r="AF36" s="78">
        <f t="shared" si="14"/>
        <v>212299413</v>
      </c>
      <c r="AG36" s="78">
        <v>1126901766</v>
      </c>
      <c r="AH36" s="78">
        <v>1065560027</v>
      </c>
      <c r="AI36" s="79">
        <v>680499865</v>
      </c>
      <c r="AJ36" s="114">
        <f t="shared" si="15"/>
        <v>0.63863118712879419</v>
      </c>
      <c r="AK36" s="115">
        <f t="shared" si="16"/>
        <v>7.8946845698532275E-2</v>
      </c>
    </row>
    <row r="37" spans="1:37" x14ac:dyDescent="0.2">
      <c r="A37" s="55" t="s">
        <v>116</v>
      </c>
      <c r="B37" s="56" t="s">
        <v>504</v>
      </c>
      <c r="C37" s="57" t="s">
        <v>505</v>
      </c>
      <c r="D37" s="77">
        <v>91824000</v>
      </c>
      <c r="E37" s="78">
        <v>2740000</v>
      </c>
      <c r="F37" s="79">
        <f t="shared" si="0"/>
        <v>94564000</v>
      </c>
      <c r="G37" s="77">
        <v>90989000</v>
      </c>
      <c r="H37" s="78">
        <v>2631000</v>
      </c>
      <c r="I37" s="79">
        <f t="shared" si="1"/>
        <v>93620000</v>
      </c>
      <c r="J37" s="77">
        <v>419479</v>
      </c>
      <c r="K37" s="78">
        <v>727167</v>
      </c>
      <c r="L37" s="78">
        <f t="shared" si="2"/>
        <v>1146646</v>
      </c>
      <c r="M37" s="95">
        <f t="shared" si="3"/>
        <v>1.212560805380483E-2</v>
      </c>
      <c r="N37" s="77">
        <v>2735622</v>
      </c>
      <c r="O37" s="78">
        <v>342356</v>
      </c>
      <c r="P37" s="78">
        <f t="shared" si="4"/>
        <v>3077978</v>
      </c>
      <c r="Q37" s="95">
        <f t="shared" si="5"/>
        <v>3.254915189712787E-2</v>
      </c>
      <c r="R37" s="77">
        <v>28441865</v>
      </c>
      <c r="S37" s="78">
        <v>-40505</v>
      </c>
      <c r="T37" s="78">
        <f t="shared" si="6"/>
        <v>28401360</v>
      </c>
      <c r="U37" s="95">
        <f t="shared" si="7"/>
        <v>0.30336851100192269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31596966</v>
      </c>
      <c r="AA37" s="78">
        <f t="shared" si="11"/>
        <v>1029018</v>
      </c>
      <c r="AB37" s="78">
        <f t="shared" si="12"/>
        <v>32625984</v>
      </c>
      <c r="AC37" s="95">
        <f t="shared" si="13"/>
        <v>0.34849374065370647</v>
      </c>
      <c r="AD37" s="77">
        <v>23261755</v>
      </c>
      <c r="AE37" s="78">
        <v>4543</v>
      </c>
      <c r="AF37" s="78">
        <f t="shared" si="14"/>
        <v>23266298</v>
      </c>
      <c r="AG37" s="78">
        <v>88583000</v>
      </c>
      <c r="AH37" s="78">
        <v>88931000</v>
      </c>
      <c r="AI37" s="79">
        <v>82005373</v>
      </c>
      <c r="AJ37" s="114">
        <f t="shared" si="15"/>
        <v>0.92212359019914314</v>
      </c>
      <c r="AK37" s="115">
        <f t="shared" si="16"/>
        <v>0.22070816766810086</v>
      </c>
    </row>
    <row r="38" spans="1:37" ht="16.5" x14ac:dyDescent="0.3">
      <c r="A38" s="58" t="s">
        <v>0</v>
      </c>
      <c r="B38" s="59" t="s">
        <v>506</v>
      </c>
      <c r="C38" s="60" t="s">
        <v>0</v>
      </c>
      <c r="D38" s="80">
        <f>SUM(D32:D37)</f>
        <v>1898498125</v>
      </c>
      <c r="E38" s="81">
        <f>SUM(E32:E37)</f>
        <v>252472259</v>
      </c>
      <c r="F38" s="82">
        <f t="shared" si="0"/>
        <v>2150970384</v>
      </c>
      <c r="G38" s="80">
        <f>SUM(G32:G37)</f>
        <v>1889160859</v>
      </c>
      <c r="H38" s="81">
        <f>SUM(H32:H37)</f>
        <v>309265261</v>
      </c>
      <c r="I38" s="82">
        <f t="shared" si="1"/>
        <v>2198426120</v>
      </c>
      <c r="J38" s="80">
        <f>SUM(J32:J37)</f>
        <v>331330684</v>
      </c>
      <c r="K38" s="81">
        <f>SUM(K32:K37)</f>
        <v>38834730</v>
      </c>
      <c r="L38" s="81">
        <f t="shared" si="2"/>
        <v>370165414</v>
      </c>
      <c r="M38" s="96">
        <f t="shared" si="3"/>
        <v>0.17209228762677375</v>
      </c>
      <c r="N38" s="80">
        <f>SUM(N32:N37)</f>
        <v>379309235</v>
      </c>
      <c r="O38" s="81">
        <f>SUM(O32:O37)</f>
        <v>83145222</v>
      </c>
      <c r="P38" s="81">
        <f t="shared" si="4"/>
        <v>462454457</v>
      </c>
      <c r="Q38" s="96">
        <f t="shared" si="5"/>
        <v>0.2149980587552339</v>
      </c>
      <c r="R38" s="80">
        <f>SUM(R32:R37)</f>
        <v>403715342</v>
      </c>
      <c r="S38" s="81">
        <f>SUM(S32:S37)</f>
        <v>28500646</v>
      </c>
      <c r="T38" s="81">
        <f t="shared" si="6"/>
        <v>432215988</v>
      </c>
      <c r="U38" s="96">
        <f t="shared" si="7"/>
        <v>0.19660246212867957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1114355261</v>
      </c>
      <c r="AA38" s="81">
        <f t="shared" si="11"/>
        <v>150480598</v>
      </c>
      <c r="AB38" s="81">
        <f t="shared" si="12"/>
        <v>1264835859</v>
      </c>
      <c r="AC38" s="96">
        <f t="shared" si="13"/>
        <v>0.57533698653471244</v>
      </c>
      <c r="AD38" s="80">
        <f>SUM(AD32:AD37)</f>
        <v>303949555</v>
      </c>
      <c r="AE38" s="81">
        <f>SUM(AE32:AE37)</f>
        <v>26350321</v>
      </c>
      <c r="AF38" s="81">
        <f t="shared" si="14"/>
        <v>330299876</v>
      </c>
      <c r="AG38" s="81">
        <f>SUM(AG32:AG37)</f>
        <v>2112913322</v>
      </c>
      <c r="AH38" s="81">
        <f>SUM(AH32:AH37)</f>
        <v>2129432283</v>
      </c>
      <c r="AI38" s="82">
        <f>SUM(AI32:AI37)</f>
        <v>869075935</v>
      </c>
      <c r="AJ38" s="116">
        <f t="shared" si="15"/>
        <v>0.40812565017358665</v>
      </c>
      <c r="AK38" s="117">
        <f t="shared" si="16"/>
        <v>0.30855631323337218</v>
      </c>
    </row>
    <row r="39" spans="1:37" x14ac:dyDescent="0.2">
      <c r="A39" s="55" t="s">
        <v>101</v>
      </c>
      <c r="B39" s="56" t="s">
        <v>83</v>
      </c>
      <c r="C39" s="57" t="s">
        <v>84</v>
      </c>
      <c r="D39" s="77">
        <v>2719603794</v>
      </c>
      <c r="E39" s="78">
        <v>249473000</v>
      </c>
      <c r="F39" s="79">
        <f t="shared" si="0"/>
        <v>2969076794</v>
      </c>
      <c r="G39" s="77">
        <v>2798665794</v>
      </c>
      <c r="H39" s="78">
        <v>271284000</v>
      </c>
      <c r="I39" s="79">
        <f t="shared" si="1"/>
        <v>3069949794</v>
      </c>
      <c r="J39" s="77">
        <v>852870674</v>
      </c>
      <c r="K39" s="78">
        <v>10202884</v>
      </c>
      <c r="L39" s="78">
        <f t="shared" si="2"/>
        <v>863073558</v>
      </c>
      <c r="M39" s="95">
        <f t="shared" si="3"/>
        <v>0.29068751597941994</v>
      </c>
      <c r="N39" s="77">
        <v>641282151</v>
      </c>
      <c r="O39" s="78">
        <v>28739995</v>
      </c>
      <c r="P39" s="78">
        <f t="shared" si="4"/>
        <v>670022146</v>
      </c>
      <c r="Q39" s="95">
        <f t="shared" si="5"/>
        <v>0.225666829283096</v>
      </c>
      <c r="R39" s="77">
        <v>679138708</v>
      </c>
      <c r="S39" s="78">
        <v>51499694</v>
      </c>
      <c r="T39" s="78">
        <f t="shared" si="6"/>
        <v>730638402</v>
      </c>
      <c r="U39" s="95">
        <f t="shared" si="7"/>
        <v>0.23799685696097739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2173291533</v>
      </c>
      <c r="AA39" s="78">
        <f t="shared" si="11"/>
        <v>90442573</v>
      </c>
      <c r="AB39" s="78">
        <f t="shared" si="12"/>
        <v>2263734106</v>
      </c>
      <c r="AC39" s="95">
        <f t="shared" si="13"/>
        <v>0.73738473196672738</v>
      </c>
      <c r="AD39" s="77">
        <v>660099854</v>
      </c>
      <c r="AE39" s="78">
        <v>17789160</v>
      </c>
      <c r="AF39" s="78">
        <f t="shared" si="14"/>
        <v>677889014</v>
      </c>
      <c r="AG39" s="78">
        <v>2677251972</v>
      </c>
      <c r="AH39" s="78">
        <v>2684870291</v>
      </c>
      <c r="AI39" s="79">
        <v>1915310742</v>
      </c>
      <c r="AJ39" s="114">
        <f t="shared" si="15"/>
        <v>0.71337179617963153</v>
      </c>
      <c r="AK39" s="115">
        <f t="shared" si="16"/>
        <v>7.7814195112476003E-2</v>
      </c>
    </row>
    <row r="40" spans="1:37" x14ac:dyDescent="0.2">
      <c r="A40" s="55" t="s">
        <v>101</v>
      </c>
      <c r="B40" s="56" t="s">
        <v>507</v>
      </c>
      <c r="C40" s="57" t="s">
        <v>508</v>
      </c>
      <c r="D40" s="77">
        <v>304249012</v>
      </c>
      <c r="E40" s="78">
        <v>50257796</v>
      </c>
      <c r="F40" s="79">
        <f t="shared" si="0"/>
        <v>354506808</v>
      </c>
      <c r="G40" s="77">
        <v>284633795</v>
      </c>
      <c r="H40" s="78">
        <v>52666796</v>
      </c>
      <c r="I40" s="79">
        <f t="shared" si="1"/>
        <v>337300591</v>
      </c>
      <c r="J40" s="77">
        <v>99306129</v>
      </c>
      <c r="K40" s="78">
        <v>5059442</v>
      </c>
      <c r="L40" s="78">
        <f t="shared" si="2"/>
        <v>104365571</v>
      </c>
      <c r="M40" s="95">
        <f t="shared" si="3"/>
        <v>0.2943965211522821</v>
      </c>
      <c r="N40" s="77">
        <v>22326632</v>
      </c>
      <c r="O40" s="78">
        <v>626439</v>
      </c>
      <c r="P40" s="78">
        <f t="shared" si="4"/>
        <v>22953071</v>
      </c>
      <c r="Q40" s="95">
        <f t="shared" si="5"/>
        <v>6.4746488592117526E-2</v>
      </c>
      <c r="R40" s="77">
        <v>337694623</v>
      </c>
      <c r="S40" s="78">
        <v>4111282</v>
      </c>
      <c r="T40" s="78">
        <f t="shared" si="6"/>
        <v>341805905</v>
      </c>
      <c r="U40" s="95">
        <f t="shared" si="7"/>
        <v>1.0133569703706804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459327384</v>
      </c>
      <c r="AA40" s="78">
        <f t="shared" si="11"/>
        <v>9797163</v>
      </c>
      <c r="AB40" s="78">
        <f t="shared" si="12"/>
        <v>469124547</v>
      </c>
      <c r="AC40" s="95">
        <f t="shared" si="13"/>
        <v>1.3908204121705794</v>
      </c>
      <c r="AD40" s="77">
        <v>62531992</v>
      </c>
      <c r="AE40" s="78">
        <v>3724064</v>
      </c>
      <c r="AF40" s="78">
        <f t="shared" si="14"/>
        <v>66256056</v>
      </c>
      <c r="AG40" s="78">
        <v>349546515</v>
      </c>
      <c r="AH40" s="78">
        <v>334279738</v>
      </c>
      <c r="AI40" s="79">
        <v>184978167</v>
      </c>
      <c r="AJ40" s="114">
        <f t="shared" si="15"/>
        <v>0.55336338393324935</v>
      </c>
      <c r="AK40" s="115">
        <f t="shared" si="16"/>
        <v>4.1588628366288507</v>
      </c>
    </row>
    <row r="41" spans="1:37" x14ac:dyDescent="0.2">
      <c r="A41" s="55" t="s">
        <v>101</v>
      </c>
      <c r="B41" s="56" t="s">
        <v>509</v>
      </c>
      <c r="C41" s="57" t="s">
        <v>510</v>
      </c>
      <c r="D41" s="77">
        <v>162061667</v>
      </c>
      <c r="E41" s="78">
        <v>52257000</v>
      </c>
      <c r="F41" s="79">
        <f t="shared" si="0"/>
        <v>214318667</v>
      </c>
      <c r="G41" s="77">
        <v>153012657</v>
      </c>
      <c r="H41" s="78">
        <v>56279000</v>
      </c>
      <c r="I41" s="79">
        <f t="shared" si="1"/>
        <v>209291657</v>
      </c>
      <c r="J41" s="77">
        <v>38387054</v>
      </c>
      <c r="K41" s="78">
        <v>5002266</v>
      </c>
      <c r="L41" s="78">
        <f t="shared" si="2"/>
        <v>43389320</v>
      </c>
      <c r="M41" s="95">
        <f t="shared" si="3"/>
        <v>0.20245236034432781</v>
      </c>
      <c r="N41" s="77">
        <v>41993065</v>
      </c>
      <c r="O41" s="78">
        <v>18336262</v>
      </c>
      <c r="P41" s="78">
        <f t="shared" si="4"/>
        <v>60329327</v>
      </c>
      <c r="Q41" s="95">
        <f t="shared" si="5"/>
        <v>0.28149357143957976</v>
      </c>
      <c r="R41" s="77">
        <v>34202553</v>
      </c>
      <c r="S41" s="78">
        <v>4173019</v>
      </c>
      <c r="T41" s="78">
        <f t="shared" si="6"/>
        <v>38375572</v>
      </c>
      <c r="U41" s="95">
        <f t="shared" si="7"/>
        <v>0.18335930132179135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114582672</v>
      </c>
      <c r="AA41" s="78">
        <f t="shared" si="11"/>
        <v>27511547</v>
      </c>
      <c r="AB41" s="78">
        <f t="shared" si="12"/>
        <v>142094219</v>
      </c>
      <c r="AC41" s="95">
        <f t="shared" si="13"/>
        <v>0.67892920834393322</v>
      </c>
      <c r="AD41" s="77">
        <v>38602670</v>
      </c>
      <c r="AE41" s="78">
        <v>9917690</v>
      </c>
      <c r="AF41" s="78">
        <f t="shared" si="14"/>
        <v>48520360</v>
      </c>
      <c r="AG41" s="78">
        <v>154527663</v>
      </c>
      <c r="AH41" s="78">
        <v>176959745</v>
      </c>
      <c r="AI41" s="79">
        <v>128092221</v>
      </c>
      <c r="AJ41" s="114">
        <f t="shared" si="15"/>
        <v>0.72384948904622348</v>
      </c>
      <c r="AK41" s="115">
        <f t="shared" si="16"/>
        <v>-0.20908311479964292</v>
      </c>
    </row>
    <row r="42" spans="1:37" x14ac:dyDescent="0.2">
      <c r="A42" s="55" t="s">
        <v>101</v>
      </c>
      <c r="B42" s="56" t="s">
        <v>511</v>
      </c>
      <c r="C42" s="57" t="s">
        <v>512</v>
      </c>
      <c r="D42" s="77">
        <v>457032488</v>
      </c>
      <c r="E42" s="78">
        <v>80253134</v>
      </c>
      <c r="F42" s="79">
        <f t="shared" si="0"/>
        <v>537285622</v>
      </c>
      <c r="G42" s="77">
        <v>471756665</v>
      </c>
      <c r="H42" s="78">
        <v>83007481</v>
      </c>
      <c r="I42" s="79">
        <f t="shared" si="1"/>
        <v>554764146</v>
      </c>
      <c r="J42" s="77">
        <v>77565200</v>
      </c>
      <c r="K42" s="78">
        <v>5043511</v>
      </c>
      <c r="L42" s="78">
        <f t="shared" si="2"/>
        <v>82608711</v>
      </c>
      <c r="M42" s="95">
        <f t="shared" si="3"/>
        <v>0.15375194797228353</v>
      </c>
      <c r="N42" s="77">
        <v>71763555</v>
      </c>
      <c r="O42" s="78">
        <v>20132211</v>
      </c>
      <c r="P42" s="78">
        <f t="shared" si="4"/>
        <v>91895766</v>
      </c>
      <c r="Q42" s="95">
        <f t="shared" si="5"/>
        <v>0.17103708388459352</v>
      </c>
      <c r="R42" s="77">
        <v>96710693</v>
      </c>
      <c r="S42" s="78">
        <v>19343668</v>
      </c>
      <c r="T42" s="78">
        <f t="shared" si="6"/>
        <v>116054361</v>
      </c>
      <c r="U42" s="95">
        <f t="shared" si="7"/>
        <v>0.20919585708049704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246039448</v>
      </c>
      <c r="AA42" s="78">
        <f t="shared" si="11"/>
        <v>44519390</v>
      </c>
      <c r="AB42" s="78">
        <f t="shared" si="12"/>
        <v>290558838</v>
      </c>
      <c r="AC42" s="95">
        <f t="shared" si="13"/>
        <v>0.52375201262555993</v>
      </c>
      <c r="AD42" s="77">
        <v>65567484</v>
      </c>
      <c r="AE42" s="78">
        <v>7315858</v>
      </c>
      <c r="AF42" s="78">
        <f t="shared" si="14"/>
        <v>72883342</v>
      </c>
      <c r="AG42" s="78">
        <v>401339245</v>
      </c>
      <c r="AH42" s="78">
        <v>456498715</v>
      </c>
      <c r="AI42" s="79">
        <v>278446195</v>
      </c>
      <c r="AJ42" s="114">
        <f t="shared" si="15"/>
        <v>0.60996052310903004</v>
      </c>
      <c r="AK42" s="115">
        <f t="shared" si="16"/>
        <v>0.59233039835083301</v>
      </c>
    </row>
    <row r="43" spans="1:37" x14ac:dyDescent="0.2">
      <c r="A43" s="55" t="s">
        <v>116</v>
      </c>
      <c r="B43" s="56" t="s">
        <v>513</v>
      </c>
      <c r="C43" s="57" t="s">
        <v>514</v>
      </c>
      <c r="D43" s="77">
        <v>151217000</v>
      </c>
      <c r="E43" s="78">
        <v>7565400</v>
      </c>
      <c r="F43" s="79">
        <f t="shared" si="0"/>
        <v>158782400</v>
      </c>
      <c r="G43" s="77">
        <v>152221674</v>
      </c>
      <c r="H43" s="78">
        <v>7517340</v>
      </c>
      <c r="I43" s="79">
        <f t="shared" si="1"/>
        <v>159739014</v>
      </c>
      <c r="J43" s="77">
        <v>61662423</v>
      </c>
      <c r="K43" s="78">
        <v>1051827</v>
      </c>
      <c r="L43" s="78">
        <f t="shared" si="2"/>
        <v>62714250</v>
      </c>
      <c r="M43" s="95">
        <f t="shared" si="3"/>
        <v>0.39496978254516873</v>
      </c>
      <c r="N43" s="77">
        <v>45838420</v>
      </c>
      <c r="O43" s="78">
        <v>63558</v>
      </c>
      <c r="P43" s="78">
        <f t="shared" si="4"/>
        <v>45901978</v>
      </c>
      <c r="Q43" s="95">
        <f t="shared" si="5"/>
        <v>0.28908731698223483</v>
      </c>
      <c r="R43" s="77">
        <v>37320900</v>
      </c>
      <c r="S43" s="78">
        <v>296504</v>
      </c>
      <c r="T43" s="78">
        <f t="shared" si="6"/>
        <v>37617404</v>
      </c>
      <c r="U43" s="95">
        <f t="shared" si="7"/>
        <v>0.23549290219107025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144821743</v>
      </c>
      <c r="AA43" s="78">
        <f t="shared" si="11"/>
        <v>1411889</v>
      </c>
      <c r="AB43" s="78">
        <f t="shared" si="12"/>
        <v>146233632</v>
      </c>
      <c r="AC43" s="95">
        <f t="shared" si="13"/>
        <v>0.91545345334358952</v>
      </c>
      <c r="AD43" s="77">
        <v>3280163</v>
      </c>
      <c r="AE43" s="78">
        <v>734407</v>
      </c>
      <c r="AF43" s="78">
        <f t="shared" si="14"/>
        <v>4014570</v>
      </c>
      <c r="AG43" s="78">
        <v>155295000</v>
      </c>
      <c r="AH43" s="78">
        <v>156946323</v>
      </c>
      <c r="AI43" s="79">
        <v>104781261</v>
      </c>
      <c r="AJ43" s="114">
        <f t="shared" si="15"/>
        <v>0.66762482227761399</v>
      </c>
      <c r="AK43" s="115">
        <f t="shared" si="16"/>
        <v>8.3702199737456322</v>
      </c>
    </row>
    <row r="44" spans="1:37" ht="16.5" x14ac:dyDescent="0.3">
      <c r="A44" s="58" t="s">
        <v>0</v>
      </c>
      <c r="B44" s="59" t="s">
        <v>515</v>
      </c>
      <c r="C44" s="60" t="s">
        <v>0</v>
      </c>
      <c r="D44" s="80">
        <f>SUM(D39:D43)</f>
        <v>3794163961</v>
      </c>
      <c r="E44" s="81">
        <f>SUM(E39:E43)</f>
        <v>439806330</v>
      </c>
      <c r="F44" s="82">
        <f t="shared" si="0"/>
        <v>4233970291</v>
      </c>
      <c r="G44" s="80">
        <f>SUM(G39:G43)</f>
        <v>3860290585</v>
      </c>
      <c r="H44" s="81">
        <f>SUM(H39:H43)</f>
        <v>470754617</v>
      </c>
      <c r="I44" s="82">
        <f t="shared" si="1"/>
        <v>4331045202</v>
      </c>
      <c r="J44" s="80">
        <f>SUM(J39:J43)</f>
        <v>1129791480</v>
      </c>
      <c r="K44" s="81">
        <f>SUM(K39:K43)</f>
        <v>26359930</v>
      </c>
      <c r="L44" s="81">
        <f t="shared" si="2"/>
        <v>1156151410</v>
      </c>
      <c r="M44" s="96">
        <f t="shared" si="3"/>
        <v>0.27306554617484913</v>
      </c>
      <c r="N44" s="80">
        <f>SUM(N39:N43)</f>
        <v>823203823</v>
      </c>
      <c r="O44" s="81">
        <f>SUM(O39:O43)</f>
        <v>67898465</v>
      </c>
      <c r="P44" s="81">
        <f t="shared" si="4"/>
        <v>891102288</v>
      </c>
      <c r="Q44" s="96">
        <f t="shared" si="5"/>
        <v>0.2104649363965034</v>
      </c>
      <c r="R44" s="80">
        <f>SUM(R39:R43)</f>
        <v>1185067477</v>
      </c>
      <c r="S44" s="81">
        <f>SUM(S39:S43)</f>
        <v>79424167</v>
      </c>
      <c r="T44" s="81">
        <f t="shared" si="6"/>
        <v>1264491644</v>
      </c>
      <c r="U44" s="96">
        <f t="shared" si="7"/>
        <v>0.2919599276904522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3138062780</v>
      </c>
      <c r="AA44" s="81">
        <f t="shared" si="11"/>
        <v>173682562</v>
      </c>
      <c r="AB44" s="81">
        <f t="shared" si="12"/>
        <v>3311745342</v>
      </c>
      <c r="AC44" s="96">
        <f t="shared" si="13"/>
        <v>0.76465268486939242</v>
      </c>
      <c r="AD44" s="80">
        <f>SUM(AD39:AD43)</f>
        <v>830082163</v>
      </c>
      <c r="AE44" s="81">
        <f>SUM(AE39:AE43)</f>
        <v>39481179</v>
      </c>
      <c r="AF44" s="81">
        <f t="shared" si="14"/>
        <v>869563342</v>
      </c>
      <c r="AG44" s="81">
        <f>SUM(AG39:AG43)</f>
        <v>3737960395</v>
      </c>
      <c r="AH44" s="81">
        <f>SUM(AH39:AH43)</f>
        <v>3809554812</v>
      </c>
      <c r="AI44" s="82">
        <f>SUM(AI39:AI43)</f>
        <v>2611608586</v>
      </c>
      <c r="AJ44" s="116">
        <f t="shared" si="15"/>
        <v>0.68554167478401939</v>
      </c>
      <c r="AK44" s="117">
        <f t="shared" si="16"/>
        <v>0.45416852680526176</v>
      </c>
    </row>
    <row r="45" spans="1:37" ht="16.5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9799076597</v>
      </c>
      <c r="E45" s="84">
        <f>SUM(E9:E12,E14:E20,E22:E30,E32:E37,E39:E43)</f>
        <v>1546885541</v>
      </c>
      <c r="F45" s="85">
        <f t="shared" si="0"/>
        <v>11345962138</v>
      </c>
      <c r="G45" s="83">
        <f>SUM(G9:G12,G14:G20,G22:G30,G32:G37,G39:G43)</f>
        <v>9936618266</v>
      </c>
      <c r="H45" s="84">
        <f>SUM(H9:H12,H14:H20,H22:H30,H32:H37,H39:H43)</f>
        <v>1649782600</v>
      </c>
      <c r="I45" s="85">
        <f t="shared" si="1"/>
        <v>11586400866</v>
      </c>
      <c r="J45" s="83">
        <f>SUM(J9:J12,J14:J20,J22:J30,J32:J37,J39:J43)</f>
        <v>2212219635</v>
      </c>
      <c r="K45" s="84">
        <f>SUM(K9:K12,K14:K20,K22:K30,K32:K37,K39:K43)</f>
        <v>168462499</v>
      </c>
      <c r="L45" s="84">
        <f t="shared" si="2"/>
        <v>2380682134</v>
      </c>
      <c r="M45" s="97">
        <f t="shared" si="3"/>
        <v>0.20982637744106317</v>
      </c>
      <c r="N45" s="83">
        <f>SUM(N9:N12,N14:N20,N22:N30,N32:N37,N39:N43)</f>
        <v>2101794355</v>
      </c>
      <c r="O45" s="84">
        <f>SUM(O9:O12,O14:O20,O22:O30,O32:O37,O39:O43)</f>
        <v>331158392</v>
      </c>
      <c r="P45" s="84">
        <f t="shared" si="4"/>
        <v>2432952747</v>
      </c>
      <c r="Q45" s="97">
        <f t="shared" si="5"/>
        <v>0.21443335676676836</v>
      </c>
      <c r="R45" s="83">
        <f>SUM(R9:R12,R14:R20,R22:R30,R32:R37,R39:R43)</f>
        <v>2480469046</v>
      </c>
      <c r="S45" s="84">
        <f>SUM(S9:S12,S14:S20,S22:S30,S32:S37,S39:S43)</f>
        <v>277880507</v>
      </c>
      <c r="T45" s="84">
        <f t="shared" si="6"/>
        <v>2758349553</v>
      </c>
      <c r="U45" s="97">
        <f t="shared" si="7"/>
        <v>0.23806785082797427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6794483036</v>
      </c>
      <c r="AA45" s="84">
        <f t="shared" si="11"/>
        <v>777501398</v>
      </c>
      <c r="AB45" s="84">
        <f t="shared" si="12"/>
        <v>7571984434</v>
      </c>
      <c r="AC45" s="97">
        <f t="shared" si="13"/>
        <v>0.65352342988751555</v>
      </c>
      <c r="AD45" s="83">
        <f>SUM(AD9:AD12,AD14:AD20,AD22:AD30,AD32:AD37,AD39:AD43)</f>
        <v>1955317418</v>
      </c>
      <c r="AE45" s="84">
        <f>SUM(AE9:AE12,AE14:AE20,AE22:AE30,AE32:AE37,AE39:AE43)</f>
        <v>148684066</v>
      </c>
      <c r="AF45" s="84">
        <f t="shared" si="14"/>
        <v>2104001484</v>
      </c>
      <c r="AG45" s="84">
        <f>SUM(AG9:AG12,AG14:AG20,AG22:AG30,AG32:AG37,AG39:AG43)</f>
        <v>10456254120</v>
      </c>
      <c r="AH45" s="84">
        <f>SUM(AH9:AH12,AH14:AH20,AH22:AH30,AH32:AH37,AH39:AH43)</f>
        <v>10676783943</v>
      </c>
      <c r="AI45" s="85">
        <f>SUM(AI9:AI12,AI14:AI20,AI22:AI30,AI32:AI37,AI39:AI43)</f>
        <v>6331479526</v>
      </c>
      <c r="AJ45" s="118">
        <f t="shared" si="15"/>
        <v>0.59301373520357659</v>
      </c>
      <c r="AK45" s="119">
        <f t="shared" si="16"/>
        <v>0.31100171457863857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517</v>
      </c>
      <c r="C9" s="57" t="s">
        <v>518</v>
      </c>
      <c r="D9" s="77">
        <v>565419227</v>
      </c>
      <c r="E9" s="78">
        <v>190134137</v>
      </c>
      <c r="F9" s="79">
        <f>$D9       +$E9</f>
        <v>755553364</v>
      </c>
      <c r="G9" s="77">
        <v>592450838</v>
      </c>
      <c r="H9" s="78">
        <v>199543437</v>
      </c>
      <c r="I9" s="79">
        <f>$G9       +$H9</f>
        <v>791994275</v>
      </c>
      <c r="J9" s="77">
        <v>218896454</v>
      </c>
      <c r="K9" s="78">
        <v>63691748</v>
      </c>
      <c r="L9" s="78">
        <f>$J9       +$K9</f>
        <v>282588202</v>
      </c>
      <c r="M9" s="95">
        <f>IF(($F9       =0),0,($L9       /$F9       ))</f>
        <v>0.37401488162787133</v>
      </c>
      <c r="N9" s="77">
        <v>182960948</v>
      </c>
      <c r="O9" s="78">
        <v>39542737</v>
      </c>
      <c r="P9" s="78">
        <f>$N9       +$O9</f>
        <v>222503685</v>
      </c>
      <c r="Q9" s="95">
        <f>IF(($F9       =0),0,($P9       /$F9       ))</f>
        <v>0.29449102552073342</v>
      </c>
      <c r="R9" s="77">
        <v>142157415</v>
      </c>
      <c r="S9" s="78">
        <v>15609305</v>
      </c>
      <c r="T9" s="78">
        <f>$R9       +$S9</f>
        <v>157766720</v>
      </c>
      <c r="U9" s="95">
        <f>IF(($I9       =0),0,($T9       /$I9       ))</f>
        <v>0.19920184397797572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544014817</v>
      </c>
      <c r="AA9" s="78">
        <f>$K9       +$O9       +$S9</f>
        <v>118843790</v>
      </c>
      <c r="AB9" s="78">
        <f>$Z9       +$AA9</f>
        <v>662858607</v>
      </c>
      <c r="AC9" s="95">
        <f>IF(($I9       =0),0,($AB9       /$I9       ))</f>
        <v>0.83694873551958437</v>
      </c>
      <c r="AD9" s="77">
        <v>144353077</v>
      </c>
      <c r="AE9" s="78">
        <v>47788824</v>
      </c>
      <c r="AF9" s="78">
        <f>$AD9       +$AE9</f>
        <v>192141901</v>
      </c>
      <c r="AG9" s="78">
        <v>805710142</v>
      </c>
      <c r="AH9" s="78">
        <v>755821919</v>
      </c>
      <c r="AI9" s="79">
        <v>583399007</v>
      </c>
      <c r="AJ9" s="114">
        <f>IF(($AH9       =0),0,($AI9       /$AH9       ))</f>
        <v>0.77187362834339812</v>
      </c>
      <c r="AK9" s="115">
        <f>IF(($AF9       =0),0,(($T9       /$AF9       )-1))</f>
        <v>-0.17890517800175199</v>
      </c>
    </row>
    <row r="10" spans="1:37" x14ac:dyDescent="0.2">
      <c r="A10" s="55" t="s">
        <v>101</v>
      </c>
      <c r="B10" s="56" t="s">
        <v>85</v>
      </c>
      <c r="C10" s="57" t="s">
        <v>86</v>
      </c>
      <c r="D10" s="77">
        <v>2556366680</v>
      </c>
      <c r="E10" s="78">
        <v>361808000</v>
      </c>
      <c r="F10" s="79">
        <f t="shared" ref="F10:F35" si="0">$D10      +$E10</f>
        <v>2918174680</v>
      </c>
      <c r="G10" s="77">
        <v>2556366680</v>
      </c>
      <c r="H10" s="78">
        <v>353871165</v>
      </c>
      <c r="I10" s="79">
        <f t="shared" ref="I10:I35" si="1">$G10      +$H10</f>
        <v>2910237845</v>
      </c>
      <c r="J10" s="77">
        <v>734999251</v>
      </c>
      <c r="K10" s="78">
        <v>67556883</v>
      </c>
      <c r="L10" s="78">
        <f t="shared" ref="L10:L35" si="2">$J10      +$K10</f>
        <v>802556134</v>
      </c>
      <c r="M10" s="95">
        <f t="shared" ref="M10:M35" si="3">IF(($F10      =0),0,($L10      /$F10      ))</f>
        <v>0.27501990867798221</v>
      </c>
      <c r="N10" s="77">
        <v>710803915</v>
      </c>
      <c r="O10" s="78">
        <v>94593617</v>
      </c>
      <c r="P10" s="78">
        <f t="shared" ref="P10:P35" si="4">$N10      +$O10</f>
        <v>805397532</v>
      </c>
      <c r="Q10" s="95">
        <f t="shared" ref="Q10:Q35" si="5">IF(($F10      =0),0,($P10      /$F10      ))</f>
        <v>0.27599359884789348</v>
      </c>
      <c r="R10" s="77">
        <v>530355553</v>
      </c>
      <c r="S10" s="78">
        <v>34703499</v>
      </c>
      <c r="T10" s="78">
        <f t="shared" ref="T10:T35" si="6">$R10      +$S10</f>
        <v>565059052</v>
      </c>
      <c r="U10" s="95">
        <f t="shared" ref="U10:U35" si="7">IF(($I10      =0),0,($T10      /$I10      ))</f>
        <v>0.19416249876992442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      +$R10</f>
        <v>1976158719</v>
      </c>
      <c r="AA10" s="78">
        <f t="shared" ref="AA10:AA35" si="11">$K10      +$O10      +$S10</f>
        <v>196853999</v>
      </c>
      <c r="AB10" s="78">
        <f t="shared" ref="AB10:AB35" si="12">$Z10      +$AA10</f>
        <v>2173012718</v>
      </c>
      <c r="AC10" s="95">
        <f t="shared" ref="AC10:AC35" si="13">IF(($I10      =0),0,($AB10      /$I10      ))</f>
        <v>0.74667873683705743</v>
      </c>
      <c r="AD10" s="77">
        <v>856693540</v>
      </c>
      <c r="AE10" s="78">
        <v>37948103</v>
      </c>
      <c r="AF10" s="78">
        <f t="shared" ref="AF10:AF35" si="14">$AD10      +$AE10</f>
        <v>894641643</v>
      </c>
      <c r="AG10" s="78">
        <v>2871887522</v>
      </c>
      <c r="AH10" s="78">
        <v>2968127156</v>
      </c>
      <c r="AI10" s="79">
        <v>2071506070</v>
      </c>
      <c r="AJ10" s="114">
        <f t="shared" ref="AJ10:AJ35" si="15">IF(($AH10      =0),0,($AI10      /$AH10      ))</f>
        <v>0.69791688870623303</v>
      </c>
      <c r="AK10" s="115">
        <f t="shared" ref="AK10:AK35" si="16">IF(($AF10      =0),0,(($T10      /$AF10      )-1))</f>
        <v>-0.36839621045898485</v>
      </c>
    </row>
    <row r="11" spans="1:37" x14ac:dyDescent="0.2">
      <c r="A11" s="55" t="s">
        <v>101</v>
      </c>
      <c r="B11" s="56" t="s">
        <v>87</v>
      </c>
      <c r="C11" s="57" t="s">
        <v>88</v>
      </c>
      <c r="D11" s="77">
        <v>7967455452</v>
      </c>
      <c r="E11" s="78">
        <v>614997558</v>
      </c>
      <c r="F11" s="79">
        <f t="shared" si="0"/>
        <v>8582453010</v>
      </c>
      <c r="G11" s="77">
        <v>7851563895</v>
      </c>
      <c r="H11" s="78">
        <v>558660844</v>
      </c>
      <c r="I11" s="79">
        <f t="shared" si="1"/>
        <v>8410224739</v>
      </c>
      <c r="J11" s="77">
        <v>744551715</v>
      </c>
      <c r="K11" s="78">
        <v>16926241</v>
      </c>
      <c r="L11" s="78">
        <f t="shared" si="2"/>
        <v>761477956</v>
      </c>
      <c r="M11" s="95">
        <f t="shared" si="3"/>
        <v>8.8724978174975169E-2</v>
      </c>
      <c r="N11" s="77">
        <v>2260448079</v>
      </c>
      <c r="O11" s="78">
        <v>104248051</v>
      </c>
      <c r="P11" s="78">
        <f t="shared" si="4"/>
        <v>2364696130</v>
      </c>
      <c r="Q11" s="95">
        <f t="shared" si="5"/>
        <v>0.27552683681981499</v>
      </c>
      <c r="R11" s="77">
        <v>1122170956</v>
      </c>
      <c r="S11" s="78">
        <v>40720102</v>
      </c>
      <c r="T11" s="78">
        <f t="shared" si="6"/>
        <v>1162891058</v>
      </c>
      <c r="U11" s="95">
        <f t="shared" si="7"/>
        <v>0.13827110381574312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4127170750</v>
      </c>
      <c r="AA11" s="78">
        <f t="shared" si="11"/>
        <v>161894394</v>
      </c>
      <c r="AB11" s="78">
        <f t="shared" si="12"/>
        <v>4289065144</v>
      </c>
      <c r="AC11" s="95">
        <f t="shared" si="13"/>
        <v>0.50998222724188247</v>
      </c>
      <c r="AD11" s="77">
        <v>1397387534</v>
      </c>
      <c r="AE11" s="78">
        <v>97675908</v>
      </c>
      <c r="AF11" s="78">
        <f t="shared" si="14"/>
        <v>1495063442</v>
      </c>
      <c r="AG11" s="78">
        <v>7699087821</v>
      </c>
      <c r="AH11" s="78">
        <v>7708277433</v>
      </c>
      <c r="AI11" s="79">
        <v>3037696113</v>
      </c>
      <c r="AJ11" s="114">
        <f t="shared" si="15"/>
        <v>0.39408235360020677</v>
      </c>
      <c r="AK11" s="115">
        <f t="shared" si="16"/>
        <v>-0.22217945718453336</v>
      </c>
    </row>
    <row r="12" spans="1:37" x14ac:dyDescent="0.2">
      <c r="A12" s="55" t="s">
        <v>101</v>
      </c>
      <c r="B12" s="56" t="s">
        <v>519</v>
      </c>
      <c r="C12" s="57" t="s">
        <v>520</v>
      </c>
      <c r="D12" s="77">
        <v>258850062</v>
      </c>
      <c r="E12" s="78">
        <v>56886349</v>
      </c>
      <c r="F12" s="79">
        <f t="shared" si="0"/>
        <v>315736411</v>
      </c>
      <c r="G12" s="77">
        <v>258850062</v>
      </c>
      <c r="H12" s="78">
        <v>54373044</v>
      </c>
      <c r="I12" s="79">
        <f t="shared" si="1"/>
        <v>313223106</v>
      </c>
      <c r="J12" s="77">
        <v>68477280</v>
      </c>
      <c r="K12" s="78">
        <v>11454442</v>
      </c>
      <c r="L12" s="78">
        <f t="shared" si="2"/>
        <v>79931722</v>
      </c>
      <c r="M12" s="95">
        <f t="shared" si="3"/>
        <v>0.25315965854821859</v>
      </c>
      <c r="N12" s="77">
        <v>68719491</v>
      </c>
      <c r="O12" s="78">
        <v>14384104</v>
      </c>
      <c r="P12" s="78">
        <f t="shared" si="4"/>
        <v>83103595</v>
      </c>
      <c r="Q12" s="95">
        <f t="shared" si="5"/>
        <v>0.26320561108804141</v>
      </c>
      <c r="R12" s="77">
        <v>67037761</v>
      </c>
      <c r="S12" s="78">
        <v>5528985</v>
      </c>
      <c r="T12" s="78">
        <f t="shared" si="6"/>
        <v>72566746</v>
      </c>
      <c r="U12" s="95">
        <f t="shared" si="7"/>
        <v>0.23167749955202857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204234532</v>
      </c>
      <c r="AA12" s="78">
        <f t="shared" si="11"/>
        <v>31367531</v>
      </c>
      <c r="AB12" s="78">
        <f t="shared" si="12"/>
        <v>235602063</v>
      </c>
      <c r="AC12" s="95">
        <f t="shared" si="13"/>
        <v>0.75218608872360782</v>
      </c>
      <c r="AD12" s="77">
        <v>53545188</v>
      </c>
      <c r="AE12" s="78">
        <v>18589780</v>
      </c>
      <c r="AF12" s="78">
        <f t="shared" si="14"/>
        <v>72134968</v>
      </c>
      <c r="AG12" s="78">
        <v>315576889</v>
      </c>
      <c r="AH12" s="78">
        <v>330966710</v>
      </c>
      <c r="AI12" s="79">
        <v>169399261</v>
      </c>
      <c r="AJ12" s="114">
        <f t="shared" si="15"/>
        <v>0.51183172168584568</v>
      </c>
      <c r="AK12" s="115">
        <f t="shared" si="16"/>
        <v>5.9856961467010805E-3</v>
      </c>
    </row>
    <row r="13" spans="1:37" x14ac:dyDescent="0.2">
      <c r="A13" s="55" t="s">
        <v>101</v>
      </c>
      <c r="B13" s="56" t="s">
        <v>521</v>
      </c>
      <c r="C13" s="57" t="s">
        <v>522</v>
      </c>
      <c r="D13" s="77">
        <v>1077484189</v>
      </c>
      <c r="E13" s="78">
        <v>244590790</v>
      </c>
      <c r="F13" s="79">
        <f t="shared" si="0"/>
        <v>1322074979</v>
      </c>
      <c r="G13" s="77">
        <v>1078188918</v>
      </c>
      <c r="H13" s="78">
        <v>231793386</v>
      </c>
      <c r="I13" s="79">
        <f t="shared" si="1"/>
        <v>1309982304</v>
      </c>
      <c r="J13" s="77">
        <v>349373482</v>
      </c>
      <c r="K13" s="78">
        <v>36273454</v>
      </c>
      <c r="L13" s="78">
        <f t="shared" si="2"/>
        <v>385646936</v>
      </c>
      <c r="M13" s="95">
        <f t="shared" si="3"/>
        <v>0.29169823355381724</v>
      </c>
      <c r="N13" s="77">
        <v>298882797</v>
      </c>
      <c r="O13" s="78">
        <v>72154026</v>
      </c>
      <c r="P13" s="78">
        <f t="shared" si="4"/>
        <v>371036823</v>
      </c>
      <c r="Q13" s="95">
        <f t="shared" si="5"/>
        <v>0.28064733762728594</v>
      </c>
      <c r="R13" s="77">
        <v>267225290</v>
      </c>
      <c r="S13" s="78">
        <v>43450503</v>
      </c>
      <c r="T13" s="78">
        <f t="shared" si="6"/>
        <v>310675793</v>
      </c>
      <c r="U13" s="95">
        <f t="shared" si="7"/>
        <v>0.23716029754856902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915481569</v>
      </c>
      <c r="AA13" s="78">
        <f t="shared" si="11"/>
        <v>151877983</v>
      </c>
      <c r="AB13" s="78">
        <f t="shared" si="12"/>
        <v>1067359552</v>
      </c>
      <c r="AC13" s="95">
        <f t="shared" si="13"/>
        <v>0.81478929046662907</v>
      </c>
      <c r="AD13" s="77">
        <v>275463066</v>
      </c>
      <c r="AE13" s="78">
        <v>53204916</v>
      </c>
      <c r="AF13" s="78">
        <f t="shared" si="14"/>
        <v>328667982</v>
      </c>
      <c r="AG13" s="78">
        <v>1237304711</v>
      </c>
      <c r="AH13" s="78">
        <v>1232690550</v>
      </c>
      <c r="AI13" s="79">
        <v>988516810</v>
      </c>
      <c r="AJ13" s="114">
        <f t="shared" si="15"/>
        <v>0.80191805640109759</v>
      </c>
      <c r="AK13" s="115">
        <f t="shared" si="16"/>
        <v>-5.4742749477799779E-2</v>
      </c>
    </row>
    <row r="14" spans="1:37" x14ac:dyDescent="0.2">
      <c r="A14" s="55" t="s">
        <v>116</v>
      </c>
      <c r="B14" s="56" t="s">
        <v>523</v>
      </c>
      <c r="C14" s="57" t="s">
        <v>524</v>
      </c>
      <c r="D14" s="77">
        <v>410734000</v>
      </c>
      <c r="E14" s="78">
        <v>41440000</v>
      </c>
      <c r="F14" s="79">
        <f t="shared" si="0"/>
        <v>452174000</v>
      </c>
      <c r="G14" s="77">
        <v>410734000</v>
      </c>
      <c r="H14" s="78">
        <v>41440000</v>
      </c>
      <c r="I14" s="79">
        <f t="shared" si="1"/>
        <v>452174000</v>
      </c>
      <c r="J14" s="77">
        <v>3598698</v>
      </c>
      <c r="K14" s="78">
        <v>925413</v>
      </c>
      <c r="L14" s="78">
        <f t="shared" si="2"/>
        <v>4524111</v>
      </c>
      <c r="M14" s="95">
        <f t="shared" si="3"/>
        <v>1.0005243556683932E-2</v>
      </c>
      <c r="N14" s="77">
        <v>138035480</v>
      </c>
      <c r="O14" s="78">
        <v>106516</v>
      </c>
      <c r="P14" s="78">
        <f t="shared" si="4"/>
        <v>138141996</v>
      </c>
      <c r="Q14" s="95">
        <f t="shared" si="5"/>
        <v>0.30550627855648488</v>
      </c>
      <c r="R14" s="77">
        <v>104364874</v>
      </c>
      <c r="S14" s="78">
        <v>18151</v>
      </c>
      <c r="T14" s="78">
        <f t="shared" si="6"/>
        <v>104383025</v>
      </c>
      <c r="U14" s="95">
        <f t="shared" si="7"/>
        <v>0.23084703012557112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245999052</v>
      </c>
      <c r="AA14" s="78">
        <f t="shared" si="11"/>
        <v>1050080</v>
      </c>
      <c r="AB14" s="78">
        <f t="shared" si="12"/>
        <v>247049132</v>
      </c>
      <c r="AC14" s="95">
        <f t="shared" si="13"/>
        <v>0.54635855223873997</v>
      </c>
      <c r="AD14" s="77">
        <v>110523327</v>
      </c>
      <c r="AE14" s="78">
        <v>992261</v>
      </c>
      <c r="AF14" s="78">
        <f t="shared" si="14"/>
        <v>111515588</v>
      </c>
      <c r="AG14" s="78">
        <v>423525523</v>
      </c>
      <c r="AH14" s="78">
        <v>427456000</v>
      </c>
      <c r="AI14" s="79">
        <v>395280803</v>
      </c>
      <c r="AJ14" s="114">
        <f t="shared" si="15"/>
        <v>0.92472863405824224</v>
      </c>
      <c r="AK14" s="115">
        <f t="shared" si="16"/>
        <v>-6.3960233075218142E-2</v>
      </c>
    </row>
    <row r="15" spans="1:37" ht="16.5" x14ac:dyDescent="0.3">
      <c r="A15" s="58" t="s">
        <v>0</v>
      </c>
      <c r="B15" s="59" t="s">
        <v>525</v>
      </c>
      <c r="C15" s="60" t="s">
        <v>0</v>
      </c>
      <c r="D15" s="80">
        <f>SUM(D9:D14)</f>
        <v>12836309610</v>
      </c>
      <c r="E15" s="81">
        <f>SUM(E9:E14)</f>
        <v>1509856834</v>
      </c>
      <c r="F15" s="82">
        <f t="shared" si="0"/>
        <v>14346166444</v>
      </c>
      <c r="G15" s="80">
        <f>SUM(G9:G14)</f>
        <v>12748154393</v>
      </c>
      <c r="H15" s="81">
        <f>SUM(H9:H14)</f>
        <v>1439681876</v>
      </c>
      <c r="I15" s="82">
        <f t="shared" si="1"/>
        <v>14187836269</v>
      </c>
      <c r="J15" s="80">
        <f>SUM(J9:J14)</f>
        <v>2119896880</v>
      </c>
      <c r="K15" s="81">
        <f>SUM(K9:K14)</f>
        <v>196828181</v>
      </c>
      <c r="L15" s="81">
        <f t="shared" si="2"/>
        <v>2316725061</v>
      </c>
      <c r="M15" s="96">
        <f t="shared" si="3"/>
        <v>0.16148739595649431</v>
      </c>
      <c r="N15" s="80">
        <f>SUM(N9:N14)</f>
        <v>3659850710</v>
      </c>
      <c r="O15" s="81">
        <f>SUM(O9:O14)</f>
        <v>325029051</v>
      </c>
      <c r="P15" s="81">
        <f t="shared" si="4"/>
        <v>3984879761</v>
      </c>
      <c r="Q15" s="96">
        <f t="shared" si="5"/>
        <v>0.27776617374090184</v>
      </c>
      <c r="R15" s="80">
        <f>SUM(R9:R14)</f>
        <v>2233311849</v>
      </c>
      <c r="S15" s="81">
        <f>SUM(S9:S14)</f>
        <v>140030545</v>
      </c>
      <c r="T15" s="81">
        <f t="shared" si="6"/>
        <v>2373342394</v>
      </c>
      <c r="U15" s="96">
        <f t="shared" si="7"/>
        <v>0.16728008055644697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8013059439</v>
      </c>
      <c r="AA15" s="81">
        <f t="shared" si="11"/>
        <v>661887777</v>
      </c>
      <c r="AB15" s="81">
        <f t="shared" si="12"/>
        <v>8674947216</v>
      </c>
      <c r="AC15" s="96">
        <f t="shared" si="13"/>
        <v>0.61143553192494204</v>
      </c>
      <c r="AD15" s="80">
        <f>SUM(AD9:AD14)</f>
        <v>2837965732</v>
      </c>
      <c r="AE15" s="81">
        <f>SUM(AE9:AE14)</f>
        <v>256199792</v>
      </c>
      <c r="AF15" s="81">
        <f t="shared" si="14"/>
        <v>3094165524</v>
      </c>
      <c r="AG15" s="81">
        <f>SUM(AG9:AG14)</f>
        <v>13353092608</v>
      </c>
      <c r="AH15" s="81">
        <f>SUM(AH9:AH14)</f>
        <v>13423339768</v>
      </c>
      <c r="AI15" s="82">
        <f>SUM(AI9:AI14)</f>
        <v>7245798064</v>
      </c>
      <c r="AJ15" s="116">
        <f t="shared" si="15"/>
        <v>0.53979100501302313</v>
      </c>
      <c r="AK15" s="117">
        <f t="shared" si="16"/>
        <v>-0.23296204563360001</v>
      </c>
    </row>
    <row r="16" spans="1:37" x14ac:dyDescent="0.2">
      <c r="A16" s="55" t="s">
        <v>101</v>
      </c>
      <c r="B16" s="56" t="s">
        <v>526</v>
      </c>
      <c r="C16" s="57" t="s">
        <v>527</v>
      </c>
      <c r="D16" s="77">
        <v>186275064</v>
      </c>
      <c r="E16" s="78">
        <v>21860004</v>
      </c>
      <c r="F16" s="79">
        <f t="shared" si="0"/>
        <v>208135068</v>
      </c>
      <c r="G16" s="77">
        <v>194465772</v>
      </c>
      <c r="H16" s="78">
        <v>45922464</v>
      </c>
      <c r="I16" s="79">
        <f t="shared" si="1"/>
        <v>240388236</v>
      </c>
      <c r="J16" s="77">
        <v>57869703</v>
      </c>
      <c r="K16" s="78">
        <v>1758154</v>
      </c>
      <c r="L16" s="78">
        <f t="shared" si="2"/>
        <v>59627857</v>
      </c>
      <c r="M16" s="95">
        <f t="shared" si="3"/>
        <v>0.28648635510090975</v>
      </c>
      <c r="N16" s="77">
        <v>5949598</v>
      </c>
      <c r="O16" s="78">
        <v>6153488</v>
      </c>
      <c r="P16" s="78">
        <f t="shared" si="4"/>
        <v>12103086</v>
      </c>
      <c r="Q16" s="95">
        <f t="shared" si="5"/>
        <v>5.8150152765222632E-2</v>
      </c>
      <c r="R16" s="77">
        <v>56354240</v>
      </c>
      <c r="S16" s="78">
        <v>4032189</v>
      </c>
      <c r="T16" s="78">
        <f t="shared" si="6"/>
        <v>60386429</v>
      </c>
      <c r="U16" s="95">
        <f t="shared" si="7"/>
        <v>0.25120376106923969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120173541</v>
      </c>
      <c r="AA16" s="78">
        <f t="shared" si="11"/>
        <v>11943831</v>
      </c>
      <c r="AB16" s="78">
        <f t="shared" si="12"/>
        <v>132117372</v>
      </c>
      <c r="AC16" s="95">
        <f t="shared" si="13"/>
        <v>0.54959998957686096</v>
      </c>
      <c r="AD16" s="77">
        <v>45538729</v>
      </c>
      <c r="AE16" s="78">
        <v>0</v>
      </c>
      <c r="AF16" s="78">
        <f t="shared" si="14"/>
        <v>45538729</v>
      </c>
      <c r="AG16" s="78">
        <v>229199042</v>
      </c>
      <c r="AH16" s="78">
        <v>220995404</v>
      </c>
      <c r="AI16" s="79">
        <v>159921790</v>
      </c>
      <c r="AJ16" s="114">
        <f t="shared" si="15"/>
        <v>0.72364305820586206</v>
      </c>
      <c r="AK16" s="115">
        <f t="shared" si="16"/>
        <v>0.32604555124935519</v>
      </c>
    </row>
    <row r="17" spans="1:37" x14ac:dyDescent="0.2">
      <c r="A17" s="55" t="s">
        <v>101</v>
      </c>
      <c r="B17" s="56" t="s">
        <v>528</v>
      </c>
      <c r="C17" s="57" t="s">
        <v>529</v>
      </c>
      <c r="D17" s="77">
        <v>683506641</v>
      </c>
      <c r="E17" s="78">
        <v>100910176</v>
      </c>
      <c r="F17" s="79">
        <f t="shared" si="0"/>
        <v>784416817</v>
      </c>
      <c r="G17" s="77">
        <v>258985373</v>
      </c>
      <c r="H17" s="78">
        <v>32751000</v>
      </c>
      <c r="I17" s="79">
        <f t="shared" si="1"/>
        <v>291736373</v>
      </c>
      <c r="J17" s="77">
        <v>90858894</v>
      </c>
      <c r="K17" s="78">
        <v>3060135</v>
      </c>
      <c r="L17" s="78">
        <f t="shared" si="2"/>
        <v>93919029</v>
      </c>
      <c r="M17" s="95">
        <f t="shared" si="3"/>
        <v>0.11973102432861278</v>
      </c>
      <c r="N17" s="77">
        <v>72741720</v>
      </c>
      <c r="O17" s="78">
        <v>15214821</v>
      </c>
      <c r="P17" s="78">
        <f t="shared" si="4"/>
        <v>87956541</v>
      </c>
      <c r="Q17" s="95">
        <f t="shared" si="5"/>
        <v>0.11212985123953557</v>
      </c>
      <c r="R17" s="77">
        <v>33474069</v>
      </c>
      <c r="S17" s="78">
        <v>2721818</v>
      </c>
      <c r="T17" s="78">
        <f t="shared" si="6"/>
        <v>36195887</v>
      </c>
      <c r="U17" s="95">
        <f t="shared" si="7"/>
        <v>0.12407053199362289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197074683</v>
      </c>
      <c r="AA17" s="78">
        <f t="shared" si="11"/>
        <v>20996774</v>
      </c>
      <c r="AB17" s="78">
        <f t="shared" si="12"/>
        <v>218071457</v>
      </c>
      <c r="AC17" s="95">
        <f t="shared" si="13"/>
        <v>0.74749492069677581</v>
      </c>
      <c r="AD17" s="77">
        <v>89212404</v>
      </c>
      <c r="AE17" s="78">
        <v>9468241</v>
      </c>
      <c r="AF17" s="78">
        <f t="shared" si="14"/>
        <v>98680645</v>
      </c>
      <c r="AG17" s="78">
        <v>345107059</v>
      </c>
      <c r="AH17" s="78">
        <v>306220936</v>
      </c>
      <c r="AI17" s="79">
        <v>232354320</v>
      </c>
      <c r="AJ17" s="114">
        <f t="shared" si="15"/>
        <v>0.75877999406284879</v>
      </c>
      <c r="AK17" s="115">
        <f t="shared" si="16"/>
        <v>-0.6332017590683563</v>
      </c>
    </row>
    <row r="18" spans="1:37" x14ac:dyDescent="0.2">
      <c r="A18" s="55" t="s">
        <v>101</v>
      </c>
      <c r="B18" s="56" t="s">
        <v>530</v>
      </c>
      <c r="C18" s="57" t="s">
        <v>531</v>
      </c>
      <c r="D18" s="77">
        <v>1269382384</v>
      </c>
      <c r="E18" s="78">
        <v>109599464</v>
      </c>
      <c r="F18" s="79">
        <f t="shared" si="0"/>
        <v>1378981848</v>
      </c>
      <c r="G18" s="77">
        <v>1269382384</v>
      </c>
      <c r="H18" s="78">
        <v>114136960</v>
      </c>
      <c r="I18" s="79">
        <f t="shared" si="1"/>
        <v>1383519344</v>
      </c>
      <c r="J18" s="77">
        <v>375647508</v>
      </c>
      <c r="K18" s="78">
        <v>22224274</v>
      </c>
      <c r="L18" s="78">
        <f t="shared" si="2"/>
        <v>397871782</v>
      </c>
      <c r="M18" s="95">
        <f t="shared" si="3"/>
        <v>0.2885257573020642</v>
      </c>
      <c r="N18" s="77">
        <v>329508337</v>
      </c>
      <c r="O18" s="78">
        <v>44835535</v>
      </c>
      <c r="P18" s="78">
        <f t="shared" si="4"/>
        <v>374343872</v>
      </c>
      <c r="Q18" s="95">
        <f t="shared" si="5"/>
        <v>0.27146395911079463</v>
      </c>
      <c r="R18" s="77">
        <v>262186637</v>
      </c>
      <c r="S18" s="78">
        <v>16739622</v>
      </c>
      <c r="T18" s="78">
        <f t="shared" si="6"/>
        <v>278926259</v>
      </c>
      <c r="U18" s="95">
        <f t="shared" si="7"/>
        <v>0.20160633113634296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967342482</v>
      </c>
      <c r="AA18" s="78">
        <f t="shared" si="11"/>
        <v>83799431</v>
      </c>
      <c r="AB18" s="78">
        <f t="shared" si="12"/>
        <v>1051141913</v>
      </c>
      <c r="AC18" s="95">
        <f t="shared" si="13"/>
        <v>0.759759462387394</v>
      </c>
      <c r="AD18" s="77">
        <v>312635612</v>
      </c>
      <c r="AE18" s="78">
        <v>15973844</v>
      </c>
      <c r="AF18" s="78">
        <f t="shared" si="14"/>
        <v>328609456</v>
      </c>
      <c r="AG18" s="78">
        <v>1325192904</v>
      </c>
      <c r="AH18" s="78">
        <v>1362592904</v>
      </c>
      <c r="AI18" s="79">
        <v>1062483868</v>
      </c>
      <c r="AJ18" s="114">
        <f t="shared" si="15"/>
        <v>0.77975150529625836</v>
      </c>
      <c r="AK18" s="115">
        <f t="shared" si="16"/>
        <v>-0.15119223166846418</v>
      </c>
    </row>
    <row r="19" spans="1:37" x14ac:dyDescent="0.2">
      <c r="A19" s="55" t="s">
        <v>101</v>
      </c>
      <c r="B19" s="56" t="s">
        <v>532</v>
      </c>
      <c r="C19" s="57" t="s">
        <v>533</v>
      </c>
      <c r="D19" s="77">
        <v>646138000</v>
      </c>
      <c r="E19" s="78">
        <v>129399000</v>
      </c>
      <c r="F19" s="79">
        <f t="shared" si="0"/>
        <v>775537000</v>
      </c>
      <c r="G19" s="77">
        <v>646138000</v>
      </c>
      <c r="H19" s="78">
        <v>129399000</v>
      </c>
      <c r="I19" s="79">
        <f t="shared" si="1"/>
        <v>775537000</v>
      </c>
      <c r="J19" s="77">
        <v>0</v>
      </c>
      <c r="K19" s="78">
        <v>0</v>
      </c>
      <c r="L19" s="78">
        <f t="shared" si="2"/>
        <v>0</v>
      </c>
      <c r="M19" s="95">
        <f t="shared" si="3"/>
        <v>0</v>
      </c>
      <c r="N19" s="77">
        <v>36078022</v>
      </c>
      <c r="O19" s="78">
        <v>12099664</v>
      </c>
      <c r="P19" s="78">
        <f t="shared" si="4"/>
        <v>48177686</v>
      </c>
      <c r="Q19" s="95">
        <f t="shared" si="5"/>
        <v>6.2121711794537203E-2</v>
      </c>
      <c r="R19" s="77">
        <v>26288198</v>
      </c>
      <c r="S19" s="78">
        <v>-1270</v>
      </c>
      <c r="T19" s="78">
        <f t="shared" si="6"/>
        <v>26286928</v>
      </c>
      <c r="U19" s="95">
        <f t="shared" si="7"/>
        <v>3.3895130728772448E-2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62366220</v>
      </c>
      <c r="AA19" s="78">
        <f t="shared" si="11"/>
        <v>12098394</v>
      </c>
      <c r="AB19" s="78">
        <f t="shared" si="12"/>
        <v>74464614</v>
      </c>
      <c r="AC19" s="95">
        <f t="shared" si="13"/>
        <v>9.6016842523309651E-2</v>
      </c>
      <c r="AD19" s="77">
        <v>0</v>
      </c>
      <c r="AE19" s="78">
        <v>0</v>
      </c>
      <c r="AF19" s="78">
        <f t="shared" si="14"/>
        <v>0</v>
      </c>
      <c r="AG19" s="78">
        <v>624787560</v>
      </c>
      <c r="AH19" s="78">
        <v>624787560</v>
      </c>
      <c r="AI19" s="79">
        <v>0</v>
      </c>
      <c r="AJ19" s="114">
        <f t="shared" si="15"/>
        <v>0</v>
      </c>
      <c r="AK19" s="115">
        <f t="shared" si="16"/>
        <v>0</v>
      </c>
    </row>
    <row r="20" spans="1:37" x14ac:dyDescent="0.2">
      <c r="A20" s="55" t="s">
        <v>101</v>
      </c>
      <c r="B20" s="56" t="s">
        <v>534</v>
      </c>
      <c r="C20" s="57" t="s">
        <v>535</v>
      </c>
      <c r="D20" s="77">
        <v>512019060</v>
      </c>
      <c r="E20" s="78">
        <v>39700032</v>
      </c>
      <c r="F20" s="79">
        <f t="shared" si="0"/>
        <v>551719092</v>
      </c>
      <c r="G20" s="77">
        <v>533969461</v>
      </c>
      <c r="H20" s="78">
        <v>45776880</v>
      </c>
      <c r="I20" s="79">
        <f t="shared" si="1"/>
        <v>579746341</v>
      </c>
      <c r="J20" s="77">
        <v>116663282</v>
      </c>
      <c r="K20" s="78">
        <v>-2363414</v>
      </c>
      <c r="L20" s="78">
        <f t="shared" si="2"/>
        <v>114299868</v>
      </c>
      <c r="M20" s="95">
        <f t="shared" si="3"/>
        <v>0.20717040547873591</v>
      </c>
      <c r="N20" s="77">
        <v>137804682</v>
      </c>
      <c r="O20" s="78">
        <v>3834384</v>
      </c>
      <c r="P20" s="78">
        <f t="shared" si="4"/>
        <v>141639066</v>
      </c>
      <c r="Q20" s="95">
        <f t="shared" si="5"/>
        <v>0.25672315505079529</v>
      </c>
      <c r="R20" s="77">
        <v>100722883</v>
      </c>
      <c r="S20" s="78">
        <v>862304</v>
      </c>
      <c r="T20" s="78">
        <f t="shared" si="6"/>
        <v>101585187</v>
      </c>
      <c r="U20" s="95">
        <f t="shared" si="7"/>
        <v>0.17522350693024899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355190847</v>
      </c>
      <c r="AA20" s="78">
        <f t="shared" si="11"/>
        <v>2333274</v>
      </c>
      <c r="AB20" s="78">
        <f t="shared" si="12"/>
        <v>357524121</v>
      </c>
      <c r="AC20" s="95">
        <f t="shared" si="13"/>
        <v>0.61669060365833339</v>
      </c>
      <c r="AD20" s="77">
        <v>88462943</v>
      </c>
      <c r="AE20" s="78">
        <v>6546688</v>
      </c>
      <c r="AF20" s="78">
        <f t="shared" si="14"/>
        <v>95009631</v>
      </c>
      <c r="AG20" s="78">
        <v>591710688</v>
      </c>
      <c r="AH20" s="78">
        <v>497369448</v>
      </c>
      <c r="AI20" s="79">
        <v>324299351</v>
      </c>
      <c r="AJ20" s="114">
        <f t="shared" si="15"/>
        <v>0.65202909487918526</v>
      </c>
      <c r="AK20" s="115">
        <f t="shared" si="16"/>
        <v>6.920936257504251E-2</v>
      </c>
    </row>
    <row r="21" spans="1:37" x14ac:dyDescent="0.2">
      <c r="A21" s="55" t="s">
        <v>116</v>
      </c>
      <c r="B21" s="56" t="s">
        <v>536</v>
      </c>
      <c r="C21" s="57" t="s">
        <v>537</v>
      </c>
      <c r="D21" s="77">
        <v>1067840824</v>
      </c>
      <c r="E21" s="78">
        <v>391343900</v>
      </c>
      <c r="F21" s="79">
        <f t="shared" si="0"/>
        <v>1459184724</v>
      </c>
      <c r="G21" s="77">
        <v>1085983514</v>
      </c>
      <c r="H21" s="78">
        <v>508268149</v>
      </c>
      <c r="I21" s="79">
        <f t="shared" si="1"/>
        <v>1594251663</v>
      </c>
      <c r="J21" s="77">
        <v>449205972</v>
      </c>
      <c r="K21" s="78">
        <v>6539717</v>
      </c>
      <c r="L21" s="78">
        <f t="shared" si="2"/>
        <v>455745689</v>
      </c>
      <c r="M21" s="95">
        <f t="shared" si="3"/>
        <v>0.31232898858116059</v>
      </c>
      <c r="N21" s="77">
        <v>275849888</v>
      </c>
      <c r="O21" s="78">
        <v>138168890</v>
      </c>
      <c r="P21" s="78">
        <f t="shared" si="4"/>
        <v>414018778</v>
      </c>
      <c r="Q21" s="95">
        <f t="shared" si="5"/>
        <v>0.28373294428759382</v>
      </c>
      <c r="R21" s="77">
        <v>269402981</v>
      </c>
      <c r="S21" s="78">
        <v>83034289</v>
      </c>
      <c r="T21" s="78">
        <f t="shared" si="6"/>
        <v>352437270</v>
      </c>
      <c r="U21" s="95">
        <f t="shared" si="7"/>
        <v>0.22106752539733748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994458841</v>
      </c>
      <c r="AA21" s="78">
        <f t="shared" si="11"/>
        <v>227742896</v>
      </c>
      <c r="AB21" s="78">
        <f t="shared" si="12"/>
        <v>1222201737</v>
      </c>
      <c r="AC21" s="95">
        <f t="shared" si="13"/>
        <v>0.76663036668885065</v>
      </c>
      <c r="AD21" s="77">
        <v>277682428</v>
      </c>
      <c r="AE21" s="78">
        <v>18174712</v>
      </c>
      <c r="AF21" s="78">
        <f t="shared" si="14"/>
        <v>295857140</v>
      </c>
      <c r="AG21" s="78">
        <v>1357512384</v>
      </c>
      <c r="AH21" s="78">
        <v>1357512384</v>
      </c>
      <c r="AI21" s="79">
        <v>1169687036</v>
      </c>
      <c r="AJ21" s="114">
        <f t="shared" si="15"/>
        <v>0.86164004821336493</v>
      </c>
      <c r="AK21" s="115">
        <f t="shared" si="16"/>
        <v>0.19124138765081011</v>
      </c>
    </row>
    <row r="22" spans="1:37" ht="16.5" x14ac:dyDescent="0.3">
      <c r="A22" s="58" t="s">
        <v>0</v>
      </c>
      <c r="B22" s="59" t="s">
        <v>538</v>
      </c>
      <c r="C22" s="60" t="s">
        <v>0</v>
      </c>
      <c r="D22" s="80">
        <f>SUM(D16:D21)</f>
        <v>4365161973</v>
      </c>
      <c r="E22" s="81">
        <f>SUM(E16:E21)</f>
        <v>792812576</v>
      </c>
      <c r="F22" s="82">
        <f t="shared" si="0"/>
        <v>5157974549</v>
      </c>
      <c r="G22" s="80">
        <f>SUM(G16:G21)</f>
        <v>3988924504</v>
      </c>
      <c r="H22" s="81">
        <f>SUM(H16:H21)</f>
        <v>876254453</v>
      </c>
      <c r="I22" s="82">
        <f t="shared" si="1"/>
        <v>4865178957</v>
      </c>
      <c r="J22" s="80">
        <f>SUM(J16:J21)</f>
        <v>1090245359</v>
      </c>
      <c r="K22" s="81">
        <f>SUM(K16:K21)</f>
        <v>31218866</v>
      </c>
      <c r="L22" s="81">
        <f t="shared" si="2"/>
        <v>1121464225</v>
      </c>
      <c r="M22" s="96">
        <f t="shared" si="3"/>
        <v>0.2174233731373148</v>
      </c>
      <c r="N22" s="80">
        <f>SUM(N16:N21)</f>
        <v>857932247</v>
      </c>
      <c r="O22" s="81">
        <f>SUM(O16:O21)</f>
        <v>220306782</v>
      </c>
      <c r="P22" s="81">
        <f t="shared" si="4"/>
        <v>1078239029</v>
      </c>
      <c r="Q22" s="96">
        <f t="shared" si="5"/>
        <v>0.20904310766888973</v>
      </c>
      <c r="R22" s="80">
        <f>SUM(R16:R21)</f>
        <v>748429008</v>
      </c>
      <c r="S22" s="81">
        <f>SUM(S16:S21)</f>
        <v>107388952</v>
      </c>
      <c r="T22" s="81">
        <f t="shared" si="6"/>
        <v>855817960</v>
      </c>
      <c r="U22" s="96">
        <f t="shared" si="7"/>
        <v>0.17590677908541319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2696606614</v>
      </c>
      <c r="AA22" s="81">
        <f t="shared" si="11"/>
        <v>358914600</v>
      </c>
      <c r="AB22" s="81">
        <f t="shared" si="12"/>
        <v>3055521214</v>
      </c>
      <c r="AC22" s="96">
        <f t="shared" si="13"/>
        <v>0.62803881234496595</v>
      </c>
      <c r="AD22" s="80">
        <f>SUM(AD16:AD21)</f>
        <v>813532116</v>
      </c>
      <c r="AE22" s="81">
        <f>SUM(AE16:AE21)</f>
        <v>50163485</v>
      </c>
      <c r="AF22" s="81">
        <f t="shared" si="14"/>
        <v>863695601</v>
      </c>
      <c r="AG22" s="81">
        <f>SUM(AG16:AG21)</f>
        <v>4473509637</v>
      </c>
      <c r="AH22" s="81">
        <f>SUM(AH16:AH21)</f>
        <v>4369478636</v>
      </c>
      <c r="AI22" s="82">
        <f>SUM(AI16:AI21)</f>
        <v>2948746365</v>
      </c>
      <c r="AJ22" s="116">
        <f t="shared" si="15"/>
        <v>0.67485084849834698</v>
      </c>
      <c r="AK22" s="117">
        <f t="shared" si="16"/>
        <v>-9.120853447533106E-3</v>
      </c>
    </row>
    <row r="23" spans="1:37" x14ac:dyDescent="0.2">
      <c r="A23" s="55" t="s">
        <v>101</v>
      </c>
      <c r="B23" s="56" t="s">
        <v>539</v>
      </c>
      <c r="C23" s="57" t="s">
        <v>540</v>
      </c>
      <c r="D23" s="77">
        <v>412625163</v>
      </c>
      <c r="E23" s="78">
        <v>27506403</v>
      </c>
      <c r="F23" s="79">
        <f t="shared" si="0"/>
        <v>440131566</v>
      </c>
      <c r="G23" s="77">
        <v>414612163</v>
      </c>
      <c r="H23" s="78">
        <v>61323103</v>
      </c>
      <c r="I23" s="79">
        <f t="shared" si="1"/>
        <v>475935266</v>
      </c>
      <c r="J23" s="77">
        <v>40625124</v>
      </c>
      <c r="K23" s="78">
        <v>4157817</v>
      </c>
      <c r="L23" s="78">
        <f t="shared" si="2"/>
        <v>44782941</v>
      </c>
      <c r="M23" s="95">
        <f t="shared" si="3"/>
        <v>0.1017489870290285</v>
      </c>
      <c r="N23" s="77">
        <v>167609321</v>
      </c>
      <c r="O23" s="78">
        <v>12938545</v>
      </c>
      <c r="P23" s="78">
        <f t="shared" si="4"/>
        <v>180547866</v>
      </c>
      <c r="Q23" s="95">
        <f t="shared" si="5"/>
        <v>0.41021339969058251</v>
      </c>
      <c r="R23" s="77">
        <v>123277040</v>
      </c>
      <c r="S23" s="78">
        <v>22729151</v>
      </c>
      <c r="T23" s="78">
        <f t="shared" si="6"/>
        <v>146006191</v>
      </c>
      <c r="U23" s="95">
        <f t="shared" si="7"/>
        <v>0.30677741581772172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331511485</v>
      </c>
      <c r="AA23" s="78">
        <f t="shared" si="11"/>
        <v>39825513</v>
      </c>
      <c r="AB23" s="78">
        <f t="shared" si="12"/>
        <v>371336998</v>
      </c>
      <c r="AC23" s="95">
        <f t="shared" si="13"/>
        <v>0.78022585113497345</v>
      </c>
      <c r="AD23" s="77">
        <v>89747351</v>
      </c>
      <c r="AE23" s="78">
        <v>13392401</v>
      </c>
      <c r="AF23" s="78">
        <f t="shared" si="14"/>
        <v>103139752</v>
      </c>
      <c r="AG23" s="78">
        <v>508162620</v>
      </c>
      <c r="AH23" s="78">
        <v>581648215</v>
      </c>
      <c r="AI23" s="79">
        <v>346186341</v>
      </c>
      <c r="AJ23" s="114">
        <f t="shared" si="15"/>
        <v>0.59518164428648679</v>
      </c>
      <c r="AK23" s="115">
        <f t="shared" si="16"/>
        <v>0.41561510638497556</v>
      </c>
    </row>
    <row r="24" spans="1:37" x14ac:dyDescent="0.2">
      <c r="A24" s="55" t="s">
        <v>101</v>
      </c>
      <c r="B24" s="56" t="s">
        <v>541</v>
      </c>
      <c r="C24" s="57" t="s">
        <v>542</v>
      </c>
      <c r="D24" s="77">
        <v>222867084</v>
      </c>
      <c r="E24" s="78">
        <v>23531020</v>
      </c>
      <c r="F24" s="79">
        <f t="shared" si="0"/>
        <v>246398104</v>
      </c>
      <c r="G24" s="77">
        <v>231405851</v>
      </c>
      <c r="H24" s="78">
        <v>41820658</v>
      </c>
      <c r="I24" s="79">
        <f t="shared" si="1"/>
        <v>273226509</v>
      </c>
      <c r="J24" s="77">
        <v>35977368</v>
      </c>
      <c r="K24" s="78">
        <v>3949065</v>
      </c>
      <c r="L24" s="78">
        <f t="shared" si="2"/>
        <v>39926433</v>
      </c>
      <c r="M24" s="95">
        <f t="shared" si="3"/>
        <v>0.1620403418363966</v>
      </c>
      <c r="N24" s="77">
        <v>9388654</v>
      </c>
      <c r="O24" s="78">
        <v>501104</v>
      </c>
      <c r="P24" s="78">
        <f t="shared" si="4"/>
        <v>9889758</v>
      </c>
      <c r="Q24" s="95">
        <f t="shared" si="5"/>
        <v>4.0137313718939978E-2</v>
      </c>
      <c r="R24" s="77">
        <v>37232025</v>
      </c>
      <c r="S24" s="78">
        <v>5530274</v>
      </c>
      <c r="T24" s="78">
        <f t="shared" si="6"/>
        <v>42762299</v>
      </c>
      <c r="U24" s="95">
        <f t="shared" si="7"/>
        <v>0.15650860217227311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82598047</v>
      </c>
      <c r="AA24" s="78">
        <f t="shared" si="11"/>
        <v>9980443</v>
      </c>
      <c r="AB24" s="78">
        <f t="shared" si="12"/>
        <v>92578490</v>
      </c>
      <c r="AC24" s="95">
        <f t="shared" si="13"/>
        <v>0.33883421611919801</v>
      </c>
      <c r="AD24" s="77">
        <v>25383168</v>
      </c>
      <c r="AE24" s="78">
        <v>183300</v>
      </c>
      <c r="AF24" s="78">
        <f t="shared" si="14"/>
        <v>25566468</v>
      </c>
      <c r="AG24" s="78">
        <v>221022963</v>
      </c>
      <c r="AH24" s="78">
        <v>228918611</v>
      </c>
      <c r="AI24" s="79">
        <v>105926917</v>
      </c>
      <c r="AJ24" s="114">
        <f t="shared" si="15"/>
        <v>0.46272741450453758</v>
      </c>
      <c r="AK24" s="115">
        <f t="shared" si="16"/>
        <v>0.67259314035869178</v>
      </c>
    </row>
    <row r="25" spans="1:37" x14ac:dyDescent="0.2">
      <c r="A25" s="55" t="s">
        <v>101</v>
      </c>
      <c r="B25" s="56" t="s">
        <v>543</v>
      </c>
      <c r="C25" s="57" t="s">
        <v>544</v>
      </c>
      <c r="D25" s="77">
        <v>330883455</v>
      </c>
      <c r="E25" s="78">
        <v>63856150</v>
      </c>
      <c r="F25" s="79">
        <f t="shared" si="0"/>
        <v>394739605</v>
      </c>
      <c r="G25" s="77">
        <v>330403455</v>
      </c>
      <c r="H25" s="78">
        <v>60376149</v>
      </c>
      <c r="I25" s="79">
        <f t="shared" si="1"/>
        <v>390779604</v>
      </c>
      <c r="J25" s="77">
        <v>7663800</v>
      </c>
      <c r="K25" s="78">
        <v>14567983</v>
      </c>
      <c r="L25" s="78">
        <f t="shared" si="2"/>
        <v>22231783</v>
      </c>
      <c r="M25" s="95">
        <f t="shared" si="3"/>
        <v>5.6320122730020974E-2</v>
      </c>
      <c r="N25" s="77">
        <v>89965350</v>
      </c>
      <c r="O25" s="78">
        <v>20268770</v>
      </c>
      <c r="P25" s="78">
        <f t="shared" si="4"/>
        <v>110234120</v>
      </c>
      <c r="Q25" s="95">
        <f t="shared" si="5"/>
        <v>0.27925781604812622</v>
      </c>
      <c r="R25" s="77">
        <v>71752887</v>
      </c>
      <c r="S25" s="78">
        <v>6275911</v>
      </c>
      <c r="T25" s="78">
        <f t="shared" si="6"/>
        <v>78028798</v>
      </c>
      <c r="U25" s="95">
        <f t="shared" si="7"/>
        <v>0.19967469438348681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169382037</v>
      </c>
      <c r="AA25" s="78">
        <f t="shared" si="11"/>
        <v>41112664</v>
      </c>
      <c r="AB25" s="78">
        <f t="shared" si="12"/>
        <v>210494701</v>
      </c>
      <c r="AC25" s="95">
        <f t="shared" si="13"/>
        <v>0.53865324301828199</v>
      </c>
      <c r="AD25" s="77">
        <v>71698828</v>
      </c>
      <c r="AE25" s="78">
        <v>15405657</v>
      </c>
      <c r="AF25" s="78">
        <f t="shared" si="14"/>
        <v>87104485</v>
      </c>
      <c r="AG25" s="78">
        <v>387435957</v>
      </c>
      <c r="AH25" s="78">
        <v>385587762</v>
      </c>
      <c r="AI25" s="79">
        <v>318684304</v>
      </c>
      <c r="AJ25" s="114">
        <f t="shared" si="15"/>
        <v>0.82648967474232238</v>
      </c>
      <c r="AK25" s="115">
        <f t="shared" si="16"/>
        <v>-0.10419310785202396</v>
      </c>
    </row>
    <row r="26" spans="1:37" x14ac:dyDescent="0.2">
      <c r="A26" s="55" t="s">
        <v>101</v>
      </c>
      <c r="B26" s="56" t="s">
        <v>545</v>
      </c>
      <c r="C26" s="57" t="s">
        <v>546</v>
      </c>
      <c r="D26" s="77">
        <v>353761527</v>
      </c>
      <c r="E26" s="78">
        <v>16298000</v>
      </c>
      <c r="F26" s="79">
        <f t="shared" si="0"/>
        <v>370059527</v>
      </c>
      <c r="G26" s="77">
        <v>369929871</v>
      </c>
      <c r="H26" s="78">
        <v>52893632</v>
      </c>
      <c r="I26" s="79">
        <f t="shared" si="1"/>
        <v>422823503</v>
      </c>
      <c r="J26" s="77">
        <v>79411411</v>
      </c>
      <c r="K26" s="78">
        <v>17844210</v>
      </c>
      <c r="L26" s="78">
        <f t="shared" si="2"/>
        <v>97255621</v>
      </c>
      <c r="M26" s="95">
        <f t="shared" si="3"/>
        <v>0.26281074774221391</v>
      </c>
      <c r="N26" s="77">
        <v>71436010</v>
      </c>
      <c r="O26" s="78">
        <v>25007024</v>
      </c>
      <c r="P26" s="78">
        <f t="shared" si="4"/>
        <v>96443034</v>
      </c>
      <c r="Q26" s="95">
        <f t="shared" si="5"/>
        <v>0.26061491993421915</v>
      </c>
      <c r="R26" s="77">
        <v>69081173</v>
      </c>
      <c r="S26" s="78">
        <v>2053206</v>
      </c>
      <c r="T26" s="78">
        <f t="shared" si="6"/>
        <v>71134379</v>
      </c>
      <c r="U26" s="95">
        <f t="shared" si="7"/>
        <v>0.16823657742601883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219928594</v>
      </c>
      <c r="AA26" s="78">
        <f t="shared" si="11"/>
        <v>44904440</v>
      </c>
      <c r="AB26" s="78">
        <f t="shared" si="12"/>
        <v>264833034</v>
      </c>
      <c r="AC26" s="95">
        <f t="shared" si="13"/>
        <v>0.62634416516813163</v>
      </c>
      <c r="AD26" s="77">
        <v>94473952</v>
      </c>
      <c r="AE26" s="78">
        <v>7660761</v>
      </c>
      <c r="AF26" s="78">
        <f t="shared" si="14"/>
        <v>102134713</v>
      </c>
      <c r="AG26" s="78">
        <v>370441667</v>
      </c>
      <c r="AH26" s="78">
        <v>346768611</v>
      </c>
      <c r="AI26" s="79">
        <v>243700101</v>
      </c>
      <c r="AJ26" s="114">
        <f t="shared" si="15"/>
        <v>0.70277439557526733</v>
      </c>
      <c r="AK26" s="115">
        <f t="shared" si="16"/>
        <v>-0.30352397426328503</v>
      </c>
    </row>
    <row r="27" spans="1:37" x14ac:dyDescent="0.2">
      <c r="A27" s="55" t="s">
        <v>101</v>
      </c>
      <c r="B27" s="56" t="s">
        <v>547</v>
      </c>
      <c r="C27" s="57" t="s">
        <v>548</v>
      </c>
      <c r="D27" s="77">
        <v>190704889</v>
      </c>
      <c r="E27" s="78">
        <v>41692584</v>
      </c>
      <c r="F27" s="79">
        <f t="shared" si="0"/>
        <v>232397473</v>
      </c>
      <c r="G27" s="77">
        <v>183775897</v>
      </c>
      <c r="H27" s="78">
        <v>43842827</v>
      </c>
      <c r="I27" s="79">
        <f t="shared" si="1"/>
        <v>227618724</v>
      </c>
      <c r="J27" s="77">
        <v>76296113</v>
      </c>
      <c r="K27" s="78">
        <v>55500</v>
      </c>
      <c r="L27" s="78">
        <f t="shared" si="2"/>
        <v>76351613</v>
      </c>
      <c r="M27" s="95">
        <f t="shared" si="3"/>
        <v>0.32853891229703691</v>
      </c>
      <c r="N27" s="77">
        <v>46927675</v>
      </c>
      <c r="O27" s="78">
        <v>9342378</v>
      </c>
      <c r="P27" s="78">
        <f t="shared" si="4"/>
        <v>56270053</v>
      </c>
      <c r="Q27" s="95">
        <f t="shared" si="5"/>
        <v>0.2421285062768303</v>
      </c>
      <c r="R27" s="77">
        <v>630766</v>
      </c>
      <c r="S27" s="78">
        <v>0</v>
      </c>
      <c r="T27" s="78">
        <f t="shared" si="6"/>
        <v>630766</v>
      </c>
      <c r="U27" s="95">
        <f t="shared" si="7"/>
        <v>2.7711516386499028E-3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123854554</v>
      </c>
      <c r="AA27" s="78">
        <f t="shared" si="11"/>
        <v>9397878</v>
      </c>
      <c r="AB27" s="78">
        <f t="shared" si="12"/>
        <v>133252432</v>
      </c>
      <c r="AC27" s="95">
        <f t="shared" si="13"/>
        <v>0.58541946663403666</v>
      </c>
      <c r="AD27" s="77">
        <v>53524846</v>
      </c>
      <c r="AE27" s="78">
        <v>500250</v>
      </c>
      <c r="AF27" s="78">
        <f t="shared" si="14"/>
        <v>54025096</v>
      </c>
      <c r="AG27" s="78">
        <v>209117524</v>
      </c>
      <c r="AH27" s="78">
        <v>218408851</v>
      </c>
      <c r="AI27" s="79">
        <v>124229733</v>
      </c>
      <c r="AJ27" s="114">
        <f t="shared" si="15"/>
        <v>0.56879440751235855</v>
      </c>
      <c r="AK27" s="115">
        <f t="shared" si="16"/>
        <v>-0.98832457419418562</v>
      </c>
    </row>
    <row r="28" spans="1:37" x14ac:dyDescent="0.2">
      <c r="A28" s="55" t="s">
        <v>116</v>
      </c>
      <c r="B28" s="56" t="s">
        <v>549</v>
      </c>
      <c r="C28" s="57" t="s">
        <v>550</v>
      </c>
      <c r="D28" s="77">
        <v>525038729</v>
      </c>
      <c r="E28" s="78">
        <v>45255000</v>
      </c>
      <c r="F28" s="79">
        <f t="shared" si="0"/>
        <v>570293729</v>
      </c>
      <c r="G28" s="77">
        <v>522844131</v>
      </c>
      <c r="H28" s="78">
        <v>49279230</v>
      </c>
      <c r="I28" s="79">
        <f t="shared" si="1"/>
        <v>572123361</v>
      </c>
      <c r="J28" s="77">
        <v>206792863</v>
      </c>
      <c r="K28" s="78">
        <v>14872112</v>
      </c>
      <c r="L28" s="78">
        <f t="shared" si="2"/>
        <v>221664975</v>
      </c>
      <c r="M28" s="95">
        <f t="shared" si="3"/>
        <v>0.38868562589437133</v>
      </c>
      <c r="N28" s="77">
        <v>40441967</v>
      </c>
      <c r="O28" s="78">
        <v>121313040</v>
      </c>
      <c r="P28" s="78">
        <f t="shared" si="4"/>
        <v>161755007</v>
      </c>
      <c r="Q28" s="95">
        <f t="shared" si="5"/>
        <v>0.28363455316900388</v>
      </c>
      <c r="R28" s="77">
        <v>186779771</v>
      </c>
      <c r="S28" s="78">
        <v>28333609</v>
      </c>
      <c r="T28" s="78">
        <f t="shared" si="6"/>
        <v>215113380</v>
      </c>
      <c r="U28" s="95">
        <f t="shared" si="7"/>
        <v>0.37599125409598511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434014601</v>
      </c>
      <c r="AA28" s="78">
        <f t="shared" si="11"/>
        <v>164518761</v>
      </c>
      <c r="AB28" s="78">
        <f t="shared" si="12"/>
        <v>598533362</v>
      </c>
      <c r="AC28" s="95">
        <f t="shared" si="13"/>
        <v>1.046161374976611</v>
      </c>
      <c r="AD28" s="77">
        <v>5888856</v>
      </c>
      <c r="AE28" s="78">
        <v>8453097</v>
      </c>
      <c r="AF28" s="78">
        <f t="shared" si="14"/>
        <v>14341953</v>
      </c>
      <c r="AG28" s="78">
        <v>902794693</v>
      </c>
      <c r="AH28" s="78">
        <v>928138870</v>
      </c>
      <c r="AI28" s="79">
        <v>261929068</v>
      </c>
      <c r="AJ28" s="114">
        <f t="shared" si="15"/>
        <v>0.28220891987855223</v>
      </c>
      <c r="AK28" s="115">
        <f t="shared" si="16"/>
        <v>13.998890318494281</v>
      </c>
    </row>
    <row r="29" spans="1:37" ht="16.5" x14ac:dyDescent="0.3">
      <c r="A29" s="58" t="s">
        <v>0</v>
      </c>
      <c r="B29" s="59" t="s">
        <v>551</v>
      </c>
      <c r="C29" s="60" t="s">
        <v>0</v>
      </c>
      <c r="D29" s="80">
        <f>SUM(D23:D28)</f>
        <v>2035880847</v>
      </c>
      <c r="E29" s="81">
        <f>SUM(E23:E28)</f>
        <v>218139157</v>
      </c>
      <c r="F29" s="82">
        <f t="shared" si="0"/>
        <v>2254020004</v>
      </c>
      <c r="G29" s="80">
        <f>SUM(G23:G28)</f>
        <v>2052971368</v>
      </c>
      <c r="H29" s="81">
        <f>SUM(H23:H28)</f>
        <v>309535599</v>
      </c>
      <c r="I29" s="82">
        <f t="shared" si="1"/>
        <v>2362506967</v>
      </c>
      <c r="J29" s="80">
        <f>SUM(J23:J28)</f>
        <v>446766679</v>
      </c>
      <c r="K29" s="81">
        <f>SUM(K23:K28)</f>
        <v>55446687</v>
      </c>
      <c r="L29" s="81">
        <f t="shared" si="2"/>
        <v>502213366</v>
      </c>
      <c r="M29" s="96">
        <f t="shared" si="3"/>
        <v>0.22280785667774403</v>
      </c>
      <c r="N29" s="80">
        <f>SUM(N23:N28)</f>
        <v>425768977</v>
      </c>
      <c r="O29" s="81">
        <f>SUM(O23:O28)</f>
        <v>189370861</v>
      </c>
      <c r="P29" s="81">
        <f t="shared" si="4"/>
        <v>615139838</v>
      </c>
      <c r="Q29" s="96">
        <f t="shared" si="5"/>
        <v>0.27290788764446122</v>
      </c>
      <c r="R29" s="80">
        <f>SUM(R23:R28)</f>
        <v>488753662</v>
      </c>
      <c r="S29" s="81">
        <f>SUM(S23:S28)</f>
        <v>64922151</v>
      </c>
      <c r="T29" s="81">
        <f t="shared" si="6"/>
        <v>553675813</v>
      </c>
      <c r="U29" s="96">
        <f t="shared" si="7"/>
        <v>0.23435944136201992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1361289318</v>
      </c>
      <c r="AA29" s="81">
        <f t="shared" si="11"/>
        <v>309739699</v>
      </c>
      <c r="AB29" s="81">
        <f t="shared" si="12"/>
        <v>1671029017</v>
      </c>
      <c r="AC29" s="96">
        <f t="shared" si="13"/>
        <v>0.70731178377092163</v>
      </c>
      <c r="AD29" s="80">
        <f>SUM(AD23:AD28)</f>
        <v>340717001</v>
      </c>
      <c r="AE29" s="81">
        <f>SUM(AE23:AE28)</f>
        <v>45595466</v>
      </c>
      <c r="AF29" s="81">
        <f t="shared" si="14"/>
        <v>386312467</v>
      </c>
      <c r="AG29" s="81">
        <f>SUM(AG23:AG28)</f>
        <v>2598975424</v>
      </c>
      <c r="AH29" s="81">
        <f>SUM(AH23:AH28)</f>
        <v>2689470920</v>
      </c>
      <c r="AI29" s="82">
        <f>SUM(AI23:AI28)</f>
        <v>1400656464</v>
      </c>
      <c r="AJ29" s="116">
        <f t="shared" si="15"/>
        <v>0.52079256688895526</v>
      </c>
      <c r="AK29" s="117">
        <f t="shared" si="16"/>
        <v>0.43323309573646251</v>
      </c>
    </row>
    <row r="30" spans="1:37" x14ac:dyDescent="0.2">
      <c r="A30" s="55" t="s">
        <v>101</v>
      </c>
      <c r="B30" s="56" t="s">
        <v>89</v>
      </c>
      <c r="C30" s="57" t="s">
        <v>90</v>
      </c>
      <c r="D30" s="77">
        <v>4214555654</v>
      </c>
      <c r="E30" s="78">
        <v>231469401</v>
      </c>
      <c r="F30" s="79">
        <f t="shared" si="0"/>
        <v>4446025055</v>
      </c>
      <c r="G30" s="77">
        <v>3926020991</v>
      </c>
      <c r="H30" s="78">
        <v>216856548</v>
      </c>
      <c r="I30" s="79">
        <f t="shared" si="1"/>
        <v>4142877539</v>
      </c>
      <c r="J30" s="77">
        <v>1112909474</v>
      </c>
      <c r="K30" s="78">
        <v>4097595</v>
      </c>
      <c r="L30" s="78">
        <f t="shared" si="2"/>
        <v>1117007069</v>
      </c>
      <c r="M30" s="95">
        <f t="shared" si="3"/>
        <v>0.25123724117204732</v>
      </c>
      <c r="N30" s="77">
        <v>1006116570</v>
      </c>
      <c r="O30" s="78">
        <v>46365996</v>
      </c>
      <c r="P30" s="78">
        <f t="shared" si="4"/>
        <v>1052482566</v>
      </c>
      <c r="Q30" s="95">
        <f t="shared" si="5"/>
        <v>0.23672438930958747</v>
      </c>
      <c r="R30" s="77">
        <v>948224330</v>
      </c>
      <c r="S30" s="78">
        <v>39636758</v>
      </c>
      <c r="T30" s="78">
        <f t="shared" si="6"/>
        <v>987861088</v>
      </c>
      <c r="U30" s="95">
        <f t="shared" si="7"/>
        <v>0.23844805420882609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3067250374</v>
      </c>
      <c r="AA30" s="78">
        <f t="shared" si="11"/>
        <v>90100349</v>
      </c>
      <c r="AB30" s="78">
        <f t="shared" si="12"/>
        <v>3157350723</v>
      </c>
      <c r="AC30" s="95">
        <f t="shared" si="13"/>
        <v>0.76211538798274869</v>
      </c>
      <c r="AD30" s="77">
        <v>861874422</v>
      </c>
      <c r="AE30" s="78">
        <v>23791700</v>
      </c>
      <c r="AF30" s="78">
        <f t="shared" si="14"/>
        <v>885666122</v>
      </c>
      <c r="AG30" s="78">
        <v>4236891869</v>
      </c>
      <c r="AH30" s="78">
        <v>4225043807</v>
      </c>
      <c r="AI30" s="79">
        <v>2937641057</v>
      </c>
      <c r="AJ30" s="114">
        <f t="shared" si="15"/>
        <v>0.69529244930737832</v>
      </c>
      <c r="AK30" s="115">
        <f t="shared" si="16"/>
        <v>0.11538768782216113</v>
      </c>
    </row>
    <row r="31" spans="1:37" x14ac:dyDescent="0.2">
      <c r="A31" s="55" t="s">
        <v>101</v>
      </c>
      <c r="B31" s="56" t="s">
        <v>552</v>
      </c>
      <c r="C31" s="57" t="s">
        <v>553</v>
      </c>
      <c r="D31" s="77">
        <v>620068924</v>
      </c>
      <c r="E31" s="78">
        <v>94259738</v>
      </c>
      <c r="F31" s="79">
        <f t="shared" si="0"/>
        <v>714328662</v>
      </c>
      <c r="G31" s="77">
        <v>593138682</v>
      </c>
      <c r="H31" s="78">
        <v>89903032</v>
      </c>
      <c r="I31" s="79">
        <f t="shared" si="1"/>
        <v>683041714</v>
      </c>
      <c r="J31" s="77">
        <v>194115323</v>
      </c>
      <c r="K31" s="78">
        <v>17654563</v>
      </c>
      <c r="L31" s="78">
        <f t="shared" si="2"/>
        <v>211769886</v>
      </c>
      <c r="M31" s="95">
        <f t="shared" si="3"/>
        <v>0.29646001520795762</v>
      </c>
      <c r="N31" s="77">
        <v>170498520</v>
      </c>
      <c r="O31" s="78">
        <v>18861269</v>
      </c>
      <c r="P31" s="78">
        <f t="shared" si="4"/>
        <v>189359789</v>
      </c>
      <c r="Q31" s="95">
        <f t="shared" si="5"/>
        <v>0.26508776572092807</v>
      </c>
      <c r="R31" s="77">
        <v>151470546</v>
      </c>
      <c r="S31" s="78">
        <v>9966852</v>
      </c>
      <c r="T31" s="78">
        <f t="shared" si="6"/>
        <v>161437398</v>
      </c>
      <c r="U31" s="95">
        <f t="shared" si="7"/>
        <v>0.23635071576316641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516084389</v>
      </c>
      <c r="AA31" s="78">
        <f t="shared" si="11"/>
        <v>46482684</v>
      </c>
      <c r="AB31" s="78">
        <f t="shared" si="12"/>
        <v>562567073</v>
      </c>
      <c r="AC31" s="95">
        <f t="shared" si="13"/>
        <v>0.82362037554854228</v>
      </c>
      <c r="AD31" s="77">
        <v>183304964</v>
      </c>
      <c r="AE31" s="78">
        <v>13939407</v>
      </c>
      <c r="AF31" s="78">
        <f t="shared" si="14"/>
        <v>197244371</v>
      </c>
      <c r="AG31" s="78">
        <v>602668560</v>
      </c>
      <c r="AH31" s="78">
        <v>664421086</v>
      </c>
      <c r="AI31" s="79">
        <v>511580009</v>
      </c>
      <c r="AJ31" s="114">
        <f t="shared" si="15"/>
        <v>0.7699635363468883</v>
      </c>
      <c r="AK31" s="115">
        <f t="shared" si="16"/>
        <v>-0.18153609564857998</v>
      </c>
    </row>
    <row r="32" spans="1:37" x14ac:dyDescent="0.2">
      <c r="A32" s="55" t="s">
        <v>101</v>
      </c>
      <c r="B32" s="56" t="s">
        <v>91</v>
      </c>
      <c r="C32" s="57" t="s">
        <v>92</v>
      </c>
      <c r="D32" s="77">
        <v>2145574432</v>
      </c>
      <c r="E32" s="78">
        <v>189041750</v>
      </c>
      <c r="F32" s="79">
        <f t="shared" si="0"/>
        <v>2334616182</v>
      </c>
      <c r="G32" s="77">
        <v>2149066286</v>
      </c>
      <c r="H32" s="78">
        <v>225462001</v>
      </c>
      <c r="I32" s="79">
        <f t="shared" si="1"/>
        <v>2374528287</v>
      </c>
      <c r="J32" s="77">
        <v>576174913</v>
      </c>
      <c r="K32" s="78">
        <v>23087629</v>
      </c>
      <c r="L32" s="78">
        <f t="shared" si="2"/>
        <v>599262542</v>
      </c>
      <c r="M32" s="95">
        <f t="shared" si="3"/>
        <v>0.2566856799076192</v>
      </c>
      <c r="N32" s="77">
        <v>483286312</v>
      </c>
      <c r="O32" s="78">
        <v>62810639</v>
      </c>
      <c r="P32" s="78">
        <f t="shared" si="4"/>
        <v>546096951</v>
      </c>
      <c r="Q32" s="95">
        <f t="shared" si="5"/>
        <v>0.23391294689483996</v>
      </c>
      <c r="R32" s="77">
        <v>401233787</v>
      </c>
      <c r="S32" s="78">
        <v>28608718</v>
      </c>
      <c r="T32" s="78">
        <f t="shared" si="6"/>
        <v>429842505</v>
      </c>
      <c r="U32" s="95">
        <f t="shared" si="7"/>
        <v>0.18102227181427549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1460695012</v>
      </c>
      <c r="AA32" s="78">
        <f t="shared" si="11"/>
        <v>114506986</v>
      </c>
      <c r="AB32" s="78">
        <f t="shared" si="12"/>
        <v>1575201998</v>
      </c>
      <c r="AC32" s="95">
        <f t="shared" si="13"/>
        <v>0.66337470335639759</v>
      </c>
      <c r="AD32" s="77">
        <v>225050491</v>
      </c>
      <c r="AE32" s="78">
        <v>17871943</v>
      </c>
      <c r="AF32" s="78">
        <f t="shared" si="14"/>
        <v>242922434</v>
      </c>
      <c r="AG32" s="78">
        <v>2407692854</v>
      </c>
      <c r="AH32" s="78">
        <v>2346719355</v>
      </c>
      <c r="AI32" s="79">
        <v>1358377441</v>
      </c>
      <c r="AJ32" s="114">
        <f t="shared" si="15"/>
        <v>0.57884102677458849</v>
      </c>
      <c r="AK32" s="115">
        <f t="shared" si="16"/>
        <v>0.76946401335662551</v>
      </c>
    </row>
    <row r="33" spans="1:37" x14ac:dyDescent="0.2">
      <c r="A33" s="55" t="s">
        <v>116</v>
      </c>
      <c r="B33" s="56" t="s">
        <v>554</v>
      </c>
      <c r="C33" s="57" t="s">
        <v>555</v>
      </c>
      <c r="D33" s="77">
        <v>230697430</v>
      </c>
      <c r="E33" s="78">
        <v>39450000</v>
      </c>
      <c r="F33" s="79">
        <f t="shared" si="0"/>
        <v>270147430</v>
      </c>
      <c r="G33" s="77">
        <v>230910545</v>
      </c>
      <c r="H33" s="78">
        <v>36850000</v>
      </c>
      <c r="I33" s="79">
        <f t="shared" si="1"/>
        <v>267760545</v>
      </c>
      <c r="J33" s="77">
        <v>90808920</v>
      </c>
      <c r="K33" s="78">
        <v>1743452</v>
      </c>
      <c r="L33" s="78">
        <f t="shared" si="2"/>
        <v>92552372</v>
      </c>
      <c r="M33" s="95">
        <f t="shared" si="3"/>
        <v>0.34259949095203313</v>
      </c>
      <c r="N33" s="77">
        <v>72783873</v>
      </c>
      <c r="O33" s="78">
        <v>3034206</v>
      </c>
      <c r="P33" s="78">
        <f t="shared" si="4"/>
        <v>75818079</v>
      </c>
      <c r="Q33" s="95">
        <f t="shared" si="5"/>
        <v>0.2806544522744488</v>
      </c>
      <c r="R33" s="77">
        <v>63695433</v>
      </c>
      <c r="S33" s="78">
        <v>20505391</v>
      </c>
      <c r="T33" s="78">
        <f t="shared" si="6"/>
        <v>84200824</v>
      </c>
      <c r="U33" s="95">
        <f t="shared" si="7"/>
        <v>0.31446314840746981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227288226</v>
      </c>
      <c r="AA33" s="78">
        <f t="shared" si="11"/>
        <v>25283049</v>
      </c>
      <c r="AB33" s="78">
        <f t="shared" si="12"/>
        <v>252571275</v>
      </c>
      <c r="AC33" s="95">
        <f t="shared" si="13"/>
        <v>0.94327293440488025</v>
      </c>
      <c r="AD33" s="77">
        <v>65340708</v>
      </c>
      <c r="AE33" s="78">
        <v>3638265</v>
      </c>
      <c r="AF33" s="78">
        <f t="shared" si="14"/>
        <v>68978973</v>
      </c>
      <c r="AG33" s="78">
        <v>308221000</v>
      </c>
      <c r="AH33" s="78">
        <v>294068047</v>
      </c>
      <c r="AI33" s="79">
        <v>226161181</v>
      </c>
      <c r="AJ33" s="114">
        <f t="shared" si="15"/>
        <v>0.76907771281930537</v>
      </c>
      <c r="AK33" s="115">
        <f t="shared" si="16"/>
        <v>0.22067378416898142</v>
      </c>
    </row>
    <row r="34" spans="1:37" ht="16.5" x14ac:dyDescent="0.3">
      <c r="A34" s="58" t="s">
        <v>0</v>
      </c>
      <c r="B34" s="59" t="s">
        <v>556</v>
      </c>
      <c r="C34" s="60" t="s">
        <v>0</v>
      </c>
      <c r="D34" s="80">
        <f>SUM(D30:D33)</f>
        <v>7210896440</v>
      </c>
      <c r="E34" s="81">
        <f>SUM(E30:E33)</f>
        <v>554220889</v>
      </c>
      <c r="F34" s="82">
        <f t="shared" si="0"/>
        <v>7765117329</v>
      </c>
      <c r="G34" s="80">
        <f>SUM(G30:G33)</f>
        <v>6899136504</v>
      </c>
      <c r="H34" s="81">
        <f>SUM(H30:H33)</f>
        <v>569071581</v>
      </c>
      <c r="I34" s="82">
        <f t="shared" si="1"/>
        <v>7468208085</v>
      </c>
      <c r="J34" s="80">
        <f>SUM(J30:J33)</f>
        <v>1974008630</v>
      </c>
      <c r="K34" s="81">
        <f>SUM(K30:K33)</f>
        <v>46583239</v>
      </c>
      <c r="L34" s="81">
        <f t="shared" si="2"/>
        <v>2020591869</v>
      </c>
      <c r="M34" s="96">
        <f t="shared" si="3"/>
        <v>0.26021395213872628</v>
      </c>
      <c r="N34" s="80">
        <f>SUM(N30:N33)</f>
        <v>1732685275</v>
      </c>
      <c r="O34" s="81">
        <f>SUM(O30:O33)</f>
        <v>131072110</v>
      </c>
      <c r="P34" s="81">
        <f t="shared" si="4"/>
        <v>1863757385</v>
      </c>
      <c r="Q34" s="96">
        <f t="shared" si="5"/>
        <v>0.24001664186573426</v>
      </c>
      <c r="R34" s="80">
        <f>SUM(R30:R33)</f>
        <v>1564624096</v>
      </c>
      <c r="S34" s="81">
        <f>SUM(S30:S33)</f>
        <v>98717719</v>
      </c>
      <c r="T34" s="81">
        <f t="shared" si="6"/>
        <v>1663341815</v>
      </c>
      <c r="U34" s="96">
        <f t="shared" si="7"/>
        <v>0.22272301415125875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5271318001</v>
      </c>
      <c r="AA34" s="81">
        <f t="shared" si="11"/>
        <v>276373068</v>
      </c>
      <c r="AB34" s="81">
        <f t="shared" si="12"/>
        <v>5547691069</v>
      </c>
      <c r="AC34" s="96">
        <f t="shared" si="13"/>
        <v>0.7428409875379095</v>
      </c>
      <c r="AD34" s="80">
        <f>SUM(AD30:AD33)</f>
        <v>1335570585</v>
      </c>
      <c r="AE34" s="81">
        <f>SUM(AE30:AE33)</f>
        <v>59241315</v>
      </c>
      <c r="AF34" s="81">
        <f t="shared" si="14"/>
        <v>1394811900</v>
      </c>
      <c r="AG34" s="81">
        <f>SUM(AG30:AG33)</f>
        <v>7555474283</v>
      </c>
      <c r="AH34" s="81">
        <f>SUM(AH30:AH33)</f>
        <v>7530252295</v>
      </c>
      <c r="AI34" s="82">
        <f>SUM(AI30:AI33)</f>
        <v>5033759688</v>
      </c>
      <c r="AJ34" s="116">
        <f t="shared" si="15"/>
        <v>0.6684715851210401</v>
      </c>
      <c r="AK34" s="117">
        <f t="shared" si="16"/>
        <v>0.19252052194277947</v>
      </c>
    </row>
    <row r="35" spans="1:37" ht="16.5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26448248870</v>
      </c>
      <c r="E35" s="84">
        <f>SUM(E9:E14,E16:E21,E23:E28,E30:E33)</f>
        <v>3075029456</v>
      </c>
      <c r="F35" s="85">
        <f t="shared" si="0"/>
        <v>29523278326</v>
      </c>
      <c r="G35" s="83">
        <f>SUM(G9:G14,G16:G21,G23:G28,G30:G33)</f>
        <v>25689186769</v>
      </c>
      <c r="H35" s="84">
        <f>SUM(H9:H14,H16:H21,H23:H28,H30:H33)</f>
        <v>3194543509</v>
      </c>
      <c r="I35" s="85">
        <f t="shared" si="1"/>
        <v>28883730278</v>
      </c>
      <c r="J35" s="83">
        <f>SUM(J9:J14,J16:J21,J23:J28,J30:J33)</f>
        <v>5630917548</v>
      </c>
      <c r="K35" s="84">
        <f>SUM(K9:K14,K16:K21,K23:K28,K30:K33)</f>
        <v>330076973</v>
      </c>
      <c r="L35" s="84">
        <f t="shared" si="2"/>
        <v>5960994521</v>
      </c>
      <c r="M35" s="97">
        <f t="shared" si="3"/>
        <v>0.20190828590165016</v>
      </c>
      <c r="N35" s="83">
        <f>SUM(N9:N14,N16:N21,N23:N28,N30:N33)</f>
        <v>6676237209</v>
      </c>
      <c r="O35" s="84">
        <f>SUM(O9:O14,O16:O21,O23:O28,O30:O33)</f>
        <v>865778804</v>
      </c>
      <c r="P35" s="84">
        <f t="shared" si="4"/>
        <v>7542016013</v>
      </c>
      <c r="Q35" s="97">
        <f t="shared" si="5"/>
        <v>0.25545997736836834</v>
      </c>
      <c r="R35" s="83">
        <f>SUM(R9:R14,R16:R21,R23:R28,R30:R33)</f>
        <v>5035118615</v>
      </c>
      <c r="S35" s="84">
        <f>SUM(S9:S14,S16:S21,S23:S28,S30:S33)</f>
        <v>411059367</v>
      </c>
      <c r="T35" s="84">
        <f t="shared" si="6"/>
        <v>5446177982</v>
      </c>
      <c r="U35" s="97">
        <f t="shared" si="7"/>
        <v>0.18855521532647099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17342273372</v>
      </c>
      <c r="AA35" s="84">
        <f t="shared" si="11"/>
        <v>1606915144</v>
      </c>
      <c r="AB35" s="84">
        <f t="shared" si="12"/>
        <v>18949188516</v>
      </c>
      <c r="AC35" s="97">
        <f t="shared" si="13"/>
        <v>0.65605059781468433</v>
      </c>
      <c r="AD35" s="83">
        <f>SUM(AD9:AD14,AD16:AD21,AD23:AD28,AD30:AD33)</f>
        <v>5327785434</v>
      </c>
      <c r="AE35" s="84">
        <f>SUM(AE9:AE14,AE16:AE21,AE23:AE28,AE30:AE33)</f>
        <v>411200058</v>
      </c>
      <c r="AF35" s="84">
        <f t="shared" si="14"/>
        <v>5738985492</v>
      </c>
      <c r="AG35" s="84">
        <f>SUM(AG9:AG14,AG16:AG21,AG23:AG28,AG30:AG33)</f>
        <v>27981051952</v>
      </c>
      <c r="AH35" s="84">
        <f>SUM(AH9:AH14,AH16:AH21,AH23:AH28,AH30:AH33)</f>
        <v>28012541619</v>
      </c>
      <c r="AI35" s="85">
        <f>SUM(AI9:AI14,AI16:AI21,AI23:AI28,AI30:AI33)</f>
        <v>16628960581</v>
      </c>
      <c r="AJ35" s="118">
        <f t="shared" si="15"/>
        <v>0.59362555555191443</v>
      </c>
      <c r="AK35" s="119">
        <f t="shared" si="16"/>
        <v>-5.1020778917835963E-2</v>
      </c>
    </row>
    <row r="36" spans="1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tabSelected="1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46</v>
      </c>
      <c r="C9" s="57" t="s">
        <v>47</v>
      </c>
      <c r="D9" s="77">
        <v>58890332089</v>
      </c>
      <c r="E9" s="78">
        <v>11034869388</v>
      </c>
      <c r="F9" s="79">
        <f>$D9       +$E9</f>
        <v>69925201477</v>
      </c>
      <c r="G9" s="77">
        <v>60535762220</v>
      </c>
      <c r="H9" s="78">
        <v>11309337951</v>
      </c>
      <c r="I9" s="79">
        <f>$G9       +$H9</f>
        <v>71845100171</v>
      </c>
      <c r="J9" s="77">
        <v>14956844397</v>
      </c>
      <c r="K9" s="78">
        <v>1175806543</v>
      </c>
      <c r="L9" s="78">
        <f>$J9       +$K9</f>
        <v>16132650940</v>
      </c>
      <c r="M9" s="95">
        <f>IF(($F9       =0),0,($L9       /$F9       ))</f>
        <v>0.23071297042034836</v>
      </c>
      <c r="N9" s="77">
        <v>16131957080</v>
      </c>
      <c r="O9" s="78">
        <v>2344511997</v>
      </c>
      <c r="P9" s="78">
        <f>$N9       +$O9</f>
        <v>18476469077</v>
      </c>
      <c r="Q9" s="95">
        <f>IF(($F9       =0),0,($P9       /$F9       ))</f>
        <v>0.26423190332997942</v>
      </c>
      <c r="R9" s="77">
        <v>14113751430</v>
      </c>
      <c r="S9" s="78">
        <v>1687418386</v>
      </c>
      <c r="T9" s="78">
        <f>$R9       +$S9</f>
        <v>15801169816</v>
      </c>
      <c r="U9" s="95">
        <f>IF(($I9       =0),0,($T9       /$I9       ))</f>
        <v>0.21993385461766093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45202552907</v>
      </c>
      <c r="AA9" s="78">
        <f>$K9       +$O9       +$S9</f>
        <v>5207736926</v>
      </c>
      <c r="AB9" s="78">
        <f>$Z9       +$AA9</f>
        <v>50410289833</v>
      </c>
      <c r="AC9" s="95">
        <f>IF(($I9       =0),0,($AB9       /$I9       ))</f>
        <v>0.70165243994395488</v>
      </c>
      <c r="AD9" s="77">
        <v>14321013647</v>
      </c>
      <c r="AE9" s="78">
        <v>2389137845</v>
      </c>
      <c r="AF9" s="78">
        <f>$AD9       +$AE9</f>
        <v>16710151492</v>
      </c>
      <c r="AG9" s="78">
        <v>60961833532</v>
      </c>
      <c r="AH9" s="78">
        <v>61927906268</v>
      </c>
      <c r="AI9" s="79">
        <v>46092417746</v>
      </c>
      <c r="AJ9" s="114">
        <f>IF(($AH9       =0),0,($AI9       /$AH9       ))</f>
        <v>0.74429155648391954</v>
      </c>
      <c r="AK9" s="115">
        <f>IF(($AF9       =0),0,(($T9       /$AF9       )-1))</f>
        <v>-5.4396973985255337E-2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58890332089</v>
      </c>
      <c r="E10" s="81">
        <f>E9</f>
        <v>11034869388</v>
      </c>
      <c r="F10" s="82">
        <f t="shared" ref="F10:F45" si="0">$D10      +$E10</f>
        <v>69925201477</v>
      </c>
      <c r="G10" s="80">
        <f>G9</f>
        <v>60535762220</v>
      </c>
      <c r="H10" s="81">
        <f>H9</f>
        <v>11309337951</v>
      </c>
      <c r="I10" s="82">
        <f t="shared" ref="I10:I45" si="1">$G10      +$H10</f>
        <v>71845100171</v>
      </c>
      <c r="J10" s="80">
        <f>J9</f>
        <v>14956844397</v>
      </c>
      <c r="K10" s="81">
        <f>K9</f>
        <v>1175806543</v>
      </c>
      <c r="L10" s="81">
        <f t="shared" ref="L10:L45" si="2">$J10      +$K10</f>
        <v>16132650940</v>
      </c>
      <c r="M10" s="96">
        <f t="shared" ref="M10:M45" si="3">IF(($F10      =0),0,($L10      /$F10      ))</f>
        <v>0.23071297042034836</v>
      </c>
      <c r="N10" s="80">
        <f>N9</f>
        <v>16131957080</v>
      </c>
      <c r="O10" s="81">
        <f>O9</f>
        <v>2344511997</v>
      </c>
      <c r="P10" s="81">
        <f t="shared" ref="P10:P45" si="4">$N10      +$O10</f>
        <v>18476469077</v>
      </c>
      <c r="Q10" s="96">
        <f t="shared" ref="Q10:Q45" si="5">IF(($F10      =0),0,($P10      /$F10      ))</f>
        <v>0.26423190332997942</v>
      </c>
      <c r="R10" s="80">
        <f>R9</f>
        <v>14113751430</v>
      </c>
      <c r="S10" s="81">
        <f>S9</f>
        <v>1687418386</v>
      </c>
      <c r="T10" s="81">
        <f t="shared" ref="T10:T45" si="6">$R10      +$S10</f>
        <v>15801169816</v>
      </c>
      <c r="U10" s="96">
        <f t="shared" ref="U10:U45" si="7">IF(($I10      =0),0,($T10      /$I10      ))</f>
        <v>0.21993385461766093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      +$R10</f>
        <v>45202552907</v>
      </c>
      <c r="AA10" s="81">
        <f t="shared" ref="AA10:AA45" si="11">$K10      +$O10      +$S10</f>
        <v>5207736926</v>
      </c>
      <c r="AB10" s="81">
        <f t="shared" ref="AB10:AB45" si="12">$Z10      +$AA10</f>
        <v>50410289833</v>
      </c>
      <c r="AC10" s="96">
        <f t="shared" ref="AC10:AC45" si="13">IF(($I10      =0),0,($AB10      /$I10      ))</f>
        <v>0.70165243994395488</v>
      </c>
      <c r="AD10" s="80">
        <f>AD9</f>
        <v>14321013647</v>
      </c>
      <c r="AE10" s="81">
        <f>AE9</f>
        <v>2389137845</v>
      </c>
      <c r="AF10" s="81">
        <f t="shared" ref="AF10:AF45" si="14">$AD10      +$AE10</f>
        <v>16710151492</v>
      </c>
      <c r="AG10" s="81">
        <f>AG9</f>
        <v>60961833532</v>
      </c>
      <c r="AH10" s="81">
        <f>AH9</f>
        <v>61927906268</v>
      </c>
      <c r="AI10" s="82">
        <f>AI9</f>
        <v>46092417746</v>
      </c>
      <c r="AJ10" s="116">
        <f t="shared" ref="AJ10:AJ45" si="15">IF(($AH10      =0),0,($AI10      /$AH10      ))</f>
        <v>0.74429155648391954</v>
      </c>
      <c r="AK10" s="117">
        <f t="shared" ref="AK10:AK45" si="16">IF(($AF10      =0),0,(($T10      /$AF10      )-1))</f>
        <v>-5.4396973985255337E-2</v>
      </c>
    </row>
    <row r="11" spans="1:37" x14ac:dyDescent="0.2">
      <c r="A11" s="55" t="s">
        <v>101</v>
      </c>
      <c r="B11" s="56" t="s">
        <v>558</v>
      </c>
      <c r="C11" s="57" t="s">
        <v>559</v>
      </c>
      <c r="D11" s="77">
        <v>478158994</v>
      </c>
      <c r="E11" s="78">
        <v>51648038</v>
      </c>
      <c r="F11" s="79">
        <f t="shared" si="0"/>
        <v>529807032</v>
      </c>
      <c r="G11" s="77">
        <v>471349531</v>
      </c>
      <c r="H11" s="78">
        <v>63460513</v>
      </c>
      <c r="I11" s="79">
        <f t="shared" si="1"/>
        <v>534810044</v>
      </c>
      <c r="J11" s="77">
        <v>121469324</v>
      </c>
      <c r="K11" s="78">
        <v>9405061</v>
      </c>
      <c r="L11" s="78">
        <f t="shared" si="2"/>
        <v>130874385</v>
      </c>
      <c r="M11" s="95">
        <f t="shared" si="3"/>
        <v>0.24702274053621848</v>
      </c>
      <c r="N11" s="77">
        <v>112463227</v>
      </c>
      <c r="O11" s="78">
        <v>9580636</v>
      </c>
      <c r="P11" s="78">
        <f t="shared" si="4"/>
        <v>122043863</v>
      </c>
      <c r="Q11" s="95">
        <f t="shared" si="5"/>
        <v>0.23035530981778288</v>
      </c>
      <c r="R11" s="77">
        <v>113380685</v>
      </c>
      <c r="S11" s="78">
        <v>4951810</v>
      </c>
      <c r="T11" s="78">
        <f t="shared" si="6"/>
        <v>118332495</v>
      </c>
      <c r="U11" s="95">
        <f t="shared" si="7"/>
        <v>0.22126079404746557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347313236</v>
      </c>
      <c r="AA11" s="78">
        <f t="shared" si="11"/>
        <v>23937507</v>
      </c>
      <c r="AB11" s="78">
        <f t="shared" si="12"/>
        <v>371250743</v>
      </c>
      <c r="AC11" s="95">
        <f t="shared" si="13"/>
        <v>0.69417309410142636</v>
      </c>
      <c r="AD11" s="77">
        <v>101575725</v>
      </c>
      <c r="AE11" s="78">
        <v>11599055</v>
      </c>
      <c r="AF11" s="78">
        <f t="shared" si="14"/>
        <v>113174780</v>
      </c>
      <c r="AG11" s="78">
        <v>479658295</v>
      </c>
      <c r="AH11" s="78">
        <v>483296749</v>
      </c>
      <c r="AI11" s="79">
        <v>341650329</v>
      </c>
      <c r="AJ11" s="114">
        <f t="shared" si="15"/>
        <v>0.70691625736551356</v>
      </c>
      <c r="AK11" s="115">
        <f t="shared" si="16"/>
        <v>4.5573006636284052E-2</v>
      </c>
    </row>
    <row r="12" spans="1:37" x14ac:dyDescent="0.2">
      <c r="A12" s="55" t="s">
        <v>101</v>
      </c>
      <c r="B12" s="56" t="s">
        <v>560</v>
      </c>
      <c r="C12" s="57" t="s">
        <v>561</v>
      </c>
      <c r="D12" s="77">
        <v>371049912</v>
      </c>
      <c r="E12" s="78">
        <v>86994625</v>
      </c>
      <c r="F12" s="79">
        <f t="shared" si="0"/>
        <v>458044537</v>
      </c>
      <c r="G12" s="77">
        <v>421301958</v>
      </c>
      <c r="H12" s="78">
        <v>83502791</v>
      </c>
      <c r="I12" s="79">
        <f t="shared" si="1"/>
        <v>504804749</v>
      </c>
      <c r="J12" s="77">
        <v>114178127</v>
      </c>
      <c r="K12" s="78">
        <v>2920159</v>
      </c>
      <c r="L12" s="78">
        <f t="shared" si="2"/>
        <v>117098286</v>
      </c>
      <c r="M12" s="95">
        <f t="shared" si="3"/>
        <v>0.25564825369808963</v>
      </c>
      <c r="N12" s="77">
        <v>92398944</v>
      </c>
      <c r="O12" s="78">
        <v>11876858</v>
      </c>
      <c r="P12" s="78">
        <f t="shared" si="4"/>
        <v>104275802</v>
      </c>
      <c r="Q12" s="95">
        <f t="shared" si="5"/>
        <v>0.22765428594119441</v>
      </c>
      <c r="R12" s="77">
        <v>91333551</v>
      </c>
      <c r="S12" s="78">
        <v>13949838</v>
      </c>
      <c r="T12" s="78">
        <f t="shared" si="6"/>
        <v>105283389</v>
      </c>
      <c r="U12" s="95">
        <f t="shared" si="7"/>
        <v>0.20856259614942727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297910622</v>
      </c>
      <c r="AA12" s="78">
        <f t="shared" si="11"/>
        <v>28746855</v>
      </c>
      <c r="AB12" s="78">
        <f t="shared" si="12"/>
        <v>326657477</v>
      </c>
      <c r="AC12" s="95">
        <f t="shared" si="13"/>
        <v>0.64709667975013441</v>
      </c>
      <c r="AD12" s="77">
        <v>79605081</v>
      </c>
      <c r="AE12" s="78">
        <v>8005219</v>
      </c>
      <c r="AF12" s="78">
        <f t="shared" si="14"/>
        <v>87610300</v>
      </c>
      <c r="AG12" s="78">
        <v>455527045</v>
      </c>
      <c r="AH12" s="78">
        <v>435827892</v>
      </c>
      <c r="AI12" s="79">
        <v>288317202</v>
      </c>
      <c r="AJ12" s="114">
        <f t="shared" si="15"/>
        <v>0.6615391242559574</v>
      </c>
      <c r="AK12" s="115">
        <f t="shared" si="16"/>
        <v>0.20172387264967706</v>
      </c>
    </row>
    <row r="13" spans="1:37" x14ac:dyDescent="0.2">
      <c r="A13" s="55" t="s">
        <v>101</v>
      </c>
      <c r="B13" s="56" t="s">
        <v>562</v>
      </c>
      <c r="C13" s="57" t="s">
        <v>563</v>
      </c>
      <c r="D13" s="77">
        <v>527673934</v>
      </c>
      <c r="E13" s="78">
        <v>102440609</v>
      </c>
      <c r="F13" s="79">
        <f t="shared" si="0"/>
        <v>630114543</v>
      </c>
      <c r="G13" s="77">
        <v>516560029</v>
      </c>
      <c r="H13" s="78">
        <v>110441052</v>
      </c>
      <c r="I13" s="79">
        <f t="shared" si="1"/>
        <v>627001081</v>
      </c>
      <c r="J13" s="77">
        <v>140541845</v>
      </c>
      <c r="K13" s="78">
        <v>11009382</v>
      </c>
      <c r="L13" s="78">
        <f t="shared" si="2"/>
        <v>151551227</v>
      </c>
      <c r="M13" s="95">
        <f t="shared" si="3"/>
        <v>0.24051377433451809</v>
      </c>
      <c r="N13" s="77">
        <v>133358326</v>
      </c>
      <c r="O13" s="78">
        <v>31960505</v>
      </c>
      <c r="P13" s="78">
        <f t="shared" si="4"/>
        <v>165318831</v>
      </c>
      <c r="Q13" s="95">
        <f t="shared" si="5"/>
        <v>0.26236314148997508</v>
      </c>
      <c r="R13" s="77">
        <v>125095942</v>
      </c>
      <c r="S13" s="78">
        <v>19418640</v>
      </c>
      <c r="T13" s="78">
        <f t="shared" si="6"/>
        <v>144514582</v>
      </c>
      <c r="U13" s="95">
        <f t="shared" si="7"/>
        <v>0.23048537933860436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398996113</v>
      </c>
      <c r="AA13" s="78">
        <f t="shared" si="11"/>
        <v>62388527</v>
      </c>
      <c r="AB13" s="78">
        <f t="shared" si="12"/>
        <v>461384640</v>
      </c>
      <c r="AC13" s="95">
        <f t="shared" si="13"/>
        <v>0.73585940117382354</v>
      </c>
      <c r="AD13" s="77">
        <v>107624672</v>
      </c>
      <c r="AE13" s="78">
        <v>14746897</v>
      </c>
      <c r="AF13" s="78">
        <f t="shared" si="14"/>
        <v>122371569</v>
      </c>
      <c r="AG13" s="78">
        <v>555301402</v>
      </c>
      <c r="AH13" s="78">
        <v>555810453</v>
      </c>
      <c r="AI13" s="79">
        <v>382646266</v>
      </c>
      <c r="AJ13" s="114">
        <f t="shared" si="15"/>
        <v>0.6884474085268778</v>
      </c>
      <c r="AK13" s="115">
        <f t="shared" si="16"/>
        <v>0.18094899968145373</v>
      </c>
    </row>
    <row r="14" spans="1:37" x14ac:dyDescent="0.2">
      <c r="A14" s="55" t="s">
        <v>101</v>
      </c>
      <c r="B14" s="56" t="s">
        <v>564</v>
      </c>
      <c r="C14" s="57" t="s">
        <v>565</v>
      </c>
      <c r="D14" s="77">
        <v>1548310296</v>
      </c>
      <c r="E14" s="78">
        <v>312265443</v>
      </c>
      <c r="F14" s="79">
        <f t="shared" si="0"/>
        <v>1860575739</v>
      </c>
      <c r="G14" s="77">
        <v>1559708513</v>
      </c>
      <c r="H14" s="78">
        <v>333252764</v>
      </c>
      <c r="I14" s="79">
        <f t="shared" si="1"/>
        <v>1892961277</v>
      </c>
      <c r="J14" s="77">
        <v>374689727</v>
      </c>
      <c r="K14" s="78">
        <v>23906789</v>
      </c>
      <c r="L14" s="78">
        <f t="shared" si="2"/>
        <v>398596516</v>
      </c>
      <c r="M14" s="95">
        <f t="shared" si="3"/>
        <v>0.21423288912400465</v>
      </c>
      <c r="N14" s="77">
        <v>387936022</v>
      </c>
      <c r="O14" s="78">
        <v>46734510</v>
      </c>
      <c r="P14" s="78">
        <f t="shared" si="4"/>
        <v>434670532</v>
      </c>
      <c r="Q14" s="95">
        <f t="shared" si="5"/>
        <v>0.23362151988159402</v>
      </c>
      <c r="R14" s="77">
        <v>390472033</v>
      </c>
      <c r="S14" s="78">
        <v>41675216</v>
      </c>
      <c r="T14" s="78">
        <f t="shared" si="6"/>
        <v>432147249</v>
      </c>
      <c r="U14" s="95">
        <f t="shared" si="7"/>
        <v>0.2282916477218567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1153097782</v>
      </c>
      <c r="AA14" s="78">
        <f t="shared" si="11"/>
        <v>112316515</v>
      </c>
      <c r="AB14" s="78">
        <f t="shared" si="12"/>
        <v>1265414297</v>
      </c>
      <c r="AC14" s="95">
        <f t="shared" si="13"/>
        <v>0.66848398452474</v>
      </c>
      <c r="AD14" s="77">
        <v>360455786</v>
      </c>
      <c r="AE14" s="78">
        <v>38615982</v>
      </c>
      <c r="AF14" s="78">
        <f t="shared" si="14"/>
        <v>399071768</v>
      </c>
      <c r="AG14" s="78">
        <v>1710812599</v>
      </c>
      <c r="AH14" s="78">
        <v>1679754996</v>
      </c>
      <c r="AI14" s="79">
        <v>1148442267</v>
      </c>
      <c r="AJ14" s="114">
        <f t="shared" si="15"/>
        <v>0.68369629483751215</v>
      </c>
      <c r="AK14" s="115">
        <f t="shared" si="16"/>
        <v>8.2881034571205214E-2</v>
      </c>
    </row>
    <row r="15" spans="1:37" x14ac:dyDescent="0.2">
      <c r="A15" s="55" t="s">
        <v>101</v>
      </c>
      <c r="B15" s="56" t="s">
        <v>566</v>
      </c>
      <c r="C15" s="57" t="s">
        <v>567</v>
      </c>
      <c r="D15" s="77">
        <v>1085098238</v>
      </c>
      <c r="E15" s="78">
        <v>209052395</v>
      </c>
      <c r="F15" s="79">
        <f t="shared" si="0"/>
        <v>1294150633</v>
      </c>
      <c r="G15" s="77">
        <v>1132513714</v>
      </c>
      <c r="H15" s="78">
        <v>248689919</v>
      </c>
      <c r="I15" s="79">
        <f t="shared" si="1"/>
        <v>1381203633</v>
      </c>
      <c r="J15" s="77">
        <v>278118883</v>
      </c>
      <c r="K15" s="78">
        <v>8175527</v>
      </c>
      <c r="L15" s="78">
        <f t="shared" si="2"/>
        <v>286294410</v>
      </c>
      <c r="M15" s="95">
        <f t="shared" si="3"/>
        <v>0.22122185988221049</v>
      </c>
      <c r="N15" s="77">
        <v>269025756</v>
      </c>
      <c r="O15" s="78">
        <v>47473878</v>
      </c>
      <c r="P15" s="78">
        <f t="shared" si="4"/>
        <v>316499634</v>
      </c>
      <c r="Q15" s="95">
        <f t="shared" si="5"/>
        <v>0.24456166533436297</v>
      </c>
      <c r="R15" s="77">
        <v>258544080</v>
      </c>
      <c r="S15" s="78">
        <v>37477012</v>
      </c>
      <c r="T15" s="78">
        <f t="shared" si="6"/>
        <v>296021092</v>
      </c>
      <c r="U15" s="95">
        <f t="shared" si="7"/>
        <v>0.2143211072773076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805688719</v>
      </c>
      <c r="AA15" s="78">
        <f t="shared" si="11"/>
        <v>93126417</v>
      </c>
      <c r="AB15" s="78">
        <f t="shared" si="12"/>
        <v>898815136</v>
      </c>
      <c r="AC15" s="95">
        <f t="shared" si="13"/>
        <v>0.65074773518207218</v>
      </c>
      <c r="AD15" s="77">
        <v>218942785</v>
      </c>
      <c r="AE15" s="78">
        <v>42235572</v>
      </c>
      <c r="AF15" s="78">
        <f t="shared" si="14"/>
        <v>261178357</v>
      </c>
      <c r="AG15" s="78">
        <v>1207970766</v>
      </c>
      <c r="AH15" s="78">
        <v>1197966873</v>
      </c>
      <c r="AI15" s="79">
        <v>808010817</v>
      </c>
      <c r="AJ15" s="114">
        <f t="shared" si="15"/>
        <v>0.67448510907196013</v>
      </c>
      <c r="AK15" s="115">
        <f t="shared" si="16"/>
        <v>0.13340590468604563</v>
      </c>
    </row>
    <row r="16" spans="1:37" x14ac:dyDescent="0.2">
      <c r="A16" s="55" t="s">
        <v>116</v>
      </c>
      <c r="B16" s="56" t="s">
        <v>568</v>
      </c>
      <c r="C16" s="57" t="s">
        <v>569</v>
      </c>
      <c r="D16" s="77">
        <v>503013118</v>
      </c>
      <c r="E16" s="78">
        <v>38500000</v>
      </c>
      <c r="F16" s="79">
        <f t="shared" si="0"/>
        <v>541513118</v>
      </c>
      <c r="G16" s="77">
        <v>580197685</v>
      </c>
      <c r="H16" s="78">
        <v>151738000</v>
      </c>
      <c r="I16" s="79">
        <f t="shared" si="1"/>
        <v>731935685</v>
      </c>
      <c r="J16" s="77">
        <v>84569978</v>
      </c>
      <c r="K16" s="78">
        <v>66183</v>
      </c>
      <c r="L16" s="78">
        <f t="shared" si="2"/>
        <v>84636161</v>
      </c>
      <c r="M16" s="95">
        <f t="shared" si="3"/>
        <v>0.15629567998757141</v>
      </c>
      <c r="N16" s="77">
        <v>87066699</v>
      </c>
      <c r="O16" s="78">
        <v>3512317</v>
      </c>
      <c r="P16" s="78">
        <f t="shared" si="4"/>
        <v>90579016</v>
      </c>
      <c r="Q16" s="95">
        <f t="shared" si="5"/>
        <v>0.16727021560353039</v>
      </c>
      <c r="R16" s="77">
        <v>276503069</v>
      </c>
      <c r="S16" s="78">
        <v>18420928</v>
      </c>
      <c r="T16" s="78">
        <f t="shared" si="6"/>
        <v>294923997</v>
      </c>
      <c r="U16" s="95">
        <f t="shared" si="7"/>
        <v>0.40293703810875131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448139746</v>
      </c>
      <c r="AA16" s="78">
        <f t="shared" si="11"/>
        <v>21999428</v>
      </c>
      <c r="AB16" s="78">
        <f t="shared" si="12"/>
        <v>470139174</v>
      </c>
      <c r="AC16" s="95">
        <f t="shared" si="13"/>
        <v>0.64232306695088925</v>
      </c>
      <c r="AD16" s="77">
        <v>162197417</v>
      </c>
      <c r="AE16" s="78">
        <v>4633778</v>
      </c>
      <c r="AF16" s="78">
        <f t="shared" si="14"/>
        <v>166831195</v>
      </c>
      <c r="AG16" s="78">
        <v>479221400</v>
      </c>
      <c r="AH16" s="78">
        <v>589924626</v>
      </c>
      <c r="AI16" s="79">
        <v>463581922</v>
      </c>
      <c r="AJ16" s="114">
        <f t="shared" si="15"/>
        <v>0.78583246328150402</v>
      </c>
      <c r="AK16" s="115">
        <f t="shared" si="16"/>
        <v>0.76779886399542963</v>
      </c>
    </row>
    <row r="17" spans="1:37" ht="16.5" x14ac:dyDescent="0.3">
      <c r="A17" s="58" t="s">
        <v>0</v>
      </c>
      <c r="B17" s="59" t="s">
        <v>570</v>
      </c>
      <c r="C17" s="60" t="s">
        <v>0</v>
      </c>
      <c r="D17" s="80">
        <f>SUM(D11:D16)</f>
        <v>4513304492</v>
      </c>
      <c r="E17" s="81">
        <f>SUM(E11:E16)</f>
        <v>800901110</v>
      </c>
      <c r="F17" s="82">
        <f t="shared" si="0"/>
        <v>5314205602</v>
      </c>
      <c r="G17" s="80">
        <f>SUM(G11:G16)</f>
        <v>4681631430</v>
      </c>
      <c r="H17" s="81">
        <f>SUM(H11:H16)</f>
        <v>991085039</v>
      </c>
      <c r="I17" s="82">
        <f t="shared" si="1"/>
        <v>5672716469</v>
      </c>
      <c r="J17" s="80">
        <f>SUM(J11:J16)</f>
        <v>1113567884</v>
      </c>
      <c r="K17" s="81">
        <f>SUM(K11:K16)</f>
        <v>55483101</v>
      </c>
      <c r="L17" s="81">
        <f t="shared" si="2"/>
        <v>1169050985</v>
      </c>
      <c r="M17" s="96">
        <f t="shared" si="3"/>
        <v>0.21998602849690799</v>
      </c>
      <c r="N17" s="80">
        <f>SUM(N11:N16)</f>
        <v>1082248974</v>
      </c>
      <c r="O17" s="81">
        <f>SUM(O11:O16)</f>
        <v>151138704</v>
      </c>
      <c r="P17" s="81">
        <f t="shared" si="4"/>
        <v>1233387678</v>
      </c>
      <c r="Q17" s="96">
        <f t="shared" si="5"/>
        <v>0.23209257796420502</v>
      </c>
      <c r="R17" s="80">
        <f>SUM(R11:R16)</f>
        <v>1255329360</v>
      </c>
      <c r="S17" s="81">
        <f>SUM(S11:S16)</f>
        <v>135893444</v>
      </c>
      <c r="T17" s="81">
        <f t="shared" si="6"/>
        <v>1391222804</v>
      </c>
      <c r="U17" s="96">
        <f t="shared" si="7"/>
        <v>0.24524807675523541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3451146218</v>
      </c>
      <c r="AA17" s="81">
        <f t="shared" si="11"/>
        <v>342515249</v>
      </c>
      <c r="AB17" s="81">
        <f t="shared" si="12"/>
        <v>3793661467</v>
      </c>
      <c r="AC17" s="96">
        <f t="shared" si="13"/>
        <v>0.66875569891980791</v>
      </c>
      <c r="AD17" s="80">
        <f>SUM(AD11:AD16)</f>
        <v>1030401466</v>
      </c>
      <c r="AE17" s="81">
        <f>SUM(AE11:AE16)</f>
        <v>119836503</v>
      </c>
      <c r="AF17" s="81">
        <f t="shared" si="14"/>
        <v>1150237969</v>
      </c>
      <c r="AG17" s="81">
        <f>SUM(AG11:AG16)</f>
        <v>4888491507</v>
      </c>
      <c r="AH17" s="81">
        <f>SUM(AH11:AH16)</f>
        <v>4942581589</v>
      </c>
      <c r="AI17" s="82">
        <f>SUM(AI11:AI16)</f>
        <v>3432648803</v>
      </c>
      <c r="AJ17" s="116">
        <f t="shared" si="15"/>
        <v>0.6945052380398854</v>
      </c>
      <c r="AK17" s="117">
        <f t="shared" si="16"/>
        <v>0.20950867689536334</v>
      </c>
    </row>
    <row r="18" spans="1:37" x14ac:dyDescent="0.2">
      <c r="A18" s="55" t="s">
        <v>101</v>
      </c>
      <c r="B18" s="56" t="s">
        <v>571</v>
      </c>
      <c r="C18" s="57" t="s">
        <v>572</v>
      </c>
      <c r="D18" s="77">
        <v>857781367</v>
      </c>
      <c r="E18" s="78">
        <v>73264405</v>
      </c>
      <c r="F18" s="79">
        <f t="shared" si="0"/>
        <v>931045772</v>
      </c>
      <c r="G18" s="77">
        <v>909872712</v>
      </c>
      <c r="H18" s="78">
        <v>84921541</v>
      </c>
      <c r="I18" s="79">
        <f t="shared" si="1"/>
        <v>994794253</v>
      </c>
      <c r="J18" s="77">
        <v>273489692</v>
      </c>
      <c r="K18" s="78">
        <v>10014357</v>
      </c>
      <c r="L18" s="78">
        <f t="shared" si="2"/>
        <v>283504049</v>
      </c>
      <c r="M18" s="95">
        <f t="shared" si="3"/>
        <v>0.3045006567088519</v>
      </c>
      <c r="N18" s="77">
        <v>177365414</v>
      </c>
      <c r="O18" s="78">
        <v>18673231</v>
      </c>
      <c r="P18" s="78">
        <f t="shared" si="4"/>
        <v>196038645</v>
      </c>
      <c r="Q18" s="95">
        <f t="shared" si="5"/>
        <v>0.21055747300037145</v>
      </c>
      <c r="R18" s="77">
        <v>208966380</v>
      </c>
      <c r="S18" s="78">
        <v>12800929</v>
      </c>
      <c r="T18" s="78">
        <f t="shared" si="6"/>
        <v>221767309</v>
      </c>
      <c r="U18" s="95">
        <f t="shared" si="7"/>
        <v>0.22292781480312793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659821486</v>
      </c>
      <c r="AA18" s="78">
        <f t="shared" si="11"/>
        <v>41488517</v>
      </c>
      <c r="AB18" s="78">
        <f t="shared" si="12"/>
        <v>701310003</v>
      </c>
      <c r="AC18" s="95">
        <f t="shared" si="13"/>
        <v>0.70497995026113203</v>
      </c>
      <c r="AD18" s="77">
        <v>174555553</v>
      </c>
      <c r="AE18" s="78">
        <v>17628450</v>
      </c>
      <c r="AF18" s="78">
        <f t="shared" si="14"/>
        <v>192184003</v>
      </c>
      <c r="AG18" s="78">
        <v>840347919</v>
      </c>
      <c r="AH18" s="78">
        <v>867907255</v>
      </c>
      <c r="AI18" s="79">
        <v>643530277</v>
      </c>
      <c r="AJ18" s="114">
        <f t="shared" si="15"/>
        <v>0.74147355410688442</v>
      </c>
      <c r="AK18" s="115">
        <f t="shared" si="16"/>
        <v>0.15393219798840385</v>
      </c>
    </row>
    <row r="19" spans="1:37" x14ac:dyDescent="0.2">
      <c r="A19" s="55" t="s">
        <v>101</v>
      </c>
      <c r="B19" s="56" t="s">
        <v>93</v>
      </c>
      <c r="C19" s="57" t="s">
        <v>94</v>
      </c>
      <c r="D19" s="77">
        <v>2992381740</v>
      </c>
      <c r="E19" s="78">
        <v>457423210</v>
      </c>
      <c r="F19" s="79">
        <f t="shared" si="0"/>
        <v>3449804950</v>
      </c>
      <c r="G19" s="77">
        <v>3030876207</v>
      </c>
      <c r="H19" s="78">
        <v>495742138</v>
      </c>
      <c r="I19" s="79">
        <f t="shared" si="1"/>
        <v>3526618345</v>
      </c>
      <c r="J19" s="77">
        <v>785698820</v>
      </c>
      <c r="K19" s="78">
        <v>14549722</v>
      </c>
      <c r="L19" s="78">
        <f t="shared" si="2"/>
        <v>800248542</v>
      </c>
      <c r="M19" s="95">
        <f t="shared" si="3"/>
        <v>0.23196921379569591</v>
      </c>
      <c r="N19" s="77">
        <v>684853826</v>
      </c>
      <c r="O19" s="78">
        <v>139452607</v>
      </c>
      <c r="P19" s="78">
        <f t="shared" si="4"/>
        <v>824306433</v>
      </c>
      <c r="Q19" s="95">
        <f t="shared" si="5"/>
        <v>0.2389429098013208</v>
      </c>
      <c r="R19" s="77">
        <v>827434342</v>
      </c>
      <c r="S19" s="78">
        <v>76449689</v>
      </c>
      <c r="T19" s="78">
        <f t="shared" si="6"/>
        <v>903884031</v>
      </c>
      <c r="U19" s="95">
        <f t="shared" si="7"/>
        <v>0.25630333157017593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2297986988</v>
      </c>
      <c r="AA19" s="78">
        <f t="shared" si="11"/>
        <v>230452018</v>
      </c>
      <c r="AB19" s="78">
        <f t="shared" si="12"/>
        <v>2528439006</v>
      </c>
      <c r="AC19" s="95">
        <f t="shared" si="13"/>
        <v>0.71695850206892742</v>
      </c>
      <c r="AD19" s="77">
        <v>660544323</v>
      </c>
      <c r="AE19" s="78">
        <v>31903159</v>
      </c>
      <c r="AF19" s="78">
        <f t="shared" si="14"/>
        <v>692447482</v>
      </c>
      <c r="AG19" s="78">
        <v>2967174954</v>
      </c>
      <c r="AH19" s="78">
        <v>2916264591</v>
      </c>
      <c r="AI19" s="79">
        <v>2164222691</v>
      </c>
      <c r="AJ19" s="114">
        <f t="shared" si="15"/>
        <v>0.74212151314359254</v>
      </c>
      <c r="AK19" s="115">
        <f t="shared" si="16"/>
        <v>0.30534669342620258</v>
      </c>
    </row>
    <row r="20" spans="1:37" x14ac:dyDescent="0.2">
      <c r="A20" s="55" t="s">
        <v>101</v>
      </c>
      <c r="B20" s="56" t="s">
        <v>95</v>
      </c>
      <c r="C20" s="57" t="s">
        <v>96</v>
      </c>
      <c r="D20" s="77">
        <v>2284927328</v>
      </c>
      <c r="E20" s="78">
        <v>504799865</v>
      </c>
      <c r="F20" s="79">
        <f t="shared" si="0"/>
        <v>2789727193</v>
      </c>
      <c r="G20" s="77">
        <v>2320260757</v>
      </c>
      <c r="H20" s="78">
        <v>491726021</v>
      </c>
      <c r="I20" s="79">
        <f t="shared" si="1"/>
        <v>2811986778</v>
      </c>
      <c r="J20" s="77">
        <v>669256738</v>
      </c>
      <c r="K20" s="78">
        <v>26847318</v>
      </c>
      <c r="L20" s="78">
        <f t="shared" si="2"/>
        <v>696104056</v>
      </c>
      <c r="M20" s="95">
        <f t="shared" si="3"/>
        <v>0.24952406018289833</v>
      </c>
      <c r="N20" s="77">
        <v>511637674</v>
      </c>
      <c r="O20" s="78">
        <v>99397585</v>
      </c>
      <c r="P20" s="78">
        <f t="shared" si="4"/>
        <v>611035259</v>
      </c>
      <c r="Q20" s="95">
        <f t="shared" si="5"/>
        <v>0.2190304702672051</v>
      </c>
      <c r="R20" s="77">
        <v>564356309</v>
      </c>
      <c r="S20" s="78">
        <v>85821378</v>
      </c>
      <c r="T20" s="78">
        <f t="shared" si="6"/>
        <v>650177687</v>
      </c>
      <c r="U20" s="95">
        <f t="shared" si="7"/>
        <v>0.23121648084790533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1745250721</v>
      </c>
      <c r="AA20" s="78">
        <f t="shared" si="11"/>
        <v>212066281</v>
      </c>
      <c r="AB20" s="78">
        <f t="shared" si="12"/>
        <v>1957317002</v>
      </c>
      <c r="AC20" s="95">
        <f t="shared" si="13"/>
        <v>0.69606195068673971</v>
      </c>
      <c r="AD20" s="77">
        <v>499047416</v>
      </c>
      <c r="AE20" s="78">
        <v>50764086</v>
      </c>
      <c r="AF20" s="78">
        <f t="shared" si="14"/>
        <v>549811502</v>
      </c>
      <c r="AG20" s="78">
        <v>2513055801</v>
      </c>
      <c r="AH20" s="78">
        <v>2468662876</v>
      </c>
      <c r="AI20" s="79">
        <v>1786751652</v>
      </c>
      <c r="AJ20" s="114">
        <f t="shared" si="15"/>
        <v>0.72377304708980439</v>
      </c>
      <c r="AK20" s="115">
        <f t="shared" si="16"/>
        <v>0.18254653573980706</v>
      </c>
    </row>
    <row r="21" spans="1:37" x14ac:dyDescent="0.2">
      <c r="A21" s="55" t="s">
        <v>101</v>
      </c>
      <c r="B21" s="56" t="s">
        <v>573</v>
      </c>
      <c r="C21" s="57" t="s">
        <v>574</v>
      </c>
      <c r="D21" s="77">
        <v>1473841115</v>
      </c>
      <c r="E21" s="78">
        <v>190530652</v>
      </c>
      <c r="F21" s="79">
        <f t="shared" si="0"/>
        <v>1664371767</v>
      </c>
      <c r="G21" s="77">
        <v>1365399802</v>
      </c>
      <c r="H21" s="78">
        <v>293274201</v>
      </c>
      <c r="I21" s="79">
        <f t="shared" si="1"/>
        <v>1658674003</v>
      </c>
      <c r="J21" s="77">
        <v>337456328</v>
      </c>
      <c r="K21" s="78">
        <v>46088072</v>
      </c>
      <c r="L21" s="78">
        <f t="shared" si="2"/>
        <v>383544400</v>
      </c>
      <c r="M21" s="95">
        <f t="shared" si="3"/>
        <v>0.23044394744290325</v>
      </c>
      <c r="N21" s="77">
        <v>301058602</v>
      </c>
      <c r="O21" s="78">
        <v>51686791</v>
      </c>
      <c r="P21" s="78">
        <f t="shared" si="4"/>
        <v>352745393</v>
      </c>
      <c r="Q21" s="95">
        <f t="shared" si="5"/>
        <v>0.21193906313120006</v>
      </c>
      <c r="R21" s="77">
        <v>347441165</v>
      </c>
      <c r="S21" s="78">
        <v>53292719</v>
      </c>
      <c r="T21" s="78">
        <f t="shared" si="6"/>
        <v>400733884</v>
      </c>
      <c r="U21" s="95">
        <f t="shared" si="7"/>
        <v>0.24159894185066094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985956095</v>
      </c>
      <c r="AA21" s="78">
        <f t="shared" si="11"/>
        <v>151067582</v>
      </c>
      <c r="AB21" s="78">
        <f t="shared" si="12"/>
        <v>1137023677</v>
      </c>
      <c r="AC21" s="95">
        <f t="shared" si="13"/>
        <v>0.68550159642189801</v>
      </c>
      <c r="AD21" s="77">
        <v>459325549</v>
      </c>
      <c r="AE21" s="78">
        <v>59342680</v>
      </c>
      <c r="AF21" s="78">
        <f t="shared" si="14"/>
        <v>518668229</v>
      </c>
      <c r="AG21" s="78">
        <v>1709022852</v>
      </c>
      <c r="AH21" s="78">
        <v>1799815644</v>
      </c>
      <c r="AI21" s="79">
        <v>1026926612</v>
      </c>
      <c r="AJ21" s="114">
        <f t="shared" si="15"/>
        <v>0.57057322255389842</v>
      </c>
      <c r="AK21" s="115">
        <f t="shared" si="16"/>
        <v>-0.22737915763103356</v>
      </c>
    </row>
    <row r="22" spans="1:37" x14ac:dyDescent="0.2">
      <c r="A22" s="55" t="s">
        <v>101</v>
      </c>
      <c r="B22" s="56" t="s">
        <v>575</v>
      </c>
      <c r="C22" s="57" t="s">
        <v>576</v>
      </c>
      <c r="D22" s="77">
        <v>1064867256</v>
      </c>
      <c r="E22" s="78">
        <v>119474427</v>
      </c>
      <c r="F22" s="79">
        <f t="shared" si="0"/>
        <v>1184341683</v>
      </c>
      <c r="G22" s="77">
        <v>1137073519</v>
      </c>
      <c r="H22" s="78">
        <v>180598243</v>
      </c>
      <c r="I22" s="79">
        <f t="shared" si="1"/>
        <v>1317671762</v>
      </c>
      <c r="J22" s="77">
        <v>318033738</v>
      </c>
      <c r="K22" s="78">
        <v>17867392</v>
      </c>
      <c r="L22" s="78">
        <f t="shared" si="2"/>
        <v>335901130</v>
      </c>
      <c r="M22" s="95">
        <f t="shared" si="3"/>
        <v>0.28361843108413165</v>
      </c>
      <c r="N22" s="77">
        <v>201393149</v>
      </c>
      <c r="O22" s="78">
        <v>50180471</v>
      </c>
      <c r="P22" s="78">
        <f t="shared" si="4"/>
        <v>251573620</v>
      </c>
      <c r="Q22" s="95">
        <f t="shared" si="5"/>
        <v>0.21241641969634198</v>
      </c>
      <c r="R22" s="77">
        <v>257419696</v>
      </c>
      <c r="S22" s="78">
        <v>19746803</v>
      </c>
      <c r="T22" s="78">
        <f t="shared" si="6"/>
        <v>277166499</v>
      </c>
      <c r="U22" s="95">
        <f t="shared" si="7"/>
        <v>0.21034563158529612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776846583</v>
      </c>
      <c r="AA22" s="78">
        <f t="shared" si="11"/>
        <v>87794666</v>
      </c>
      <c r="AB22" s="78">
        <f t="shared" si="12"/>
        <v>864641249</v>
      </c>
      <c r="AC22" s="95">
        <f t="shared" si="13"/>
        <v>0.65618864571220892</v>
      </c>
      <c r="AD22" s="77">
        <v>213911851</v>
      </c>
      <c r="AE22" s="78">
        <v>17017953</v>
      </c>
      <c r="AF22" s="78">
        <f t="shared" si="14"/>
        <v>230929804</v>
      </c>
      <c r="AG22" s="78">
        <v>1091699881</v>
      </c>
      <c r="AH22" s="78">
        <v>1141098468</v>
      </c>
      <c r="AI22" s="79">
        <v>785653153</v>
      </c>
      <c r="AJ22" s="114">
        <f t="shared" si="15"/>
        <v>0.68850600980738497</v>
      </c>
      <c r="AK22" s="115">
        <f t="shared" si="16"/>
        <v>0.20021969533217976</v>
      </c>
    </row>
    <row r="23" spans="1:37" x14ac:dyDescent="0.2">
      <c r="A23" s="55" t="s">
        <v>116</v>
      </c>
      <c r="B23" s="56" t="s">
        <v>577</v>
      </c>
      <c r="C23" s="57" t="s">
        <v>578</v>
      </c>
      <c r="D23" s="77">
        <v>475184441</v>
      </c>
      <c r="E23" s="78">
        <v>107668917</v>
      </c>
      <c r="F23" s="79">
        <f t="shared" si="0"/>
        <v>582853358</v>
      </c>
      <c r="G23" s="77">
        <v>510870456</v>
      </c>
      <c r="H23" s="78">
        <v>70219802</v>
      </c>
      <c r="I23" s="79">
        <f t="shared" si="1"/>
        <v>581090258</v>
      </c>
      <c r="J23" s="77">
        <v>115451865</v>
      </c>
      <c r="K23" s="78">
        <v>6243853</v>
      </c>
      <c r="L23" s="78">
        <f t="shared" si="2"/>
        <v>121695718</v>
      </c>
      <c r="M23" s="95">
        <f t="shared" si="3"/>
        <v>0.20879302886335949</v>
      </c>
      <c r="N23" s="77">
        <v>123101543</v>
      </c>
      <c r="O23" s="78">
        <v>12574198</v>
      </c>
      <c r="P23" s="78">
        <f t="shared" si="4"/>
        <v>135675741</v>
      </c>
      <c r="Q23" s="95">
        <f t="shared" si="5"/>
        <v>0.23277851819462281</v>
      </c>
      <c r="R23" s="77">
        <v>132900148</v>
      </c>
      <c r="S23" s="78">
        <v>4434078</v>
      </c>
      <c r="T23" s="78">
        <f t="shared" si="6"/>
        <v>137334226</v>
      </c>
      <c r="U23" s="95">
        <f t="shared" si="7"/>
        <v>0.23633888902677147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371453556</v>
      </c>
      <c r="AA23" s="78">
        <f t="shared" si="11"/>
        <v>23252129</v>
      </c>
      <c r="AB23" s="78">
        <f t="shared" si="12"/>
        <v>394705685</v>
      </c>
      <c r="AC23" s="95">
        <f t="shared" si="13"/>
        <v>0.67925021899093685</v>
      </c>
      <c r="AD23" s="77">
        <v>87521788</v>
      </c>
      <c r="AE23" s="78">
        <v>4839547</v>
      </c>
      <c r="AF23" s="78">
        <f t="shared" si="14"/>
        <v>92361335</v>
      </c>
      <c r="AG23" s="78">
        <v>549135080</v>
      </c>
      <c r="AH23" s="78">
        <v>493272834</v>
      </c>
      <c r="AI23" s="79">
        <v>339693010</v>
      </c>
      <c r="AJ23" s="114">
        <f t="shared" si="15"/>
        <v>0.68865136408464778</v>
      </c>
      <c r="AK23" s="115">
        <f t="shared" si="16"/>
        <v>0.48692335380384</v>
      </c>
    </row>
    <row r="24" spans="1:37" ht="16.5" x14ac:dyDescent="0.3">
      <c r="A24" s="58" t="s">
        <v>0</v>
      </c>
      <c r="B24" s="59" t="s">
        <v>579</v>
      </c>
      <c r="C24" s="60" t="s">
        <v>0</v>
      </c>
      <c r="D24" s="80">
        <f>SUM(D18:D23)</f>
        <v>9148983247</v>
      </c>
      <c r="E24" s="81">
        <f>SUM(E18:E23)</f>
        <v>1453161476</v>
      </c>
      <c r="F24" s="82">
        <f t="shared" si="0"/>
        <v>10602144723</v>
      </c>
      <c r="G24" s="80">
        <f>SUM(G18:G23)</f>
        <v>9274353453</v>
      </c>
      <c r="H24" s="81">
        <f>SUM(H18:H23)</f>
        <v>1616481946</v>
      </c>
      <c r="I24" s="82">
        <f t="shared" si="1"/>
        <v>10890835399</v>
      </c>
      <c r="J24" s="80">
        <f>SUM(J18:J23)</f>
        <v>2499387181</v>
      </c>
      <c r="K24" s="81">
        <f>SUM(K18:K23)</f>
        <v>121610714</v>
      </c>
      <c r="L24" s="81">
        <f t="shared" si="2"/>
        <v>2620997895</v>
      </c>
      <c r="M24" s="96">
        <f t="shared" si="3"/>
        <v>0.24721393298037891</v>
      </c>
      <c r="N24" s="80">
        <f>SUM(N18:N23)</f>
        <v>1999410208</v>
      </c>
      <c r="O24" s="81">
        <f>SUM(O18:O23)</f>
        <v>371964883</v>
      </c>
      <c r="P24" s="81">
        <f t="shared" si="4"/>
        <v>2371375091</v>
      </c>
      <c r="Q24" s="96">
        <f t="shared" si="5"/>
        <v>0.22366937567411285</v>
      </c>
      <c r="R24" s="80">
        <f>SUM(R18:R23)</f>
        <v>2338518040</v>
      </c>
      <c r="S24" s="81">
        <f>SUM(S18:S23)</f>
        <v>252545596</v>
      </c>
      <c r="T24" s="81">
        <f t="shared" si="6"/>
        <v>2591063636</v>
      </c>
      <c r="U24" s="96">
        <f t="shared" si="7"/>
        <v>0.23791229424309474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6837315429</v>
      </c>
      <c r="AA24" s="81">
        <f t="shared" si="11"/>
        <v>746121193</v>
      </c>
      <c r="AB24" s="81">
        <f t="shared" si="12"/>
        <v>7583436622</v>
      </c>
      <c r="AC24" s="96">
        <f t="shared" si="13"/>
        <v>0.69631358331761339</v>
      </c>
      <c r="AD24" s="80">
        <f>SUM(AD18:AD23)</f>
        <v>2094906480</v>
      </c>
      <c r="AE24" s="81">
        <f>SUM(AE18:AE23)</f>
        <v>181495875</v>
      </c>
      <c r="AF24" s="81">
        <f t="shared" si="14"/>
        <v>2276402355</v>
      </c>
      <c r="AG24" s="81">
        <f>SUM(AG18:AG23)</f>
        <v>9670436487</v>
      </c>
      <c r="AH24" s="81">
        <f>SUM(AH18:AH23)</f>
        <v>9687021668</v>
      </c>
      <c r="AI24" s="82">
        <f>SUM(AI18:AI23)</f>
        <v>6746777395</v>
      </c>
      <c r="AJ24" s="116">
        <f t="shared" si="15"/>
        <v>0.69647592688754167</v>
      </c>
      <c r="AK24" s="117">
        <f t="shared" si="16"/>
        <v>0.13822744485783134</v>
      </c>
    </row>
    <row r="25" spans="1:37" x14ac:dyDescent="0.2">
      <c r="A25" s="55" t="s">
        <v>101</v>
      </c>
      <c r="B25" s="56" t="s">
        <v>580</v>
      </c>
      <c r="C25" s="57" t="s">
        <v>581</v>
      </c>
      <c r="D25" s="77">
        <v>740341750</v>
      </c>
      <c r="E25" s="78">
        <v>147352476</v>
      </c>
      <c r="F25" s="79">
        <f t="shared" si="0"/>
        <v>887694226</v>
      </c>
      <c r="G25" s="77">
        <v>732442940</v>
      </c>
      <c r="H25" s="78">
        <v>215834827</v>
      </c>
      <c r="I25" s="79">
        <f t="shared" si="1"/>
        <v>948277767</v>
      </c>
      <c r="J25" s="77">
        <v>221890348</v>
      </c>
      <c r="K25" s="78">
        <v>8045636</v>
      </c>
      <c r="L25" s="78">
        <f t="shared" si="2"/>
        <v>229935984</v>
      </c>
      <c r="M25" s="95">
        <f t="shared" si="3"/>
        <v>0.25902611199365849</v>
      </c>
      <c r="N25" s="77">
        <v>165757804</v>
      </c>
      <c r="O25" s="78">
        <v>13766017</v>
      </c>
      <c r="P25" s="78">
        <f t="shared" si="4"/>
        <v>179523821</v>
      </c>
      <c r="Q25" s="95">
        <f t="shared" si="5"/>
        <v>0.2022361030880469</v>
      </c>
      <c r="R25" s="77">
        <v>153114417</v>
      </c>
      <c r="S25" s="78">
        <v>34770586</v>
      </c>
      <c r="T25" s="78">
        <f t="shared" si="6"/>
        <v>187885003</v>
      </c>
      <c r="U25" s="95">
        <f t="shared" si="7"/>
        <v>0.19813287787437919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540762569</v>
      </c>
      <c r="AA25" s="78">
        <f t="shared" si="11"/>
        <v>56582239</v>
      </c>
      <c r="AB25" s="78">
        <f t="shared" si="12"/>
        <v>597344808</v>
      </c>
      <c r="AC25" s="95">
        <f t="shared" si="13"/>
        <v>0.62992598665449884</v>
      </c>
      <c r="AD25" s="77">
        <v>149581843</v>
      </c>
      <c r="AE25" s="78">
        <v>20199368</v>
      </c>
      <c r="AF25" s="78">
        <f t="shared" si="14"/>
        <v>169781211</v>
      </c>
      <c r="AG25" s="78">
        <v>811670574</v>
      </c>
      <c r="AH25" s="78">
        <v>826623525</v>
      </c>
      <c r="AI25" s="79">
        <v>527973726</v>
      </c>
      <c r="AJ25" s="114">
        <f t="shared" si="15"/>
        <v>0.63871122709700279</v>
      </c>
      <c r="AK25" s="115">
        <f t="shared" si="16"/>
        <v>0.10663012646316905</v>
      </c>
    </row>
    <row r="26" spans="1:37" x14ac:dyDescent="0.2">
      <c r="A26" s="55" t="s">
        <v>101</v>
      </c>
      <c r="B26" s="56" t="s">
        <v>582</v>
      </c>
      <c r="C26" s="57" t="s">
        <v>583</v>
      </c>
      <c r="D26" s="77">
        <v>1676576687</v>
      </c>
      <c r="E26" s="78">
        <v>209409052</v>
      </c>
      <c r="F26" s="79">
        <f t="shared" si="0"/>
        <v>1885985739</v>
      </c>
      <c r="G26" s="77">
        <v>1732614894</v>
      </c>
      <c r="H26" s="78">
        <v>210648869</v>
      </c>
      <c r="I26" s="79">
        <f t="shared" si="1"/>
        <v>1943263763</v>
      </c>
      <c r="J26" s="77">
        <v>442282222</v>
      </c>
      <c r="K26" s="78">
        <v>15307022</v>
      </c>
      <c r="L26" s="78">
        <f t="shared" si="2"/>
        <v>457589244</v>
      </c>
      <c r="M26" s="95">
        <f t="shared" si="3"/>
        <v>0.24262603610281064</v>
      </c>
      <c r="N26" s="77">
        <v>461489611</v>
      </c>
      <c r="O26" s="78">
        <v>40747590</v>
      </c>
      <c r="P26" s="78">
        <f t="shared" si="4"/>
        <v>502237201</v>
      </c>
      <c r="Q26" s="95">
        <f t="shared" si="5"/>
        <v>0.266299575131623</v>
      </c>
      <c r="R26" s="77">
        <v>469813557</v>
      </c>
      <c r="S26" s="78">
        <v>17469359</v>
      </c>
      <c r="T26" s="78">
        <f t="shared" si="6"/>
        <v>487282916</v>
      </c>
      <c r="U26" s="95">
        <f t="shared" si="7"/>
        <v>0.2507549027970013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1373585390</v>
      </c>
      <c r="AA26" s="78">
        <f t="shared" si="11"/>
        <v>73523971</v>
      </c>
      <c r="AB26" s="78">
        <f t="shared" si="12"/>
        <v>1447109361</v>
      </c>
      <c r="AC26" s="95">
        <f t="shared" si="13"/>
        <v>0.74467984663387154</v>
      </c>
      <c r="AD26" s="77">
        <v>380075994</v>
      </c>
      <c r="AE26" s="78">
        <v>19204564</v>
      </c>
      <c r="AF26" s="78">
        <f t="shared" si="14"/>
        <v>399280558</v>
      </c>
      <c r="AG26" s="78">
        <v>1734172257</v>
      </c>
      <c r="AH26" s="78">
        <v>1718607362</v>
      </c>
      <c r="AI26" s="79">
        <v>1243851705</v>
      </c>
      <c r="AJ26" s="114">
        <f t="shared" si="15"/>
        <v>0.72375560148450013</v>
      </c>
      <c r="AK26" s="115">
        <f t="shared" si="16"/>
        <v>0.22040231169983482</v>
      </c>
    </row>
    <row r="27" spans="1:37" x14ac:dyDescent="0.2">
      <c r="A27" s="55" t="s">
        <v>101</v>
      </c>
      <c r="B27" s="56" t="s">
        <v>584</v>
      </c>
      <c r="C27" s="57" t="s">
        <v>585</v>
      </c>
      <c r="D27" s="77">
        <v>455676508</v>
      </c>
      <c r="E27" s="78">
        <v>59932535</v>
      </c>
      <c r="F27" s="79">
        <f t="shared" si="0"/>
        <v>515609043</v>
      </c>
      <c r="G27" s="77">
        <v>465880518</v>
      </c>
      <c r="H27" s="78">
        <v>58059860</v>
      </c>
      <c r="I27" s="79">
        <f t="shared" si="1"/>
        <v>523940378</v>
      </c>
      <c r="J27" s="77">
        <v>139523011</v>
      </c>
      <c r="K27" s="78">
        <v>8594055</v>
      </c>
      <c r="L27" s="78">
        <f t="shared" si="2"/>
        <v>148117066</v>
      </c>
      <c r="M27" s="95">
        <f t="shared" si="3"/>
        <v>0.28726623012312064</v>
      </c>
      <c r="N27" s="77">
        <v>104147118</v>
      </c>
      <c r="O27" s="78">
        <v>10750555</v>
      </c>
      <c r="P27" s="78">
        <f t="shared" si="4"/>
        <v>114897673</v>
      </c>
      <c r="Q27" s="95">
        <f t="shared" si="5"/>
        <v>0.22283874683710697</v>
      </c>
      <c r="R27" s="77">
        <v>107843724</v>
      </c>
      <c r="S27" s="78">
        <v>5713639</v>
      </c>
      <c r="T27" s="78">
        <f t="shared" si="6"/>
        <v>113557363</v>
      </c>
      <c r="U27" s="95">
        <f t="shared" si="7"/>
        <v>0.21673718569558309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351513853</v>
      </c>
      <c r="AA27" s="78">
        <f t="shared" si="11"/>
        <v>25058249</v>
      </c>
      <c r="AB27" s="78">
        <f t="shared" si="12"/>
        <v>376572102</v>
      </c>
      <c r="AC27" s="95">
        <f t="shared" si="13"/>
        <v>0.71873082856767345</v>
      </c>
      <c r="AD27" s="77">
        <v>92604563</v>
      </c>
      <c r="AE27" s="78">
        <v>16475955</v>
      </c>
      <c r="AF27" s="78">
        <f t="shared" si="14"/>
        <v>109080518</v>
      </c>
      <c r="AG27" s="78">
        <v>487928796</v>
      </c>
      <c r="AH27" s="78">
        <v>503913559</v>
      </c>
      <c r="AI27" s="79">
        <v>300289147</v>
      </c>
      <c r="AJ27" s="114">
        <f t="shared" si="15"/>
        <v>0.59591400476683742</v>
      </c>
      <c r="AK27" s="115">
        <f t="shared" si="16"/>
        <v>4.1041655119386178E-2</v>
      </c>
    </row>
    <row r="28" spans="1:37" x14ac:dyDescent="0.2">
      <c r="A28" s="55" t="s">
        <v>101</v>
      </c>
      <c r="B28" s="56" t="s">
        <v>586</v>
      </c>
      <c r="C28" s="57" t="s">
        <v>587</v>
      </c>
      <c r="D28" s="77">
        <v>436687886</v>
      </c>
      <c r="E28" s="78">
        <v>41549246</v>
      </c>
      <c r="F28" s="79">
        <f t="shared" si="0"/>
        <v>478237132</v>
      </c>
      <c r="G28" s="77">
        <v>440104494</v>
      </c>
      <c r="H28" s="78">
        <v>59525575</v>
      </c>
      <c r="I28" s="79">
        <f t="shared" si="1"/>
        <v>499630069</v>
      </c>
      <c r="J28" s="77">
        <v>89646081</v>
      </c>
      <c r="K28" s="78">
        <v>4719898</v>
      </c>
      <c r="L28" s="78">
        <f t="shared" si="2"/>
        <v>94365979</v>
      </c>
      <c r="M28" s="95">
        <f t="shared" si="3"/>
        <v>0.19732047698880897</v>
      </c>
      <c r="N28" s="77">
        <v>122722497</v>
      </c>
      <c r="O28" s="78">
        <v>10188018</v>
      </c>
      <c r="P28" s="78">
        <f t="shared" si="4"/>
        <v>132910515</v>
      </c>
      <c r="Q28" s="95">
        <f t="shared" si="5"/>
        <v>0.2779175980003159</v>
      </c>
      <c r="R28" s="77">
        <v>112691209</v>
      </c>
      <c r="S28" s="78">
        <v>13972388</v>
      </c>
      <c r="T28" s="78">
        <f t="shared" si="6"/>
        <v>126663597</v>
      </c>
      <c r="U28" s="95">
        <f t="shared" si="7"/>
        <v>0.25351475993731676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325059787</v>
      </c>
      <c r="AA28" s="78">
        <f t="shared" si="11"/>
        <v>28880304</v>
      </c>
      <c r="AB28" s="78">
        <f t="shared" si="12"/>
        <v>353940091</v>
      </c>
      <c r="AC28" s="95">
        <f t="shared" si="13"/>
        <v>0.70840430342474048</v>
      </c>
      <c r="AD28" s="77">
        <v>101199930</v>
      </c>
      <c r="AE28" s="78">
        <v>20532184</v>
      </c>
      <c r="AF28" s="78">
        <f t="shared" si="14"/>
        <v>121732114</v>
      </c>
      <c r="AG28" s="78">
        <v>419026700</v>
      </c>
      <c r="AH28" s="78">
        <v>452924374</v>
      </c>
      <c r="AI28" s="79">
        <v>313354015</v>
      </c>
      <c r="AJ28" s="114">
        <f t="shared" si="15"/>
        <v>0.69184621757627029</v>
      </c>
      <c r="AK28" s="115">
        <f t="shared" si="16"/>
        <v>4.0510945205469717E-2</v>
      </c>
    </row>
    <row r="29" spans="1:37" x14ac:dyDescent="0.2">
      <c r="A29" s="55" t="s">
        <v>116</v>
      </c>
      <c r="B29" s="56" t="s">
        <v>588</v>
      </c>
      <c r="C29" s="57" t="s">
        <v>589</v>
      </c>
      <c r="D29" s="77">
        <v>273479238</v>
      </c>
      <c r="E29" s="78">
        <v>6355000</v>
      </c>
      <c r="F29" s="79">
        <f t="shared" si="0"/>
        <v>279834238</v>
      </c>
      <c r="G29" s="77">
        <v>280546329</v>
      </c>
      <c r="H29" s="78">
        <v>15564054</v>
      </c>
      <c r="I29" s="79">
        <f t="shared" si="1"/>
        <v>296110383</v>
      </c>
      <c r="J29" s="77">
        <v>64761424</v>
      </c>
      <c r="K29" s="78">
        <v>1638708</v>
      </c>
      <c r="L29" s="78">
        <f t="shared" si="2"/>
        <v>66400132</v>
      </c>
      <c r="M29" s="95">
        <f t="shared" si="3"/>
        <v>0.23728380227726101</v>
      </c>
      <c r="N29" s="77">
        <v>69867927</v>
      </c>
      <c r="O29" s="78">
        <v>5410401</v>
      </c>
      <c r="P29" s="78">
        <f t="shared" si="4"/>
        <v>75278328</v>
      </c>
      <c r="Q29" s="95">
        <f t="shared" si="5"/>
        <v>0.26901042752316817</v>
      </c>
      <c r="R29" s="77">
        <v>80840101</v>
      </c>
      <c r="S29" s="78">
        <v>1848202</v>
      </c>
      <c r="T29" s="78">
        <f t="shared" si="6"/>
        <v>82688303</v>
      </c>
      <c r="U29" s="95">
        <f t="shared" si="7"/>
        <v>0.27924823899201129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215469452</v>
      </c>
      <c r="AA29" s="78">
        <f t="shared" si="11"/>
        <v>8897311</v>
      </c>
      <c r="AB29" s="78">
        <f t="shared" si="12"/>
        <v>224366763</v>
      </c>
      <c r="AC29" s="95">
        <f t="shared" si="13"/>
        <v>0.75771325789680266</v>
      </c>
      <c r="AD29" s="77">
        <v>70734694</v>
      </c>
      <c r="AE29" s="78">
        <v>1063505</v>
      </c>
      <c r="AF29" s="78">
        <f t="shared" si="14"/>
        <v>71798199</v>
      </c>
      <c r="AG29" s="78">
        <v>263713554</v>
      </c>
      <c r="AH29" s="78">
        <v>282031131</v>
      </c>
      <c r="AI29" s="79">
        <v>216202922</v>
      </c>
      <c r="AJ29" s="114">
        <f t="shared" si="15"/>
        <v>0.76659240146081609</v>
      </c>
      <c r="AK29" s="115">
        <f t="shared" si="16"/>
        <v>0.15167656224914494</v>
      </c>
    </row>
    <row r="30" spans="1:37" ht="16.5" x14ac:dyDescent="0.3">
      <c r="A30" s="58" t="s">
        <v>0</v>
      </c>
      <c r="B30" s="59" t="s">
        <v>590</v>
      </c>
      <c r="C30" s="60" t="s">
        <v>0</v>
      </c>
      <c r="D30" s="80">
        <f>SUM(D25:D29)</f>
        <v>3582762069</v>
      </c>
      <c r="E30" s="81">
        <f>SUM(E25:E29)</f>
        <v>464598309</v>
      </c>
      <c r="F30" s="82">
        <f t="shared" si="0"/>
        <v>4047360378</v>
      </c>
      <c r="G30" s="80">
        <f>SUM(G25:G29)</f>
        <v>3651589175</v>
      </c>
      <c r="H30" s="81">
        <f>SUM(H25:H29)</f>
        <v>559633185</v>
      </c>
      <c r="I30" s="82">
        <f t="shared" si="1"/>
        <v>4211222360</v>
      </c>
      <c r="J30" s="80">
        <f>SUM(J25:J29)</f>
        <v>958103086</v>
      </c>
      <c r="K30" s="81">
        <f>SUM(K25:K29)</f>
        <v>38305319</v>
      </c>
      <c r="L30" s="81">
        <f t="shared" si="2"/>
        <v>996408405</v>
      </c>
      <c r="M30" s="96">
        <f t="shared" si="3"/>
        <v>0.24618722128528975</v>
      </c>
      <c r="N30" s="80">
        <f>SUM(N25:N29)</f>
        <v>923984957</v>
      </c>
      <c r="O30" s="81">
        <f>SUM(O25:O29)</f>
        <v>80862581</v>
      </c>
      <c r="P30" s="81">
        <f t="shared" si="4"/>
        <v>1004847538</v>
      </c>
      <c r="Q30" s="96">
        <f t="shared" si="5"/>
        <v>0.248272316807268</v>
      </c>
      <c r="R30" s="80">
        <f>SUM(R25:R29)</f>
        <v>924303008</v>
      </c>
      <c r="S30" s="81">
        <f>SUM(S25:S29)</f>
        <v>73774174</v>
      </c>
      <c r="T30" s="81">
        <f t="shared" si="6"/>
        <v>998077182</v>
      </c>
      <c r="U30" s="96">
        <f t="shared" si="7"/>
        <v>0.23700415145022169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2806391051</v>
      </c>
      <c r="AA30" s="81">
        <f t="shared" si="11"/>
        <v>192942074</v>
      </c>
      <c r="AB30" s="81">
        <f t="shared" si="12"/>
        <v>2999333125</v>
      </c>
      <c r="AC30" s="96">
        <f t="shared" si="13"/>
        <v>0.71222387910193374</v>
      </c>
      <c r="AD30" s="80">
        <f>SUM(AD25:AD29)</f>
        <v>794197024</v>
      </c>
      <c r="AE30" s="81">
        <f>SUM(AE25:AE29)</f>
        <v>77475576</v>
      </c>
      <c r="AF30" s="81">
        <f t="shared" si="14"/>
        <v>871672600</v>
      </c>
      <c r="AG30" s="81">
        <f>SUM(AG25:AG29)</f>
        <v>3716511881</v>
      </c>
      <c r="AH30" s="81">
        <f>SUM(AH25:AH29)</f>
        <v>3784099951</v>
      </c>
      <c r="AI30" s="82">
        <f>SUM(AI25:AI29)</f>
        <v>2601671515</v>
      </c>
      <c r="AJ30" s="116">
        <f t="shared" si="15"/>
        <v>0.68752716595460772</v>
      </c>
      <c r="AK30" s="117">
        <f t="shared" si="16"/>
        <v>0.14501382973377841</v>
      </c>
    </row>
    <row r="31" spans="1:37" x14ac:dyDescent="0.2">
      <c r="A31" s="55" t="s">
        <v>101</v>
      </c>
      <c r="B31" s="56" t="s">
        <v>591</v>
      </c>
      <c r="C31" s="57" t="s">
        <v>592</v>
      </c>
      <c r="D31" s="77">
        <v>226345873</v>
      </c>
      <c r="E31" s="78">
        <v>13742913</v>
      </c>
      <c r="F31" s="79">
        <f t="shared" si="0"/>
        <v>240088786</v>
      </c>
      <c r="G31" s="77">
        <v>233808853</v>
      </c>
      <c r="H31" s="78">
        <v>16026383</v>
      </c>
      <c r="I31" s="79">
        <f t="shared" si="1"/>
        <v>249835236</v>
      </c>
      <c r="J31" s="77">
        <v>57026855</v>
      </c>
      <c r="K31" s="78">
        <v>530077</v>
      </c>
      <c r="L31" s="78">
        <f t="shared" si="2"/>
        <v>57556932</v>
      </c>
      <c r="M31" s="95">
        <f t="shared" si="3"/>
        <v>0.23973186319497655</v>
      </c>
      <c r="N31" s="77">
        <v>54074618</v>
      </c>
      <c r="O31" s="78">
        <v>6765359</v>
      </c>
      <c r="P31" s="78">
        <f t="shared" si="4"/>
        <v>60839977</v>
      </c>
      <c r="Q31" s="95">
        <f t="shared" si="5"/>
        <v>0.25340615866998467</v>
      </c>
      <c r="R31" s="77">
        <v>57769248</v>
      </c>
      <c r="S31" s="78">
        <v>1053067</v>
      </c>
      <c r="T31" s="78">
        <f t="shared" si="6"/>
        <v>58822315</v>
      </c>
      <c r="U31" s="95">
        <f t="shared" si="7"/>
        <v>0.23544443106495994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168870721</v>
      </c>
      <c r="AA31" s="78">
        <f t="shared" si="11"/>
        <v>8348503</v>
      </c>
      <c r="AB31" s="78">
        <f t="shared" si="12"/>
        <v>177219224</v>
      </c>
      <c r="AC31" s="95">
        <f t="shared" si="13"/>
        <v>0.70934439367872038</v>
      </c>
      <c r="AD31" s="77">
        <v>46051424</v>
      </c>
      <c r="AE31" s="78">
        <v>88194</v>
      </c>
      <c r="AF31" s="78">
        <f t="shared" si="14"/>
        <v>46139618</v>
      </c>
      <c r="AG31" s="78">
        <v>205700518</v>
      </c>
      <c r="AH31" s="78">
        <v>207126563</v>
      </c>
      <c r="AI31" s="79">
        <v>137264423</v>
      </c>
      <c r="AJ31" s="114">
        <f t="shared" si="15"/>
        <v>0.6627079646949966</v>
      </c>
      <c r="AK31" s="115">
        <f t="shared" si="16"/>
        <v>0.27487650634645489</v>
      </c>
    </row>
    <row r="32" spans="1:37" x14ac:dyDescent="0.2">
      <c r="A32" s="55" t="s">
        <v>101</v>
      </c>
      <c r="B32" s="56" t="s">
        <v>593</v>
      </c>
      <c r="C32" s="57" t="s">
        <v>594</v>
      </c>
      <c r="D32" s="77">
        <v>696827438</v>
      </c>
      <c r="E32" s="78">
        <v>110382428</v>
      </c>
      <c r="F32" s="79">
        <f t="shared" si="0"/>
        <v>807209866</v>
      </c>
      <c r="G32" s="77">
        <v>689583849</v>
      </c>
      <c r="H32" s="78">
        <v>203959017</v>
      </c>
      <c r="I32" s="79">
        <f t="shared" si="1"/>
        <v>893542866</v>
      </c>
      <c r="J32" s="77">
        <v>267306771</v>
      </c>
      <c r="K32" s="78">
        <v>14837638</v>
      </c>
      <c r="L32" s="78">
        <f t="shared" si="2"/>
        <v>282144409</v>
      </c>
      <c r="M32" s="95">
        <f t="shared" si="3"/>
        <v>0.3495304268245899</v>
      </c>
      <c r="N32" s="77">
        <v>120983474</v>
      </c>
      <c r="O32" s="78">
        <v>39628699</v>
      </c>
      <c r="P32" s="78">
        <f t="shared" si="4"/>
        <v>160612173</v>
      </c>
      <c r="Q32" s="95">
        <f t="shared" si="5"/>
        <v>0.19897201429894318</v>
      </c>
      <c r="R32" s="77">
        <v>141791652</v>
      </c>
      <c r="S32" s="78">
        <v>25332367</v>
      </c>
      <c r="T32" s="78">
        <f t="shared" si="6"/>
        <v>167124019</v>
      </c>
      <c r="U32" s="95">
        <f t="shared" si="7"/>
        <v>0.18703525634773518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530081897</v>
      </c>
      <c r="AA32" s="78">
        <f t="shared" si="11"/>
        <v>79798704</v>
      </c>
      <c r="AB32" s="78">
        <f t="shared" si="12"/>
        <v>609880601</v>
      </c>
      <c r="AC32" s="95">
        <f t="shared" si="13"/>
        <v>0.68254207403632272</v>
      </c>
      <c r="AD32" s="77">
        <v>158696294</v>
      </c>
      <c r="AE32" s="78">
        <v>17972323</v>
      </c>
      <c r="AF32" s="78">
        <f t="shared" si="14"/>
        <v>176668617</v>
      </c>
      <c r="AG32" s="78">
        <v>727610272</v>
      </c>
      <c r="AH32" s="78">
        <v>744298083</v>
      </c>
      <c r="AI32" s="79">
        <v>547570406</v>
      </c>
      <c r="AJ32" s="114">
        <f t="shared" si="15"/>
        <v>0.7356869761009448</v>
      </c>
      <c r="AK32" s="115">
        <f t="shared" si="16"/>
        <v>-5.4025429994734142E-2</v>
      </c>
    </row>
    <row r="33" spans="1:37" x14ac:dyDescent="0.2">
      <c r="A33" s="55" t="s">
        <v>101</v>
      </c>
      <c r="B33" s="56" t="s">
        <v>595</v>
      </c>
      <c r="C33" s="57" t="s">
        <v>596</v>
      </c>
      <c r="D33" s="77">
        <v>1571780394</v>
      </c>
      <c r="E33" s="78">
        <v>378029917</v>
      </c>
      <c r="F33" s="79">
        <f t="shared" si="0"/>
        <v>1949810311</v>
      </c>
      <c r="G33" s="77">
        <v>1539273779</v>
      </c>
      <c r="H33" s="78">
        <v>379574304</v>
      </c>
      <c r="I33" s="79">
        <f t="shared" si="1"/>
        <v>1918848083</v>
      </c>
      <c r="J33" s="77">
        <v>371650825</v>
      </c>
      <c r="K33" s="78">
        <v>49786099</v>
      </c>
      <c r="L33" s="78">
        <f t="shared" si="2"/>
        <v>421436924</v>
      </c>
      <c r="M33" s="95">
        <f t="shared" si="3"/>
        <v>0.21614252505612069</v>
      </c>
      <c r="N33" s="77">
        <v>399590604</v>
      </c>
      <c r="O33" s="78">
        <v>67724696</v>
      </c>
      <c r="P33" s="78">
        <f t="shared" si="4"/>
        <v>467315300</v>
      </c>
      <c r="Q33" s="95">
        <f t="shared" si="5"/>
        <v>0.239672186244788</v>
      </c>
      <c r="R33" s="77">
        <v>391476723</v>
      </c>
      <c r="S33" s="78">
        <v>62419773</v>
      </c>
      <c r="T33" s="78">
        <f t="shared" si="6"/>
        <v>453896496</v>
      </c>
      <c r="U33" s="95">
        <f t="shared" si="7"/>
        <v>0.23654634257984664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1162718152</v>
      </c>
      <c r="AA33" s="78">
        <f t="shared" si="11"/>
        <v>179930568</v>
      </c>
      <c r="AB33" s="78">
        <f t="shared" si="12"/>
        <v>1342648720</v>
      </c>
      <c r="AC33" s="95">
        <f t="shared" si="13"/>
        <v>0.69971600768980735</v>
      </c>
      <c r="AD33" s="77">
        <v>316068153</v>
      </c>
      <c r="AE33" s="78">
        <v>47357346</v>
      </c>
      <c r="AF33" s="78">
        <f t="shared" si="14"/>
        <v>363425499</v>
      </c>
      <c r="AG33" s="78">
        <v>1634280634</v>
      </c>
      <c r="AH33" s="78">
        <v>1672362510</v>
      </c>
      <c r="AI33" s="79">
        <v>1157137276</v>
      </c>
      <c r="AJ33" s="114">
        <f t="shared" si="15"/>
        <v>0.69191773259734224</v>
      </c>
      <c r="AK33" s="115">
        <f t="shared" si="16"/>
        <v>0.24893959628297857</v>
      </c>
    </row>
    <row r="34" spans="1:37" x14ac:dyDescent="0.2">
      <c r="A34" s="55" t="s">
        <v>101</v>
      </c>
      <c r="B34" s="56" t="s">
        <v>97</v>
      </c>
      <c r="C34" s="57" t="s">
        <v>98</v>
      </c>
      <c r="D34" s="77">
        <v>3117845361</v>
      </c>
      <c r="E34" s="78">
        <v>1023042577</v>
      </c>
      <c r="F34" s="79">
        <f t="shared" si="0"/>
        <v>4140887938</v>
      </c>
      <c r="G34" s="77">
        <v>3229481024</v>
      </c>
      <c r="H34" s="78">
        <v>1728729492</v>
      </c>
      <c r="I34" s="79">
        <f t="shared" si="1"/>
        <v>4958210516</v>
      </c>
      <c r="J34" s="77">
        <v>691008600</v>
      </c>
      <c r="K34" s="78">
        <v>117830353</v>
      </c>
      <c r="L34" s="78">
        <f t="shared" si="2"/>
        <v>808838953</v>
      </c>
      <c r="M34" s="95">
        <f t="shared" si="3"/>
        <v>0.19532983386907585</v>
      </c>
      <c r="N34" s="77">
        <v>672073536</v>
      </c>
      <c r="O34" s="78">
        <v>237435998</v>
      </c>
      <c r="P34" s="78">
        <f t="shared" si="4"/>
        <v>909509534</v>
      </c>
      <c r="Q34" s="95">
        <f t="shared" si="5"/>
        <v>0.21964118508342981</v>
      </c>
      <c r="R34" s="77">
        <v>740663214</v>
      </c>
      <c r="S34" s="78">
        <v>164605111</v>
      </c>
      <c r="T34" s="78">
        <f t="shared" si="6"/>
        <v>905268325</v>
      </c>
      <c r="U34" s="95">
        <f t="shared" si="7"/>
        <v>0.18257964684612032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2103745350</v>
      </c>
      <c r="AA34" s="78">
        <f t="shared" si="11"/>
        <v>519871462</v>
      </c>
      <c r="AB34" s="78">
        <f t="shared" si="12"/>
        <v>2623616812</v>
      </c>
      <c r="AC34" s="95">
        <f t="shared" si="13"/>
        <v>0.52914590930208905</v>
      </c>
      <c r="AD34" s="77">
        <v>633459660</v>
      </c>
      <c r="AE34" s="78">
        <v>113517509</v>
      </c>
      <c r="AF34" s="78">
        <f t="shared" si="14"/>
        <v>746977169</v>
      </c>
      <c r="AG34" s="78">
        <v>3665887598</v>
      </c>
      <c r="AH34" s="78">
        <v>4045783539</v>
      </c>
      <c r="AI34" s="79">
        <v>2205306376</v>
      </c>
      <c r="AJ34" s="114">
        <f t="shared" si="15"/>
        <v>0.54508758433109039</v>
      </c>
      <c r="AK34" s="115">
        <f t="shared" si="16"/>
        <v>0.2119089613032068</v>
      </c>
    </row>
    <row r="35" spans="1:37" x14ac:dyDescent="0.2">
      <c r="A35" s="55" t="s">
        <v>101</v>
      </c>
      <c r="B35" s="56" t="s">
        <v>597</v>
      </c>
      <c r="C35" s="57" t="s">
        <v>598</v>
      </c>
      <c r="D35" s="77">
        <v>843658900</v>
      </c>
      <c r="E35" s="78">
        <v>59489500</v>
      </c>
      <c r="F35" s="79">
        <f t="shared" si="0"/>
        <v>903148400</v>
      </c>
      <c r="G35" s="77">
        <v>879221900</v>
      </c>
      <c r="H35" s="78">
        <v>68366700</v>
      </c>
      <c r="I35" s="79">
        <f t="shared" si="1"/>
        <v>947588600</v>
      </c>
      <c r="J35" s="77">
        <v>367014011</v>
      </c>
      <c r="K35" s="78">
        <v>11626729</v>
      </c>
      <c r="L35" s="78">
        <f t="shared" si="2"/>
        <v>378640740</v>
      </c>
      <c r="M35" s="95">
        <f t="shared" si="3"/>
        <v>0.41924532003821297</v>
      </c>
      <c r="N35" s="77">
        <v>143836055</v>
      </c>
      <c r="O35" s="78">
        <v>17243082</v>
      </c>
      <c r="P35" s="78">
        <f t="shared" si="4"/>
        <v>161079137</v>
      </c>
      <c r="Q35" s="95">
        <f t="shared" si="5"/>
        <v>0.17835290080788496</v>
      </c>
      <c r="R35" s="77">
        <v>153301494</v>
      </c>
      <c r="S35" s="78">
        <v>11601353</v>
      </c>
      <c r="T35" s="78">
        <f t="shared" si="6"/>
        <v>164902847</v>
      </c>
      <c r="U35" s="95">
        <f t="shared" si="7"/>
        <v>0.17402367124298457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664151560</v>
      </c>
      <c r="AA35" s="78">
        <f t="shared" si="11"/>
        <v>40471164</v>
      </c>
      <c r="AB35" s="78">
        <f t="shared" si="12"/>
        <v>704622724</v>
      </c>
      <c r="AC35" s="95">
        <f t="shared" si="13"/>
        <v>0.74359561100671745</v>
      </c>
      <c r="AD35" s="77">
        <v>127274831</v>
      </c>
      <c r="AE35" s="78">
        <v>14307941</v>
      </c>
      <c r="AF35" s="78">
        <f t="shared" si="14"/>
        <v>141582772</v>
      </c>
      <c r="AG35" s="78">
        <v>797467100</v>
      </c>
      <c r="AH35" s="78">
        <v>829438900</v>
      </c>
      <c r="AI35" s="79">
        <v>629733923</v>
      </c>
      <c r="AJ35" s="114">
        <f t="shared" si="15"/>
        <v>0.75922882686114679</v>
      </c>
      <c r="AK35" s="115">
        <f t="shared" si="16"/>
        <v>0.16470983489431901</v>
      </c>
    </row>
    <row r="36" spans="1:37" x14ac:dyDescent="0.2">
      <c r="A36" s="55" t="s">
        <v>101</v>
      </c>
      <c r="B36" s="56" t="s">
        <v>599</v>
      </c>
      <c r="C36" s="57" t="s">
        <v>600</v>
      </c>
      <c r="D36" s="77">
        <v>901054583</v>
      </c>
      <c r="E36" s="78">
        <v>109432104</v>
      </c>
      <c r="F36" s="79">
        <f t="shared" si="0"/>
        <v>1010486687</v>
      </c>
      <c r="G36" s="77">
        <v>908262516</v>
      </c>
      <c r="H36" s="78">
        <v>128792691</v>
      </c>
      <c r="I36" s="79">
        <f t="shared" si="1"/>
        <v>1037055207</v>
      </c>
      <c r="J36" s="77">
        <v>239309654</v>
      </c>
      <c r="K36" s="78">
        <v>4075116</v>
      </c>
      <c r="L36" s="78">
        <f t="shared" si="2"/>
        <v>243384770</v>
      </c>
      <c r="M36" s="95">
        <f t="shared" si="3"/>
        <v>0.2408589575015351</v>
      </c>
      <c r="N36" s="77">
        <v>225617982</v>
      </c>
      <c r="O36" s="78">
        <v>23787904</v>
      </c>
      <c r="P36" s="78">
        <f t="shared" si="4"/>
        <v>249405886</v>
      </c>
      <c r="Q36" s="95">
        <f t="shared" si="5"/>
        <v>0.24681758721676261</v>
      </c>
      <c r="R36" s="77">
        <v>211456313</v>
      </c>
      <c r="S36" s="78">
        <v>14638309</v>
      </c>
      <c r="T36" s="78">
        <f t="shared" si="6"/>
        <v>226094622</v>
      </c>
      <c r="U36" s="95">
        <f t="shared" si="7"/>
        <v>0.21801599420540782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676383949</v>
      </c>
      <c r="AA36" s="78">
        <f t="shared" si="11"/>
        <v>42501329</v>
      </c>
      <c r="AB36" s="78">
        <f t="shared" si="12"/>
        <v>718885278</v>
      </c>
      <c r="AC36" s="95">
        <f t="shared" si="13"/>
        <v>0.69319865822726634</v>
      </c>
      <c r="AD36" s="77">
        <v>216824402</v>
      </c>
      <c r="AE36" s="78">
        <v>13443242</v>
      </c>
      <c r="AF36" s="78">
        <f t="shared" si="14"/>
        <v>230267644</v>
      </c>
      <c r="AG36" s="78">
        <v>921143469</v>
      </c>
      <c r="AH36" s="78">
        <v>907761650</v>
      </c>
      <c r="AI36" s="79">
        <v>650915720</v>
      </c>
      <c r="AJ36" s="114">
        <f t="shared" si="15"/>
        <v>0.71705576017669392</v>
      </c>
      <c r="AK36" s="115">
        <f t="shared" si="16"/>
        <v>-1.8122485328420646E-2</v>
      </c>
    </row>
    <row r="37" spans="1:37" x14ac:dyDescent="0.2">
      <c r="A37" s="55" t="s">
        <v>101</v>
      </c>
      <c r="B37" s="56" t="s">
        <v>601</v>
      </c>
      <c r="C37" s="57" t="s">
        <v>602</v>
      </c>
      <c r="D37" s="77">
        <v>1164594322</v>
      </c>
      <c r="E37" s="78">
        <v>110738609</v>
      </c>
      <c r="F37" s="79">
        <f t="shared" si="0"/>
        <v>1275332931</v>
      </c>
      <c r="G37" s="77">
        <v>1168729396</v>
      </c>
      <c r="H37" s="78">
        <v>118886921</v>
      </c>
      <c r="I37" s="79">
        <f t="shared" si="1"/>
        <v>1287616317</v>
      </c>
      <c r="J37" s="77">
        <v>387272179</v>
      </c>
      <c r="K37" s="78">
        <v>106359400</v>
      </c>
      <c r="L37" s="78">
        <f t="shared" si="2"/>
        <v>493631579</v>
      </c>
      <c r="M37" s="95">
        <f t="shared" si="3"/>
        <v>0.38706095247845523</v>
      </c>
      <c r="N37" s="77">
        <v>248692992</v>
      </c>
      <c r="O37" s="78">
        <v>10059277</v>
      </c>
      <c r="P37" s="78">
        <f t="shared" si="4"/>
        <v>258752269</v>
      </c>
      <c r="Q37" s="95">
        <f t="shared" si="5"/>
        <v>0.20288997697025671</v>
      </c>
      <c r="R37" s="77">
        <v>279543693</v>
      </c>
      <c r="S37" s="78">
        <v>22146575</v>
      </c>
      <c r="T37" s="78">
        <f t="shared" si="6"/>
        <v>301690268</v>
      </c>
      <c r="U37" s="95">
        <f t="shared" si="7"/>
        <v>0.23430137069317677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915508864</v>
      </c>
      <c r="AA37" s="78">
        <f t="shared" si="11"/>
        <v>138565252</v>
      </c>
      <c r="AB37" s="78">
        <f t="shared" si="12"/>
        <v>1054074116</v>
      </c>
      <c r="AC37" s="95">
        <f t="shared" si="13"/>
        <v>0.818624385295049</v>
      </c>
      <c r="AD37" s="77">
        <v>246900083</v>
      </c>
      <c r="AE37" s="78">
        <v>17708671</v>
      </c>
      <c r="AF37" s="78">
        <f t="shared" si="14"/>
        <v>264608754</v>
      </c>
      <c r="AG37" s="78">
        <v>1179633317</v>
      </c>
      <c r="AH37" s="78">
        <v>1202324022</v>
      </c>
      <c r="AI37" s="79">
        <v>986677711</v>
      </c>
      <c r="AJ37" s="114">
        <f t="shared" si="15"/>
        <v>0.82064210058675846</v>
      </c>
      <c r="AK37" s="115">
        <f t="shared" si="16"/>
        <v>0.14013713998290478</v>
      </c>
    </row>
    <row r="38" spans="1:37" x14ac:dyDescent="0.2">
      <c r="A38" s="55" t="s">
        <v>116</v>
      </c>
      <c r="B38" s="56" t="s">
        <v>603</v>
      </c>
      <c r="C38" s="57" t="s">
        <v>604</v>
      </c>
      <c r="D38" s="77">
        <v>517937230</v>
      </c>
      <c r="E38" s="78">
        <v>158300075</v>
      </c>
      <c r="F38" s="79">
        <f t="shared" si="0"/>
        <v>676237305</v>
      </c>
      <c r="G38" s="77">
        <v>468633273</v>
      </c>
      <c r="H38" s="78">
        <v>52116191</v>
      </c>
      <c r="I38" s="79">
        <f t="shared" si="1"/>
        <v>520749464</v>
      </c>
      <c r="J38" s="77">
        <v>134176601</v>
      </c>
      <c r="K38" s="78">
        <v>-11241094</v>
      </c>
      <c r="L38" s="78">
        <f t="shared" si="2"/>
        <v>122935507</v>
      </c>
      <c r="M38" s="95">
        <f t="shared" si="3"/>
        <v>0.18179344157891436</v>
      </c>
      <c r="N38" s="77">
        <v>129884631</v>
      </c>
      <c r="O38" s="78">
        <v>31553803</v>
      </c>
      <c r="P38" s="78">
        <f t="shared" si="4"/>
        <v>161438434</v>
      </c>
      <c r="Q38" s="95">
        <f t="shared" si="5"/>
        <v>0.23873044685105033</v>
      </c>
      <c r="R38" s="77">
        <v>124744842</v>
      </c>
      <c r="S38" s="78">
        <v>7996390</v>
      </c>
      <c r="T38" s="78">
        <f t="shared" si="6"/>
        <v>132741232</v>
      </c>
      <c r="U38" s="95">
        <f t="shared" si="7"/>
        <v>0.25490421244101369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388806074</v>
      </c>
      <c r="AA38" s="78">
        <f t="shared" si="11"/>
        <v>28309099</v>
      </c>
      <c r="AB38" s="78">
        <f t="shared" si="12"/>
        <v>417115173</v>
      </c>
      <c r="AC38" s="95">
        <f t="shared" si="13"/>
        <v>0.80099011489332994</v>
      </c>
      <c r="AD38" s="77">
        <v>128791125</v>
      </c>
      <c r="AE38" s="78">
        <v>1993948</v>
      </c>
      <c r="AF38" s="78">
        <f t="shared" si="14"/>
        <v>130785073</v>
      </c>
      <c r="AG38" s="78">
        <v>588592417</v>
      </c>
      <c r="AH38" s="78">
        <v>520761873</v>
      </c>
      <c r="AI38" s="79">
        <v>386500464</v>
      </c>
      <c r="AJ38" s="114">
        <f t="shared" si="15"/>
        <v>0.74218272119933015</v>
      </c>
      <c r="AK38" s="115">
        <f t="shared" si="16"/>
        <v>1.4957050947243866E-2</v>
      </c>
    </row>
    <row r="39" spans="1:37" ht="16.5" x14ac:dyDescent="0.3">
      <c r="A39" s="58" t="s">
        <v>0</v>
      </c>
      <c r="B39" s="59" t="s">
        <v>605</v>
      </c>
      <c r="C39" s="60" t="s">
        <v>0</v>
      </c>
      <c r="D39" s="80">
        <f>SUM(D31:D38)</f>
        <v>9040044101</v>
      </c>
      <c r="E39" s="81">
        <f>SUM(E31:E38)</f>
        <v>1963158123</v>
      </c>
      <c r="F39" s="82">
        <f t="shared" si="0"/>
        <v>11003202224</v>
      </c>
      <c r="G39" s="80">
        <f>SUM(G31:G38)</f>
        <v>9116994590</v>
      </c>
      <c r="H39" s="81">
        <f>SUM(H31:H38)</f>
        <v>2696451699</v>
      </c>
      <c r="I39" s="82">
        <f t="shared" si="1"/>
        <v>11813446289</v>
      </c>
      <c r="J39" s="80">
        <f>SUM(J31:J38)</f>
        <v>2514765496</v>
      </c>
      <c r="K39" s="81">
        <f>SUM(K31:K38)</f>
        <v>293804318</v>
      </c>
      <c r="L39" s="81">
        <f t="shared" si="2"/>
        <v>2808569814</v>
      </c>
      <c r="M39" s="96">
        <f t="shared" si="3"/>
        <v>0.25525022232836864</v>
      </c>
      <c r="N39" s="80">
        <f>SUM(N31:N38)</f>
        <v>1994753892</v>
      </c>
      <c r="O39" s="81">
        <f>SUM(O31:O38)</f>
        <v>434198818</v>
      </c>
      <c r="P39" s="81">
        <f t="shared" si="4"/>
        <v>2428952710</v>
      </c>
      <c r="Q39" s="96">
        <f t="shared" si="5"/>
        <v>0.22074962002443335</v>
      </c>
      <c r="R39" s="80">
        <f>SUM(R31:R38)</f>
        <v>2100747179</v>
      </c>
      <c r="S39" s="81">
        <f>SUM(S31:S38)</f>
        <v>309792945</v>
      </c>
      <c r="T39" s="81">
        <f t="shared" si="6"/>
        <v>2410540124</v>
      </c>
      <c r="U39" s="96">
        <f t="shared" si="7"/>
        <v>0.20405054249449256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6610266567</v>
      </c>
      <c r="AA39" s="81">
        <f t="shared" si="11"/>
        <v>1037796081</v>
      </c>
      <c r="AB39" s="81">
        <f t="shared" si="12"/>
        <v>7648062648</v>
      </c>
      <c r="AC39" s="96">
        <f t="shared" si="13"/>
        <v>0.64740317608430953</v>
      </c>
      <c r="AD39" s="80">
        <f>SUM(AD31:AD38)</f>
        <v>1874065972</v>
      </c>
      <c r="AE39" s="81">
        <f>SUM(AE31:AE38)</f>
        <v>226389174</v>
      </c>
      <c r="AF39" s="81">
        <f t="shared" si="14"/>
        <v>2100455146</v>
      </c>
      <c r="AG39" s="81">
        <f>SUM(AG31:AG38)</f>
        <v>9720315325</v>
      </c>
      <c r="AH39" s="81">
        <f>SUM(AH31:AH38)</f>
        <v>10129857140</v>
      </c>
      <c r="AI39" s="82">
        <f>SUM(AI31:AI38)</f>
        <v>6701106299</v>
      </c>
      <c r="AJ39" s="116">
        <f t="shared" si="15"/>
        <v>0.66152031626775731</v>
      </c>
      <c r="AK39" s="117">
        <f t="shared" si="16"/>
        <v>0.14762751710766597</v>
      </c>
    </row>
    <row r="40" spans="1:37" x14ac:dyDescent="0.2">
      <c r="A40" s="55" t="s">
        <v>101</v>
      </c>
      <c r="B40" s="56" t="s">
        <v>606</v>
      </c>
      <c r="C40" s="57" t="s">
        <v>607</v>
      </c>
      <c r="D40" s="77">
        <v>106305049</v>
      </c>
      <c r="E40" s="78">
        <v>48344052</v>
      </c>
      <c r="F40" s="79">
        <f t="shared" si="0"/>
        <v>154649101</v>
      </c>
      <c r="G40" s="77">
        <v>105715200</v>
      </c>
      <c r="H40" s="78">
        <v>48432120</v>
      </c>
      <c r="I40" s="79">
        <f t="shared" si="1"/>
        <v>154147320</v>
      </c>
      <c r="J40" s="77">
        <v>30873790</v>
      </c>
      <c r="K40" s="78">
        <v>26398295</v>
      </c>
      <c r="L40" s="78">
        <f t="shared" si="2"/>
        <v>57272085</v>
      </c>
      <c r="M40" s="95">
        <f t="shared" si="3"/>
        <v>0.37033571245913677</v>
      </c>
      <c r="N40" s="77">
        <v>23625568</v>
      </c>
      <c r="O40" s="78">
        <v>6271199</v>
      </c>
      <c r="P40" s="78">
        <f t="shared" si="4"/>
        <v>29896767</v>
      </c>
      <c r="Q40" s="95">
        <f t="shared" si="5"/>
        <v>0.19332001807110408</v>
      </c>
      <c r="R40" s="77">
        <v>20194415</v>
      </c>
      <c r="S40" s="78">
        <v>3957759</v>
      </c>
      <c r="T40" s="78">
        <f t="shared" si="6"/>
        <v>24152174</v>
      </c>
      <c r="U40" s="95">
        <f t="shared" si="7"/>
        <v>0.15668241264265897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74693773</v>
      </c>
      <c r="AA40" s="78">
        <f t="shared" si="11"/>
        <v>36627253</v>
      </c>
      <c r="AB40" s="78">
        <f t="shared" si="12"/>
        <v>111321026</v>
      </c>
      <c r="AC40" s="95">
        <f t="shared" si="13"/>
        <v>0.72217295766154088</v>
      </c>
      <c r="AD40" s="77">
        <v>11011404</v>
      </c>
      <c r="AE40" s="78">
        <v>2059795</v>
      </c>
      <c r="AF40" s="78">
        <f t="shared" si="14"/>
        <v>13071199</v>
      </c>
      <c r="AG40" s="78">
        <v>123481368</v>
      </c>
      <c r="AH40" s="78">
        <v>112593168</v>
      </c>
      <c r="AI40" s="79">
        <v>84180631</v>
      </c>
      <c r="AJ40" s="114">
        <f t="shared" si="15"/>
        <v>0.74765309916495115</v>
      </c>
      <c r="AK40" s="115">
        <f t="shared" si="16"/>
        <v>0.84773975210690322</v>
      </c>
    </row>
    <row r="41" spans="1:37" x14ac:dyDescent="0.2">
      <c r="A41" s="55" t="s">
        <v>101</v>
      </c>
      <c r="B41" s="56" t="s">
        <v>608</v>
      </c>
      <c r="C41" s="57" t="s">
        <v>609</v>
      </c>
      <c r="D41" s="77">
        <v>88733752</v>
      </c>
      <c r="E41" s="78">
        <v>27200044</v>
      </c>
      <c r="F41" s="79">
        <f t="shared" si="0"/>
        <v>115933796</v>
      </c>
      <c r="G41" s="77">
        <v>85938804</v>
      </c>
      <c r="H41" s="78">
        <v>34431379</v>
      </c>
      <c r="I41" s="79">
        <f t="shared" si="1"/>
        <v>120370183</v>
      </c>
      <c r="J41" s="77">
        <v>28641624</v>
      </c>
      <c r="K41" s="78">
        <v>4658036</v>
      </c>
      <c r="L41" s="78">
        <f t="shared" si="2"/>
        <v>33299660</v>
      </c>
      <c r="M41" s="95">
        <f t="shared" si="3"/>
        <v>0.28722996355609715</v>
      </c>
      <c r="N41" s="77">
        <v>22803060</v>
      </c>
      <c r="O41" s="78">
        <v>3057516</v>
      </c>
      <c r="P41" s="78">
        <f t="shared" si="4"/>
        <v>25860576</v>
      </c>
      <c r="Q41" s="95">
        <f t="shared" si="5"/>
        <v>0.22306330761394202</v>
      </c>
      <c r="R41" s="77">
        <v>21351023</v>
      </c>
      <c r="S41" s="78">
        <v>1224933</v>
      </c>
      <c r="T41" s="78">
        <f t="shared" si="6"/>
        <v>22575956</v>
      </c>
      <c r="U41" s="95">
        <f t="shared" si="7"/>
        <v>0.18755438795004573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72795707</v>
      </c>
      <c r="AA41" s="78">
        <f t="shared" si="11"/>
        <v>8940485</v>
      </c>
      <c r="AB41" s="78">
        <f t="shared" si="12"/>
        <v>81736192</v>
      </c>
      <c r="AC41" s="95">
        <f t="shared" si="13"/>
        <v>0.6790401905428689</v>
      </c>
      <c r="AD41" s="77">
        <v>17685008</v>
      </c>
      <c r="AE41" s="78">
        <v>1720822</v>
      </c>
      <c r="AF41" s="78">
        <f t="shared" si="14"/>
        <v>19405830</v>
      </c>
      <c r="AG41" s="78">
        <v>95961327</v>
      </c>
      <c r="AH41" s="78">
        <v>120724442</v>
      </c>
      <c r="AI41" s="79">
        <v>79149775</v>
      </c>
      <c r="AJ41" s="114">
        <f t="shared" si="15"/>
        <v>0.65562344864679512</v>
      </c>
      <c r="AK41" s="115">
        <f t="shared" si="16"/>
        <v>0.1633594646557246</v>
      </c>
    </row>
    <row r="42" spans="1:37" x14ac:dyDescent="0.2">
      <c r="A42" s="55" t="s">
        <v>101</v>
      </c>
      <c r="B42" s="56" t="s">
        <v>610</v>
      </c>
      <c r="C42" s="57" t="s">
        <v>611</v>
      </c>
      <c r="D42" s="77">
        <v>419210646</v>
      </c>
      <c r="E42" s="78">
        <v>13976999</v>
      </c>
      <c r="F42" s="79">
        <f t="shared" si="0"/>
        <v>433187645</v>
      </c>
      <c r="G42" s="77">
        <v>436637821</v>
      </c>
      <c r="H42" s="78">
        <v>15912112</v>
      </c>
      <c r="I42" s="79">
        <f t="shared" si="1"/>
        <v>452549933</v>
      </c>
      <c r="J42" s="77">
        <v>111446629</v>
      </c>
      <c r="K42" s="78">
        <v>2232730</v>
      </c>
      <c r="L42" s="78">
        <f t="shared" si="2"/>
        <v>113679359</v>
      </c>
      <c r="M42" s="95">
        <f t="shared" si="3"/>
        <v>0.26242521067284824</v>
      </c>
      <c r="N42" s="77">
        <v>90340289</v>
      </c>
      <c r="O42" s="78">
        <v>4782234</v>
      </c>
      <c r="P42" s="78">
        <f t="shared" si="4"/>
        <v>95122523</v>
      </c>
      <c r="Q42" s="95">
        <f t="shared" si="5"/>
        <v>0.21958734072390268</v>
      </c>
      <c r="R42" s="77">
        <v>87084482</v>
      </c>
      <c r="S42" s="78">
        <v>-168305</v>
      </c>
      <c r="T42" s="78">
        <f t="shared" si="6"/>
        <v>86916177</v>
      </c>
      <c r="U42" s="95">
        <f t="shared" si="7"/>
        <v>0.19205875564674982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288871400</v>
      </c>
      <c r="AA42" s="78">
        <f t="shared" si="11"/>
        <v>6846659</v>
      </c>
      <c r="AB42" s="78">
        <f t="shared" si="12"/>
        <v>295718059</v>
      </c>
      <c r="AC42" s="95">
        <f t="shared" si="13"/>
        <v>0.65344846487912311</v>
      </c>
      <c r="AD42" s="77">
        <v>72868376</v>
      </c>
      <c r="AE42" s="78">
        <v>12958708</v>
      </c>
      <c r="AF42" s="78">
        <f t="shared" si="14"/>
        <v>85827084</v>
      </c>
      <c r="AG42" s="78">
        <v>419732020</v>
      </c>
      <c r="AH42" s="78">
        <v>421719338</v>
      </c>
      <c r="AI42" s="79">
        <v>268261660</v>
      </c>
      <c r="AJ42" s="114">
        <f t="shared" si="15"/>
        <v>0.6361142016209842</v>
      </c>
      <c r="AK42" s="115">
        <f t="shared" si="16"/>
        <v>1.2689386021783156E-2</v>
      </c>
    </row>
    <row r="43" spans="1:37" x14ac:dyDescent="0.2">
      <c r="A43" s="55" t="s">
        <v>116</v>
      </c>
      <c r="B43" s="56" t="s">
        <v>612</v>
      </c>
      <c r="C43" s="57" t="s">
        <v>613</v>
      </c>
      <c r="D43" s="77">
        <v>114880983</v>
      </c>
      <c r="E43" s="78">
        <v>400000</v>
      </c>
      <c r="F43" s="79">
        <f t="shared" si="0"/>
        <v>115280983</v>
      </c>
      <c r="G43" s="77">
        <v>119449234</v>
      </c>
      <c r="H43" s="78">
        <v>3970795</v>
      </c>
      <c r="I43" s="79">
        <f t="shared" si="1"/>
        <v>123420029</v>
      </c>
      <c r="J43" s="77">
        <v>17336541</v>
      </c>
      <c r="K43" s="78">
        <v>43084</v>
      </c>
      <c r="L43" s="78">
        <f t="shared" si="2"/>
        <v>17379625</v>
      </c>
      <c r="M43" s="95">
        <f t="shared" si="3"/>
        <v>0.15075882029909476</v>
      </c>
      <c r="N43" s="77">
        <v>27936640</v>
      </c>
      <c r="O43" s="78">
        <v>49021</v>
      </c>
      <c r="P43" s="78">
        <f t="shared" si="4"/>
        <v>27985661</v>
      </c>
      <c r="Q43" s="95">
        <f t="shared" si="5"/>
        <v>0.24276042996614627</v>
      </c>
      <c r="R43" s="77">
        <v>30087817</v>
      </c>
      <c r="S43" s="78">
        <v>571737</v>
      </c>
      <c r="T43" s="78">
        <f t="shared" si="6"/>
        <v>30659554</v>
      </c>
      <c r="U43" s="95">
        <f t="shared" si="7"/>
        <v>0.24841635712141991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75360998</v>
      </c>
      <c r="AA43" s="78">
        <f t="shared" si="11"/>
        <v>663842</v>
      </c>
      <c r="AB43" s="78">
        <f t="shared" si="12"/>
        <v>76024840</v>
      </c>
      <c r="AC43" s="95">
        <f t="shared" si="13"/>
        <v>0.61598462272278354</v>
      </c>
      <c r="AD43" s="77">
        <v>28780309</v>
      </c>
      <c r="AE43" s="78">
        <v>0</v>
      </c>
      <c r="AF43" s="78">
        <f t="shared" si="14"/>
        <v>28780309</v>
      </c>
      <c r="AG43" s="78">
        <v>111138930</v>
      </c>
      <c r="AH43" s="78">
        <v>114895043</v>
      </c>
      <c r="AI43" s="79">
        <v>91603913</v>
      </c>
      <c r="AJ43" s="114">
        <f t="shared" si="15"/>
        <v>0.79728342153107512</v>
      </c>
      <c r="AK43" s="115">
        <f t="shared" si="16"/>
        <v>6.5296206513974608E-2</v>
      </c>
    </row>
    <row r="44" spans="1:37" ht="16.5" x14ac:dyDescent="0.3">
      <c r="A44" s="58" t="s">
        <v>0</v>
      </c>
      <c r="B44" s="59" t="s">
        <v>614</v>
      </c>
      <c r="C44" s="60" t="s">
        <v>0</v>
      </c>
      <c r="D44" s="80">
        <f>SUM(D40:D43)</f>
        <v>729130430</v>
      </c>
      <c r="E44" s="81">
        <f>SUM(E40:E43)</f>
        <v>89921095</v>
      </c>
      <c r="F44" s="82">
        <f t="shared" si="0"/>
        <v>819051525</v>
      </c>
      <c r="G44" s="80">
        <f>SUM(G40:G43)</f>
        <v>747741059</v>
      </c>
      <c r="H44" s="81">
        <f>SUM(H40:H43)</f>
        <v>102746406</v>
      </c>
      <c r="I44" s="82">
        <f t="shared" si="1"/>
        <v>850487465</v>
      </c>
      <c r="J44" s="80">
        <f>SUM(J40:J43)</f>
        <v>188298584</v>
      </c>
      <c r="K44" s="81">
        <f>SUM(K40:K43)</f>
        <v>33332145</v>
      </c>
      <c r="L44" s="81">
        <f t="shared" si="2"/>
        <v>221630729</v>
      </c>
      <c r="M44" s="96">
        <f t="shared" si="3"/>
        <v>0.27059436706378148</v>
      </c>
      <c r="N44" s="80">
        <f>SUM(N40:N43)</f>
        <v>164705557</v>
      </c>
      <c r="O44" s="81">
        <f>SUM(O40:O43)</f>
        <v>14159970</v>
      </c>
      <c r="P44" s="81">
        <f t="shared" si="4"/>
        <v>178865527</v>
      </c>
      <c r="Q44" s="96">
        <f t="shared" si="5"/>
        <v>0.21838128803923537</v>
      </c>
      <c r="R44" s="80">
        <f>SUM(R40:R43)</f>
        <v>158717737</v>
      </c>
      <c r="S44" s="81">
        <f>SUM(S40:S43)</f>
        <v>5586124</v>
      </c>
      <c r="T44" s="81">
        <f t="shared" si="6"/>
        <v>164303861</v>
      </c>
      <c r="U44" s="96">
        <f t="shared" si="7"/>
        <v>0.19318786902990981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511721878</v>
      </c>
      <c r="AA44" s="81">
        <f t="shared" si="11"/>
        <v>53078239</v>
      </c>
      <c r="AB44" s="81">
        <f t="shared" si="12"/>
        <v>564800117</v>
      </c>
      <c r="AC44" s="96">
        <f t="shared" si="13"/>
        <v>0.66408987815005593</v>
      </c>
      <c r="AD44" s="80">
        <f>SUM(AD40:AD43)</f>
        <v>130345097</v>
      </c>
      <c r="AE44" s="81">
        <f>SUM(AE40:AE43)</f>
        <v>16739325</v>
      </c>
      <c r="AF44" s="81">
        <f t="shared" si="14"/>
        <v>147084422</v>
      </c>
      <c r="AG44" s="81">
        <f>SUM(AG40:AG43)</f>
        <v>750313645</v>
      </c>
      <c r="AH44" s="81">
        <f>SUM(AH40:AH43)</f>
        <v>769931991</v>
      </c>
      <c r="AI44" s="82">
        <f>SUM(AI40:AI43)</f>
        <v>523195979</v>
      </c>
      <c r="AJ44" s="116">
        <f t="shared" si="15"/>
        <v>0.67953531625626395</v>
      </c>
      <c r="AK44" s="117">
        <f t="shared" si="16"/>
        <v>0.11707180655746119</v>
      </c>
    </row>
    <row r="45" spans="1:37" ht="16.5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85904556428</v>
      </c>
      <c r="E45" s="84">
        <f>SUM(E9,E11:E16,E18:E23,E25:E29,E31:E38,E40:E43)</f>
        <v>15806609501</v>
      </c>
      <c r="F45" s="85">
        <f t="shared" si="0"/>
        <v>101711165929</v>
      </c>
      <c r="G45" s="83">
        <f>SUM(G9,G11:G16,G18:G23,G25:G29,G31:G38,G40:G43)</f>
        <v>88008071927</v>
      </c>
      <c r="H45" s="84">
        <f>SUM(H9,H11:H16,H18:H23,H25:H29,H31:H38,H40:H43)</f>
        <v>17275736226</v>
      </c>
      <c r="I45" s="85">
        <f t="shared" si="1"/>
        <v>105283808153</v>
      </c>
      <c r="J45" s="83">
        <f>SUM(J9,J11:J16,J18:J23,J25:J29,J31:J38,J40:J43)</f>
        <v>22230966628</v>
      </c>
      <c r="K45" s="84">
        <f>SUM(K9,K11:K16,K18:K23,K25:K29,K31:K38,K40:K43)</f>
        <v>1718342140</v>
      </c>
      <c r="L45" s="84">
        <f t="shared" si="2"/>
        <v>23949308768</v>
      </c>
      <c r="M45" s="97">
        <f t="shared" si="3"/>
        <v>0.2354639094857878</v>
      </c>
      <c r="N45" s="83">
        <f>SUM(N9,N11:N16,N18:N23,N25:N29,N31:N38,N40:N43)</f>
        <v>22297060668</v>
      </c>
      <c r="O45" s="84">
        <f>SUM(O9,O11:O16,O18:O23,O25:O29,O31:O38,O40:O43)</f>
        <v>3396836953</v>
      </c>
      <c r="P45" s="84">
        <f t="shared" si="4"/>
        <v>25693897621</v>
      </c>
      <c r="Q45" s="97">
        <f t="shared" si="5"/>
        <v>0.25261629228531068</v>
      </c>
      <c r="R45" s="83">
        <f>SUM(R9,R11:R16,R18:R23,R25:R29,R31:R38,R40:R43)</f>
        <v>20891366754</v>
      </c>
      <c r="S45" s="84">
        <f>SUM(S9,S11:S16,S18:S23,S25:S29,S31:S38,S40:S43)</f>
        <v>2465010669</v>
      </c>
      <c r="T45" s="84">
        <f t="shared" si="6"/>
        <v>23356377423</v>
      </c>
      <c r="U45" s="97">
        <f t="shared" si="7"/>
        <v>0.22184206510708812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65419394050</v>
      </c>
      <c r="AA45" s="84">
        <f t="shared" si="11"/>
        <v>7580189762</v>
      </c>
      <c r="AB45" s="84">
        <f t="shared" si="12"/>
        <v>72999583812</v>
      </c>
      <c r="AC45" s="97">
        <f t="shared" si="13"/>
        <v>0.69336002461001334</v>
      </c>
      <c r="AD45" s="83">
        <f>SUM(AD9,AD11:AD16,AD18:AD23,AD25:AD29,AD31:AD38,AD40:AD43)</f>
        <v>20244929686</v>
      </c>
      <c r="AE45" s="84">
        <f>SUM(AE9,AE11:AE16,AE18:AE23,AE25:AE29,AE31:AE38,AE40:AE43)</f>
        <v>3011074298</v>
      </c>
      <c r="AF45" s="84">
        <f t="shared" si="14"/>
        <v>23256003984</v>
      </c>
      <c r="AG45" s="84">
        <f>SUM(AG9,AG11:AG16,AG18:AG23,AG25:AG29,AG31:AG38,AG40:AG43)</f>
        <v>89707902377</v>
      </c>
      <c r="AH45" s="84">
        <f>SUM(AH9,AH11:AH16,AH18:AH23,AH25:AH29,AH31:AH38,AH40:AH43)</f>
        <v>91241398607</v>
      </c>
      <c r="AI45" s="85">
        <f>SUM(AI9,AI11:AI16,AI18:AI23,AI25:AI29,AI31:AI38,AI40:AI43)</f>
        <v>66097817737</v>
      </c>
      <c r="AJ45" s="118">
        <f t="shared" si="15"/>
        <v>0.72442793234352065</v>
      </c>
      <c r="AK45" s="119">
        <f t="shared" si="16"/>
        <v>4.316022609432757E-3</v>
      </c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view="pageBreakPreview" topLeftCell="A12" zoomScale="60" zoomScaleNormal="100" workbookViewId="0">
      <selection activeCell="T38" sqref="T38"/>
    </sheetView>
  </sheetViews>
  <sheetFormatPr defaultRowHeight="12.75" x14ac:dyDescent="0.2"/>
  <cols>
    <col min="1" max="1" width="4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customHeight="1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44</v>
      </c>
      <c r="C9" s="32" t="s">
        <v>45</v>
      </c>
      <c r="D9" s="64">
        <v>9415556940</v>
      </c>
      <c r="E9" s="65">
        <v>1219326304</v>
      </c>
      <c r="F9" s="66">
        <f>$D9       +$E9</f>
        <v>10634883244</v>
      </c>
      <c r="G9" s="64">
        <v>9386529847</v>
      </c>
      <c r="H9" s="65">
        <v>1293895163</v>
      </c>
      <c r="I9" s="67">
        <f>$G9       +$H9</f>
        <v>10680425010</v>
      </c>
      <c r="J9" s="64">
        <v>2667023488</v>
      </c>
      <c r="K9" s="65">
        <v>160140142</v>
      </c>
      <c r="L9" s="65">
        <f>$J9       +$K9</f>
        <v>2827163630</v>
      </c>
      <c r="M9" s="90">
        <f>IF(($F9       =0),0,($L9       /$F9       ))</f>
        <v>0.26583870881657606</v>
      </c>
      <c r="N9" s="100">
        <v>2420203188</v>
      </c>
      <c r="O9" s="101">
        <v>297439604</v>
      </c>
      <c r="P9" s="102">
        <f>$N9       +$O9</f>
        <v>2717642792</v>
      </c>
      <c r="Q9" s="90">
        <f>IF(($F9       =0),0,($P9       /$F9       ))</f>
        <v>0.25554044455854674</v>
      </c>
      <c r="R9" s="100">
        <v>2246275811</v>
      </c>
      <c r="S9" s="102">
        <v>183034320</v>
      </c>
      <c r="T9" s="102">
        <f>$R9       +$S9</f>
        <v>2429310131</v>
      </c>
      <c r="U9" s="90">
        <f>IF(($I9       =0),0,($T9       /$I9       ))</f>
        <v>0.22745444387516933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7333502487</v>
      </c>
      <c r="AA9" s="65">
        <f>$K9       +$O9       +$S9</f>
        <v>640614066</v>
      </c>
      <c r="AB9" s="65">
        <f>$Z9       +$AA9</f>
        <v>7974116553</v>
      </c>
      <c r="AC9" s="90">
        <f>IF(($I9       =0),0,($AB9       /$I9       ))</f>
        <v>0.74661041536585815</v>
      </c>
      <c r="AD9" s="64">
        <v>2058446023</v>
      </c>
      <c r="AE9" s="65">
        <v>271031923</v>
      </c>
      <c r="AF9" s="65">
        <f>$AD9       +$AE9</f>
        <v>2329477946</v>
      </c>
      <c r="AG9" s="65">
        <v>10958000995</v>
      </c>
      <c r="AH9" s="65">
        <v>10262750537</v>
      </c>
      <c r="AI9" s="65">
        <v>7121942618</v>
      </c>
      <c r="AJ9" s="90">
        <f>IF(($AH9       =0),0,($AI9       /$AH9       ))</f>
        <v>0.6939604146396684</v>
      </c>
      <c r="AK9" s="90">
        <f>IF(($AF9       =0),0,(($T9       /$AF9       )-1))</f>
        <v>4.2856033546668337E-2</v>
      </c>
    </row>
    <row r="10" spans="1:37" s="7" customFormat="1" x14ac:dyDescent="0.2">
      <c r="A10" s="23" t="s">
        <v>23</v>
      </c>
      <c r="B10" s="31" t="s">
        <v>46</v>
      </c>
      <c r="C10" s="32" t="s">
        <v>47</v>
      </c>
      <c r="D10" s="64">
        <v>58890332089</v>
      </c>
      <c r="E10" s="65">
        <v>11034869388</v>
      </c>
      <c r="F10" s="67">
        <f t="shared" ref="F10:F17" si="0">$D10      +$E10</f>
        <v>69925201477</v>
      </c>
      <c r="G10" s="64">
        <v>60535762220</v>
      </c>
      <c r="H10" s="65">
        <v>11309337951</v>
      </c>
      <c r="I10" s="67">
        <f t="shared" ref="I10:I17" si="1">$G10      +$H10</f>
        <v>71845100171</v>
      </c>
      <c r="J10" s="64">
        <v>14956844397</v>
      </c>
      <c r="K10" s="65">
        <v>1175806543</v>
      </c>
      <c r="L10" s="65">
        <f t="shared" ref="L10:L17" si="2">$J10      +$K10</f>
        <v>16132650940</v>
      </c>
      <c r="M10" s="90">
        <f t="shared" ref="M10:M17" si="3">IF(($F10      =0),0,($L10      /$F10      ))</f>
        <v>0.23071297042034836</v>
      </c>
      <c r="N10" s="100">
        <v>16131957080</v>
      </c>
      <c r="O10" s="101">
        <v>2344511997</v>
      </c>
      <c r="P10" s="102">
        <f t="shared" ref="P10:P17" si="4">$N10      +$O10</f>
        <v>18476469077</v>
      </c>
      <c r="Q10" s="90">
        <f t="shared" ref="Q10:Q17" si="5">IF(($F10      =0),0,($P10      /$F10      ))</f>
        <v>0.26423190332997942</v>
      </c>
      <c r="R10" s="100">
        <v>14113751430</v>
      </c>
      <c r="S10" s="102">
        <v>1687418386</v>
      </c>
      <c r="T10" s="102">
        <f t="shared" ref="T10:T17" si="6">$R10      +$S10</f>
        <v>15801169816</v>
      </c>
      <c r="U10" s="90">
        <f t="shared" ref="U10:U17" si="7">IF(($I10      =0),0,($T10      /$I10      ))</f>
        <v>0.21993385461766093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      +$R10</f>
        <v>45202552907</v>
      </c>
      <c r="AA10" s="65">
        <f t="shared" ref="AA10:AA17" si="11">$K10      +$O10      +$S10</f>
        <v>5207736926</v>
      </c>
      <c r="AB10" s="65">
        <f t="shared" ref="AB10:AB17" si="12">$Z10      +$AA10</f>
        <v>50410289833</v>
      </c>
      <c r="AC10" s="90">
        <f t="shared" ref="AC10:AC17" si="13">IF(($I10      =0),0,($AB10      /$I10      ))</f>
        <v>0.70165243994395488</v>
      </c>
      <c r="AD10" s="64">
        <v>14321013647</v>
      </c>
      <c r="AE10" s="65">
        <v>2389137845</v>
      </c>
      <c r="AF10" s="65">
        <f t="shared" ref="AF10:AF17" si="14">$AD10      +$AE10</f>
        <v>16710151492</v>
      </c>
      <c r="AG10" s="65">
        <v>60961833532</v>
      </c>
      <c r="AH10" s="65">
        <v>61927906268</v>
      </c>
      <c r="AI10" s="65">
        <v>46092417746</v>
      </c>
      <c r="AJ10" s="90">
        <f t="shared" ref="AJ10:AJ17" si="15">IF(($AH10      =0),0,($AI10      /$AH10      ))</f>
        <v>0.74429155648391954</v>
      </c>
      <c r="AK10" s="90">
        <f t="shared" ref="AK10:AK17" si="16">IF(($AF10      =0),0,(($T10      /$AF10      )-1))</f>
        <v>-5.4396973985255337E-2</v>
      </c>
    </row>
    <row r="11" spans="1:37" s="7" customFormat="1" x14ac:dyDescent="0.2">
      <c r="A11" s="23" t="s">
        <v>23</v>
      </c>
      <c r="B11" s="31" t="s">
        <v>48</v>
      </c>
      <c r="C11" s="32" t="s">
        <v>49</v>
      </c>
      <c r="D11" s="64">
        <v>55326542441</v>
      </c>
      <c r="E11" s="65">
        <v>2767670180</v>
      </c>
      <c r="F11" s="67">
        <f t="shared" si="0"/>
        <v>58094212621</v>
      </c>
      <c r="G11" s="64">
        <v>55539197553</v>
      </c>
      <c r="H11" s="65">
        <v>2718720150</v>
      </c>
      <c r="I11" s="67">
        <f t="shared" si="1"/>
        <v>58257917703</v>
      </c>
      <c r="J11" s="64">
        <v>15016369383</v>
      </c>
      <c r="K11" s="65">
        <v>217657645</v>
      </c>
      <c r="L11" s="65">
        <f t="shared" si="2"/>
        <v>15234027028</v>
      </c>
      <c r="M11" s="90">
        <f t="shared" si="3"/>
        <v>0.26222968417499776</v>
      </c>
      <c r="N11" s="100">
        <v>13073427188</v>
      </c>
      <c r="O11" s="101">
        <v>486153631</v>
      </c>
      <c r="P11" s="102">
        <f t="shared" si="4"/>
        <v>13559580819</v>
      </c>
      <c r="Q11" s="90">
        <f t="shared" si="5"/>
        <v>0.23340674065868067</v>
      </c>
      <c r="R11" s="100">
        <v>12673783028</v>
      </c>
      <c r="S11" s="102">
        <v>555565746</v>
      </c>
      <c r="T11" s="102">
        <f t="shared" si="6"/>
        <v>13229348774</v>
      </c>
      <c r="U11" s="90">
        <f t="shared" si="7"/>
        <v>0.22708241721654862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40763579599</v>
      </c>
      <c r="AA11" s="65">
        <f t="shared" si="11"/>
        <v>1259377022</v>
      </c>
      <c r="AB11" s="65">
        <f t="shared" si="12"/>
        <v>42022956621</v>
      </c>
      <c r="AC11" s="90">
        <f t="shared" si="13"/>
        <v>0.72132610086124005</v>
      </c>
      <c r="AD11" s="64">
        <v>11833236440</v>
      </c>
      <c r="AE11" s="65">
        <v>466528788</v>
      </c>
      <c r="AF11" s="65">
        <f t="shared" si="14"/>
        <v>12299765228</v>
      </c>
      <c r="AG11" s="65">
        <v>51590844133</v>
      </c>
      <c r="AH11" s="65">
        <v>53659676392</v>
      </c>
      <c r="AI11" s="65">
        <v>39227317569</v>
      </c>
      <c r="AJ11" s="90">
        <f t="shared" si="15"/>
        <v>0.73103902607299942</v>
      </c>
      <c r="AK11" s="90">
        <f t="shared" si="16"/>
        <v>7.5577340605155197E-2</v>
      </c>
    </row>
    <row r="12" spans="1:37" s="7" customFormat="1" x14ac:dyDescent="0.2">
      <c r="A12" s="23" t="s">
        <v>23</v>
      </c>
      <c r="B12" s="31" t="s">
        <v>50</v>
      </c>
      <c r="C12" s="32" t="s">
        <v>51</v>
      </c>
      <c r="D12" s="64">
        <v>52562915670</v>
      </c>
      <c r="E12" s="65">
        <v>8143224000</v>
      </c>
      <c r="F12" s="67">
        <f t="shared" si="0"/>
        <v>60706139670</v>
      </c>
      <c r="G12" s="64">
        <v>53001667966</v>
      </c>
      <c r="H12" s="65">
        <v>7630468673</v>
      </c>
      <c r="I12" s="67">
        <f t="shared" si="1"/>
        <v>60632136639</v>
      </c>
      <c r="J12" s="64">
        <v>14408216311</v>
      </c>
      <c r="K12" s="65">
        <v>520517151</v>
      </c>
      <c r="L12" s="65">
        <f t="shared" si="2"/>
        <v>14928733462</v>
      </c>
      <c r="M12" s="90">
        <f t="shared" si="3"/>
        <v>0.24591801658206147</v>
      </c>
      <c r="N12" s="100">
        <v>13522605278</v>
      </c>
      <c r="O12" s="101">
        <v>1008864611</v>
      </c>
      <c r="P12" s="102">
        <f t="shared" si="4"/>
        <v>14531469889</v>
      </c>
      <c r="Q12" s="90">
        <f t="shared" si="5"/>
        <v>0.23937397383515754</v>
      </c>
      <c r="R12" s="100">
        <v>13825731640</v>
      </c>
      <c r="S12" s="102">
        <v>1047405070</v>
      </c>
      <c r="T12" s="102">
        <f t="shared" si="6"/>
        <v>14873136710</v>
      </c>
      <c r="U12" s="90">
        <f t="shared" si="7"/>
        <v>0.24530121375325659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41756553229</v>
      </c>
      <c r="AA12" s="65">
        <f t="shared" si="11"/>
        <v>2576786832</v>
      </c>
      <c r="AB12" s="65">
        <f t="shared" si="12"/>
        <v>44333340061</v>
      </c>
      <c r="AC12" s="90">
        <f t="shared" si="13"/>
        <v>0.73118551511647978</v>
      </c>
      <c r="AD12" s="64">
        <v>12200300739</v>
      </c>
      <c r="AE12" s="65">
        <v>598485803</v>
      </c>
      <c r="AF12" s="65">
        <f t="shared" si="14"/>
        <v>12798786542</v>
      </c>
      <c r="AG12" s="65">
        <v>51755607300</v>
      </c>
      <c r="AH12" s="65">
        <v>53182343536</v>
      </c>
      <c r="AI12" s="65">
        <v>39708595047</v>
      </c>
      <c r="AJ12" s="90">
        <f t="shared" si="15"/>
        <v>0.74664996701622599</v>
      </c>
      <c r="AK12" s="90">
        <f t="shared" si="16"/>
        <v>0.16207397171543514</v>
      </c>
    </row>
    <row r="13" spans="1:37" s="7" customFormat="1" x14ac:dyDescent="0.2">
      <c r="A13" s="23" t="s">
        <v>23</v>
      </c>
      <c r="B13" s="31" t="s">
        <v>52</v>
      </c>
      <c r="C13" s="32" t="s">
        <v>53</v>
      </c>
      <c r="D13" s="64">
        <v>75393870352</v>
      </c>
      <c r="E13" s="65">
        <v>7642206000</v>
      </c>
      <c r="F13" s="67">
        <f t="shared" si="0"/>
        <v>83036076352</v>
      </c>
      <c r="G13" s="64">
        <v>71205652996</v>
      </c>
      <c r="H13" s="65">
        <v>6903334000</v>
      </c>
      <c r="I13" s="67">
        <f t="shared" si="1"/>
        <v>78108986996</v>
      </c>
      <c r="J13" s="64">
        <v>20707710655</v>
      </c>
      <c r="K13" s="65">
        <v>924276495</v>
      </c>
      <c r="L13" s="65">
        <f t="shared" si="2"/>
        <v>21631987150</v>
      </c>
      <c r="M13" s="90">
        <f t="shared" si="3"/>
        <v>0.26051311791635462</v>
      </c>
      <c r="N13" s="100">
        <v>20933049082</v>
      </c>
      <c r="O13" s="101">
        <v>1249695285</v>
      </c>
      <c r="P13" s="102">
        <f t="shared" si="4"/>
        <v>22182744367</v>
      </c>
      <c r="Q13" s="90">
        <f t="shared" si="5"/>
        <v>0.26714586408159097</v>
      </c>
      <c r="R13" s="100">
        <v>20325865084</v>
      </c>
      <c r="S13" s="102">
        <v>1011588887</v>
      </c>
      <c r="T13" s="102">
        <f t="shared" si="6"/>
        <v>21337453971</v>
      </c>
      <c r="U13" s="90">
        <f t="shared" si="7"/>
        <v>0.27317540262163048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61966624821</v>
      </c>
      <c r="AA13" s="65">
        <f t="shared" si="11"/>
        <v>3185560667</v>
      </c>
      <c r="AB13" s="65">
        <f t="shared" si="12"/>
        <v>65152185488</v>
      </c>
      <c r="AC13" s="90">
        <f t="shared" si="13"/>
        <v>0.83411894064554282</v>
      </c>
      <c r="AD13" s="64">
        <v>17589212966</v>
      </c>
      <c r="AE13" s="65">
        <v>667217750</v>
      </c>
      <c r="AF13" s="65">
        <f t="shared" si="14"/>
        <v>18256430716</v>
      </c>
      <c r="AG13" s="65">
        <v>77765163947</v>
      </c>
      <c r="AH13" s="65">
        <v>73682390929</v>
      </c>
      <c r="AI13" s="65">
        <v>56847752556</v>
      </c>
      <c r="AJ13" s="90">
        <f t="shared" si="15"/>
        <v>0.77152426569298249</v>
      </c>
      <c r="AK13" s="90">
        <f t="shared" si="16"/>
        <v>0.16876372511850191</v>
      </c>
    </row>
    <row r="14" spans="1:37" s="7" customFormat="1" x14ac:dyDescent="0.2">
      <c r="A14" s="23" t="s">
        <v>23</v>
      </c>
      <c r="B14" s="31" t="s">
        <v>54</v>
      </c>
      <c r="C14" s="32" t="s">
        <v>55</v>
      </c>
      <c r="D14" s="64">
        <v>9311433012</v>
      </c>
      <c r="E14" s="65">
        <v>1154486634</v>
      </c>
      <c r="F14" s="67">
        <f t="shared" si="0"/>
        <v>10465919646</v>
      </c>
      <c r="G14" s="64">
        <v>9297621352</v>
      </c>
      <c r="H14" s="65">
        <v>1054259498</v>
      </c>
      <c r="I14" s="67">
        <f t="shared" si="1"/>
        <v>10351880850</v>
      </c>
      <c r="J14" s="64">
        <v>2669468581</v>
      </c>
      <c r="K14" s="65">
        <v>-32300072</v>
      </c>
      <c r="L14" s="65">
        <f t="shared" si="2"/>
        <v>2637168509</v>
      </c>
      <c r="M14" s="90">
        <f t="shared" si="3"/>
        <v>0.25197675867957836</v>
      </c>
      <c r="N14" s="100">
        <v>1870656478</v>
      </c>
      <c r="O14" s="101">
        <v>181029940</v>
      </c>
      <c r="P14" s="102">
        <f t="shared" si="4"/>
        <v>2051686418</v>
      </c>
      <c r="Q14" s="90">
        <f t="shared" si="5"/>
        <v>0.19603498664201383</v>
      </c>
      <c r="R14" s="100">
        <v>2667642679</v>
      </c>
      <c r="S14" s="102">
        <v>151619938</v>
      </c>
      <c r="T14" s="102">
        <f t="shared" si="6"/>
        <v>2819262617</v>
      </c>
      <c r="U14" s="90">
        <f t="shared" si="7"/>
        <v>0.27234303194283771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7207767738</v>
      </c>
      <c r="AA14" s="65">
        <f t="shared" si="11"/>
        <v>300349806</v>
      </c>
      <c r="AB14" s="65">
        <f t="shared" si="12"/>
        <v>7508117544</v>
      </c>
      <c r="AC14" s="90">
        <f t="shared" si="13"/>
        <v>0.72529018183202909</v>
      </c>
      <c r="AD14" s="64">
        <v>2333199781</v>
      </c>
      <c r="AE14" s="65">
        <v>116669147</v>
      </c>
      <c r="AF14" s="65">
        <f t="shared" si="14"/>
        <v>2449868928</v>
      </c>
      <c r="AG14" s="65">
        <v>9972083412</v>
      </c>
      <c r="AH14" s="65">
        <v>9837509398</v>
      </c>
      <c r="AI14" s="65">
        <v>6986566038</v>
      </c>
      <c r="AJ14" s="90">
        <f t="shared" si="15"/>
        <v>0.71019663162104762</v>
      </c>
      <c r="AK14" s="90">
        <f t="shared" si="16"/>
        <v>0.15078100088463176</v>
      </c>
    </row>
    <row r="15" spans="1:37" s="7" customFormat="1" x14ac:dyDescent="0.2">
      <c r="A15" s="23" t="s">
        <v>23</v>
      </c>
      <c r="B15" s="31" t="s">
        <v>56</v>
      </c>
      <c r="C15" s="32" t="s">
        <v>57</v>
      </c>
      <c r="D15" s="64">
        <v>16055280007</v>
      </c>
      <c r="E15" s="65">
        <v>1941550100</v>
      </c>
      <c r="F15" s="67">
        <f t="shared" si="0"/>
        <v>17996830107</v>
      </c>
      <c r="G15" s="64">
        <v>16421777660</v>
      </c>
      <c r="H15" s="65">
        <v>1807476736</v>
      </c>
      <c r="I15" s="67">
        <f t="shared" si="1"/>
        <v>18229254396</v>
      </c>
      <c r="J15" s="64">
        <v>13402956381</v>
      </c>
      <c r="K15" s="65">
        <v>1699488390</v>
      </c>
      <c r="L15" s="65">
        <f t="shared" si="2"/>
        <v>15102444771</v>
      </c>
      <c r="M15" s="90">
        <f t="shared" si="3"/>
        <v>0.8391724921115854</v>
      </c>
      <c r="N15" s="100">
        <v>-3967072754</v>
      </c>
      <c r="O15" s="101">
        <v>-1385557178</v>
      </c>
      <c r="P15" s="102">
        <f t="shared" si="4"/>
        <v>-5352629932</v>
      </c>
      <c r="Q15" s="90">
        <f t="shared" si="5"/>
        <v>-0.29742070687871053</v>
      </c>
      <c r="R15" s="100">
        <v>2931039348</v>
      </c>
      <c r="S15" s="102">
        <v>333470590</v>
      </c>
      <c r="T15" s="102">
        <f t="shared" si="6"/>
        <v>3264509938</v>
      </c>
      <c r="U15" s="90">
        <f t="shared" si="7"/>
        <v>0.17908082618652374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12366922975</v>
      </c>
      <c r="AA15" s="65">
        <f t="shared" si="11"/>
        <v>647401802</v>
      </c>
      <c r="AB15" s="65">
        <f t="shared" si="12"/>
        <v>13014324777</v>
      </c>
      <c r="AC15" s="90">
        <f t="shared" si="13"/>
        <v>0.71392523765841465</v>
      </c>
      <c r="AD15" s="64">
        <v>3192677112</v>
      </c>
      <c r="AE15" s="65">
        <v>327119397</v>
      </c>
      <c r="AF15" s="65">
        <f t="shared" si="14"/>
        <v>3519796509</v>
      </c>
      <c r="AG15" s="65">
        <v>16434011060</v>
      </c>
      <c r="AH15" s="65">
        <v>18126252360</v>
      </c>
      <c r="AI15" s="65">
        <v>16451279172</v>
      </c>
      <c r="AJ15" s="90">
        <f t="shared" si="15"/>
        <v>0.9075940710338869</v>
      </c>
      <c r="AK15" s="90">
        <f t="shared" si="16"/>
        <v>-7.2528786919141774E-2</v>
      </c>
    </row>
    <row r="16" spans="1:37" s="7" customFormat="1" x14ac:dyDescent="0.2">
      <c r="A16" s="23" t="s">
        <v>23</v>
      </c>
      <c r="B16" s="31" t="s">
        <v>58</v>
      </c>
      <c r="C16" s="32" t="s">
        <v>59</v>
      </c>
      <c r="D16" s="64">
        <v>44704930614</v>
      </c>
      <c r="E16" s="65">
        <v>2228221908</v>
      </c>
      <c r="F16" s="67">
        <f t="shared" si="0"/>
        <v>46933152522</v>
      </c>
      <c r="G16" s="64">
        <v>44704930614</v>
      </c>
      <c r="H16" s="65">
        <v>2228221908</v>
      </c>
      <c r="I16" s="67">
        <f t="shared" si="1"/>
        <v>46933152522</v>
      </c>
      <c r="J16" s="64">
        <v>13559215025</v>
      </c>
      <c r="K16" s="65">
        <v>82151767</v>
      </c>
      <c r="L16" s="65">
        <f t="shared" si="2"/>
        <v>13641366792</v>
      </c>
      <c r="M16" s="90">
        <f t="shared" si="3"/>
        <v>0.29065524174208379</v>
      </c>
      <c r="N16" s="100">
        <v>14545305891</v>
      </c>
      <c r="O16" s="101">
        <v>464467609</v>
      </c>
      <c r="P16" s="102">
        <f t="shared" si="4"/>
        <v>15009773500</v>
      </c>
      <c r="Q16" s="90">
        <f t="shared" si="5"/>
        <v>0.31981174699407078</v>
      </c>
      <c r="R16" s="100">
        <v>11092249625</v>
      </c>
      <c r="S16" s="102">
        <v>403942741</v>
      </c>
      <c r="T16" s="102">
        <f t="shared" si="6"/>
        <v>11496192366</v>
      </c>
      <c r="U16" s="90">
        <f t="shared" si="7"/>
        <v>0.24494822419208126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39196770541</v>
      </c>
      <c r="AA16" s="65">
        <f t="shared" si="11"/>
        <v>950562117</v>
      </c>
      <c r="AB16" s="65">
        <f t="shared" si="12"/>
        <v>40147332658</v>
      </c>
      <c r="AC16" s="90">
        <f t="shared" si="13"/>
        <v>0.85541521292823586</v>
      </c>
      <c r="AD16" s="64">
        <v>5660097559</v>
      </c>
      <c r="AE16" s="65">
        <v>175146660</v>
      </c>
      <c r="AF16" s="65">
        <f t="shared" si="14"/>
        <v>5835244219</v>
      </c>
      <c r="AG16" s="65">
        <v>44944945450</v>
      </c>
      <c r="AH16" s="65">
        <v>44968066064</v>
      </c>
      <c r="AI16" s="65">
        <v>21409787935</v>
      </c>
      <c r="AJ16" s="90">
        <f t="shared" si="15"/>
        <v>0.47611093402435634</v>
      </c>
      <c r="AK16" s="90">
        <f t="shared" si="16"/>
        <v>0.97013045804792908</v>
      </c>
    </row>
    <row r="17" spans="1:37" s="7" customFormat="1" x14ac:dyDescent="0.2">
      <c r="A17" s="23" t="s">
        <v>0</v>
      </c>
      <c r="B17" s="40" t="s">
        <v>100</v>
      </c>
      <c r="C17" s="32" t="s">
        <v>0</v>
      </c>
      <c r="D17" s="68">
        <f>SUM(D9:D16)</f>
        <v>321660861125</v>
      </c>
      <c r="E17" s="69">
        <f>SUM(E9:E16)</f>
        <v>36131554514</v>
      </c>
      <c r="F17" s="70">
        <f t="shared" si="0"/>
        <v>357792415639</v>
      </c>
      <c r="G17" s="68">
        <f>SUM(G9:G16)</f>
        <v>320093140208</v>
      </c>
      <c r="H17" s="69">
        <f>SUM(H9:H16)</f>
        <v>34945714079</v>
      </c>
      <c r="I17" s="70">
        <f t="shared" si="1"/>
        <v>355038854287</v>
      </c>
      <c r="J17" s="68">
        <f>SUM(J9:J16)</f>
        <v>97387804221</v>
      </c>
      <c r="K17" s="69">
        <f>SUM(K9:K16)</f>
        <v>4747738061</v>
      </c>
      <c r="L17" s="69">
        <f t="shared" si="2"/>
        <v>102135542282</v>
      </c>
      <c r="M17" s="91">
        <f t="shared" si="3"/>
        <v>0.28546033347182848</v>
      </c>
      <c r="N17" s="106">
        <f>SUM(N9:N16)</f>
        <v>78530131431</v>
      </c>
      <c r="O17" s="107">
        <f>SUM(O9:O16)</f>
        <v>4646605499</v>
      </c>
      <c r="P17" s="108">
        <f t="shared" si="4"/>
        <v>83176736930</v>
      </c>
      <c r="Q17" s="91">
        <f t="shared" si="5"/>
        <v>0.23247205165444987</v>
      </c>
      <c r="R17" s="106">
        <f>SUM(R9:R16)</f>
        <v>79876338645</v>
      </c>
      <c r="S17" s="108">
        <f>SUM(S9:S16)</f>
        <v>5374045678</v>
      </c>
      <c r="T17" s="108">
        <f t="shared" si="6"/>
        <v>85250384323</v>
      </c>
      <c r="U17" s="91">
        <f t="shared" si="7"/>
        <v>0.24011564732598761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255794274297</v>
      </c>
      <c r="AA17" s="69">
        <f t="shared" si="11"/>
        <v>14768389238</v>
      </c>
      <c r="AB17" s="69">
        <f t="shared" si="12"/>
        <v>270562663535</v>
      </c>
      <c r="AC17" s="91">
        <f t="shared" si="13"/>
        <v>0.76206494097203048</v>
      </c>
      <c r="AD17" s="68">
        <f>SUM(AD9:AD16)</f>
        <v>69188184267</v>
      </c>
      <c r="AE17" s="69">
        <f>SUM(AE9:AE16)</f>
        <v>5011337313</v>
      </c>
      <c r="AF17" s="69">
        <f t="shared" si="14"/>
        <v>74199521580</v>
      </c>
      <c r="AG17" s="69">
        <f>SUM(AG9:AG16)</f>
        <v>324382489829</v>
      </c>
      <c r="AH17" s="69">
        <f>SUM(AH9:AH16)</f>
        <v>325646895484</v>
      </c>
      <c r="AI17" s="69">
        <f>SUM(AI9:AI16)</f>
        <v>233845658681</v>
      </c>
      <c r="AJ17" s="91">
        <f t="shared" si="15"/>
        <v>0.71809577159776583</v>
      </c>
      <c r="AK17" s="91">
        <f t="shared" si="16"/>
        <v>0.14893442043403526</v>
      </c>
    </row>
    <row r="18" spans="1:37" s="7" customFormat="1" x14ac:dyDescent="0.2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x14ac:dyDescent="0.2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view="pageBreakPreview" topLeftCell="A15" zoomScale="60" zoomScaleNormal="100" workbookViewId="0">
      <selection activeCell="N47" sqref="N47"/>
    </sheetView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2" width="10.7109375" customWidth="1"/>
    <col min="13" max="13" width="11.7109375" customWidth="1"/>
    <col min="14" max="16" width="10.7109375" customWidth="1"/>
    <col min="17" max="17" width="11.7109375" customWidth="1"/>
    <col min="18" max="21" width="10.7109375" customWidth="1"/>
    <col min="22" max="25" width="10.7109375" hidden="1" customWidth="1"/>
    <col min="26" max="28" width="10.7109375" customWidth="1"/>
    <col min="29" max="29" width="11.7109375" customWidth="1"/>
    <col min="30" max="32" width="10.7109375" customWidth="1"/>
    <col min="33" max="35" width="10.7109375" hidden="1" customWidth="1"/>
    <col min="36" max="36" width="11.7109375" customWidth="1"/>
    <col min="37" max="37" width="10.7109375" customWidth="1"/>
  </cols>
  <sheetData>
    <row r="1" spans="1:37" ht="16.5" x14ac:dyDescent="0.3">
      <c r="A1" s="1" t="s">
        <v>0</v>
      </c>
    </row>
    <row r="2" spans="1:37" ht="15.75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x14ac:dyDescent="0.2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x14ac:dyDescent="0.2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x14ac:dyDescent="0.2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x14ac:dyDescent="0.2">
      <c r="A9" s="23" t="s">
        <v>23</v>
      </c>
      <c r="B9" s="31" t="s">
        <v>61</v>
      </c>
      <c r="C9" s="32" t="s">
        <v>62</v>
      </c>
      <c r="D9" s="64">
        <v>4158412041</v>
      </c>
      <c r="E9" s="65">
        <v>202914000</v>
      </c>
      <c r="F9" s="66">
        <f>$D9       +$E9</f>
        <v>4361326041</v>
      </c>
      <c r="G9" s="64">
        <v>4058207041</v>
      </c>
      <c r="H9" s="65">
        <v>306071709</v>
      </c>
      <c r="I9" s="67">
        <f>$G9       +$H9</f>
        <v>4364278750</v>
      </c>
      <c r="J9" s="64">
        <v>978751956</v>
      </c>
      <c r="K9" s="65">
        <v>35993609</v>
      </c>
      <c r="L9" s="65">
        <f>$J9       +$K9</f>
        <v>1014745565</v>
      </c>
      <c r="M9" s="90">
        <f>IF(($F9       =0),0,($L9       /$F9       ))</f>
        <v>0.23266904502451069</v>
      </c>
      <c r="N9" s="100">
        <v>875287001</v>
      </c>
      <c r="O9" s="101">
        <v>54038734</v>
      </c>
      <c r="P9" s="102">
        <f>$N9       +$O9</f>
        <v>929325735</v>
      </c>
      <c r="Q9" s="90">
        <f>IF(($F9       =0),0,($P9       /$F9       ))</f>
        <v>0.21308329766304671</v>
      </c>
      <c r="R9" s="100">
        <v>863891225</v>
      </c>
      <c r="S9" s="102">
        <v>16143608</v>
      </c>
      <c r="T9" s="102">
        <f>$R9       +$S9</f>
        <v>880034833</v>
      </c>
      <c r="U9" s="90">
        <f>IF(($I9       =0),0,($T9       /$I9       ))</f>
        <v>0.201644964359804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2717930182</v>
      </c>
      <c r="AA9" s="65">
        <f>$K9       +$O9       +$S9</f>
        <v>106175951</v>
      </c>
      <c r="AB9" s="65">
        <f>$Z9       +$AA9</f>
        <v>2824106133</v>
      </c>
      <c r="AC9" s="90">
        <f>IF(($I9       =0),0,($AB9       /$I9       ))</f>
        <v>0.64709572755864875</v>
      </c>
      <c r="AD9" s="64">
        <v>728042136</v>
      </c>
      <c r="AE9" s="65">
        <v>49567217</v>
      </c>
      <c r="AF9" s="65">
        <f>$AD9       +$AE9</f>
        <v>777609353</v>
      </c>
      <c r="AG9" s="65">
        <v>3854715842</v>
      </c>
      <c r="AH9" s="65">
        <v>4026721299</v>
      </c>
      <c r="AI9" s="65">
        <v>2444876929</v>
      </c>
      <c r="AJ9" s="90">
        <f>IF(($AH9       =0),0,($AI9       /$AH9       ))</f>
        <v>0.60716318499796929</v>
      </c>
      <c r="AK9" s="90">
        <f>IF(($AF9       =0),0,(($T9       /$AF9       )-1))</f>
        <v>0.13171842597423078</v>
      </c>
    </row>
    <row r="10" spans="1:37" s="7" customFormat="1" x14ac:dyDescent="0.2">
      <c r="A10" s="23" t="s">
        <v>23</v>
      </c>
      <c r="B10" s="31" t="s">
        <v>63</v>
      </c>
      <c r="C10" s="32" t="s">
        <v>64</v>
      </c>
      <c r="D10" s="64">
        <v>7960574607</v>
      </c>
      <c r="E10" s="65">
        <v>539962860</v>
      </c>
      <c r="F10" s="67">
        <f t="shared" ref="F10:F28" si="0">$D10      +$E10</f>
        <v>8500537467</v>
      </c>
      <c r="G10" s="64">
        <v>7960115612</v>
      </c>
      <c r="H10" s="65">
        <v>489733147</v>
      </c>
      <c r="I10" s="67">
        <f t="shared" ref="I10:I28" si="1">$G10      +$H10</f>
        <v>8449848759</v>
      </c>
      <c r="J10" s="64">
        <v>2232361066</v>
      </c>
      <c r="K10" s="65">
        <v>5857634</v>
      </c>
      <c r="L10" s="65">
        <f t="shared" ref="L10:L28" si="2">$J10      +$K10</f>
        <v>2238218700</v>
      </c>
      <c r="M10" s="90">
        <f t="shared" ref="M10:M28" si="3">IF(($F10      =0),0,($L10      /$F10      ))</f>
        <v>0.26330319802589019</v>
      </c>
      <c r="N10" s="100">
        <v>1810400447</v>
      </c>
      <c r="O10" s="101">
        <v>31780599</v>
      </c>
      <c r="P10" s="102">
        <f t="shared" ref="P10:P28" si="4">$N10      +$O10</f>
        <v>1842181046</v>
      </c>
      <c r="Q10" s="90">
        <f t="shared" ref="Q10:Q28" si="5">IF(($F10      =0),0,($P10      /$F10      ))</f>
        <v>0.21671347878314104</v>
      </c>
      <c r="R10" s="100">
        <v>1922362253</v>
      </c>
      <c r="S10" s="102">
        <v>57536382</v>
      </c>
      <c r="T10" s="102">
        <f t="shared" ref="T10:T28" si="6">$R10      +$S10</f>
        <v>1979898635</v>
      </c>
      <c r="U10" s="90">
        <f t="shared" ref="U10:U28" si="7">IF(($I10      =0),0,($T10      /$I10      ))</f>
        <v>0.23431172456089164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      +$R10</f>
        <v>5965123766</v>
      </c>
      <c r="AA10" s="65">
        <f t="shared" ref="AA10:AA28" si="11">$K10      +$O10      +$S10</f>
        <v>95174615</v>
      </c>
      <c r="AB10" s="65">
        <f t="shared" ref="AB10:AB28" si="12">$Z10      +$AA10</f>
        <v>6060298381</v>
      </c>
      <c r="AC10" s="90">
        <f t="shared" ref="AC10:AC28" si="13">IF(($I10      =0),0,($AB10      /$I10      ))</f>
        <v>0.71720791150789875</v>
      </c>
      <c r="AD10" s="64">
        <v>1571716375</v>
      </c>
      <c r="AE10" s="65">
        <v>80241810</v>
      </c>
      <c r="AF10" s="65">
        <f t="shared" ref="AF10:AF28" si="14">$AD10      +$AE10</f>
        <v>1651958185</v>
      </c>
      <c r="AG10" s="65">
        <v>7423752807</v>
      </c>
      <c r="AH10" s="65">
        <v>7548097941</v>
      </c>
      <c r="AI10" s="65">
        <v>5621087054</v>
      </c>
      <c r="AJ10" s="90">
        <f t="shared" ref="AJ10:AJ28" si="15">IF(($AH10      =0),0,($AI10      /$AH10      ))</f>
        <v>0.744702453245499</v>
      </c>
      <c r="AK10" s="90">
        <f t="shared" ref="AK10:AK28" si="16">IF(($AF10      =0),0,(($T10      /$AF10      )-1))</f>
        <v>0.1985161930717998</v>
      </c>
    </row>
    <row r="11" spans="1:37" s="7" customFormat="1" x14ac:dyDescent="0.2">
      <c r="A11" s="23" t="s">
        <v>23</v>
      </c>
      <c r="B11" s="31" t="s">
        <v>65</v>
      </c>
      <c r="C11" s="32" t="s">
        <v>66</v>
      </c>
      <c r="D11" s="64">
        <v>3942643971</v>
      </c>
      <c r="E11" s="65">
        <v>7159622755</v>
      </c>
      <c r="F11" s="67">
        <f t="shared" si="0"/>
        <v>11102266726</v>
      </c>
      <c r="G11" s="64">
        <v>3876716403</v>
      </c>
      <c r="H11" s="65">
        <v>463683468</v>
      </c>
      <c r="I11" s="67">
        <f t="shared" si="1"/>
        <v>4340399871</v>
      </c>
      <c r="J11" s="64">
        <v>1056583431</v>
      </c>
      <c r="K11" s="65">
        <v>53722838</v>
      </c>
      <c r="L11" s="65">
        <f t="shared" si="2"/>
        <v>1110306269</v>
      </c>
      <c r="M11" s="90">
        <f t="shared" si="3"/>
        <v>0.10000716938279042</v>
      </c>
      <c r="N11" s="100">
        <v>1028380065</v>
      </c>
      <c r="O11" s="101">
        <v>128005156</v>
      </c>
      <c r="P11" s="102">
        <f t="shared" si="4"/>
        <v>1156385221</v>
      </c>
      <c r="Q11" s="90">
        <f t="shared" si="5"/>
        <v>0.10415757876649666</v>
      </c>
      <c r="R11" s="100">
        <v>1021897150</v>
      </c>
      <c r="S11" s="102">
        <v>298785370</v>
      </c>
      <c r="T11" s="102">
        <f t="shared" si="6"/>
        <v>1320682520</v>
      </c>
      <c r="U11" s="90">
        <f t="shared" si="7"/>
        <v>0.30427669321990908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3106860646</v>
      </c>
      <c r="AA11" s="65">
        <f t="shared" si="11"/>
        <v>480513364</v>
      </c>
      <c r="AB11" s="65">
        <f t="shared" si="12"/>
        <v>3587374010</v>
      </c>
      <c r="AC11" s="90">
        <f t="shared" si="13"/>
        <v>0.8265077220116801</v>
      </c>
      <c r="AD11" s="64">
        <v>881068149</v>
      </c>
      <c r="AE11" s="65">
        <v>108730994</v>
      </c>
      <c r="AF11" s="65">
        <f t="shared" si="14"/>
        <v>989799143</v>
      </c>
      <c r="AG11" s="65">
        <v>3789276451</v>
      </c>
      <c r="AH11" s="65">
        <v>3816029760</v>
      </c>
      <c r="AI11" s="65">
        <v>2766182652</v>
      </c>
      <c r="AJ11" s="90">
        <f t="shared" si="15"/>
        <v>0.72488497888444137</v>
      </c>
      <c r="AK11" s="90">
        <f t="shared" si="16"/>
        <v>0.33429345674832533</v>
      </c>
    </row>
    <row r="12" spans="1:37" s="7" customFormat="1" x14ac:dyDescent="0.2">
      <c r="A12" s="23" t="s">
        <v>23</v>
      </c>
      <c r="B12" s="31" t="s">
        <v>67</v>
      </c>
      <c r="C12" s="32" t="s">
        <v>68</v>
      </c>
      <c r="D12" s="64">
        <v>8120726123</v>
      </c>
      <c r="E12" s="65">
        <v>768760054</v>
      </c>
      <c r="F12" s="67">
        <f t="shared" si="0"/>
        <v>8889486177</v>
      </c>
      <c r="G12" s="64">
        <v>7908043431</v>
      </c>
      <c r="H12" s="65">
        <v>802543954</v>
      </c>
      <c r="I12" s="67">
        <f t="shared" si="1"/>
        <v>8710587385</v>
      </c>
      <c r="J12" s="64">
        <v>2006217766</v>
      </c>
      <c r="K12" s="65">
        <v>61514685</v>
      </c>
      <c r="L12" s="65">
        <f t="shared" si="2"/>
        <v>2067732451</v>
      </c>
      <c r="M12" s="90">
        <f t="shared" si="3"/>
        <v>0.23260427091386882</v>
      </c>
      <c r="N12" s="100">
        <v>1491613787</v>
      </c>
      <c r="O12" s="101">
        <v>148446120</v>
      </c>
      <c r="P12" s="102">
        <f t="shared" si="4"/>
        <v>1640059907</v>
      </c>
      <c r="Q12" s="90">
        <f t="shared" si="5"/>
        <v>0.18449434245630189</v>
      </c>
      <c r="R12" s="100">
        <v>1595007998</v>
      </c>
      <c r="S12" s="102">
        <v>129316274</v>
      </c>
      <c r="T12" s="102">
        <f t="shared" si="6"/>
        <v>1724324272</v>
      </c>
      <c r="U12" s="90">
        <f t="shared" si="7"/>
        <v>0.19795728988028516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5092839551</v>
      </c>
      <c r="AA12" s="65">
        <f t="shared" si="11"/>
        <v>339277079</v>
      </c>
      <c r="AB12" s="65">
        <f t="shared" si="12"/>
        <v>5432116630</v>
      </c>
      <c r="AC12" s="90">
        <f t="shared" si="13"/>
        <v>0.62362231040289373</v>
      </c>
      <c r="AD12" s="64">
        <v>1549118062</v>
      </c>
      <c r="AE12" s="65">
        <v>66598444</v>
      </c>
      <c r="AF12" s="65">
        <f t="shared" si="14"/>
        <v>1615716506</v>
      </c>
      <c r="AG12" s="65">
        <v>7886688727</v>
      </c>
      <c r="AH12" s="65">
        <v>7522621863</v>
      </c>
      <c r="AI12" s="65">
        <v>5266057709</v>
      </c>
      <c r="AJ12" s="90">
        <f t="shared" si="15"/>
        <v>0.70002956481185019</v>
      </c>
      <c r="AK12" s="90">
        <f t="shared" si="16"/>
        <v>6.7219568282357978E-2</v>
      </c>
    </row>
    <row r="13" spans="1:37" s="7" customFormat="1" x14ac:dyDescent="0.2">
      <c r="A13" s="23" t="s">
        <v>23</v>
      </c>
      <c r="B13" s="31" t="s">
        <v>69</v>
      </c>
      <c r="C13" s="32" t="s">
        <v>70</v>
      </c>
      <c r="D13" s="64">
        <v>2355467910</v>
      </c>
      <c r="E13" s="65">
        <v>255337696</v>
      </c>
      <c r="F13" s="67">
        <f t="shared" si="0"/>
        <v>2610805606</v>
      </c>
      <c r="G13" s="64">
        <v>2397031934</v>
      </c>
      <c r="H13" s="65">
        <v>250901815</v>
      </c>
      <c r="I13" s="67">
        <f t="shared" si="1"/>
        <v>2647933749</v>
      </c>
      <c r="J13" s="64">
        <v>690715981</v>
      </c>
      <c r="K13" s="65">
        <v>26731453</v>
      </c>
      <c r="L13" s="65">
        <f t="shared" si="2"/>
        <v>717447434</v>
      </c>
      <c r="M13" s="90">
        <f t="shared" si="3"/>
        <v>0.27479925443365238</v>
      </c>
      <c r="N13" s="100">
        <v>617593348</v>
      </c>
      <c r="O13" s="101">
        <v>82688602</v>
      </c>
      <c r="P13" s="102">
        <f t="shared" si="4"/>
        <v>700281950</v>
      </c>
      <c r="Q13" s="90">
        <f t="shared" si="5"/>
        <v>0.26822447002207028</v>
      </c>
      <c r="R13" s="100">
        <v>549211207</v>
      </c>
      <c r="S13" s="102">
        <v>31114923</v>
      </c>
      <c r="T13" s="102">
        <f t="shared" si="6"/>
        <v>580326130</v>
      </c>
      <c r="U13" s="90">
        <f t="shared" si="7"/>
        <v>0.21916187677246907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1857520536</v>
      </c>
      <c r="AA13" s="65">
        <f t="shared" si="11"/>
        <v>140534978</v>
      </c>
      <c r="AB13" s="65">
        <f t="shared" si="12"/>
        <v>1998055514</v>
      </c>
      <c r="AC13" s="90">
        <f t="shared" si="13"/>
        <v>0.75457156537793724</v>
      </c>
      <c r="AD13" s="64">
        <v>678466563</v>
      </c>
      <c r="AE13" s="65">
        <v>23967064</v>
      </c>
      <c r="AF13" s="65">
        <f t="shared" si="14"/>
        <v>702433627</v>
      </c>
      <c r="AG13" s="65">
        <v>2902640143</v>
      </c>
      <c r="AH13" s="65">
        <v>2462612399</v>
      </c>
      <c r="AI13" s="65">
        <v>1832377609</v>
      </c>
      <c r="AJ13" s="90">
        <f t="shared" si="15"/>
        <v>0.74407877169142767</v>
      </c>
      <c r="AK13" s="90">
        <f t="shared" si="16"/>
        <v>-0.17383492518930899</v>
      </c>
    </row>
    <row r="14" spans="1:37" s="7" customFormat="1" x14ac:dyDescent="0.2">
      <c r="A14" s="23" t="s">
        <v>23</v>
      </c>
      <c r="B14" s="31" t="s">
        <v>71</v>
      </c>
      <c r="C14" s="32" t="s">
        <v>72</v>
      </c>
      <c r="D14" s="64">
        <v>4931450700</v>
      </c>
      <c r="E14" s="65">
        <v>802941100</v>
      </c>
      <c r="F14" s="67">
        <f t="shared" si="0"/>
        <v>5734391800</v>
      </c>
      <c r="G14" s="64">
        <v>5122626700</v>
      </c>
      <c r="H14" s="65">
        <v>817406500</v>
      </c>
      <c r="I14" s="67">
        <f t="shared" si="1"/>
        <v>5940033200</v>
      </c>
      <c r="J14" s="64">
        <v>1479474431</v>
      </c>
      <c r="K14" s="65">
        <v>193901025</v>
      </c>
      <c r="L14" s="65">
        <f t="shared" si="2"/>
        <v>1673375456</v>
      </c>
      <c r="M14" s="90">
        <f t="shared" si="3"/>
        <v>0.29181393848951864</v>
      </c>
      <c r="N14" s="100">
        <v>1133785690</v>
      </c>
      <c r="O14" s="101">
        <v>266757370</v>
      </c>
      <c r="P14" s="102">
        <f t="shared" si="4"/>
        <v>1400543060</v>
      </c>
      <c r="Q14" s="90">
        <f t="shared" si="5"/>
        <v>0.24423567639727722</v>
      </c>
      <c r="R14" s="100">
        <v>1291261833</v>
      </c>
      <c r="S14" s="102">
        <v>183314195</v>
      </c>
      <c r="T14" s="102">
        <f t="shared" si="6"/>
        <v>1474576028</v>
      </c>
      <c r="U14" s="90">
        <f t="shared" si="7"/>
        <v>0.24824373506868616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3904521954</v>
      </c>
      <c r="AA14" s="65">
        <f t="shared" si="11"/>
        <v>643972590</v>
      </c>
      <c r="AB14" s="65">
        <f t="shared" si="12"/>
        <v>4548494544</v>
      </c>
      <c r="AC14" s="90">
        <f t="shared" si="13"/>
        <v>0.76573554235353436</v>
      </c>
      <c r="AD14" s="64">
        <v>971456570</v>
      </c>
      <c r="AE14" s="65">
        <v>196126747</v>
      </c>
      <c r="AF14" s="65">
        <f t="shared" si="14"/>
        <v>1167583317</v>
      </c>
      <c r="AG14" s="65">
        <v>5303352100</v>
      </c>
      <c r="AH14" s="65">
        <v>5555283515</v>
      </c>
      <c r="AI14" s="65">
        <v>3942440874</v>
      </c>
      <c r="AJ14" s="90">
        <f t="shared" si="15"/>
        <v>0.7096741081449558</v>
      </c>
      <c r="AK14" s="90">
        <f t="shared" si="16"/>
        <v>0.26293002523262321</v>
      </c>
    </row>
    <row r="15" spans="1:37" s="7" customFormat="1" x14ac:dyDescent="0.2">
      <c r="A15" s="23" t="s">
        <v>23</v>
      </c>
      <c r="B15" s="31" t="s">
        <v>73</v>
      </c>
      <c r="C15" s="32" t="s">
        <v>74</v>
      </c>
      <c r="D15" s="64">
        <v>4945302348</v>
      </c>
      <c r="E15" s="65">
        <v>797238842</v>
      </c>
      <c r="F15" s="67">
        <f t="shared" si="0"/>
        <v>5742541190</v>
      </c>
      <c r="G15" s="64">
        <v>4935691964</v>
      </c>
      <c r="H15" s="65">
        <v>866334700</v>
      </c>
      <c r="I15" s="67">
        <f t="shared" si="1"/>
        <v>5802026664</v>
      </c>
      <c r="J15" s="64">
        <v>1327697595</v>
      </c>
      <c r="K15" s="65">
        <v>184109206</v>
      </c>
      <c r="L15" s="65">
        <f t="shared" si="2"/>
        <v>1511806801</v>
      </c>
      <c r="M15" s="90">
        <f t="shared" si="3"/>
        <v>0.26326442440371944</v>
      </c>
      <c r="N15" s="100">
        <v>1164563392</v>
      </c>
      <c r="O15" s="101">
        <v>221313685</v>
      </c>
      <c r="P15" s="102">
        <f t="shared" si="4"/>
        <v>1385877077</v>
      </c>
      <c r="Q15" s="90">
        <f t="shared" si="5"/>
        <v>0.24133515653546406</v>
      </c>
      <c r="R15" s="100">
        <v>1047010424</v>
      </c>
      <c r="S15" s="102">
        <v>194414554</v>
      </c>
      <c r="T15" s="102">
        <f t="shared" si="6"/>
        <v>1241424978</v>
      </c>
      <c r="U15" s="90">
        <f t="shared" si="7"/>
        <v>0.21396402496781081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3539271411</v>
      </c>
      <c r="AA15" s="65">
        <f t="shared" si="11"/>
        <v>599837445</v>
      </c>
      <c r="AB15" s="65">
        <f t="shared" si="12"/>
        <v>4139108856</v>
      </c>
      <c r="AC15" s="90">
        <f t="shared" si="13"/>
        <v>0.71339018168979584</v>
      </c>
      <c r="AD15" s="64">
        <v>926346569</v>
      </c>
      <c r="AE15" s="65">
        <v>127076119</v>
      </c>
      <c r="AF15" s="65">
        <f t="shared" si="14"/>
        <v>1053422688</v>
      </c>
      <c r="AG15" s="65">
        <v>5186148229</v>
      </c>
      <c r="AH15" s="65">
        <v>5103430268</v>
      </c>
      <c r="AI15" s="65">
        <v>3422176150</v>
      </c>
      <c r="AJ15" s="90">
        <f t="shared" si="15"/>
        <v>0.67056390903546681</v>
      </c>
      <c r="AK15" s="90">
        <f t="shared" si="16"/>
        <v>0.17846804719664444</v>
      </c>
    </row>
    <row r="16" spans="1:37" s="7" customFormat="1" x14ac:dyDescent="0.2">
      <c r="A16" s="23" t="s">
        <v>23</v>
      </c>
      <c r="B16" s="31" t="s">
        <v>75</v>
      </c>
      <c r="C16" s="32" t="s">
        <v>76</v>
      </c>
      <c r="D16" s="64">
        <v>3087553471</v>
      </c>
      <c r="E16" s="65">
        <v>123426550</v>
      </c>
      <c r="F16" s="67">
        <f t="shared" si="0"/>
        <v>3210980021</v>
      </c>
      <c r="G16" s="64">
        <v>3072267990</v>
      </c>
      <c r="H16" s="65">
        <v>193592505</v>
      </c>
      <c r="I16" s="67">
        <f t="shared" si="1"/>
        <v>3265860495</v>
      </c>
      <c r="J16" s="64">
        <v>639774770</v>
      </c>
      <c r="K16" s="65">
        <v>46548322</v>
      </c>
      <c r="L16" s="65">
        <f t="shared" si="2"/>
        <v>686323092</v>
      </c>
      <c r="M16" s="90">
        <f t="shared" si="3"/>
        <v>0.21374256068596073</v>
      </c>
      <c r="N16" s="100">
        <v>655379753</v>
      </c>
      <c r="O16" s="101">
        <v>38697924</v>
      </c>
      <c r="P16" s="102">
        <f t="shared" si="4"/>
        <v>694077677</v>
      </c>
      <c r="Q16" s="90">
        <f t="shared" si="5"/>
        <v>0.21615758194093104</v>
      </c>
      <c r="R16" s="100">
        <v>646117412</v>
      </c>
      <c r="S16" s="102">
        <v>45502654</v>
      </c>
      <c r="T16" s="102">
        <f t="shared" si="6"/>
        <v>691620066</v>
      </c>
      <c r="U16" s="90">
        <f t="shared" si="7"/>
        <v>0.21177269116634451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1941271935</v>
      </c>
      <c r="AA16" s="65">
        <f t="shared" si="11"/>
        <v>130748900</v>
      </c>
      <c r="AB16" s="65">
        <f t="shared" si="12"/>
        <v>2072020835</v>
      </c>
      <c r="AC16" s="90">
        <f t="shared" si="13"/>
        <v>0.63444866618529583</v>
      </c>
      <c r="AD16" s="64">
        <v>615100496</v>
      </c>
      <c r="AE16" s="65">
        <v>32832711</v>
      </c>
      <c r="AF16" s="65">
        <f t="shared" si="14"/>
        <v>647933207</v>
      </c>
      <c r="AG16" s="65">
        <v>2992489743</v>
      </c>
      <c r="AH16" s="65">
        <v>3031222433</v>
      </c>
      <c r="AI16" s="65">
        <v>1882391516</v>
      </c>
      <c r="AJ16" s="90">
        <f t="shared" si="15"/>
        <v>0.62100078684657845</v>
      </c>
      <c r="AK16" s="90">
        <f t="shared" si="16"/>
        <v>6.7424942151483203E-2</v>
      </c>
    </row>
    <row r="17" spans="1:37" s="7" customFormat="1" x14ac:dyDescent="0.2">
      <c r="A17" s="23" t="s">
        <v>23</v>
      </c>
      <c r="B17" s="31" t="s">
        <v>77</v>
      </c>
      <c r="C17" s="32" t="s">
        <v>78</v>
      </c>
      <c r="D17" s="64">
        <v>4709689752</v>
      </c>
      <c r="E17" s="65">
        <v>234268500</v>
      </c>
      <c r="F17" s="67">
        <f t="shared" si="0"/>
        <v>4943958252</v>
      </c>
      <c r="G17" s="64">
        <v>4458386254</v>
      </c>
      <c r="H17" s="65">
        <v>231324194</v>
      </c>
      <c r="I17" s="67">
        <f t="shared" si="1"/>
        <v>4689710448</v>
      </c>
      <c r="J17" s="64">
        <v>1124692747</v>
      </c>
      <c r="K17" s="65">
        <v>40340107</v>
      </c>
      <c r="L17" s="65">
        <f t="shared" si="2"/>
        <v>1165032854</v>
      </c>
      <c r="M17" s="90">
        <f t="shared" si="3"/>
        <v>0.23564779365373978</v>
      </c>
      <c r="N17" s="100">
        <v>578511871</v>
      </c>
      <c r="O17" s="101">
        <v>37358454</v>
      </c>
      <c r="P17" s="102">
        <f t="shared" si="4"/>
        <v>615870325</v>
      </c>
      <c r="Q17" s="90">
        <f t="shared" si="5"/>
        <v>0.12457029238684598</v>
      </c>
      <c r="R17" s="100">
        <v>990271952</v>
      </c>
      <c r="S17" s="102">
        <v>26926507</v>
      </c>
      <c r="T17" s="102">
        <f t="shared" si="6"/>
        <v>1017198459</v>
      </c>
      <c r="U17" s="90">
        <f t="shared" si="7"/>
        <v>0.2169000560437159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2693476570</v>
      </c>
      <c r="AA17" s="65">
        <f t="shared" si="11"/>
        <v>104625068</v>
      </c>
      <c r="AB17" s="65">
        <f t="shared" si="12"/>
        <v>2798101638</v>
      </c>
      <c r="AC17" s="90">
        <f t="shared" si="13"/>
        <v>0.59664699324737502</v>
      </c>
      <c r="AD17" s="64">
        <v>831436429</v>
      </c>
      <c r="AE17" s="65">
        <v>62301493</v>
      </c>
      <c r="AF17" s="65">
        <f t="shared" si="14"/>
        <v>893737922</v>
      </c>
      <c r="AG17" s="65">
        <v>4217419872</v>
      </c>
      <c r="AH17" s="65">
        <v>4119748840</v>
      </c>
      <c r="AI17" s="65">
        <v>2841797665</v>
      </c>
      <c r="AJ17" s="90">
        <f t="shared" si="15"/>
        <v>0.68979876574223398</v>
      </c>
      <c r="AK17" s="90">
        <f t="shared" si="16"/>
        <v>0.13813953057258765</v>
      </c>
    </row>
    <row r="18" spans="1:37" s="7" customFormat="1" x14ac:dyDescent="0.2">
      <c r="A18" s="23" t="s">
        <v>23</v>
      </c>
      <c r="B18" s="31" t="s">
        <v>79</v>
      </c>
      <c r="C18" s="32" t="s">
        <v>80</v>
      </c>
      <c r="D18" s="64">
        <v>2361424406</v>
      </c>
      <c r="E18" s="65">
        <v>234740664</v>
      </c>
      <c r="F18" s="67">
        <f t="shared" si="0"/>
        <v>2596165070</v>
      </c>
      <c r="G18" s="64">
        <v>2218765167</v>
      </c>
      <c r="H18" s="65">
        <v>279446122</v>
      </c>
      <c r="I18" s="67">
        <f t="shared" si="1"/>
        <v>2498211289</v>
      </c>
      <c r="J18" s="64">
        <v>570042868</v>
      </c>
      <c r="K18" s="65">
        <v>22558051</v>
      </c>
      <c r="L18" s="65">
        <f t="shared" si="2"/>
        <v>592600919</v>
      </c>
      <c r="M18" s="90">
        <f t="shared" si="3"/>
        <v>0.22826010789830092</v>
      </c>
      <c r="N18" s="100">
        <v>540747147</v>
      </c>
      <c r="O18" s="101">
        <v>71965367</v>
      </c>
      <c r="P18" s="102">
        <f t="shared" si="4"/>
        <v>612712514</v>
      </c>
      <c r="Q18" s="90">
        <f t="shared" si="5"/>
        <v>0.23600676285194763</v>
      </c>
      <c r="R18" s="100">
        <v>523644748</v>
      </c>
      <c r="S18" s="102">
        <v>38159363</v>
      </c>
      <c r="T18" s="102">
        <f t="shared" si="6"/>
        <v>561804111</v>
      </c>
      <c r="U18" s="90">
        <f t="shared" si="7"/>
        <v>0.22488254435231639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1634434763</v>
      </c>
      <c r="AA18" s="65">
        <f t="shared" si="11"/>
        <v>132682781</v>
      </c>
      <c r="AB18" s="65">
        <f t="shared" si="12"/>
        <v>1767117544</v>
      </c>
      <c r="AC18" s="90">
        <f t="shared" si="13"/>
        <v>0.70735311772102072</v>
      </c>
      <c r="AD18" s="64">
        <v>464961624</v>
      </c>
      <c r="AE18" s="65">
        <v>169411616</v>
      </c>
      <c r="AF18" s="65">
        <f t="shared" si="14"/>
        <v>634373240</v>
      </c>
      <c r="AG18" s="65">
        <v>2781823677</v>
      </c>
      <c r="AH18" s="65">
        <v>2765496392</v>
      </c>
      <c r="AI18" s="65">
        <v>1908041631</v>
      </c>
      <c r="AJ18" s="90">
        <f t="shared" si="15"/>
        <v>0.68994544217073051</v>
      </c>
      <c r="AK18" s="90">
        <f t="shared" si="16"/>
        <v>-0.11439500348406872</v>
      </c>
    </row>
    <row r="19" spans="1:37" s="7" customFormat="1" x14ac:dyDescent="0.2">
      <c r="A19" s="23" t="s">
        <v>23</v>
      </c>
      <c r="B19" s="31" t="s">
        <v>81</v>
      </c>
      <c r="C19" s="32" t="s">
        <v>82</v>
      </c>
      <c r="D19" s="64">
        <v>4154810494</v>
      </c>
      <c r="E19" s="65">
        <v>645473997</v>
      </c>
      <c r="F19" s="67">
        <f t="shared" si="0"/>
        <v>4800284491</v>
      </c>
      <c r="G19" s="64">
        <v>4267602671</v>
      </c>
      <c r="H19" s="65">
        <v>683978488</v>
      </c>
      <c r="I19" s="67">
        <f t="shared" si="1"/>
        <v>4951581159</v>
      </c>
      <c r="J19" s="64">
        <v>1218113658</v>
      </c>
      <c r="K19" s="65">
        <v>143059158</v>
      </c>
      <c r="L19" s="65">
        <f t="shared" si="2"/>
        <v>1361172816</v>
      </c>
      <c r="M19" s="90">
        <f t="shared" si="3"/>
        <v>0.28356086364298777</v>
      </c>
      <c r="N19" s="100">
        <v>1055004776</v>
      </c>
      <c r="O19" s="101">
        <v>197708906</v>
      </c>
      <c r="P19" s="102">
        <f t="shared" si="4"/>
        <v>1252713682</v>
      </c>
      <c r="Q19" s="90">
        <f t="shared" si="5"/>
        <v>0.26096654986776285</v>
      </c>
      <c r="R19" s="100">
        <v>1049243010</v>
      </c>
      <c r="S19" s="102">
        <v>141969930</v>
      </c>
      <c r="T19" s="102">
        <f t="shared" si="6"/>
        <v>1191212940</v>
      </c>
      <c r="U19" s="90">
        <f t="shared" si="7"/>
        <v>0.24057223374696179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3322361444</v>
      </c>
      <c r="AA19" s="65">
        <f t="shared" si="11"/>
        <v>482737994</v>
      </c>
      <c r="AB19" s="65">
        <f t="shared" si="12"/>
        <v>3805099438</v>
      </c>
      <c r="AC19" s="90">
        <f t="shared" si="13"/>
        <v>0.76846149054506485</v>
      </c>
      <c r="AD19" s="64">
        <v>928400814</v>
      </c>
      <c r="AE19" s="65">
        <v>152395917</v>
      </c>
      <c r="AF19" s="65">
        <f t="shared" si="14"/>
        <v>1080796731</v>
      </c>
      <c r="AG19" s="65">
        <v>4556352414</v>
      </c>
      <c r="AH19" s="65">
        <v>4654617952</v>
      </c>
      <c r="AI19" s="65">
        <v>3213144748</v>
      </c>
      <c r="AJ19" s="90">
        <f t="shared" si="15"/>
        <v>0.6903133148917997</v>
      </c>
      <c r="AK19" s="90">
        <f t="shared" si="16"/>
        <v>0.10216186432932495</v>
      </c>
    </row>
    <row r="20" spans="1:37" s="7" customFormat="1" x14ac:dyDescent="0.2">
      <c r="A20" s="23" t="s">
        <v>23</v>
      </c>
      <c r="B20" s="31" t="s">
        <v>83</v>
      </c>
      <c r="C20" s="32" t="s">
        <v>84</v>
      </c>
      <c r="D20" s="64">
        <v>2719603794</v>
      </c>
      <c r="E20" s="65">
        <v>249473000</v>
      </c>
      <c r="F20" s="67">
        <f t="shared" si="0"/>
        <v>2969076794</v>
      </c>
      <c r="G20" s="64">
        <v>2798665794</v>
      </c>
      <c r="H20" s="65">
        <v>271284000</v>
      </c>
      <c r="I20" s="67">
        <f t="shared" si="1"/>
        <v>3069949794</v>
      </c>
      <c r="J20" s="64">
        <v>852870674</v>
      </c>
      <c r="K20" s="65">
        <v>10202884</v>
      </c>
      <c r="L20" s="65">
        <f t="shared" si="2"/>
        <v>863073558</v>
      </c>
      <c r="M20" s="90">
        <f t="shared" si="3"/>
        <v>0.29068751597941994</v>
      </c>
      <c r="N20" s="100">
        <v>641282151</v>
      </c>
      <c r="O20" s="101">
        <v>28739995</v>
      </c>
      <c r="P20" s="102">
        <f t="shared" si="4"/>
        <v>670022146</v>
      </c>
      <c r="Q20" s="90">
        <f t="shared" si="5"/>
        <v>0.225666829283096</v>
      </c>
      <c r="R20" s="100">
        <v>679138708</v>
      </c>
      <c r="S20" s="102">
        <v>51499694</v>
      </c>
      <c r="T20" s="102">
        <f t="shared" si="6"/>
        <v>730638402</v>
      </c>
      <c r="U20" s="90">
        <f t="shared" si="7"/>
        <v>0.23799685696097739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2173291533</v>
      </c>
      <c r="AA20" s="65">
        <f t="shared" si="11"/>
        <v>90442573</v>
      </c>
      <c r="AB20" s="65">
        <f t="shared" si="12"/>
        <v>2263734106</v>
      </c>
      <c r="AC20" s="90">
        <f t="shared" si="13"/>
        <v>0.73738473196672738</v>
      </c>
      <c r="AD20" s="64">
        <v>660099854</v>
      </c>
      <c r="AE20" s="65">
        <v>17789160</v>
      </c>
      <c r="AF20" s="65">
        <f t="shared" si="14"/>
        <v>677889014</v>
      </c>
      <c r="AG20" s="65">
        <v>2677251972</v>
      </c>
      <c r="AH20" s="65">
        <v>2684870291</v>
      </c>
      <c r="AI20" s="65">
        <v>1915310742</v>
      </c>
      <c r="AJ20" s="90">
        <f t="shared" si="15"/>
        <v>0.71337179617963153</v>
      </c>
      <c r="AK20" s="90">
        <f t="shared" si="16"/>
        <v>7.7814195112476003E-2</v>
      </c>
    </row>
    <row r="21" spans="1:37" s="7" customFormat="1" x14ac:dyDescent="0.2">
      <c r="A21" s="23" t="s">
        <v>23</v>
      </c>
      <c r="B21" s="31" t="s">
        <v>85</v>
      </c>
      <c r="C21" s="32" t="s">
        <v>86</v>
      </c>
      <c r="D21" s="64">
        <v>2556366680</v>
      </c>
      <c r="E21" s="65">
        <v>361808000</v>
      </c>
      <c r="F21" s="67">
        <f t="shared" si="0"/>
        <v>2918174680</v>
      </c>
      <c r="G21" s="64">
        <v>2556366680</v>
      </c>
      <c r="H21" s="65">
        <v>353871165</v>
      </c>
      <c r="I21" s="67">
        <f t="shared" si="1"/>
        <v>2910237845</v>
      </c>
      <c r="J21" s="64">
        <v>734999251</v>
      </c>
      <c r="K21" s="65">
        <v>67556883</v>
      </c>
      <c r="L21" s="65">
        <f t="shared" si="2"/>
        <v>802556134</v>
      </c>
      <c r="M21" s="90">
        <f t="shared" si="3"/>
        <v>0.27501990867798221</v>
      </c>
      <c r="N21" s="100">
        <v>710803915</v>
      </c>
      <c r="O21" s="101">
        <v>94593617</v>
      </c>
      <c r="P21" s="102">
        <f t="shared" si="4"/>
        <v>805397532</v>
      </c>
      <c r="Q21" s="90">
        <f t="shared" si="5"/>
        <v>0.27599359884789348</v>
      </c>
      <c r="R21" s="100">
        <v>530355553</v>
      </c>
      <c r="S21" s="102">
        <v>34703499</v>
      </c>
      <c r="T21" s="102">
        <f t="shared" si="6"/>
        <v>565059052</v>
      </c>
      <c r="U21" s="90">
        <f t="shared" si="7"/>
        <v>0.19416249876992442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1976158719</v>
      </c>
      <c r="AA21" s="65">
        <f t="shared" si="11"/>
        <v>196853999</v>
      </c>
      <c r="AB21" s="65">
        <f t="shared" si="12"/>
        <v>2173012718</v>
      </c>
      <c r="AC21" s="90">
        <f t="shared" si="13"/>
        <v>0.74667873683705743</v>
      </c>
      <c r="AD21" s="64">
        <v>856693540</v>
      </c>
      <c r="AE21" s="65">
        <v>37948103</v>
      </c>
      <c r="AF21" s="65">
        <f t="shared" si="14"/>
        <v>894641643</v>
      </c>
      <c r="AG21" s="65">
        <v>2871887522</v>
      </c>
      <c r="AH21" s="65">
        <v>2968127156</v>
      </c>
      <c r="AI21" s="65">
        <v>2071506070</v>
      </c>
      <c r="AJ21" s="90">
        <f t="shared" si="15"/>
        <v>0.69791688870623303</v>
      </c>
      <c r="AK21" s="90">
        <f t="shared" si="16"/>
        <v>-0.36839621045898485</v>
      </c>
    </row>
    <row r="22" spans="1:37" s="7" customFormat="1" x14ac:dyDescent="0.2">
      <c r="A22" s="23" t="s">
        <v>23</v>
      </c>
      <c r="B22" s="31" t="s">
        <v>87</v>
      </c>
      <c r="C22" s="32" t="s">
        <v>88</v>
      </c>
      <c r="D22" s="64">
        <v>7967455452</v>
      </c>
      <c r="E22" s="65">
        <v>614997558</v>
      </c>
      <c r="F22" s="67">
        <f t="shared" si="0"/>
        <v>8582453010</v>
      </c>
      <c r="G22" s="64">
        <v>7851563895</v>
      </c>
      <c r="H22" s="65">
        <v>558660844</v>
      </c>
      <c r="I22" s="67">
        <f t="shared" si="1"/>
        <v>8410224739</v>
      </c>
      <c r="J22" s="64">
        <v>744551715</v>
      </c>
      <c r="K22" s="65">
        <v>16926241</v>
      </c>
      <c r="L22" s="65">
        <f t="shared" si="2"/>
        <v>761477956</v>
      </c>
      <c r="M22" s="90">
        <f t="shared" si="3"/>
        <v>8.8724978174975169E-2</v>
      </c>
      <c r="N22" s="100">
        <v>2260448079</v>
      </c>
      <c r="O22" s="101">
        <v>104248051</v>
      </c>
      <c r="P22" s="102">
        <f t="shared" si="4"/>
        <v>2364696130</v>
      </c>
      <c r="Q22" s="90">
        <f t="shared" si="5"/>
        <v>0.27552683681981499</v>
      </c>
      <c r="R22" s="100">
        <v>1122170956</v>
      </c>
      <c r="S22" s="102">
        <v>40720102</v>
      </c>
      <c r="T22" s="102">
        <f t="shared" si="6"/>
        <v>1162891058</v>
      </c>
      <c r="U22" s="90">
        <f t="shared" si="7"/>
        <v>0.13827110381574312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4127170750</v>
      </c>
      <c r="AA22" s="65">
        <f t="shared" si="11"/>
        <v>161894394</v>
      </c>
      <c r="AB22" s="65">
        <f t="shared" si="12"/>
        <v>4289065144</v>
      </c>
      <c r="AC22" s="90">
        <f t="shared" si="13"/>
        <v>0.50998222724188247</v>
      </c>
      <c r="AD22" s="64">
        <v>1397387534</v>
      </c>
      <c r="AE22" s="65">
        <v>97675908</v>
      </c>
      <c r="AF22" s="65">
        <f t="shared" si="14"/>
        <v>1495063442</v>
      </c>
      <c r="AG22" s="65">
        <v>7699087821</v>
      </c>
      <c r="AH22" s="65">
        <v>7708277433</v>
      </c>
      <c r="AI22" s="65">
        <v>3037696113</v>
      </c>
      <c r="AJ22" s="90">
        <f t="shared" si="15"/>
        <v>0.39408235360020677</v>
      </c>
      <c r="AK22" s="90">
        <f t="shared" si="16"/>
        <v>-0.22217945718453336</v>
      </c>
    </row>
    <row r="23" spans="1:37" s="7" customFormat="1" x14ac:dyDescent="0.2">
      <c r="A23" s="23" t="s">
        <v>23</v>
      </c>
      <c r="B23" s="31" t="s">
        <v>89</v>
      </c>
      <c r="C23" s="32" t="s">
        <v>90</v>
      </c>
      <c r="D23" s="64">
        <v>4214555654</v>
      </c>
      <c r="E23" s="65">
        <v>231469401</v>
      </c>
      <c r="F23" s="67">
        <f t="shared" si="0"/>
        <v>4446025055</v>
      </c>
      <c r="G23" s="64">
        <v>3926020991</v>
      </c>
      <c r="H23" s="65">
        <v>216856548</v>
      </c>
      <c r="I23" s="67">
        <f t="shared" si="1"/>
        <v>4142877539</v>
      </c>
      <c r="J23" s="64">
        <v>1112909474</v>
      </c>
      <c r="K23" s="65">
        <v>4097595</v>
      </c>
      <c r="L23" s="65">
        <f t="shared" si="2"/>
        <v>1117007069</v>
      </c>
      <c r="M23" s="90">
        <f t="shared" si="3"/>
        <v>0.25123724117204732</v>
      </c>
      <c r="N23" s="100">
        <v>1006116570</v>
      </c>
      <c r="O23" s="101">
        <v>46365996</v>
      </c>
      <c r="P23" s="102">
        <f t="shared" si="4"/>
        <v>1052482566</v>
      </c>
      <c r="Q23" s="90">
        <f t="shared" si="5"/>
        <v>0.23672438930958747</v>
      </c>
      <c r="R23" s="100">
        <v>948224330</v>
      </c>
      <c r="S23" s="102">
        <v>39636758</v>
      </c>
      <c r="T23" s="102">
        <f t="shared" si="6"/>
        <v>987861088</v>
      </c>
      <c r="U23" s="90">
        <f t="shared" si="7"/>
        <v>0.23844805420882609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3067250374</v>
      </c>
      <c r="AA23" s="65">
        <f t="shared" si="11"/>
        <v>90100349</v>
      </c>
      <c r="AB23" s="65">
        <f t="shared" si="12"/>
        <v>3157350723</v>
      </c>
      <c r="AC23" s="90">
        <f t="shared" si="13"/>
        <v>0.76211538798274869</v>
      </c>
      <c r="AD23" s="64">
        <v>861874422</v>
      </c>
      <c r="AE23" s="65">
        <v>23791700</v>
      </c>
      <c r="AF23" s="65">
        <f t="shared" si="14"/>
        <v>885666122</v>
      </c>
      <c r="AG23" s="65">
        <v>4236891869</v>
      </c>
      <c r="AH23" s="65">
        <v>4225043807</v>
      </c>
      <c r="AI23" s="65">
        <v>2937641057</v>
      </c>
      <c r="AJ23" s="90">
        <f t="shared" si="15"/>
        <v>0.69529244930737832</v>
      </c>
      <c r="AK23" s="90">
        <f t="shared" si="16"/>
        <v>0.11538768782216113</v>
      </c>
    </row>
    <row r="24" spans="1:37" s="7" customFormat="1" x14ac:dyDescent="0.2">
      <c r="A24" s="23" t="s">
        <v>23</v>
      </c>
      <c r="B24" s="31" t="s">
        <v>91</v>
      </c>
      <c r="C24" s="32" t="s">
        <v>92</v>
      </c>
      <c r="D24" s="64">
        <v>2145574432</v>
      </c>
      <c r="E24" s="65">
        <v>189041750</v>
      </c>
      <c r="F24" s="67">
        <f t="shared" si="0"/>
        <v>2334616182</v>
      </c>
      <c r="G24" s="64">
        <v>2149066286</v>
      </c>
      <c r="H24" s="65">
        <v>225462001</v>
      </c>
      <c r="I24" s="67">
        <f t="shared" si="1"/>
        <v>2374528287</v>
      </c>
      <c r="J24" s="64">
        <v>576174913</v>
      </c>
      <c r="K24" s="65">
        <v>23087629</v>
      </c>
      <c r="L24" s="65">
        <f t="shared" si="2"/>
        <v>599262542</v>
      </c>
      <c r="M24" s="90">
        <f t="shared" si="3"/>
        <v>0.2566856799076192</v>
      </c>
      <c r="N24" s="100">
        <v>483286312</v>
      </c>
      <c r="O24" s="101">
        <v>62810639</v>
      </c>
      <c r="P24" s="102">
        <f t="shared" si="4"/>
        <v>546096951</v>
      </c>
      <c r="Q24" s="90">
        <f t="shared" si="5"/>
        <v>0.23391294689483996</v>
      </c>
      <c r="R24" s="100">
        <v>401233787</v>
      </c>
      <c r="S24" s="102">
        <v>28608718</v>
      </c>
      <c r="T24" s="102">
        <f t="shared" si="6"/>
        <v>429842505</v>
      </c>
      <c r="U24" s="90">
        <f t="shared" si="7"/>
        <v>0.18102227181427549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1460695012</v>
      </c>
      <c r="AA24" s="65">
        <f t="shared" si="11"/>
        <v>114506986</v>
      </c>
      <c r="AB24" s="65">
        <f t="shared" si="12"/>
        <v>1575201998</v>
      </c>
      <c r="AC24" s="90">
        <f t="shared" si="13"/>
        <v>0.66337470335639759</v>
      </c>
      <c r="AD24" s="64">
        <v>225050491</v>
      </c>
      <c r="AE24" s="65">
        <v>17871943</v>
      </c>
      <c r="AF24" s="65">
        <f t="shared" si="14"/>
        <v>242922434</v>
      </c>
      <c r="AG24" s="65">
        <v>2407692854</v>
      </c>
      <c r="AH24" s="65">
        <v>2346719355</v>
      </c>
      <c r="AI24" s="65">
        <v>1358377441</v>
      </c>
      <c r="AJ24" s="90">
        <f t="shared" si="15"/>
        <v>0.57884102677458849</v>
      </c>
      <c r="AK24" s="90">
        <f t="shared" si="16"/>
        <v>0.76946401335662551</v>
      </c>
    </row>
    <row r="25" spans="1:37" s="7" customFormat="1" x14ac:dyDescent="0.2">
      <c r="A25" s="23" t="s">
        <v>23</v>
      </c>
      <c r="B25" s="31" t="s">
        <v>93</v>
      </c>
      <c r="C25" s="32" t="s">
        <v>94</v>
      </c>
      <c r="D25" s="64">
        <v>2992381740</v>
      </c>
      <c r="E25" s="65">
        <v>457423210</v>
      </c>
      <c r="F25" s="67">
        <f t="shared" si="0"/>
        <v>3449804950</v>
      </c>
      <c r="G25" s="64">
        <v>3030876207</v>
      </c>
      <c r="H25" s="65">
        <v>495742138</v>
      </c>
      <c r="I25" s="67">
        <f t="shared" si="1"/>
        <v>3526618345</v>
      </c>
      <c r="J25" s="64">
        <v>785698820</v>
      </c>
      <c r="K25" s="65">
        <v>14549722</v>
      </c>
      <c r="L25" s="65">
        <f t="shared" si="2"/>
        <v>800248542</v>
      </c>
      <c r="M25" s="90">
        <f t="shared" si="3"/>
        <v>0.23196921379569591</v>
      </c>
      <c r="N25" s="100">
        <v>684853826</v>
      </c>
      <c r="O25" s="101">
        <v>139452607</v>
      </c>
      <c r="P25" s="102">
        <f t="shared" si="4"/>
        <v>824306433</v>
      </c>
      <c r="Q25" s="90">
        <f t="shared" si="5"/>
        <v>0.2389429098013208</v>
      </c>
      <c r="R25" s="100">
        <v>827434342</v>
      </c>
      <c r="S25" s="102">
        <v>76449689</v>
      </c>
      <c r="T25" s="102">
        <f t="shared" si="6"/>
        <v>903884031</v>
      </c>
      <c r="U25" s="90">
        <f t="shared" si="7"/>
        <v>0.25630333157017593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2297986988</v>
      </c>
      <c r="AA25" s="65">
        <f t="shared" si="11"/>
        <v>230452018</v>
      </c>
      <c r="AB25" s="65">
        <f t="shared" si="12"/>
        <v>2528439006</v>
      </c>
      <c r="AC25" s="90">
        <f t="shared" si="13"/>
        <v>0.71695850206892742</v>
      </c>
      <c r="AD25" s="64">
        <v>660544323</v>
      </c>
      <c r="AE25" s="65">
        <v>31903159</v>
      </c>
      <c r="AF25" s="65">
        <f t="shared" si="14"/>
        <v>692447482</v>
      </c>
      <c r="AG25" s="65">
        <v>2967174954</v>
      </c>
      <c r="AH25" s="65">
        <v>2916264591</v>
      </c>
      <c r="AI25" s="65">
        <v>2164222691</v>
      </c>
      <c r="AJ25" s="90">
        <f t="shared" si="15"/>
        <v>0.74212151314359254</v>
      </c>
      <c r="AK25" s="90">
        <f t="shared" si="16"/>
        <v>0.30534669342620258</v>
      </c>
    </row>
    <row r="26" spans="1:37" s="7" customFormat="1" x14ac:dyDescent="0.2">
      <c r="A26" s="23" t="s">
        <v>23</v>
      </c>
      <c r="B26" s="31" t="s">
        <v>95</v>
      </c>
      <c r="C26" s="32" t="s">
        <v>96</v>
      </c>
      <c r="D26" s="64">
        <v>2284927328</v>
      </c>
      <c r="E26" s="65">
        <v>504799865</v>
      </c>
      <c r="F26" s="67">
        <f t="shared" si="0"/>
        <v>2789727193</v>
      </c>
      <c r="G26" s="64">
        <v>2320260757</v>
      </c>
      <c r="H26" s="65">
        <v>491726021</v>
      </c>
      <c r="I26" s="67">
        <f t="shared" si="1"/>
        <v>2811986778</v>
      </c>
      <c r="J26" s="64">
        <v>669256738</v>
      </c>
      <c r="K26" s="65">
        <v>26847318</v>
      </c>
      <c r="L26" s="65">
        <f t="shared" si="2"/>
        <v>696104056</v>
      </c>
      <c r="M26" s="90">
        <f t="shared" si="3"/>
        <v>0.24952406018289833</v>
      </c>
      <c r="N26" s="100">
        <v>511637674</v>
      </c>
      <c r="O26" s="101">
        <v>99397585</v>
      </c>
      <c r="P26" s="102">
        <f t="shared" si="4"/>
        <v>611035259</v>
      </c>
      <c r="Q26" s="90">
        <f t="shared" si="5"/>
        <v>0.2190304702672051</v>
      </c>
      <c r="R26" s="100">
        <v>564356309</v>
      </c>
      <c r="S26" s="102">
        <v>85821378</v>
      </c>
      <c r="T26" s="102">
        <f t="shared" si="6"/>
        <v>650177687</v>
      </c>
      <c r="U26" s="90">
        <f t="shared" si="7"/>
        <v>0.23121648084790533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1745250721</v>
      </c>
      <c r="AA26" s="65">
        <f t="shared" si="11"/>
        <v>212066281</v>
      </c>
      <c r="AB26" s="65">
        <f t="shared" si="12"/>
        <v>1957317002</v>
      </c>
      <c r="AC26" s="90">
        <f t="shared" si="13"/>
        <v>0.69606195068673971</v>
      </c>
      <c r="AD26" s="64">
        <v>499047416</v>
      </c>
      <c r="AE26" s="65">
        <v>50764086</v>
      </c>
      <c r="AF26" s="65">
        <f t="shared" si="14"/>
        <v>549811502</v>
      </c>
      <c r="AG26" s="65">
        <v>2513055801</v>
      </c>
      <c r="AH26" s="65">
        <v>2468662876</v>
      </c>
      <c r="AI26" s="65">
        <v>1786751652</v>
      </c>
      <c r="AJ26" s="90">
        <f t="shared" si="15"/>
        <v>0.72377304708980439</v>
      </c>
      <c r="AK26" s="90">
        <f t="shared" si="16"/>
        <v>0.18254653573980706</v>
      </c>
    </row>
    <row r="27" spans="1:37" s="7" customFormat="1" x14ac:dyDescent="0.2">
      <c r="A27" s="23" t="s">
        <v>23</v>
      </c>
      <c r="B27" s="33" t="s">
        <v>97</v>
      </c>
      <c r="C27" s="32" t="s">
        <v>98</v>
      </c>
      <c r="D27" s="64">
        <v>3117845361</v>
      </c>
      <c r="E27" s="65">
        <v>1023042577</v>
      </c>
      <c r="F27" s="67">
        <f t="shared" si="0"/>
        <v>4140887938</v>
      </c>
      <c r="G27" s="64">
        <v>3229481024</v>
      </c>
      <c r="H27" s="65">
        <v>1728729492</v>
      </c>
      <c r="I27" s="67">
        <f t="shared" si="1"/>
        <v>4958210516</v>
      </c>
      <c r="J27" s="64">
        <v>691008600</v>
      </c>
      <c r="K27" s="65">
        <v>117830353</v>
      </c>
      <c r="L27" s="65">
        <f t="shared" si="2"/>
        <v>808838953</v>
      </c>
      <c r="M27" s="90">
        <f t="shared" si="3"/>
        <v>0.19532983386907585</v>
      </c>
      <c r="N27" s="100">
        <v>672073536</v>
      </c>
      <c r="O27" s="101">
        <v>237435998</v>
      </c>
      <c r="P27" s="102">
        <f t="shared" si="4"/>
        <v>909509534</v>
      </c>
      <c r="Q27" s="90">
        <f t="shared" si="5"/>
        <v>0.21964118508342981</v>
      </c>
      <c r="R27" s="100">
        <v>740663214</v>
      </c>
      <c r="S27" s="102">
        <v>164605111</v>
      </c>
      <c r="T27" s="102">
        <f t="shared" si="6"/>
        <v>905268325</v>
      </c>
      <c r="U27" s="90">
        <f t="shared" si="7"/>
        <v>0.18257964684612032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2103745350</v>
      </c>
      <c r="AA27" s="65">
        <f t="shared" si="11"/>
        <v>519871462</v>
      </c>
      <c r="AB27" s="65">
        <f t="shared" si="12"/>
        <v>2623616812</v>
      </c>
      <c r="AC27" s="90">
        <f t="shared" si="13"/>
        <v>0.52914590930208905</v>
      </c>
      <c r="AD27" s="64">
        <v>633459660</v>
      </c>
      <c r="AE27" s="65">
        <v>113517509</v>
      </c>
      <c r="AF27" s="65">
        <f t="shared" si="14"/>
        <v>746977169</v>
      </c>
      <c r="AG27" s="65">
        <v>3665887598</v>
      </c>
      <c r="AH27" s="65">
        <v>4045783539</v>
      </c>
      <c r="AI27" s="65">
        <v>2205306376</v>
      </c>
      <c r="AJ27" s="90">
        <f t="shared" si="15"/>
        <v>0.54508758433109039</v>
      </c>
      <c r="AK27" s="90">
        <f t="shared" si="16"/>
        <v>0.2119089613032068</v>
      </c>
    </row>
    <row r="28" spans="1:37" s="7" customFormat="1" x14ac:dyDescent="0.2">
      <c r="A28" s="34" t="s">
        <v>0</v>
      </c>
      <c r="B28" s="35" t="s">
        <v>617</v>
      </c>
      <c r="C28" s="34" t="s">
        <v>0</v>
      </c>
      <c r="D28" s="68">
        <f>SUM(D9:D27)</f>
        <v>78726766264</v>
      </c>
      <c r="E28" s="69">
        <f>SUM(E9:E27)</f>
        <v>15396742379</v>
      </c>
      <c r="F28" s="70">
        <f t="shared" si="0"/>
        <v>94123508643</v>
      </c>
      <c r="G28" s="68">
        <f>SUM(G9:G27)</f>
        <v>78137756801</v>
      </c>
      <c r="H28" s="69">
        <f>SUM(H9:H27)</f>
        <v>9727348811</v>
      </c>
      <c r="I28" s="70">
        <f t="shared" si="1"/>
        <v>87865105612</v>
      </c>
      <c r="J28" s="68">
        <f>SUM(J9:J27)</f>
        <v>19491896454</v>
      </c>
      <c r="K28" s="69">
        <f>SUM(K9:K27)</f>
        <v>1095434713</v>
      </c>
      <c r="L28" s="69">
        <f t="shared" si="2"/>
        <v>20587331167</v>
      </c>
      <c r="M28" s="91">
        <f t="shared" si="3"/>
        <v>0.21872677149218328</v>
      </c>
      <c r="N28" s="103">
        <f>SUM(N9:N27)</f>
        <v>17921769340</v>
      </c>
      <c r="O28" s="104">
        <f>SUM(O9:O27)</f>
        <v>2091805405</v>
      </c>
      <c r="P28" s="105">
        <f t="shared" si="4"/>
        <v>20013574745</v>
      </c>
      <c r="Q28" s="91">
        <f t="shared" si="5"/>
        <v>0.21263098914968484</v>
      </c>
      <c r="R28" s="103">
        <f>SUM(R9:R27)</f>
        <v>17313496411</v>
      </c>
      <c r="S28" s="105">
        <f>SUM(S9:S27)</f>
        <v>1685228709</v>
      </c>
      <c r="T28" s="105">
        <f t="shared" si="6"/>
        <v>18998725120</v>
      </c>
      <c r="U28" s="91">
        <f t="shared" si="7"/>
        <v>0.21622605456022223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54727162205</v>
      </c>
      <c r="AA28" s="69">
        <f t="shared" si="11"/>
        <v>4872468827</v>
      </c>
      <c r="AB28" s="69">
        <f t="shared" si="12"/>
        <v>59599631032</v>
      </c>
      <c r="AC28" s="91">
        <f t="shared" si="13"/>
        <v>0.67830830699940914</v>
      </c>
      <c r="AD28" s="68">
        <f>SUM(AD9:AD27)</f>
        <v>15940271027</v>
      </c>
      <c r="AE28" s="69">
        <f>SUM(AE9:AE27)</f>
        <v>1460511700</v>
      </c>
      <c r="AF28" s="69">
        <f t="shared" si="14"/>
        <v>17400782727</v>
      </c>
      <c r="AG28" s="69">
        <f>SUM(AG9:AG27)</f>
        <v>79933590396</v>
      </c>
      <c r="AH28" s="69">
        <f>SUM(AH9:AH27)</f>
        <v>79969631710</v>
      </c>
      <c r="AI28" s="69">
        <f>SUM(AI9:AI27)</f>
        <v>52617386679</v>
      </c>
      <c r="AJ28" s="91">
        <f t="shared" si="15"/>
        <v>0.65796710018386051</v>
      </c>
      <c r="AK28" s="91">
        <f t="shared" si="16"/>
        <v>9.1831638729707565E-2</v>
      </c>
    </row>
    <row r="29" spans="1:37" s="7" customFormat="1" ht="12.75" customHeight="1" x14ac:dyDescent="0.2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x14ac:dyDescent="0.2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1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44</v>
      </c>
      <c r="C9" s="57" t="s">
        <v>45</v>
      </c>
      <c r="D9" s="77">
        <v>9415556940</v>
      </c>
      <c r="E9" s="78">
        <v>1219326304</v>
      </c>
      <c r="F9" s="79">
        <f>$D9       +$E9</f>
        <v>10634883244</v>
      </c>
      <c r="G9" s="77">
        <v>9386529847</v>
      </c>
      <c r="H9" s="78">
        <v>1293895163</v>
      </c>
      <c r="I9" s="79">
        <f>$G9       +$H9</f>
        <v>10680425010</v>
      </c>
      <c r="J9" s="77">
        <v>2667023488</v>
      </c>
      <c r="K9" s="78">
        <v>160140142</v>
      </c>
      <c r="L9" s="78">
        <f>$J9       +$K9</f>
        <v>2827163630</v>
      </c>
      <c r="M9" s="95">
        <f>IF(($F9       =0),0,($L9       /$F9       ))</f>
        <v>0.26583870881657606</v>
      </c>
      <c r="N9" s="77">
        <v>2420203188</v>
      </c>
      <c r="O9" s="78">
        <v>297439604</v>
      </c>
      <c r="P9" s="78">
        <f>$N9       +$O9</f>
        <v>2717642792</v>
      </c>
      <c r="Q9" s="95">
        <f>IF(($F9       =0),0,($P9       /$F9       ))</f>
        <v>0.25554044455854674</v>
      </c>
      <c r="R9" s="77">
        <v>2246275811</v>
      </c>
      <c r="S9" s="78">
        <v>183034320</v>
      </c>
      <c r="T9" s="78">
        <f>$R9       +$S9</f>
        <v>2429310131</v>
      </c>
      <c r="U9" s="95">
        <f>IF(($I9       =0),0,($T9       /$I9       ))</f>
        <v>0.22745444387516933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7333502487</v>
      </c>
      <c r="AA9" s="78">
        <f>$K9       +$O9       +$S9</f>
        <v>640614066</v>
      </c>
      <c r="AB9" s="78">
        <f>$Z9       +$AA9</f>
        <v>7974116553</v>
      </c>
      <c r="AC9" s="95">
        <f>IF(($I9       =0),0,($AB9       /$I9       ))</f>
        <v>0.74661041536585815</v>
      </c>
      <c r="AD9" s="77">
        <v>2058446023</v>
      </c>
      <c r="AE9" s="78">
        <v>271031923</v>
      </c>
      <c r="AF9" s="78">
        <f>$AD9       +$AE9</f>
        <v>2329477946</v>
      </c>
      <c r="AG9" s="78">
        <v>10958000995</v>
      </c>
      <c r="AH9" s="78">
        <v>10262750537</v>
      </c>
      <c r="AI9" s="79">
        <v>7121942618</v>
      </c>
      <c r="AJ9" s="114">
        <f>IF(($AH9       =0),0,($AI9       /$AH9       ))</f>
        <v>0.6939604146396684</v>
      </c>
      <c r="AK9" s="115">
        <f>IF(($AF9       =0),0,(($T9       /$AF9       )-1))</f>
        <v>4.2856033546668337E-2</v>
      </c>
    </row>
    <row r="10" spans="1:37" x14ac:dyDescent="0.2">
      <c r="A10" s="55" t="s">
        <v>99</v>
      </c>
      <c r="B10" s="56" t="s">
        <v>56</v>
      </c>
      <c r="C10" s="57" t="s">
        <v>57</v>
      </c>
      <c r="D10" s="77">
        <v>16055280007</v>
      </c>
      <c r="E10" s="78">
        <v>1941550100</v>
      </c>
      <c r="F10" s="79">
        <f t="shared" ref="F10:F55" si="0">$D10      +$E10</f>
        <v>17996830107</v>
      </c>
      <c r="G10" s="77">
        <v>16421777660</v>
      </c>
      <c r="H10" s="78">
        <v>1807476736</v>
      </c>
      <c r="I10" s="79">
        <f t="shared" ref="I10:I55" si="1">$G10      +$H10</f>
        <v>18229254396</v>
      </c>
      <c r="J10" s="77">
        <v>13402956381</v>
      </c>
      <c r="K10" s="78">
        <v>1699488390</v>
      </c>
      <c r="L10" s="78">
        <f t="shared" ref="L10:L55" si="2">$J10      +$K10</f>
        <v>15102444771</v>
      </c>
      <c r="M10" s="95">
        <f t="shared" ref="M10:M55" si="3">IF(($F10      =0),0,($L10      /$F10      ))</f>
        <v>0.8391724921115854</v>
      </c>
      <c r="N10" s="77">
        <v>-3967072754</v>
      </c>
      <c r="O10" s="78">
        <v>-1385557178</v>
      </c>
      <c r="P10" s="78">
        <f t="shared" ref="P10:P55" si="4">$N10      +$O10</f>
        <v>-5352629932</v>
      </c>
      <c r="Q10" s="95">
        <f t="shared" ref="Q10:Q55" si="5">IF(($F10      =0),0,($P10      /$F10      ))</f>
        <v>-0.29742070687871053</v>
      </c>
      <c r="R10" s="77">
        <v>2931039348</v>
      </c>
      <c r="S10" s="78">
        <v>333470590</v>
      </c>
      <c r="T10" s="78">
        <f t="shared" ref="T10:T55" si="6">$R10      +$S10</f>
        <v>3264509938</v>
      </c>
      <c r="U10" s="95">
        <f t="shared" ref="U10:U55" si="7">IF(($I10      =0),0,($T10      /$I10      ))</f>
        <v>0.17908082618652374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      +$R10</f>
        <v>12366922975</v>
      </c>
      <c r="AA10" s="78">
        <f t="shared" ref="AA10:AA55" si="11">$K10      +$O10      +$S10</f>
        <v>647401802</v>
      </c>
      <c r="AB10" s="78">
        <f t="shared" ref="AB10:AB55" si="12">$Z10      +$AA10</f>
        <v>13014324777</v>
      </c>
      <c r="AC10" s="95">
        <f t="shared" ref="AC10:AC55" si="13">IF(($I10      =0),0,($AB10      /$I10      ))</f>
        <v>0.71392523765841465</v>
      </c>
      <c r="AD10" s="77">
        <v>3192677112</v>
      </c>
      <c r="AE10" s="78">
        <v>327119397</v>
      </c>
      <c r="AF10" s="78">
        <f t="shared" ref="AF10:AF55" si="14">$AD10      +$AE10</f>
        <v>3519796509</v>
      </c>
      <c r="AG10" s="78">
        <v>16434011060</v>
      </c>
      <c r="AH10" s="78">
        <v>18126252360</v>
      </c>
      <c r="AI10" s="79">
        <v>16451279172</v>
      </c>
      <c r="AJ10" s="114">
        <f t="shared" ref="AJ10:AJ55" si="15">IF(($AH10      =0),0,($AI10      /$AH10      ))</f>
        <v>0.9075940710338869</v>
      </c>
      <c r="AK10" s="115">
        <f t="shared" ref="AK10:AK55" si="16">IF(($AF10      =0),0,(($T10      /$AF10      )-1))</f>
        <v>-7.2528786919141774E-2</v>
      </c>
    </row>
    <row r="11" spans="1:37" ht="16.5" x14ac:dyDescent="0.3">
      <c r="A11" s="58" t="s">
        <v>0</v>
      </c>
      <c r="B11" s="59" t="s">
        <v>100</v>
      </c>
      <c r="C11" s="60" t="s">
        <v>0</v>
      </c>
      <c r="D11" s="80">
        <f>SUM(D9:D10)</f>
        <v>25470836947</v>
      </c>
      <c r="E11" s="81">
        <f>SUM(E9:E10)</f>
        <v>3160876404</v>
      </c>
      <c r="F11" s="82">
        <f t="shared" si="0"/>
        <v>28631713351</v>
      </c>
      <c r="G11" s="80">
        <f>SUM(G9:G10)</f>
        <v>25808307507</v>
      </c>
      <c r="H11" s="81">
        <f>SUM(H9:H10)</f>
        <v>3101371899</v>
      </c>
      <c r="I11" s="82">
        <f t="shared" si="1"/>
        <v>28909679406</v>
      </c>
      <c r="J11" s="80">
        <f>SUM(J9:J10)</f>
        <v>16069979869</v>
      </c>
      <c r="K11" s="81">
        <f>SUM(K9:K10)</f>
        <v>1859628532</v>
      </c>
      <c r="L11" s="81">
        <f t="shared" si="2"/>
        <v>17929608401</v>
      </c>
      <c r="M11" s="96">
        <f t="shared" si="3"/>
        <v>0.62621500086978854</v>
      </c>
      <c r="N11" s="80">
        <f>SUM(N9:N10)</f>
        <v>-1546869566</v>
      </c>
      <c r="O11" s="81">
        <f>SUM(O9:O10)</f>
        <v>-1088117574</v>
      </c>
      <c r="P11" s="81">
        <f t="shared" si="4"/>
        <v>-2634987140</v>
      </c>
      <c r="Q11" s="96">
        <f t="shared" si="5"/>
        <v>-9.203036883253686E-2</v>
      </c>
      <c r="R11" s="80">
        <f>SUM(R9:R10)</f>
        <v>5177315159</v>
      </c>
      <c r="S11" s="81">
        <f>SUM(S9:S10)</f>
        <v>516504910</v>
      </c>
      <c r="T11" s="81">
        <f t="shared" si="6"/>
        <v>5693820069</v>
      </c>
      <c r="U11" s="96">
        <f t="shared" si="7"/>
        <v>0.19695203080731113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19700425462</v>
      </c>
      <c r="AA11" s="81">
        <f t="shared" si="11"/>
        <v>1288015868</v>
      </c>
      <c r="AB11" s="81">
        <f t="shared" si="12"/>
        <v>20988441330</v>
      </c>
      <c r="AC11" s="96">
        <f t="shared" si="13"/>
        <v>0.72600048707714127</v>
      </c>
      <c r="AD11" s="80">
        <f>SUM(AD9:AD10)</f>
        <v>5251123135</v>
      </c>
      <c r="AE11" s="81">
        <f>SUM(AE9:AE10)</f>
        <v>598151320</v>
      </c>
      <c r="AF11" s="81">
        <f t="shared" si="14"/>
        <v>5849274455</v>
      </c>
      <c r="AG11" s="81">
        <f>SUM(AG9:AG10)</f>
        <v>27392012055</v>
      </c>
      <c r="AH11" s="81">
        <f>SUM(AH9:AH10)</f>
        <v>28389002897</v>
      </c>
      <c r="AI11" s="82">
        <f>SUM(AI9:AI10)</f>
        <v>23573221790</v>
      </c>
      <c r="AJ11" s="116">
        <f t="shared" si="15"/>
        <v>0.83036455614617921</v>
      </c>
      <c r="AK11" s="117">
        <f t="shared" si="16"/>
        <v>-2.6576695485218127E-2</v>
      </c>
    </row>
    <row r="12" spans="1:37" x14ac:dyDescent="0.2">
      <c r="A12" s="55" t="s">
        <v>101</v>
      </c>
      <c r="B12" s="56" t="s">
        <v>102</v>
      </c>
      <c r="C12" s="57" t="s">
        <v>103</v>
      </c>
      <c r="D12" s="77">
        <v>453136435</v>
      </c>
      <c r="E12" s="78">
        <v>73800299</v>
      </c>
      <c r="F12" s="79">
        <f t="shared" si="0"/>
        <v>526936734</v>
      </c>
      <c r="G12" s="77">
        <v>533363148</v>
      </c>
      <c r="H12" s="78">
        <v>76441299</v>
      </c>
      <c r="I12" s="79">
        <f t="shared" si="1"/>
        <v>609804447</v>
      </c>
      <c r="J12" s="77">
        <v>206803534</v>
      </c>
      <c r="K12" s="78">
        <v>79989993</v>
      </c>
      <c r="L12" s="78">
        <f t="shared" si="2"/>
        <v>286793527</v>
      </c>
      <c r="M12" s="95">
        <f t="shared" si="3"/>
        <v>0.54426557970809453</v>
      </c>
      <c r="N12" s="77">
        <v>109824550</v>
      </c>
      <c r="O12" s="78">
        <v>22986686</v>
      </c>
      <c r="P12" s="78">
        <f t="shared" si="4"/>
        <v>132811236</v>
      </c>
      <c r="Q12" s="95">
        <f t="shared" si="5"/>
        <v>0.25204398826368402</v>
      </c>
      <c r="R12" s="77">
        <v>111403471</v>
      </c>
      <c r="S12" s="78">
        <v>10131037</v>
      </c>
      <c r="T12" s="78">
        <f t="shared" si="6"/>
        <v>121534508</v>
      </c>
      <c r="U12" s="95">
        <f t="shared" si="7"/>
        <v>0.1993007899465187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428031555</v>
      </c>
      <c r="AA12" s="78">
        <f t="shared" si="11"/>
        <v>113107716</v>
      </c>
      <c r="AB12" s="78">
        <f t="shared" si="12"/>
        <v>541139271</v>
      </c>
      <c r="AC12" s="95">
        <f t="shared" si="13"/>
        <v>0.88739803991622912</v>
      </c>
      <c r="AD12" s="77">
        <v>100675560</v>
      </c>
      <c r="AE12" s="78">
        <v>17118294</v>
      </c>
      <c r="AF12" s="78">
        <f t="shared" si="14"/>
        <v>117793854</v>
      </c>
      <c r="AG12" s="78">
        <v>582625828</v>
      </c>
      <c r="AH12" s="78">
        <v>598088828</v>
      </c>
      <c r="AI12" s="79">
        <v>395604625</v>
      </c>
      <c r="AJ12" s="114">
        <f t="shared" si="15"/>
        <v>0.66144794298013543</v>
      </c>
      <c r="AK12" s="115">
        <f t="shared" si="16"/>
        <v>3.1755935245993294E-2</v>
      </c>
    </row>
    <row r="13" spans="1:37" x14ac:dyDescent="0.2">
      <c r="A13" s="55" t="s">
        <v>101</v>
      </c>
      <c r="B13" s="56" t="s">
        <v>104</v>
      </c>
      <c r="C13" s="57" t="s">
        <v>105</v>
      </c>
      <c r="D13" s="77">
        <v>314333479</v>
      </c>
      <c r="E13" s="78">
        <v>34518783</v>
      </c>
      <c r="F13" s="79">
        <f t="shared" si="0"/>
        <v>348852262</v>
      </c>
      <c r="G13" s="77">
        <v>307301660</v>
      </c>
      <c r="H13" s="78">
        <v>65716665</v>
      </c>
      <c r="I13" s="79">
        <f t="shared" si="1"/>
        <v>373018325</v>
      </c>
      <c r="J13" s="77">
        <v>92700477</v>
      </c>
      <c r="K13" s="78">
        <v>3939176</v>
      </c>
      <c r="L13" s="78">
        <f t="shared" si="2"/>
        <v>96639653</v>
      </c>
      <c r="M13" s="95">
        <f t="shared" si="3"/>
        <v>0.27702171815070531</v>
      </c>
      <c r="N13" s="77">
        <v>68223690</v>
      </c>
      <c r="O13" s="78">
        <v>15781381</v>
      </c>
      <c r="P13" s="78">
        <f t="shared" si="4"/>
        <v>84005071</v>
      </c>
      <c r="Q13" s="95">
        <f t="shared" si="5"/>
        <v>0.24080414591091284</v>
      </c>
      <c r="R13" s="77">
        <v>69085540</v>
      </c>
      <c r="S13" s="78">
        <v>5962837</v>
      </c>
      <c r="T13" s="78">
        <f t="shared" si="6"/>
        <v>75048377</v>
      </c>
      <c r="U13" s="95">
        <f t="shared" si="7"/>
        <v>0.20119219880149319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230009707</v>
      </c>
      <c r="AA13" s="78">
        <f t="shared" si="11"/>
        <v>25683394</v>
      </c>
      <c r="AB13" s="78">
        <f t="shared" si="12"/>
        <v>255693101</v>
      </c>
      <c r="AC13" s="95">
        <f t="shared" si="13"/>
        <v>0.68547061595432346</v>
      </c>
      <c r="AD13" s="77">
        <v>54751006</v>
      </c>
      <c r="AE13" s="78">
        <v>3774220</v>
      </c>
      <c r="AF13" s="78">
        <f t="shared" si="14"/>
        <v>58525226</v>
      </c>
      <c r="AG13" s="78">
        <v>310111380</v>
      </c>
      <c r="AH13" s="78">
        <v>322835995</v>
      </c>
      <c r="AI13" s="79">
        <v>222382751</v>
      </c>
      <c r="AJ13" s="114">
        <f t="shared" si="15"/>
        <v>0.68884125204192304</v>
      </c>
      <c r="AK13" s="115">
        <f t="shared" si="16"/>
        <v>0.28232528311808647</v>
      </c>
    </row>
    <row r="14" spans="1:37" x14ac:dyDescent="0.2">
      <c r="A14" s="55" t="s">
        <v>101</v>
      </c>
      <c r="B14" s="56" t="s">
        <v>106</v>
      </c>
      <c r="C14" s="57" t="s">
        <v>107</v>
      </c>
      <c r="D14" s="77">
        <v>741971939</v>
      </c>
      <c r="E14" s="78">
        <v>67378050</v>
      </c>
      <c r="F14" s="79">
        <f t="shared" si="0"/>
        <v>809349989</v>
      </c>
      <c r="G14" s="77">
        <v>788453086</v>
      </c>
      <c r="H14" s="78">
        <v>62872432</v>
      </c>
      <c r="I14" s="79">
        <f t="shared" si="1"/>
        <v>851325518</v>
      </c>
      <c r="J14" s="77">
        <v>136365460</v>
      </c>
      <c r="K14" s="78">
        <v>1809698</v>
      </c>
      <c r="L14" s="78">
        <f t="shared" si="2"/>
        <v>138175158</v>
      </c>
      <c r="M14" s="95">
        <f t="shared" si="3"/>
        <v>0.17072361756713386</v>
      </c>
      <c r="N14" s="77">
        <v>159884843</v>
      </c>
      <c r="O14" s="78">
        <v>13569446</v>
      </c>
      <c r="P14" s="78">
        <f t="shared" si="4"/>
        <v>173454289</v>
      </c>
      <c r="Q14" s="95">
        <f t="shared" si="5"/>
        <v>0.21431308007344643</v>
      </c>
      <c r="R14" s="77">
        <v>290678899</v>
      </c>
      <c r="S14" s="78">
        <v>24784836</v>
      </c>
      <c r="T14" s="78">
        <f t="shared" si="6"/>
        <v>315463735</v>
      </c>
      <c r="U14" s="95">
        <f t="shared" si="7"/>
        <v>0.37055594872935549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586929202</v>
      </c>
      <c r="AA14" s="78">
        <f t="shared" si="11"/>
        <v>40163980</v>
      </c>
      <c r="AB14" s="78">
        <f t="shared" si="12"/>
        <v>627093182</v>
      </c>
      <c r="AC14" s="95">
        <f t="shared" si="13"/>
        <v>0.73660799393540555</v>
      </c>
      <c r="AD14" s="77">
        <v>155931492</v>
      </c>
      <c r="AE14" s="78">
        <v>3279717</v>
      </c>
      <c r="AF14" s="78">
        <f t="shared" si="14"/>
        <v>159211209</v>
      </c>
      <c r="AG14" s="78">
        <v>742304616</v>
      </c>
      <c r="AH14" s="78">
        <v>777526143</v>
      </c>
      <c r="AI14" s="79">
        <v>529763416</v>
      </c>
      <c r="AJ14" s="114">
        <f t="shared" si="15"/>
        <v>0.68134482778413796</v>
      </c>
      <c r="AK14" s="115">
        <f t="shared" si="16"/>
        <v>0.98141661621324672</v>
      </c>
    </row>
    <row r="15" spans="1:37" x14ac:dyDescent="0.2">
      <c r="A15" s="55" t="s">
        <v>101</v>
      </c>
      <c r="B15" s="56" t="s">
        <v>108</v>
      </c>
      <c r="C15" s="57" t="s">
        <v>109</v>
      </c>
      <c r="D15" s="77">
        <v>549851670</v>
      </c>
      <c r="E15" s="78">
        <v>79929555</v>
      </c>
      <c r="F15" s="79">
        <f t="shared" si="0"/>
        <v>629781225</v>
      </c>
      <c r="G15" s="77">
        <v>637118284</v>
      </c>
      <c r="H15" s="78">
        <v>186051573</v>
      </c>
      <c r="I15" s="79">
        <f t="shared" si="1"/>
        <v>823169857</v>
      </c>
      <c r="J15" s="77">
        <v>169789083</v>
      </c>
      <c r="K15" s="78">
        <v>10368358</v>
      </c>
      <c r="L15" s="78">
        <f t="shared" si="2"/>
        <v>180157441</v>
      </c>
      <c r="M15" s="95">
        <f t="shared" si="3"/>
        <v>0.28606353103016052</v>
      </c>
      <c r="N15" s="77">
        <v>158528082</v>
      </c>
      <c r="O15" s="78">
        <v>37548519</v>
      </c>
      <c r="P15" s="78">
        <f t="shared" si="4"/>
        <v>196076601</v>
      </c>
      <c r="Q15" s="95">
        <f t="shared" si="5"/>
        <v>0.31134081680507386</v>
      </c>
      <c r="R15" s="77">
        <v>145775090</v>
      </c>
      <c r="S15" s="78">
        <v>21813844</v>
      </c>
      <c r="T15" s="78">
        <f t="shared" si="6"/>
        <v>167588934</v>
      </c>
      <c r="U15" s="95">
        <f t="shared" si="7"/>
        <v>0.20358973615818393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474092255</v>
      </c>
      <c r="AA15" s="78">
        <f t="shared" si="11"/>
        <v>69730721</v>
      </c>
      <c r="AB15" s="78">
        <f t="shared" si="12"/>
        <v>543822976</v>
      </c>
      <c r="AC15" s="95">
        <f t="shared" si="13"/>
        <v>0.66064490988765634</v>
      </c>
      <c r="AD15" s="77">
        <v>127358388</v>
      </c>
      <c r="AE15" s="78">
        <v>22813211</v>
      </c>
      <c r="AF15" s="78">
        <f t="shared" si="14"/>
        <v>150171599</v>
      </c>
      <c r="AG15" s="78">
        <v>665266521</v>
      </c>
      <c r="AH15" s="78">
        <v>708275769</v>
      </c>
      <c r="AI15" s="79">
        <v>471519007</v>
      </c>
      <c r="AJ15" s="114">
        <f t="shared" si="15"/>
        <v>0.66572799414799688</v>
      </c>
      <c r="AK15" s="115">
        <f t="shared" si="16"/>
        <v>0.11598288302170912</v>
      </c>
    </row>
    <row r="16" spans="1:37" x14ac:dyDescent="0.2">
      <c r="A16" s="55" t="s">
        <v>101</v>
      </c>
      <c r="B16" s="56" t="s">
        <v>110</v>
      </c>
      <c r="C16" s="57" t="s">
        <v>111</v>
      </c>
      <c r="D16" s="77">
        <v>256028700</v>
      </c>
      <c r="E16" s="78">
        <v>44338131</v>
      </c>
      <c r="F16" s="79">
        <f t="shared" si="0"/>
        <v>300366831</v>
      </c>
      <c r="G16" s="77">
        <v>256533909</v>
      </c>
      <c r="H16" s="78">
        <v>41653716</v>
      </c>
      <c r="I16" s="79">
        <f t="shared" si="1"/>
        <v>298187625</v>
      </c>
      <c r="J16" s="77">
        <v>75329174</v>
      </c>
      <c r="K16" s="78">
        <v>55783838</v>
      </c>
      <c r="L16" s="78">
        <f t="shared" si="2"/>
        <v>131113012</v>
      </c>
      <c r="M16" s="95">
        <f t="shared" si="3"/>
        <v>0.43650962246227515</v>
      </c>
      <c r="N16" s="77">
        <v>29381027</v>
      </c>
      <c r="O16" s="78">
        <v>10195269</v>
      </c>
      <c r="P16" s="78">
        <f t="shared" si="4"/>
        <v>39576296</v>
      </c>
      <c r="Q16" s="95">
        <f t="shared" si="5"/>
        <v>0.13175987464474731</v>
      </c>
      <c r="R16" s="77">
        <v>48169606</v>
      </c>
      <c r="S16" s="78">
        <v>2476247</v>
      </c>
      <c r="T16" s="78">
        <f t="shared" si="6"/>
        <v>50645853</v>
      </c>
      <c r="U16" s="95">
        <f t="shared" si="7"/>
        <v>0.16984558966858535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152879807</v>
      </c>
      <c r="AA16" s="78">
        <f t="shared" si="11"/>
        <v>68455354</v>
      </c>
      <c r="AB16" s="78">
        <f t="shared" si="12"/>
        <v>221335161</v>
      </c>
      <c r="AC16" s="95">
        <f t="shared" si="13"/>
        <v>0.74226809714185826</v>
      </c>
      <c r="AD16" s="77">
        <v>52568766</v>
      </c>
      <c r="AE16" s="78">
        <v>13633714</v>
      </c>
      <c r="AF16" s="78">
        <f t="shared" si="14"/>
        <v>66202480</v>
      </c>
      <c r="AG16" s="78">
        <v>307372228</v>
      </c>
      <c r="AH16" s="78">
        <v>410528617</v>
      </c>
      <c r="AI16" s="79">
        <v>233735206</v>
      </c>
      <c r="AJ16" s="114">
        <f t="shared" si="15"/>
        <v>0.56935179746555886</v>
      </c>
      <c r="AK16" s="115">
        <f t="shared" si="16"/>
        <v>-0.23498556247439673</v>
      </c>
    </row>
    <row r="17" spans="1:37" x14ac:dyDescent="0.2">
      <c r="A17" s="55" t="s">
        <v>101</v>
      </c>
      <c r="B17" s="56" t="s">
        <v>112</v>
      </c>
      <c r="C17" s="57" t="s">
        <v>113</v>
      </c>
      <c r="D17" s="77">
        <v>1158957039</v>
      </c>
      <c r="E17" s="78">
        <v>79342839</v>
      </c>
      <c r="F17" s="79">
        <f t="shared" si="0"/>
        <v>1238299878</v>
      </c>
      <c r="G17" s="77">
        <v>1297410652</v>
      </c>
      <c r="H17" s="78">
        <v>121689642</v>
      </c>
      <c r="I17" s="79">
        <f t="shared" si="1"/>
        <v>1419100294</v>
      </c>
      <c r="J17" s="77">
        <v>368240601</v>
      </c>
      <c r="K17" s="78">
        <v>6089601</v>
      </c>
      <c r="L17" s="78">
        <f t="shared" si="2"/>
        <v>374330202</v>
      </c>
      <c r="M17" s="95">
        <f t="shared" si="3"/>
        <v>0.30229365975920736</v>
      </c>
      <c r="N17" s="77">
        <v>272262144</v>
      </c>
      <c r="O17" s="78">
        <v>23206423</v>
      </c>
      <c r="P17" s="78">
        <f t="shared" si="4"/>
        <v>295468567</v>
      </c>
      <c r="Q17" s="95">
        <f t="shared" si="5"/>
        <v>0.23860825010918721</v>
      </c>
      <c r="R17" s="77">
        <v>288677863</v>
      </c>
      <c r="S17" s="78">
        <v>20413034</v>
      </c>
      <c r="T17" s="78">
        <f t="shared" si="6"/>
        <v>309090897</v>
      </c>
      <c r="U17" s="95">
        <f t="shared" si="7"/>
        <v>0.21780764777996728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929180608</v>
      </c>
      <c r="AA17" s="78">
        <f t="shared" si="11"/>
        <v>49709058</v>
      </c>
      <c r="AB17" s="78">
        <f t="shared" si="12"/>
        <v>978889666</v>
      </c>
      <c r="AC17" s="95">
        <f t="shared" si="13"/>
        <v>0.68979597153124117</v>
      </c>
      <c r="AD17" s="77">
        <v>222002334</v>
      </c>
      <c r="AE17" s="78">
        <v>32312914</v>
      </c>
      <c r="AF17" s="78">
        <f t="shared" si="14"/>
        <v>254315248</v>
      </c>
      <c r="AG17" s="78">
        <v>1092646670</v>
      </c>
      <c r="AH17" s="78">
        <v>1164290087</v>
      </c>
      <c r="AI17" s="79">
        <v>881133505</v>
      </c>
      <c r="AJ17" s="114">
        <f t="shared" si="15"/>
        <v>0.75679894112162105</v>
      </c>
      <c r="AK17" s="115">
        <f t="shared" si="16"/>
        <v>0.21538483999984148</v>
      </c>
    </row>
    <row r="18" spans="1:37" x14ac:dyDescent="0.2">
      <c r="A18" s="55" t="s">
        <v>101</v>
      </c>
      <c r="B18" s="56" t="s">
        <v>114</v>
      </c>
      <c r="C18" s="57" t="s">
        <v>115</v>
      </c>
      <c r="D18" s="77">
        <v>189766276</v>
      </c>
      <c r="E18" s="78">
        <v>54113957</v>
      </c>
      <c r="F18" s="79">
        <f t="shared" si="0"/>
        <v>243880233</v>
      </c>
      <c r="G18" s="77">
        <v>221122226</v>
      </c>
      <c r="H18" s="78">
        <v>50091022</v>
      </c>
      <c r="I18" s="79">
        <f t="shared" si="1"/>
        <v>271213248</v>
      </c>
      <c r="J18" s="77">
        <v>74836754</v>
      </c>
      <c r="K18" s="78">
        <v>36577058</v>
      </c>
      <c r="L18" s="78">
        <f t="shared" si="2"/>
        <v>111413812</v>
      </c>
      <c r="M18" s="95">
        <f t="shared" si="3"/>
        <v>0.45683822189886131</v>
      </c>
      <c r="N18" s="77">
        <v>51301449</v>
      </c>
      <c r="O18" s="78">
        <v>7898271</v>
      </c>
      <c r="P18" s="78">
        <f t="shared" si="4"/>
        <v>59199720</v>
      </c>
      <c r="Q18" s="95">
        <f t="shared" si="5"/>
        <v>0.24274095227717779</v>
      </c>
      <c r="R18" s="77">
        <v>40178531</v>
      </c>
      <c r="S18" s="78">
        <v>12500362</v>
      </c>
      <c r="T18" s="78">
        <f t="shared" si="6"/>
        <v>52678893</v>
      </c>
      <c r="U18" s="95">
        <f t="shared" si="7"/>
        <v>0.19423421749663203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166316734</v>
      </c>
      <c r="AA18" s="78">
        <f t="shared" si="11"/>
        <v>56975691</v>
      </c>
      <c r="AB18" s="78">
        <f t="shared" si="12"/>
        <v>223292425</v>
      </c>
      <c r="AC18" s="95">
        <f t="shared" si="13"/>
        <v>0.82330943140358692</v>
      </c>
      <c r="AD18" s="77">
        <v>4742995</v>
      </c>
      <c r="AE18" s="78">
        <v>2737210</v>
      </c>
      <c r="AF18" s="78">
        <f t="shared" si="14"/>
        <v>7480205</v>
      </c>
      <c r="AG18" s="78">
        <v>189438245</v>
      </c>
      <c r="AH18" s="78">
        <v>201752220</v>
      </c>
      <c r="AI18" s="79">
        <v>544016490</v>
      </c>
      <c r="AJ18" s="114">
        <f t="shared" si="15"/>
        <v>2.6964585073710712</v>
      </c>
      <c r="AK18" s="115">
        <f t="shared" si="16"/>
        <v>6.0424397459695287</v>
      </c>
    </row>
    <row r="19" spans="1:37" x14ac:dyDescent="0.2">
      <c r="A19" s="55" t="s">
        <v>116</v>
      </c>
      <c r="B19" s="56" t="s">
        <v>117</v>
      </c>
      <c r="C19" s="57" t="s">
        <v>118</v>
      </c>
      <c r="D19" s="77">
        <v>180616828</v>
      </c>
      <c r="E19" s="78">
        <v>10387000</v>
      </c>
      <c r="F19" s="79">
        <f t="shared" si="0"/>
        <v>191003828</v>
      </c>
      <c r="G19" s="77">
        <v>278986104</v>
      </c>
      <c r="H19" s="78">
        <v>12032000</v>
      </c>
      <c r="I19" s="79">
        <f t="shared" si="1"/>
        <v>291018104</v>
      </c>
      <c r="J19" s="77">
        <v>20927142</v>
      </c>
      <c r="K19" s="78">
        <v>71153</v>
      </c>
      <c r="L19" s="78">
        <f t="shared" si="2"/>
        <v>20998295</v>
      </c>
      <c r="M19" s="95">
        <f t="shared" si="3"/>
        <v>0.10993651394253733</v>
      </c>
      <c r="N19" s="77">
        <v>23360253</v>
      </c>
      <c r="O19" s="78">
        <v>505439</v>
      </c>
      <c r="P19" s="78">
        <f t="shared" si="4"/>
        <v>23865692</v>
      </c>
      <c r="Q19" s="95">
        <f t="shared" si="5"/>
        <v>0.12494876280699463</v>
      </c>
      <c r="R19" s="77">
        <v>45037312</v>
      </c>
      <c r="S19" s="78">
        <v>1535613</v>
      </c>
      <c r="T19" s="78">
        <f t="shared" si="6"/>
        <v>46572925</v>
      </c>
      <c r="U19" s="95">
        <f t="shared" si="7"/>
        <v>0.16003445957437754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89324707</v>
      </c>
      <c r="AA19" s="78">
        <f t="shared" si="11"/>
        <v>2112205</v>
      </c>
      <c r="AB19" s="78">
        <f t="shared" si="12"/>
        <v>91436912</v>
      </c>
      <c r="AC19" s="95">
        <f t="shared" si="13"/>
        <v>0.31419664530561303</v>
      </c>
      <c r="AD19" s="77">
        <v>34897531</v>
      </c>
      <c r="AE19" s="78">
        <v>1041308</v>
      </c>
      <c r="AF19" s="78">
        <f t="shared" si="14"/>
        <v>35938839</v>
      </c>
      <c r="AG19" s="78">
        <v>168411000</v>
      </c>
      <c r="AH19" s="78">
        <v>225751801</v>
      </c>
      <c r="AI19" s="79">
        <v>100128334</v>
      </c>
      <c r="AJ19" s="114">
        <f t="shared" si="15"/>
        <v>0.44353282479460704</v>
      </c>
      <c r="AK19" s="115">
        <f t="shared" si="16"/>
        <v>0.29589397698684694</v>
      </c>
    </row>
    <row r="20" spans="1:37" ht="16.5" x14ac:dyDescent="0.3">
      <c r="A20" s="58" t="s">
        <v>0</v>
      </c>
      <c r="B20" s="59" t="s">
        <v>119</v>
      </c>
      <c r="C20" s="60" t="s">
        <v>0</v>
      </c>
      <c r="D20" s="80">
        <f>SUM(D12:D19)</f>
        <v>3844662366</v>
      </c>
      <c r="E20" s="81">
        <f>SUM(E12:E19)</f>
        <v>443808614</v>
      </c>
      <c r="F20" s="82">
        <f t="shared" si="0"/>
        <v>4288470980</v>
      </c>
      <c r="G20" s="80">
        <f>SUM(G12:G19)</f>
        <v>4320289069</v>
      </c>
      <c r="H20" s="81">
        <f>SUM(H12:H19)</f>
        <v>616548349</v>
      </c>
      <c r="I20" s="82">
        <f t="shared" si="1"/>
        <v>4936837418</v>
      </c>
      <c r="J20" s="80">
        <f>SUM(J12:J19)</f>
        <v>1144992225</v>
      </c>
      <c r="K20" s="81">
        <f>SUM(K12:K19)</f>
        <v>194628875</v>
      </c>
      <c r="L20" s="81">
        <f t="shared" si="2"/>
        <v>1339621100</v>
      </c>
      <c r="M20" s="96">
        <f t="shared" si="3"/>
        <v>0.31237732661537099</v>
      </c>
      <c r="N20" s="80">
        <f>SUM(N12:N19)</f>
        <v>872766038</v>
      </c>
      <c r="O20" s="81">
        <f>SUM(O12:O19)</f>
        <v>131691434</v>
      </c>
      <c r="P20" s="81">
        <f t="shared" si="4"/>
        <v>1004457472</v>
      </c>
      <c r="Q20" s="96">
        <f t="shared" si="5"/>
        <v>0.2342227513452825</v>
      </c>
      <c r="R20" s="80">
        <f>SUM(R12:R19)</f>
        <v>1039006312</v>
      </c>
      <c r="S20" s="81">
        <f>SUM(S12:S19)</f>
        <v>99617810</v>
      </c>
      <c r="T20" s="81">
        <f t="shared" si="6"/>
        <v>1138624122</v>
      </c>
      <c r="U20" s="96">
        <f t="shared" si="7"/>
        <v>0.23063836735812068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3056764575</v>
      </c>
      <c r="AA20" s="81">
        <f t="shared" si="11"/>
        <v>425938119</v>
      </c>
      <c r="AB20" s="81">
        <f t="shared" si="12"/>
        <v>3482702694</v>
      </c>
      <c r="AC20" s="96">
        <f t="shared" si="13"/>
        <v>0.70545217496972068</v>
      </c>
      <c r="AD20" s="80">
        <f>SUM(AD12:AD19)</f>
        <v>752928072</v>
      </c>
      <c r="AE20" s="81">
        <f>SUM(AE12:AE19)</f>
        <v>96710588</v>
      </c>
      <c r="AF20" s="81">
        <f t="shared" si="14"/>
        <v>849638660</v>
      </c>
      <c r="AG20" s="81">
        <f>SUM(AG12:AG19)</f>
        <v>4058176488</v>
      </c>
      <c r="AH20" s="81">
        <f>SUM(AH12:AH19)</f>
        <v>4409049460</v>
      </c>
      <c r="AI20" s="82">
        <f>SUM(AI12:AI19)</f>
        <v>3378283334</v>
      </c>
      <c r="AJ20" s="116">
        <f t="shared" si="15"/>
        <v>0.76621579427689157</v>
      </c>
      <c r="AK20" s="117">
        <f t="shared" si="16"/>
        <v>0.34012748666591985</v>
      </c>
    </row>
    <row r="21" spans="1:37" x14ac:dyDescent="0.2">
      <c r="A21" s="55" t="s">
        <v>101</v>
      </c>
      <c r="B21" s="56" t="s">
        <v>120</v>
      </c>
      <c r="C21" s="57" t="s">
        <v>121</v>
      </c>
      <c r="D21" s="77">
        <v>371178350</v>
      </c>
      <c r="E21" s="78">
        <v>99402307</v>
      </c>
      <c r="F21" s="79">
        <f t="shared" si="0"/>
        <v>470580657</v>
      </c>
      <c r="G21" s="77">
        <v>422530958</v>
      </c>
      <c r="H21" s="78">
        <v>123287013</v>
      </c>
      <c r="I21" s="79">
        <f t="shared" si="1"/>
        <v>545817971</v>
      </c>
      <c r="J21" s="77">
        <v>59913918</v>
      </c>
      <c r="K21" s="78">
        <v>32243594</v>
      </c>
      <c r="L21" s="78">
        <f t="shared" si="2"/>
        <v>92157512</v>
      </c>
      <c r="M21" s="95">
        <f t="shared" si="3"/>
        <v>0.19583786674852638</v>
      </c>
      <c r="N21" s="77">
        <v>132088225</v>
      </c>
      <c r="O21" s="78">
        <v>36452749</v>
      </c>
      <c r="P21" s="78">
        <f t="shared" si="4"/>
        <v>168540974</v>
      </c>
      <c r="Q21" s="95">
        <f t="shared" si="5"/>
        <v>0.35815533743878469</v>
      </c>
      <c r="R21" s="77">
        <v>62560239</v>
      </c>
      <c r="S21" s="78">
        <v>26759068</v>
      </c>
      <c r="T21" s="78">
        <f t="shared" si="6"/>
        <v>89319307</v>
      </c>
      <c r="U21" s="95">
        <f t="shared" si="7"/>
        <v>0.16364303072754635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254562382</v>
      </c>
      <c r="AA21" s="78">
        <f t="shared" si="11"/>
        <v>95455411</v>
      </c>
      <c r="AB21" s="78">
        <f t="shared" si="12"/>
        <v>350017793</v>
      </c>
      <c r="AC21" s="95">
        <f t="shared" si="13"/>
        <v>0.64127202033807718</v>
      </c>
      <c r="AD21" s="77">
        <v>100238323</v>
      </c>
      <c r="AE21" s="78">
        <v>23880074</v>
      </c>
      <c r="AF21" s="78">
        <f t="shared" si="14"/>
        <v>124118397</v>
      </c>
      <c r="AG21" s="78">
        <v>445805999</v>
      </c>
      <c r="AH21" s="78">
        <v>503181512</v>
      </c>
      <c r="AI21" s="79">
        <v>407417718</v>
      </c>
      <c r="AJ21" s="114">
        <f t="shared" si="15"/>
        <v>0.80968340108648507</v>
      </c>
      <c r="AK21" s="115">
        <f t="shared" si="16"/>
        <v>-0.28037012111911175</v>
      </c>
    </row>
    <row r="22" spans="1:37" x14ac:dyDescent="0.2">
      <c r="A22" s="55" t="s">
        <v>101</v>
      </c>
      <c r="B22" s="56" t="s">
        <v>122</v>
      </c>
      <c r="C22" s="57" t="s">
        <v>123</v>
      </c>
      <c r="D22" s="77">
        <v>442587331</v>
      </c>
      <c r="E22" s="78">
        <v>244669015</v>
      </c>
      <c r="F22" s="79">
        <f t="shared" si="0"/>
        <v>687256346</v>
      </c>
      <c r="G22" s="77">
        <v>460790442</v>
      </c>
      <c r="H22" s="78">
        <v>263722119</v>
      </c>
      <c r="I22" s="79">
        <f t="shared" si="1"/>
        <v>724512561</v>
      </c>
      <c r="J22" s="77">
        <v>200541080</v>
      </c>
      <c r="K22" s="78">
        <v>35792544</v>
      </c>
      <c r="L22" s="78">
        <f t="shared" si="2"/>
        <v>236333624</v>
      </c>
      <c r="M22" s="95">
        <f t="shared" si="3"/>
        <v>0.34387987157269551</v>
      </c>
      <c r="N22" s="77">
        <v>132603210</v>
      </c>
      <c r="O22" s="78">
        <v>59908890</v>
      </c>
      <c r="P22" s="78">
        <f t="shared" si="4"/>
        <v>192512100</v>
      </c>
      <c r="Q22" s="95">
        <f t="shared" si="5"/>
        <v>0.28011687505028871</v>
      </c>
      <c r="R22" s="77">
        <v>108641286</v>
      </c>
      <c r="S22" s="78">
        <v>37132774</v>
      </c>
      <c r="T22" s="78">
        <f t="shared" si="6"/>
        <v>145774060</v>
      </c>
      <c r="U22" s="95">
        <f t="shared" si="7"/>
        <v>0.20120294367125541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441785576</v>
      </c>
      <c r="AA22" s="78">
        <f t="shared" si="11"/>
        <v>132834208</v>
      </c>
      <c r="AB22" s="78">
        <f t="shared" si="12"/>
        <v>574619784</v>
      </c>
      <c r="AC22" s="95">
        <f t="shared" si="13"/>
        <v>0.79311224529618607</v>
      </c>
      <c r="AD22" s="77">
        <v>105719553</v>
      </c>
      <c r="AE22" s="78">
        <v>24833982</v>
      </c>
      <c r="AF22" s="78">
        <f t="shared" si="14"/>
        <v>130553535</v>
      </c>
      <c r="AG22" s="78">
        <v>632144178</v>
      </c>
      <c r="AH22" s="78">
        <v>653454728</v>
      </c>
      <c r="AI22" s="79">
        <v>493619010</v>
      </c>
      <c r="AJ22" s="114">
        <f t="shared" si="15"/>
        <v>0.7553989417305127</v>
      </c>
      <c r="AK22" s="115">
        <f t="shared" si="16"/>
        <v>0.11658454901278614</v>
      </c>
    </row>
    <row r="23" spans="1:37" x14ac:dyDescent="0.2">
      <c r="A23" s="55" t="s">
        <v>101</v>
      </c>
      <c r="B23" s="56" t="s">
        <v>124</v>
      </c>
      <c r="C23" s="57" t="s">
        <v>125</v>
      </c>
      <c r="D23" s="77">
        <v>139084924</v>
      </c>
      <c r="E23" s="78">
        <v>112998085</v>
      </c>
      <c r="F23" s="79">
        <f t="shared" si="0"/>
        <v>252083009</v>
      </c>
      <c r="G23" s="77">
        <v>142127925</v>
      </c>
      <c r="H23" s="78">
        <v>116804237</v>
      </c>
      <c r="I23" s="79">
        <f t="shared" si="1"/>
        <v>258932162</v>
      </c>
      <c r="J23" s="77">
        <v>41978434</v>
      </c>
      <c r="K23" s="78">
        <v>6785609</v>
      </c>
      <c r="L23" s="78">
        <f t="shared" si="2"/>
        <v>48764043</v>
      </c>
      <c r="M23" s="95">
        <f t="shared" si="3"/>
        <v>0.19344438640844691</v>
      </c>
      <c r="N23" s="77">
        <v>36137226</v>
      </c>
      <c r="O23" s="78">
        <v>6446817</v>
      </c>
      <c r="P23" s="78">
        <f t="shared" si="4"/>
        <v>42584043</v>
      </c>
      <c r="Q23" s="95">
        <f t="shared" si="5"/>
        <v>0.16892865238688101</v>
      </c>
      <c r="R23" s="77">
        <v>31717053</v>
      </c>
      <c r="S23" s="78">
        <v>7030427</v>
      </c>
      <c r="T23" s="78">
        <f t="shared" si="6"/>
        <v>38747480</v>
      </c>
      <c r="U23" s="95">
        <f t="shared" si="7"/>
        <v>0.14964336489029895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109832713</v>
      </c>
      <c r="AA23" s="78">
        <f t="shared" si="11"/>
        <v>20262853</v>
      </c>
      <c r="AB23" s="78">
        <f t="shared" si="12"/>
        <v>130095566</v>
      </c>
      <c r="AC23" s="95">
        <f t="shared" si="13"/>
        <v>0.50243108077087772</v>
      </c>
      <c r="AD23" s="77">
        <v>29963780</v>
      </c>
      <c r="AE23" s="78">
        <v>10093381</v>
      </c>
      <c r="AF23" s="78">
        <f t="shared" si="14"/>
        <v>40057161</v>
      </c>
      <c r="AG23" s="78">
        <v>172038686</v>
      </c>
      <c r="AH23" s="78">
        <v>175463313</v>
      </c>
      <c r="AI23" s="79">
        <v>127967656</v>
      </c>
      <c r="AJ23" s="114">
        <f t="shared" si="15"/>
        <v>0.72931289060978799</v>
      </c>
      <c r="AK23" s="115">
        <f t="shared" si="16"/>
        <v>-3.2695302595208919E-2</v>
      </c>
    </row>
    <row r="24" spans="1:37" x14ac:dyDescent="0.2">
      <c r="A24" s="55" t="s">
        <v>101</v>
      </c>
      <c r="B24" s="56" t="s">
        <v>126</v>
      </c>
      <c r="C24" s="57" t="s">
        <v>127</v>
      </c>
      <c r="D24" s="77">
        <v>240449034</v>
      </c>
      <c r="E24" s="78">
        <v>33877200</v>
      </c>
      <c r="F24" s="79">
        <f t="shared" si="0"/>
        <v>274326234</v>
      </c>
      <c r="G24" s="77">
        <v>250077786</v>
      </c>
      <c r="H24" s="78">
        <v>65649950</v>
      </c>
      <c r="I24" s="79">
        <f t="shared" si="1"/>
        <v>315727736</v>
      </c>
      <c r="J24" s="77">
        <v>82819117</v>
      </c>
      <c r="K24" s="78">
        <v>9053167</v>
      </c>
      <c r="L24" s="78">
        <f t="shared" si="2"/>
        <v>91872284</v>
      </c>
      <c r="M24" s="95">
        <f t="shared" si="3"/>
        <v>0.33490156103699509</v>
      </c>
      <c r="N24" s="77">
        <v>71314792</v>
      </c>
      <c r="O24" s="78">
        <v>13002496</v>
      </c>
      <c r="P24" s="78">
        <f t="shared" si="4"/>
        <v>84317288</v>
      </c>
      <c r="Q24" s="95">
        <f t="shared" si="5"/>
        <v>0.3073613732472994</v>
      </c>
      <c r="R24" s="77">
        <v>64010676</v>
      </c>
      <c r="S24" s="78">
        <v>6830488</v>
      </c>
      <c r="T24" s="78">
        <f t="shared" si="6"/>
        <v>70841164</v>
      </c>
      <c r="U24" s="95">
        <f t="shared" si="7"/>
        <v>0.22437421842469996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218144585</v>
      </c>
      <c r="AA24" s="78">
        <f t="shared" si="11"/>
        <v>28886151</v>
      </c>
      <c r="AB24" s="78">
        <f t="shared" si="12"/>
        <v>247030736</v>
      </c>
      <c r="AC24" s="95">
        <f t="shared" si="13"/>
        <v>0.78241696193583699</v>
      </c>
      <c r="AD24" s="77">
        <v>22429708</v>
      </c>
      <c r="AE24" s="78">
        <v>4296347</v>
      </c>
      <c r="AF24" s="78">
        <f t="shared" si="14"/>
        <v>26726055</v>
      </c>
      <c r="AG24" s="78">
        <v>268646182</v>
      </c>
      <c r="AH24" s="78">
        <v>274414499</v>
      </c>
      <c r="AI24" s="79">
        <v>176396975</v>
      </c>
      <c r="AJ24" s="114">
        <f t="shared" si="15"/>
        <v>0.64281215330389663</v>
      </c>
      <c r="AK24" s="115">
        <f t="shared" si="16"/>
        <v>1.6506405079238218</v>
      </c>
    </row>
    <row r="25" spans="1:37" x14ac:dyDescent="0.2">
      <c r="A25" s="55" t="s">
        <v>101</v>
      </c>
      <c r="B25" s="56" t="s">
        <v>128</v>
      </c>
      <c r="C25" s="57" t="s">
        <v>129</v>
      </c>
      <c r="D25" s="77">
        <v>174499234</v>
      </c>
      <c r="E25" s="78">
        <v>34352841</v>
      </c>
      <c r="F25" s="79">
        <f t="shared" si="0"/>
        <v>208852075</v>
      </c>
      <c r="G25" s="77">
        <v>200941734</v>
      </c>
      <c r="H25" s="78">
        <v>37180948</v>
      </c>
      <c r="I25" s="79">
        <f t="shared" si="1"/>
        <v>238122682</v>
      </c>
      <c r="J25" s="77">
        <v>67710368</v>
      </c>
      <c r="K25" s="78">
        <v>8587838</v>
      </c>
      <c r="L25" s="78">
        <f t="shared" si="2"/>
        <v>76298206</v>
      </c>
      <c r="M25" s="95">
        <f t="shared" si="3"/>
        <v>0.36532175224976815</v>
      </c>
      <c r="N25" s="77">
        <v>44865068</v>
      </c>
      <c r="O25" s="78">
        <v>8652055</v>
      </c>
      <c r="P25" s="78">
        <f t="shared" si="4"/>
        <v>53517123</v>
      </c>
      <c r="Q25" s="95">
        <f t="shared" si="5"/>
        <v>0.25624415270951939</v>
      </c>
      <c r="R25" s="77">
        <v>32688921</v>
      </c>
      <c r="S25" s="78">
        <v>5453914</v>
      </c>
      <c r="T25" s="78">
        <f t="shared" si="6"/>
        <v>38142835</v>
      </c>
      <c r="U25" s="95">
        <f t="shared" si="7"/>
        <v>0.16018144378199134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145264357</v>
      </c>
      <c r="AA25" s="78">
        <f t="shared" si="11"/>
        <v>22693807</v>
      </c>
      <c r="AB25" s="78">
        <f t="shared" si="12"/>
        <v>167958164</v>
      </c>
      <c r="AC25" s="95">
        <f t="shared" si="13"/>
        <v>0.70534298786370964</v>
      </c>
      <c r="AD25" s="77">
        <v>34466473</v>
      </c>
      <c r="AE25" s="78">
        <v>3220668</v>
      </c>
      <c r="AF25" s="78">
        <f t="shared" si="14"/>
        <v>37687141</v>
      </c>
      <c r="AG25" s="78">
        <v>209351017</v>
      </c>
      <c r="AH25" s="78">
        <v>212355079</v>
      </c>
      <c r="AI25" s="79">
        <v>150271464</v>
      </c>
      <c r="AJ25" s="114">
        <f t="shared" si="15"/>
        <v>0.7076424294047613</v>
      </c>
      <c r="AK25" s="115">
        <f t="shared" si="16"/>
        <v>1.2091498264620304E-2</v>
      </c>
    </row>
    <row r="26" spans="1:37" x14ac:dyDescent="0.2">
      <c r="A26" s="55" t="s">
        <v>101</v>
      </c>
      <c r="B26" s="56" t="s">
        <v>130</v>
      </c>
      <c r="C26" s="57" t="s">
        <v>131</v>
      </c>
      <c r="D26" s="77">
        <v>518967015</v>
      </c>
      <c r="E26" s="78">
        <v>43391307</v>
      </c>
      <c r="F26" s="79">
        <f t="shared" si="0"/>
        <v>562358322</v>
      </c>
      <c r="G26" s="77">
        <v>591612121</v>
      </c>
      <c r="H26" s="78">
        <v>75249567</v>
      </c>
      <c r="I26" s="79">
        <f t="shared" si="1"/>
        <v>666861688</v>
      </c>
      <c r="J26" s="77">
        <v>211551343</v>
      </c>
      <c r="K26" s="78">
        <v>7545304</v>
      </c>
      <c r="L26" s="78">
        <f t="shared" si="2"/>
        <v>219096647</v>
      </c>
      <c r="M26" s="95">
        <f t="shared" si="3"/>
        <v>0.38960328037965802</v>
      </c>
      <c r="N26" s="77">
        <v>120087052</v>
      </c>
      <c r="O26" s="78">
        <v>23715753</v>
      </c>
      <c r="P26" s="78">
        <f t="shared" si="4"/>
        <v>143802805</v>
      </c>
      <c r="Q26" s="95">
        <f t="shared" si="5"/>
        <v>0.25571383826698307</v>
      </c>
      <c r="R26" s="77">
        <v>97666079</v>
      </c>
      <c r="S26" s="78">
        <v>7151229</v>
      </c>
      <c r="T26" s="78">
        <f t="shared" si="6"/>
        <v>104817308</v>
      </c>
      <c r="U26" s="95">
        <f t="shared" si="7"/>
        <v>0.15717998182555662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429304474</v>
      </c>
      <c r="AA26" s="78">
        <f t="shared" si="11"/>
        <v>38412286</v>
      </c>
      <c r="AB26" s="78">
        <f t="shared" si="12"/>
        <v>467716760</v>
      </c>
      <c r="AC26" s="95">
        <f t="shared" si="13"/>
        <v>0.70136996684086006</v>
      </c>
      <c r="AD26" s="77">
        <v>104710314</v>
      </c>
      <c r="AE26" s="78">
        <v>5264852</v>
      </c>
      <c r="AF26" s="78">
        <f t="shared" si="14"/>
        <v>109975166</v>
      </c>
      <c r="AG26" s="78">
        <v>492670704</v>
      </c>
      <c r="AH26" s="78">
        <v>526897825</v>
      </c>
      <c r="AI26" s="79">
        <v>425896966</v>
      </c>
      <c r="AJ26" s="114">
        <f t="shared" si="15"/>
        <v>0.80831035125263617</v>
      </c>
      <c r="AK26" s="115">
        <f t="shared" si="16"/>
        <v>-4.6900206542993539E-2</v>
      </c>
    </row>
    <row r="27" spans="1:37" x14ac:dyDescent="0.2">
      <c r="A27" s="55" t="s">
        <v>116</v>
      </c>
      <c r="B27" s="56" t="s">
        <v>132</v>
      </c>
      <c r="C27" s="57" t="s">
        <v>133</v>
      </c>
      <c r="D27" s="77">
        <v>1881379732</v>
      </c>
      <c r="E27" s="78">
        <v>571188514</v>
      </c>
      <c r="F27" s="79">
        <f t="shared" si="0"/>
        <v>2452568246</v>
      </c>
      <c r="G27" s="77">
        <v>1884709572</v>
      </c>
      <c r="H27" s="78">
        <v>415590444</v>
      </c>
      <c r="I27" s="79">
        <f t="shared" si="1"/>
        <v>2300300016</v>
      </c>
      <c r="J27" s="77">
        <v>628897732</v>
      </c>
      <c r="K27" s="78">
        <v>57065957</v>
      </c>
      <c r="L27" s="78">
        <f t="shared" si="2"/>
        <v>685963689</v>
      </c>
      <c r="M27" s="95">
        <f t="shared" si="3"/>
        <v>0.27969198823264874</v>
      </c>
      <c r="N27" s="77">
        <v>580005826</v>
      </c>
      <c r="O27" s="78">
        <v>161234189</v>
      </c>
      <c r="P27" s="78">
        <f t="shared" si="4"/>
        <v>741240015</v>
      </c>
      <c r="Q27" s="95">
        <f t="shared" si="5"/>
        <v>0.30223012803371346</v>
      </c>
      <c r="R27" s="77">
        <v>478993714</v>
      </c>
      <c r="S27" s="78">
        <v>80724647</v>
      </c>
      <c r="T27" s="78">
        <f t="shared" si="6"/>
        <v>559718361</v>
      </c>
      <c r="U27" s="95">
        <f t="shared" si="7"/>
        <v>0.24332406951563487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1687897272</v>
      </c>
      <c r="AA27" s="78">
        <f t="shared" si="11"/>
        <v>299024793</v>
      </c>
      <c r="AB27" s="78">
        <f t="shared" si="12"/>
        <v>1986922065</v>
      </c>
      <c r="AC27" s="95">
        <f t="shared" si="13"/>
        <v>0.86376648749282103</v>
      </c>
      <c r="AD27" s="77">
        <v>369967436</v>
      </c>
      <c r="AE27" s="78">
        <v>4270621</v>
      </c>
      <c r="AF27" s="78">
        <f t="shared" si="14"/>
        <v>374238057</v>
      </c>
      <c r="AG27" s="78">
        <v>2454265633</v>
      </c>
      <c r="AH27" s="78">
        <v>2478777787</v>
      </c>
      <c r="AI27" s="79">
        <v>1439908083</v>
      </c>
      <c r="AJ27" s="114">
        <f t="shared" si="15"/>
        <v>0.58089437889577156</v>
      </c>
      <c r="AK27" s="115">
        <f t="shared" si="16"/>
        <v>0.49562117088481994</v>
      </c>
    </row>
    <row r="28" spans="1:37" ht="16.5" x14ac:dyDescent="0.3">
      <c r="A28" s="58" t="s">
        <v>0</v>
      </c>
      <c r="B28" s="59" t="s">
        <v>134</v>
      </c>
      <c r="C28" s="60" t="s">
        <v>0</v>
      </c>
      <c r="D28" s="80">
        <f>SUM(D21:D27)</f>
        <v>3768145620</v>
      </c>
      <c r="E28" s="81">
        <f>SUM(E21:E27)</f>
        <v>1139879269</v>
      </c>
      <c r="F28" s="82">
        <f t="shared" si="0"/>
        <v>4908024889</v>
      </c>
      <c r="G28" s="80">
        <f>SUM(G21:G27)</f>
        <v>3952790538</v>
      </c>
      <c r="H28" s="81">
        <f>SUM(H21:H27)</f>
        <v>1097484278</v>
      </c>
      <c r="I28" s="82">
        <f t="shared" si="1"/>
        <v>5050274816</v>
      </c>
      <c r="J28" s="80">
        <f>SUM(J21:J27)</f>
        <v>1293411992</v>
      </c>
      <c r="K28" s="81">
        <f>SUM(K21:K27)</f>
        <v>157074013</v>
      </c>
      <c r="L28" s="81">
        <f t="shared" si="2"/>
        <v>1450486005</v>
      </c>
      <c r="M28" s="96">
        <f t="shared" si="3"/>
        <v>0.29553354716086894</v>
      </c>
      <c r="N28" s="80">
        <f>SUM(N21:N27)</f>
        <v>1117101399</v>
      </c>
      <c r="O28" s="81">
        <f>SUM(O21:O27)</f>
        <v>309412949</v>
      </c>
      <c r="P28" s="81">
        <f t="shared" si="4"/>
        <v>1426514348</v>
      </c>
      <c r="Q28" s="96">
        <f t="shared" si="5"/>
        <v>0.29064937123630791</v>
      </c>
      <c r="R28" s="80">
        <f>SUM(R21:R27)</f>
        <v>876277968</v>
      </c>
      <c r="S28" s="81">
        <f>SUM(S21:S27)</f>
        <v>171082547</v>
      </c>
      <c r="T28" s="81">
        <f t="shared" si="6"/>
        <v>1047360515</v>
      </c>
      <c r="U28" s="96">
        <f t="shared" si="7"/>
        <v>0.20738683599589683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3286791359</v>
      </c>
      <c r="AA28" s="81">
        <f t="shared" si="11"/>
        <v>637569509</v>
      </c>
      <c r="AB28" s="81">
        <f t="shared" si="12"/>
        <v>3924360868</v>
      </c>
      <c r="AC28" s="96">
        <f t="shared" si="13"/>
        <v>0.7770588752055746</v>
      </c>
      <c r="AD28" s="80">
        <f>SUM(AD21:AD27)</f>
        <v>767495587</v>
      </c>
      <c r="AE28" s="81">
        <f>SUM(AE21:AE27)</f>
        <v>75859925</v>
      </c>
      <c r="AF28" s="81">
        <f t="shared" si="14"/>
        <v>843355512</v>
      </c>
      <c r="AG28" s="81">
        <f>SUM(AG21:AG27)</f>
        <v>4674922399</v>
      </c>
      <c r="AH28" s="81">
        <f>SUM(AH21:AH27)</f>
        <v>4824544743</v>
      </c>
      <c r="AI28" s="82">
        <f>SUM(AI21:AI27)</f>
        <v>3221477872</v>
      </c>
      <c r="AJ28" s="116">
        <f t="shared" si="15"/>
        <v>0.66772681021853675</v>
      </c>
      <c r="AK28" s="117">
        <f t="shared" si="16"/>
        <v>0.24189680401353675</v>
      </c>
    </row>
    <row r="29" spans="1:37" x14ac:dyDescent="0.2">
      <c r="A29" s="55" t="s">
        <v>101</v>
      </c>
      <c r="B29" s="56" t="s">
        <v>135</v>
      </c>
      <c r="C29" s="57" t="s">
        <v>136</v>
      </c>
      <c r="D29" s="77">
        <v>420876653</v>
      </c>
      <c r="E29" s="78">
        <v>30103750</v>
      </c>
      <c r="F29" s="79">
        <f t="shared" si="0"/>
        <v>450980403</v>
      </c>
      <c r="G29" s="77">
        <v>404247698</v>
      </c>
      <c r="H29" s="78">
        <v>32103750</v>
      </c>
      <c r="I29" s="79">
        <f t="shared" si="1"/>
        <v>436351448</v>
      </c>
      <c r="J29" s="77">
        <v>116664440</v>
      </c>
      <c r="K29" s="78">
        <v>63523494</v>
      </c>
      <c r="L29" s="78">
        <f t="shared" si="2"/>
        <v>180187934</v>
      </c>
      <c r="M29" s="95">
        <f t="shared" si="3"/>
        <v>0.39954714839349681</v>
      </c>
      <c r="N29" s="77">
        <v>71250287</v>
      </c>
      <c r="O29" s="78">
        <v>7728084</v>
      </c>
      <c r="P29" s="78">
        <f t="shared" si="4"/>
        <v>78978371</v>
      </c>
      <c r="Q29" s="95">
        <f t="shared" si="5"/>
        <v>0.17512594887631958</v>
      </c>
      <c r="R29" s="77">
        <v>62891256</v>
      </c>
      <c r="S29" s="78">
        <v>10054006</v>
      </c>
      <c r="T29" s="78">
        <f t="shared" si="6"/>
        <v>72945262</v>
      </c>
      <c r="U29" s="95">
        <f t="shared" si="7"/>
        <v>0.16717089477837599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250805983</v>
      </c>
      <c r="AA29" s="78">
        <f t="shared" si="11"/>
        <v>81305584</v>
      </c>
      <c r="AB29" s="78">
        <f t="shared" si="12"/>
        <v>332111567</v>
      </c>
      <c r="AC29" s="95">
        <f t="shared" si="13"/>
        <v>0.76111026678660176</v>
      </c>
      <c r="AD29" s="77">
        <v>56633732</v>
      </c>
      <c r="AE29" s="78">
        <v>12745752</v>
      </c>
      <c r="AF29" s="78">
        <f t="shared" si="14"/>
        <v>69379484</v>
      </c>
      <c r="AG29" s="78">
        <v>383486616</v>
      </c>
      <c r="AH29" s="78">
        <v>415413342</v>
      </c>
      <c r="AI29" s="79">
        <v>280695624</v>
      </c>
      <c r="AJ29" s="114">
        <f t="shared" si="15"/>
        <v>0.67570199514680007</v>
      </c>
      <c r="AK29" s="115">
        <f t="shared" si="16"/>
        <v>5.1395279907241687E-2</v>
      </c>
    </row>
    <row r="30" spans="1:37" x14ac:dyDescent="0.2">
      <c r="A30" s="55" t="s">
        <v>101</v>
      </c>
      <c r="B30" s="56" t="s">
        <v>137</v>
      </c>
      <c r="C30" s="57" t="s">
        <v>138</v>
      </c>
      <c r="D30" s="77">
        <v>252640181</v>
      </c>
      <c r="E30" s="78">
        <v>72031624</v>
      </c>
      <c r="F30" s="79">
        <f t="shared" si="0"/>
        <v>324671805</v>
      </c>
      <c r="G30" s="77">
        <v>255611306</v>
      </c>
      <c r="H30" s="78">
        <v>116769378</v>
      </c>
      <c r="I30" s="79">
        <f t="shared" si="1"/>
        <v>372380684</v>
      </c>
      <c r="J30" s="77">
        <v>98272993</v>
      </c>
      <c r="K30" s="78">
        <v>16588010</v>
      </c>
      <c r="L30" s="78">
        <f t="shared" si="2"/>
        <v>114861003</v>
      </c>
      <c r="M30" s="95">
        <f t="shared" si="3"/>
        <v>0.35377572438111771</v>
      </c>
      <c r="N30" s="77">
        <v>75903880</v>
      </c>
      <c r="O30" s="78">
        <v>22083277</v>
      </c>
      <c r="P30" s="78">
        <f t="shared" si="4"/>
        <v>97987157</v>
      </c>
      <c r="Q30" s="95">
        <f t="shared" si="5"/>
        <v>0.30180371529335603</v>
      </c>
      <c r="R30" s="77">
        <v>61945828</v>
      </c>
      <c r="S30" s="78">
        <v>9418957</v>
      </c>
      <c r="T30" s="78">
        <f t="shared" si="6"/>
        <v>71364785</v>
      </c>
      <c r="U30" s="95">
        <f t="shared" si="7"/>
        <v>0.19164470142065693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236122701</v>
      </c>
      <c r="AA30" s="78">
        <f t="shared" si="11"/>
        <v>48090244</v>
      </c>
      <c r="AB30" s="78">
        <f t="shared" si="12"/>
        <v>284212945</v>
      </c>
      <c r="AC30" s="95">
        <f t="shared" si="13"/>
        <v>0.76323224380779109</v>
      </c>
      <c r="AD30" s="77">
        <v>63529998</v>
      </c>
      <c r="AE30" s="78">
        <v>15021941</v>
      </c>
      <c r="AF30" s="78">
        <f t="shared" si="14"/>
        <v>78551939</v>
      </c>
      <c r="AG30" s="78">
        <v>309684778</v>
      </c>
      <c r="AH30" s="78">
        <v>305983111</v>
      </c>
      <c r="AI30" s="79">
        <v>238347514</v>
      </c>
      <c r="AJ30" s="114">
        <f t="shared" si="15"/>
        <v>0.77895643723943964</v>
      </c>
      <c r="AK30" s="115">
        <f t="shared" si="16"/>
        <v>-9.1495564482501179E-2</v>
      </c>
    </row>
    <row r="31" spans="1:37" x14ac:dyDescent="0.2">
      <c r="A31" s="55" t="s">
        <v>101</v>
      </c>
      <c r="B31" s="56" t="s">
        <v>139</v>
      </c>
      <c r="C31" s="57" t="s">
        <v>140</v>
      </c>
      <c r="D31" s="77">
        <v>218512024</v>
      </c>
      <c r="E31" s="78">
        <v>66193719</v>
      </c>
      <c r="F31" s="79">
        <f t="shared" si="0"/>
        <v>284705743</v>
      </c>
      <c r="G31" s="77">
        <v>267437531</v>
      </c>
      <c r="H31" s="78">
        <v>74187602</v>
      </c>
      <c r="I31" s="79">
        <f t="shared" si="1"/>
        <v>341625133</v>
      </c>
      <c r="J31" s="77">
        <v>80274998</v>
      </c>
      <c r="K31" s="78">
        <v>23719739</v>
      </c>
      <c r="L31" s="78">
        <f t="shared" si="2"/>
        <v>103994737</v>
      </c>
      <c r="M31" s="95">
        <f t="shared" si="3"/>
        <v>0.36527094924109066</v>
      </c>
      <c r="N31" s="77">
        <v>16101905</v>
      </c>
      <c r="O31" s="78">
        <v>21455796</v>
      </c>
      <c r="P31" s="78">
        <f t="shared" si="4"/>
        <v>37557701</v>
      </c>
      <c r="Q31" s="95">
        <f t="shared" si="5"/>
        <v>0.13191760940347452</v>
      </c>
      <c r="R31" s="77">
        <v>58443189</v>
      </c>
      <c r="S31" s="78">
        <v>9381027</v>
      </c>
      <c r="T31" s="78">
        <f t="shared" si="6"/>
        <v>67824216</v>
      </c>
      <c r="U31" s="95">
        <f t="shared" si="7"/>
        <v>0.19853403467244315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154820092</v>
      </c>
      <c r="AA31" s="78">
        <f t="shared" si="11"/>
        <v>54556562</v>
      </c>
      <c r="AB31" s="78">
        <f t="shared" si="12"/>
        <v>209376654</v>
      </c>
      <c r="AC31" s="95">
        <f t="shared" si="13"/>
        <v>0.61288422242634</v>
      </c>
      <c r="AD31" s="77">
        <v>56820212</v>
      </c>
      <c r="AE31" s="78">
        <v>6857147</v>
      </c>
      <c r="AF31" s="78">
        <f t="shared" si="14"/>
        <v>63677359</v>
      </c>
      <c r="AG31" s="78">
        <v>292063704</v>
      </c>
      <c r="AH31" s="78">
        <v>298342832</v>
      </c>
      <c r="AI31" s="79">
        <v>216550988</v>
      </c>
      <c r="AJ31" s="114">
        <f t="shared" si="15"/>
        <v>0.72584612322779052</v>
      </c>
      <c r="AK31" s="115">
        <f t="shared" si="16"/>
        <v>6.5122942677318107E-2</v>
      </c>
    </row>
    <row r="32" spans="1:37" x14ac:dyDescent="0.2">
      <c r="A32" s="55" t="s">
        <v>101</v>
      </c>
      <c r="B32" s="56" t="s">
        <v>141</v>
      </c>
      <c r="C32" s="57" t="s">
        <v>142</v>
      </c>
      <c r="D32" s="77">
        <v>255565444</v>
      </c>
      <c r="E32" s="78">
        <v>155875794</v>
      </c>
      <c r="F32" s="79">
        <f t="shared" si="0"/>
        <v>411441238</v>
      </c>
      <c r="G32" s="77">
        <v>281733699</v>
      </c>
      <c r="H32" s="78">
        <v>196964440</v>
      </c>
      <c r="I32" s="79">
        <f t="shared" si="1"/>
        <v>478698139</v>
      </c>
      <c r="J32" s="77">
        <v>85319711</v>
      </c>
      <c r="K32" s="78">
        <v>27430843</v>
      </c>
      <c r="L32" s="78">
        <f t="shared" si="2"/>
        <v>112750554</v>
      </c>
      <c r="M32" s="95">
        <f t="shared" si="3"/>
        <v>0.27403804866054771</v>
      </c>
      <c r="N32" s="77">
        <v>78168136</v>
      </c>
      <c r="O32" s="78">
        <v>52562166</v>
      </c>
      <c r="P32" s="78">
        <f t="shared" si="4"/>
        <v>130730302</v>
      </c>
      <c r="Q32" s="95">
        <f t="shared" si="5"/>
        <v>0.31773747968355082</v>
      </c>
      <c r="R32" s="77">
        <v>58130598</v>
      </c>
      <c r="S32" s="78">
        <v>38143533</v>
      </c>
      <c r="T32" s="78">
        <f t="shared" si="6"/>
        <v>96274131</v>
      </c>
      <c r="U32" s="95">
        <f t="shared" si="7"/>
        <v>0.20111657672435615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221618445</v>
      </c>
      <c r="AA32" s="78">
        <f t="shared" si="11"/>
        <v>118136542</v>
      </c>
      <c r="AB32" s="78">
        <f t="shared" si="12"/>
        <v>339754987</v>
      </c>
      <c r="AC32" s="95">
        <f t="shared" si="13"/>
        <v>0.70974787516355897</v>
      </c>
      <c r="AD32" s="77">
        <v>49482240</v>
      </c>
      <c r="AE32" s="78">
        <v>26888757</v>
      </c>
      <c r="AF32" s="78">
        <f t="shared" si="14"/>
        <v>76370997</v>
      </c>
      <c r="AG32" s="78">
        <v>300865575</v>
      </c>
      <c r="AH32" s="78">
        <v>359458639</v>
      </c>
      <c r="AI32" s="79">
        <v>278691080</v>
      </c>
      <c r="AJ32" s="114">
        <f t="shared" si="15"/>
        <v>0.77530778165551339</v>
      </c>
      <c r="AK32" s="115">
        <f t="shared" si="16"/>
        <v>0.26061115844801663</v>
      </c>
    </row>
    <row r="33" spans="1:37" x14ac:dyDescent="0.2">
      <c r="A33" s="55" t="s">
        <v>101</v>
      </c>
      <c r="B33" s="56" t="s">
        <v>143</v>
      </c>
      <c r="C33" s="57" t="s">
        <v>144</v>
      </c>
      <c r="D33" s="77">
        <v>130961529</v>
      </c>
      <c r="E33" s="78">
        <v>39831071</v>
      </c>
      <c r="F33" s="79">
        <f t="shared" si="0"/>
        <v>170792600</v>
      </c>
      <c r="G33" s="77">
        <v>133383044</v>
      </c>
      <c r="H33" s="78">
        <v>88038884</v>
      </c>
      <c r="I33" s="79">
        <f t="shared" si="1"/>
        <v>221421928</v>
      </c>
      <c r="J33" s="77">
        <v>49448041</v>
      </c>
      <c r="K33" s="78">
        <v>4772999</v>
      </c>
      <c r="L33" s="78">
        <f t="shared" si="2"/>
        <v>54221040</v>
      </c>
      <c r="M33" s="95">
        <f t="shared" si="3"/>
        <v>0.31746715021611005</v>
      </c>
      <c r="N33" s="77">
        <v>40297618</v>
      </c>
      <c r="O33" s="78">
        <v>18701865</v>
      </c>
      <c r="P33" s="78">
        <f t="shared" si="4"/>
        <v>58999483</v>
      </c>
      <c r="Q33" s="95">
        <f t="shared" si="5"/>
        <v>0.34544519493233311</v>
      </c>
      <c r="R33" s="77">
        <v>32186956</v>
      </c>
      <c r="S33" s="78">
        <v>7648968</v>
      </c>
      <c r="T33" s="78">
        <f t="shared" si="6"/>
        <v>39835924</v>
      </c>
      <c r="U33" s="95">
        <f t="shared" si="7"/>
        <v>0.1799095706546282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121932615</v>
      </c>
      <c r="AA33" s="78">
        <f t="shared" si="11"/>
        <v>31123832</v>
      </c>
      <c r="AB33" s="78">
        <f t="shared" si="12"/>
        <v>153056447</v>
      </c>
      <c r="AC33" s="95">
        <f t="shared" si="13"/>
        <v>0.69124340295691045</v>
      </c>
      <c r="AD33" s="77">
        <v>34430656</v>
      </c>
      <c r="AE33" s="78">
        <v>4177883</v>
      </c>
      <c r="AF33" s="78">
        <f t="shared" si="14"/>
        <v>38608539</v>
      </c>
      <c r="AG33" s="78">
        <v>154867913</v>
      </c>
      <c r="AH33" s="78">
        <v>161248795</v>
      </c>
      <c r="AI33" s="79">
        <v>128696979</v>
      </c>
      <c r="AJ33" s="114">
        <f t="shared" si="15"/>
        <v>0.79812676429613005</v>
      </c>
      <c r="AK33" s="115">
        <f t="shared" si="16"/>
        <v>3.1790506240083394E-2</v>
      </c>
    </row>
    <row r="34" spans="1:37" x14ac:dyDescent="0.2">
      <c r="A34" s="55" t="s">
        <v>101</v>
      </c>
      <c r="B34" s="56" t="s">
        <v>145</v>
      </c>
      <c r="C34" s="57" t="s">
        <v>146</v>
      </c>
      <c r="D34" s="77">
        <v>977920140</v>
      </c>
      <c r="E34" s="78">
        <v>117409100</v>
      </c>
      <c r="F34" s="79">
        <f t="shared" si="0"/>
        <v>1095329240</v>
      </c>
      <c r="G34" s="77">
        <v>1015164689</v>
      </c>
      <c r="H34" s="78">
        <v>183860020</v>
      </c>
      <c r="I34" s="79">
        <f t="shared" si="1"/>
        <v>1199024709</v>
      </c>
      <c r="J34" s="77">
        <v>388389471</v>
      </c>
      <c r="K34" s="78">
        <v>36489380</v>
      </c>
      <c r="L34" s="78">
        <f t="shared" si="2"/>
        <v>424878851</v>
      </c>
      <c r="M34" s="95">
        <f t="shared" si="3"/>
        <v>0.38790058320729209</v>
      </c>
      <c r="N34" s="77">
        <v>186695888</v>
      </c>
      <c r="O34" s="78">
        <v>59794362</v>
      </c>
      <c r="P34" s="78">
        <f t="shared" si="4"/>
        <v>246490250</v>
      </c>
      <c r="Q34" s="95">
        <f t="shared" si="5"/>
        <v>0.2250375877850207</v>
      </c>
      <c r="R34" s="77">
        <v>192603615</v>
      </c>
      <c r="S34" s="78">
        <v>17156803</v>
      </c>
      <c r="T34" s="78">
        <f t="shared" si="6"/>
        <v>209760418</v>
      </c>
      <c r="U34" s="95">
        <f t="shared" si="7"/>
        <v>0.17494253156379283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767688974</v>
      </c>
      <c r="AA34" s="78">
        <f t="shared" si="11"/>
        <v>113440545</v>
      </c>
      <c r="AB34" s="78">
        <f t="shared" si="12"/>
        <v>881129519</v>
      </c>
      <c r="AC34" s="95">
        <f t="shared" si="13"/>
        <v>0.73487186075996036</v>
      </c>
      <c r="AD34" s="77">
        <v>230652017</v>
      </c>
      <c r="AE34" s="78">
        <v>15138236</v>
      </c>
      <c r="AF34" s="78">
        <f t="shared" si="14"/>
        <v>245790253</v>
      </c>
      <c r="AG34" s="78">
        <v>1001957045</v>
      </c>
      <c r="AH34" s="78">
        <v>1195837229</v>
      </c>
      <c r="AI34" s="79">
        <v>746435436</v>
      </c>
      <c r="AJ34" s="114">
        <f t="shared" si="15"/>
        <v>0.62419484683897564</v>
      </c>
      <c r="AK34" s="115">
        <f t="shared" si="16"/>
        <v>-0.14658772900974226</v>
      </c>
    </row>
    <row r="35" spans="1:37" x14ac:dyDescent="0.2">
      <c r="A35" s="55" t="s">
        <v>116</v>
      </c>
      <c r="B35" s="56" t="s">
        <v>147</v>
      </c>
      <c r="C35" s="57" t="s">
        <v>148</v>
      </c>
      <c r="D35" s="77">
        <v>1638085315</v>
      </c>
      <c r="E35" s="78">
        <v>597614268</v>
      </c>
      <c r="F35" s="79">
        <f t="shared" si="0"/>
        <v>2235699583</v>
      </c>
      <c r="G35" s="77">
        <v>1705918265</v>
      </c>
      <c r="H35" s="78">
        <v>610113396</v>
      </c>
      <c r="I35" s="79">
        <f t="shared" si="1"/>
        <v>2316031661</v>
      </c>
      <c r="J35" s="77">
        <v>488619444</v>
      </c>
      <c r="K35" s="78">
        <v>158831957</v>
      </c>
      <c r="L35" s="78">
        <f t="shared" si="2"/>
        <v>647451401</v>
      </c>
      <c r="M35" s="95">
        <f t="shared" si="3"/>
        <v>0.28959678032019387</v>
      </c>
      <c r="N35" s="77">
        <v>463926450</v>
      </c>
      <c r="O35" s="78">
        <v>221091434</v>
      </c>
      <c r="P35" s="78">
        <f t="shared" si="4"/>
        <v>685017884</v>
      </c>
      <c r="Q35" s="95">
        <f t="shared" si="5"/>
        <v>0.30639979056613709</v>
      </c>
      <c r="R35" s="77">
        <v>368519668</v>
      </c>
      <c r="S35" s="78">
        <v>113130378</v>
      </c>
      <c r="T35" s="78">
        <f t="shared" si="6"/>
        <v>481650046</v>
      </c>
      <c r="U35" s="95">
        <f t="shared" si="7"/>
        <v>0.20796349812939799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1321065562</v>
      </c>
      <c r="AA35" s="78">
        <f t="shared" si="11"/>
        <v>493053769</v>
      </c>
      <c r="AB35" s="78">
        <f t="shared" si="12"/>
        <v>1814119331</v>
      </c>
      <c r="AC35" s="95">
        <f t="shared" si="13"/>
        <v>0.78328779418184302</v>
      </c>
      <c r="AD35" s="77">
        <v>320310234</v>
      </c>
      <c r="AE35" s="78">
        <v>107372154</v>
      </c>
      <c r="AF35" s="78">
        <f t="shared" si="14"/>
        <v>427682388</v>
      </c>
      <c r="AG35" s="78">
        <v>2097379567</v>
      </c>
      <c r="AH35" s="78">
        <v>2181049340</v>
      </c>
      <c r="AI35" s="79">
        <v>1698805938</v>
      </c>
      <c r="AJ35" s="114">
        <f t="shared" si="15"/>
        <v>0.77889385941172706</v>
      </c>
      <c r="AK35" s="115">
        <f t="shared" si="16"/>
        <v>0.1261862997267027</v>
      </c>
    </row>
    <row r="36" spans="1:37" ht="16.5" x14ac:dyDescent="0.3">
      <c r="A36" s="58" t="s">
        <v>0</v>
      </c>
      <c r="B36" s="59" t="s">
        <v>149</v>
      </c>
      <c r="C36" s="60" t="s">
        <v>0</v>
      </c>
      <c r="D36" s="80">
        <f>SUM(D29:D35)</f>
        <v>3894561286</v>
      </c>
      <c r="E36" s="81">
        <f>SUM(E29:E35)</f>
        <v>1079059326</v>
      </c>
      <c r="F36" s="82">
        <f t="shared" si="0"/>
        <v>4973620612</v>
      </c>
      <c r="G36" s="80">
        <f>SUM(G29:G35)</f>
        <v>4063496232</v>
      </c>
      <c r="H36" s="81">
        <f>SUM(H29:H35)</f>
        <v>1302037470</v>
      </c>
      <c r="I36" s="82">
        <f t="shared" si="1"/>
        <v>5365533702</v>
      </c>
      <c r="J36" s="80">
        <f>SUM(J29:J35)</f>
        <v>1306989098</v>
      </c>
      <c r="K36" s="81">
        <f>SUM(K29:K35)</f>
        <v>331356422</v>
      </c>
      <c r="L36" s="81">
        <f t="shared" si="2"/>
        <v>1638345520</v>
      </c>
      <c r="M36" s="96">
        <f t="shared" si="3"/>
        <v>0.32940701509220782</v>
      </c>
      <c r="N36" s="80">
        <f>SUM(N29:N35)</f>
        <v>932344164</v>
      </c>
      <c r="O36" s="81">
        <f>SUM(O29:O35)</f>
        <v>403416984</v>
      </c>
      <c r="P36" s="81">
        <f t="shared" si="4"/>
        <v>1335761148</v>
      </c>
      <c r="Q36" s="96">
        <f t="shared" si="5"/>
        <v>0.26856916765568528</v>
      </c>
      <c r="R36" s="80">
        <f>SUM(R29:R35)</f>
        <v>834721110</v>
      </c>
      <c r="S36" s="81">
        <f>SUM(S29:S35)</f>
        <v>204933672</v>
      </c>
      <c r="T36" s="81">
        <f t="shared" si="6"/>
        <v>1039654782</v>
      </c>
      <c r="U36" s="96">
        <f t="shared" si="7"/>
        <v>0.19376539963069642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3074054372</v>
      </c>
      <c r="AA36" s="81">
        <f t="shared" si="11"/>
        <v>939707078</v>
      </c>
      <c r="AB36" s="81">
        <f t="shared" si="12"/>
        <v>4013761450</v>
      </c>
      <c r="AC36" s="96">
        <f t="shared" si="13"/>
        <v>0.74806378506277438</v>
      </c>
      <c r="AD36" s="80">
        <f>SUM(AD29:AD35)</f>
        <v>811859089</v>
      </c>
      <c r="AE36" s="81">
        <f>SUM(AE29:AE35)</f>
        <v>188201870</v>
      </c>
      <c r="AF36" s="81">
        <f t="shared" si="14"/>
        <v>1000060959</v>
      </c>
      <c r="AG36" s="81">
        <f>SUM(AG29:AG35)</f>
        <v>4540305198</v>
      </c>
      <c r="AH36" s="81">
        <f>SUM(AH29:AH35)</f>
        <v>4917333288</v>
      </c>
      <c r="AI36" s="82">
        <f>SUM(AI29:AI35)</f>
        <v>3588223559</v>
      </c>
      <c r="AJ36" s="116">
        <f t="shared" si="15"/>
        <v>0.72970924459330644</v>
      </c>
      <c r="AK36" s="117">
        <f t="shared" si="16"/>
        <v>3.9591409547265366E-2</v>
      </c>
    </row>
    <row r="37" spans="1:37" x14ac:dyDescent="0.2">
      <c r="A37" s="55" t="s">
        <v>101</v>
      </c>
      <c r="B37" s="56" t="s">
        <v>150</v>
      </c>
      <c r="C37" s="57" t="s">
        <v>151</v>
      </c>
      <c r="D37" s="77">
        <v>416082620</v>
      </c>
      <c r="E37" s="78">
        <v>133613928</v>
      </c>
      <c r="F37" s="79">
        <f t="shared" si="0"/>
        <v>549696548</v>
      </c>
      <c r="G37" s="77">
        <v>412988308</v>
      </c>
      <c r="H37" s="78">
        <v>129664086</v>
      </c>
      <c r="I37" s="79">
        <f t="shared" si="1"/>
        <v>542652394</v>
      </c>
      <c r="J37" s="77">
        <v>102167818</v>
      </c>
      <c r="K37" s="78">
        <v>17635890</v>
      </c>
      <c r="L37" s="78">
        <f t="shared" si="2"/>
        <v>119803708</v>
      </c>
      <c r="M37" s="95">
        <f t="shared" si="3"/>
        <v>0.21794517072353892</v>
      </c>
      <c r="N37" s="77">
        <v>95204631</v>
      </c>
      <c r="O37" s="78">
        <v>27619508</v>
      </c>
      <c r="P37" s="78">
        <f t="shared" si="4"/>
        <v>122824139</v>
      </c>
      <c r="Q37" s="95">
        <f t="shared" si="5"/>
        <v>0.22343989506006504</v>
      </c>
      <c r="R37" s="77">
        <v>75061015</v>
      </c>
      <c r="S37" s="78">
        <v>15479466</v>
      </c>
      <c r="T37" s="78">
        <f t="shared" si="6"/>
        <v>90540481</v>
      </c>
      <c r="U37" s="95">
        <f t="shared" si="7"/>
        <v>0.16684802647346286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272433464</v>
      </c>
      <c r="AA37" s="78">
        <f t="shared" si="11"/>
        <v>60734864</v>
      </c>
      <c r="AB37" s="78">
        <f t="shared" si="12"/>
        <v>333168328</v>
      </c>
      <c r="AC37" s="95">
        <f t="shared" si="13"/>
        <v>0.61396269819091598</v>
      </c>
      <c r="AD37" s="77">
        <v>74511402</v>
      </c>
      <c r="AE37" s="78">
        <v>19627013</v>
      </c>
      <c r="AF37" s="78">
        <f t="shared" si="14"/>
        <v>94138415</v>
      </c>
      <c r="AG37" s="78">
        <v>523715148</v>
      </c>
      <c r="AH37" s="78">
        <v>504526129</v>
      </c>
      <c r="AI37" s="79">
        <v>287626852</v>
      </c>
      <c r="AJ37" s="114">
        <f t="shared" si="15"/>
        <v>0.57009307440645951</v>
      </c>
      <c r="AK37" s="115">
        <f t="shared" si="16"/>
        <v>-3.8219615233589854E-2</v>
      </c>
    </row>
    <row r="38" spans="1:37" x14ac:dyDescent="0.2">
      <c r="A38" s="55" t="s">
        <v>101</v>
      </c>
      <c r="B38" s="56" t="s">
        <v>152</v>
      </c>
      <c r="C38" s="57" t="s">
        <v>153</v>
      </c>
      <c r="D38" s="77">
        <v>325572503</v>
      </c>
      <c r="E38" s="78">
        <v>82881350</v>
      </c>
      <c r="F38" s="79">
        <f t="shared" si="0"/>
        <v>408453853</v>
      </c>
      <c r="G38" s="77">
        <v>335400171</v>
      </c>
      <c r="H38" s="78">
        <v>131704395</v>
      </c>
      <c r="I38" s="79">
        <f t="shared" si="1"/>
        <v>467104566</v>
      </c>
      <c r="J38" s="77">
        <v>124465233</v>
      </c>
      <c r="K38" s="78">
        <v>10724171</v>
      </c>
      <c r="L38" s="78">
        <f t="shared" si="2"/>
        <v>135189404</v>
      </c>
      <c r="M38" s="95">
        <f t="shared" si="3"/>
        <v>0.3309784030853542</v>
      </c>
      <c r="N38" s="77">
        <v>85190177</v>
      </c>
      <c r="O38" s="78">
        <v>25189822</v>
      </c>
      <c r="P38" s="78">
        <f t="shared" si="4"/>
        <v>110379999</v>
      </c>
      <c r="Q38" s="95">
        <f t="shared" si="5"/>
        <v>0.27023860391886179</v>
      </c>
      <c r="R38" s="77">
        <v>80659902</v>
      </c>
      <c r="S38" s="78">
        <v>23310608</v>
      </c>
      <c r="T38" s="78">
        <f t="shared" si="6"/>
        <v>103970510</v>
      </c>
      <c r="U38" s="95">
        <f t="shared" si="7"/>
        <v>0.22258508601262528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290315312</v>
      </c>
      <c r="AA38" s="78">
        <f t="shared" si="11"/>
        <v>59224601</v>
      </c>
      <c r="AB38" s="78">
        <f t="shared" si="12"/>
        <v>349539913</v>
      </c>
      <c r="AC38" s="95">
        <f t="shared" si="13"/>
        <v>0.74831191652277707</v>
      </c>
      <c r="AD38" s="77">
        <v>70498042</v>
      </c>
      <c r="AE38" s="78">
        <v>3699561</v>
      </c>
      <c r="AF38" s="78">
        <f t="shared" si="14"/>
        <v>74197603</v>
      </c>
      <c r="AG38" s="78">
        <v>383016986</v>
      </c>
      <c r="AH38" s="78">
        <v>387917025</v>
      </c>
      <c r="AI38" s="79">
        <v>326498071</v>
      </c>
      <c r="AJ38" s="114">
        <f t="shared" si="15"/>
        <v>0.84166986741558969</v>
      </c>
      <c r="AK38" s="115">
        <f t="shared" si="16"/>
        <v>0.40126507860368488</v>
      </c>
    </row>
    <row r="39" spans="1:37" x14ac:dyDescent="0.2">
      <c r="A39" s="55" t="s">
        <v>101</v>
      </c>
      <c r="B39" s="56" t="s">
        <v>154</v>
      </c>
      <c r="C39" s="57" t="s">
        <v>155</v>
      </c>
      <c r="D39" s="77">
        <v>399572713</v>
      </c>
      <c r="E39" s="78">
        <v>33215400</v>
      </c>
      <c r="F39" s="79">
        <f t="shared" si="0"/>
        <v>432788113</v>
      </c>
      <c r="G39" s="77">
        <v>419126913</v>
      </c>
      <c r="H39" s="78">
        <v>31055400</v>
      </c>
      <c r="I39" s="79">
        <f t="shared" si="1"/>
        <v>450182313</v>
      </c>
      <c r="J39" s="77">
        <v>47551410</v>
      </c>
      <c r="K39" s="78">
        <v>7570944</v>
      </c>
      <c r="L39" s="78">
        <f t="shared" si="2"/>
        <v>55122354</v>
      </c>
      <c r="M39" s="95">
        <f t="shared" si="3"/>
        <v>0.12736568390916042</v>
      </c>
      <c r="N39" s="77">
        <v>162071488</v>
      </c>
      <c r="O39" s="78">
        <v>14550941</v>
      </c>
      <c r="P39" s="78">
        <f t="shared" si="4"/>
        <v>176622429</v>
      </c>
      <c r="Q39" s="95">
        <f t="shared" si="5"/>
        <v>0.40810369715491701</v>
      </c>
      <c r="R39" s="77">
        <v>115243868</v>
      </c>
      <c r="S39" s="78">
        <v>11908932</v>
      </c>
      <c r="T39" s="78">
        <f t="shared" si="6"/>
        <v>127152800</v>
      </c>
      <c r="U39" s="95">
        <f t="shared" si="7"/>
        <v>0.28244734705959007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324866766</v>
      </c>
      <c r="AA39" s="78">
        <f t="shared" si="11"/>
        <v>34030817</v>
      </c>
      <c r="AB39" s="78">
        <f t="shared" si="12"/>
        <v>358897583</v>
      </c>
      <c r="AC39" s="95">
        <f t="shared" si="13"/>
        <v>0.79722719581833057</v>
      </c>
      <c r="AD39" s="77">
        <v>84966567</v>
      </c>
      <c r="AE39" s="78">
        <v>8791836</v>
      </c>
      <c r="AF39" s="78">
        <f t="shared" si="14"/>
        <v>93758403</v>
      </c>
      <c r="AG39" s="78">
        <v>347560030</v>
      </c>
      <c r="AH39" s="78">
        <v>391079287</v>
      </c>
      <c r="AI39" s="79">
        <v>307267178</v>
      </c>
      <c r="AJ39" s="114">
        <f t="shared" si="15"/>
        <v>0.7856902377956928</v>
      </c>
      <c r="AK39" s="115">
        <f t="shared" si="16"/>
        <v>0.35617497665782549</v>
      </c>
    </row>
    <row r="40" spans="1:37" x14ac:dyDescent="0.2">
      <c r="A40" s="55" t="s">
        <v>116</v>
      </c>
      <c r="B40" s="56" t="s">
        <v>156</v>
      </c>
      <c r="C40" s="57" t="s">
        <v>157</v>
      </c>
      <c r="D40" s="77">
        <v>747032816</v>
      </c>
      <c r="E40" s="78">
        <v>287901800</v>
      </c>
      <c r="F40" s="79">
        <f t="shared" si="0"/>
        <v>1034934616</v>
      </c>
      <c r="G40" s="77">
        <v>750426803</v>
      </c>
      <c r="H40" s="78">
        <v>262463052</v>
      </c>
      <c r="I40" s="79">
        <f t="shared" si="1"/>
        <v>1012889855</v>
      </c>
      <c r="J40" s="77">
        <v>193830325</v>
      </c>
      <c r="K40" s="78">
        <v>26350687</v>
      </c>
      <c r="L40" s="78">
        <f t="shared" si="2"/>
        <v>220181012</v>
      </c>
      <c r="M40" s="95">
        <f t="shared" si="3"/>
        <v>0.21274871725809585</v>
      </c>
      <c r="N40" s="77">
        <v>77083356</v>
      </c>
      <c r="O40" s="78">
        <v>81528134</v>
      </c>
      <c r="P40" s="78">
        <f t="shared" si="4"/>
        <v>158611490</v>
      </c>
      <c r="Q40" s="95">
        <f t="shared" si="5"/>
        <v>0.15325749815290746</v>
      </c>
      <c r="R40" s="77">
        <v>202719242</v>
      </c>
      <c r="S40" s="78">
        <v>43147505</v>
      </c>
      <c r="T40" s="78">
        <f t="shared" si="6"/>
        <v>245866747</v>
      </c>
      <c r="U40" s="95">
        <f t="shared" si="7"/>
        <v>0.24273789078477837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473632923</v>
      </c>
      <c r="AA40" s="78">
        <f t="shared" si="11"/>
        <v>151026326</v>
      </c>
      <c r="AB40" s="78">
        <f t="shared" si="12"/>
        <v>624659249</v>
      </c>
      <c r="AC40" s="95">
        <f t="shared" si="13"/>
        <v>0.61670994720348937</v>
      </c>
      <c r="AD40" s="77">
        <v>31204707</v>
      </c>
      <c r="AE40" s="78">
        <v>21241613</v>
      </c>
      <c r="AF40" s="78">
        <f t="shared" si="14"/>
        <v>52446320</v>
      </c>
      <c r="AG40" s="78">
        <v>956006254</v>
      </c>
      <c r="AH40" s="78">
        <v>925978269</v>
      </c>
      <c r="AI40" s="79">
        <v>355615725</v>
      </c>
      <c r="AJ40" s="114">
        <f t="shared" si="15"/>
        <v>0.38404327283408418</v>
      </c>
      <c r="AK40" s="115">
        <f t="shared" si="16"/>
        <v>3.6879694704985972</v>
      </c>
    </row>
    <row r="41" spans="1:37" ht="16.5" x14ac:dyDescent="0.3">
      <c r="A41" s="58" t="s">
        <v>0</v>
      </c>
      <c r="B41" s="59" t="s">
        <v>158</v>
      </c>
      <c r="C41" s="60" t="s">
        <v>0</v>
      </c>
      <c r="D41" s="80">
        <f>SUM(D37:D40)</f>
        <v>1888260652</v>
      </c>
      <c r="E41" s="81">
        <f>SUM(E37:E40)</f>
        <v>537612478</v>
      </c>
      <c r="F41" s="82">
        <f t="shared" si="0"/>
        <v>2425873130</v>
      </c>
      <c r="G41" s="80">
        <f>SUM(G37:G40)</f>
        <v>1917942195</v>
      </c>
      <c r="H41" s="81">
        <f>SUM(H37:H40)</f>
        <v>554886933</v>
      </c>
      <c r="I41" s="82">
        <f t="shared" si="1"/>
        <v>2472829128</v>
      </c>
      <c r="J41" s="80">
        <f>SUM(J37:J40)</f>
        <v>468014786</v>
      </c>
      <c r="K41" s="81">
        <f>SUM(K37:K40)</f>
        <v>62281692</v>
      </c>
      <c r="L41" s="81">
        <f t="shared" si="2"/>
        <v>530296478</v>
      </c>
      <c r="M41" s="96">
        <f t="shared" si="3"/>
        <v>0.21860025219043502</v>
      </c>
      <c r="N41" s="80">
        <f>SUM(N37:N40)</f>
        <v>419549652</v>
      </c>
      <c r="O41" s="81">
        <f>SUM(O37:O40)</f>
        <v>148888405</v>
      </c>
      <c r="P41" s="81">
        <f t="shared" si="4"/>
        <v>568438057</v>
      </c>
      <c r="Q41" s="96">
        <f t="shared" si="5"/>
        <v>0.23432307731608371</v>
      </c>
      <c r="R41" s="80">
        <f>SUM(R37:R40)</f>
        <v>473684027</v>
      </c>
      <c r="S41" s="81">
        <f>SUM(S37:S40)</f>
        <v>93846511</v>
      </c>
      <c r="T41" s="81">
        <f t="shared" si="6"/>
        <v>567530538</v>
      </c>
      <c r="U41" s="96">
        <f t="shared" si="7"/>
        <v>0.2295065726838203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1361248465</v>
      </c>
      <c r="AA41" s="81">
        <f t="shared" si="11"/>
        <v>305016608</v>
      </c>
      <c r="AB41" s="81">
        <f t="shared" si="12"/>
        <v>1666265073</v>
      </c>
      <c r="AC41" s="96">
        <f t="shared" si="13"/>
        <v>0.67382944261403899</v>
      </c>
      <c r="AD41" s="80">
        <f>SUM(AD37:AD40)</f>
        <v>261180718</v>
      </c>
      <c r="AE41" s="81">
        <f>SUM(AE37:AE40)</f>
        <v>53360023</v>
      </c>
      <c r="AF41" s="81">
        <f t="shared" si="14"/>
        <v>314540741</v>
      </c>
      <c r="AG41" s="81">
        <f>SUM(AG37:AG40)</f>
        <v>2210298418</v>
      </c>
      <c r="AH41" s="81">
        <f>SUM(AH37:AH40)</f>
        <v>2209500710</v>
      </c>
      <c r="AI41" s="82">
        <f>SUM(AI37:AI40)</f>
        <v>1277007826</v>
      </c>
      <c r="AJ41" s="116">
        <f t="shared" si="15"/>
        <v>0.57796217046701015</v>
      </c>
      <c r="AK41" s="117">
        <f t="shared" si="16"/>
        <v>0.80431487569999716</v>
      </c>
    </row>
    <row r="42" spans="1:37" x14ac:dyDescent="0.2">
      <c r="A42" s="55" t="s">
        <v>101</v>
      </c>
      <c r="B42" s="56" t="s">
        <v>159</v>
      </c>
      <c r="C42" s="57" t="s">
        <v>160</v>
      </c>
      <c r="D42" s="77">
        <v>410172372</v>
      </c>
      <c r="E42" s="78">
        <v>132684324</v>
      </c>
      <c r="F42" s="79">
        <f t="shared" si="0"/>
        <v>542856696</v>
      </c>
      <c r="G42" s="77">
        <v>436987854</v>
      </c>
      <c r="H42" s="78">
        <v>137021949</v>
      </c>
      <c r="I42" s="79">
        <f t="shared" si="1"/>
        <v>574009803</v>
      </c>
      <c r="J42" s="77">
        <v>165784865</v>
      </c>
      <c r="K42" s="78">
        <v>15279514</v>
      </c>
      <c r="L42" s="78">
        <f t="shared" si="2"/>
        <v>181064379</v>
      </c>
      <c r="M42" s="95">
        <f t="shared" si="3"/>
        <v>0.33353992008233424</v>
      </c>
      <c r="N42" s="77">
        <v>126727181</v>
      </c>
      <c r="O42" s="78">
        <v>27417819</v>
      </c>
      <c r="P42" s="78">
        <f t="shared" si="4"/>
        <v>154145000</v>
      </c>
      <c r="Q42" s="95">
        <f t="shared" si="5"/>
        <v>0.28395154952643342</v>
      </c>
      <c r="R42" s="77">
        <v>105492482</v>
      </c>
      <c r="S42" s="78">
        <v>28646860</v>
      </c>
      <c r="T42" s="78">
        <f t="shared" si="6"/>
        <v>134139342</v>
      </c>
      <c r="U42" s="95">
        <f t="shared" si="7"/>
        <v>0.23368824242884925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398004528</v>
      </c>
      <c r="AA42" s="78">
        <f t="shared" si="11"/>
        <v>71344193</v>
      </c>
      <c r="AB42" s="78">
        <f t="shared" si="12"/>
        <v>469348721</v>
      </c>
      <c r="AC42" s="95">
        <f t="shared" si="13"/>
        <v>0.81766673416899815</v>
      </c>
      <c r="AD42" s="77">
        <v>99522854</v>
      </c>
      <c r="AE42" s="78">
        <v>17346570</v>
      </c>
      <c r="AF42" s="78">
        <f t="shared" si="14"/>
        <v>116869424</v>
      </c>
      <c r="AG42" s="78">
        <v>526445146</v>
      </c>
      <c r="AH42" s="78">
        <v>517326241</v>
      </c>
      <c r="AI42" s="79">
        <v>410370482</v>
      </c>
      <c r="AJ42" s="114">
        <f t="shared" si="15"/>
        <v>0.79325278610794459</v>
      </c>
      <c r="AK42" s="115">
        <f t="shared" si="16"/>
        <v>0.14777105430073822</v>
      </c>
    </row>
    <row r="43" spans="1:37" x14ac:dyDescent="0.2">
      <c r="A43" s="55" t="s">
        <v>101</v>
      </c>
      <c r="B43" s="56" t="s">
        <v>161</v>
      </c>
      <c r="C43" s="57" t="s">
        <v>162</v>
      </c>
      <c r="D43" s="77">
        <v>272990799</v>
      </c>
      <c r="E43" s="78">
        <v>124551216</v>
      </c>
      <c r="F43" s="79">
        <f t="shared" si="0"/>
        <v>397542015</v>
      </c>
      <c r="G43" s="77">
        <v>296776031</v>
      </c>
      <c r="H43" s="78">
        <v>170778015</v>
      </c>
      <c r="I43" s="79">
        <f t="shared" si="1"/>
        <v>467554046</v>
      </c>
      <c r="J43" s="77">
        <v>103517513</v>
      </c>
      <c r="K43" s="78">
        <v>83820573</v>
      </c>
      <c r="L43" s="78">
        <f t="shared" si="2"/>
        <v>187338086</v>
      </c>
      <c r="M43" s="95">
        <f t="shared" si="3"/>
        <v>0.4712409731082135</v>
      </c>
      <c r="N43" s="77">
        <v>66954083</v>
      </c>
      <c r="O43" s="78">
        <v>27724163</v>
      </c>
      <c r="P43" s="78">
        <f t="shared" si="4"/>
        <v>94678246</v>
      </c>
      <c r="Q43" s="95">
        <f t="shared" si="5"/>
        <v>0.23815909369981939</v>
      </c>
      <c r="R43" s="77">
        <v>95896723</v>
      </c>
      <c r="S43" s="78">
        <v>-30383736</v>
      </c>
      <c r="T43" s="78">
        <f t="shared" si="6"/>
        <v>65512987</v>
      </c>
      <c r="U43" s="95">
        <f t="shared" si="7"/>
        <v>0.14011853294923685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266368319</v>
      </c>
      <c r="AA43" s="78">
        <f t="shared" si="11"/>
        <v>81161000</v>
      </c>
      <c r="AB43" s="78">
        <f t="shared" si="12"/>
        <v>347529319</v>
      </c>
      <c r="AC43" s="95">
        <f t="shared" si="13"/>
        <v>0.74329229310102041</v>
      </c>
      <c r="AD43" s="77">
        <v>59100731</v>
      </c>
      <c r="AE43" s="78">
        <v>13227525</v>
      </c>
      <c r="AF43" s="78">
        <f t="shared" si="14"/>
        <v>72328256</v>
      </c>
      <c r="AG43" s="78">
        <v>338541521</v>
      </c>
      <c r="AH43" s="78">
        <v>330101997</v>
      </c>
      <c r="AI43" s="79">
        <v>257782770</v>
      </c>
      <c r="AJ43" s="114">
        <f t="shared" si="15"/>
        <v>0.78091854136829109</v>
      </c>
      <c r="AK43" s="115">
        <f t="shared" si="16"/>
        <v>-9.4226922877830743E-2</v>
      </c>
    </row>
    <row r="44" spans="1:37" x14ac:dyDescent="0.2">
      <c r="A44" s="55" t="s">
        <v>101</v>
      </c>
      <c r="B44" s="56" t="s">
        <v>163</v>
      </c>
      <c r="C44" s="57" t="s">
        <v>164</v>
      </c>
      <c r="D44" s="77">
        <v>386916283</v>
      </c>
      <c r="E44" s="78">
        <v>243958885</v>
      </c>
      <c r="F44" s="79">
        <f t="shared" si="0"/>
        <v>630875168</v>
      </c>
      <c r="G44" s="77">
        <v>443480671</v>
      </c>
      <c r="H44" s="78">
        <v>300451407</v>
      </c>
      <c r="I44" s="79">
        <f t="shared" si="1"/>
        <v>743932078</v>
      </c>
      <c r="J44" s="77">
        <v>184860041</v>
      </c>
      <c r="K44" s="78">
        <v>111737245</v>
      </c>
      <c r="L44" s="78">
        <f t="shared" si="2"/>
        <v>296597286</v>
      </c>
      <c r="M44" s="95">
        <f t="shared" si="3"/>
        <v>0.47013625047293034</v>
      </c>
      <c r="N44" s="77">
        <v>164783180</v>
      </c>
      <c r="O44" s="78">
        <v>54490677</v>
      </c>
      <c r="P44" s="78">
        <f t="shared" si="4"/>
        <v>219273857</v>
      </c>
      <c r="Q44" s="95">
        <f t="shared" si="5"/>
        <v>0.34757091120758776</v>
      </c>
      <c r="R44" s="77">
        <v>112392519</v>
      </c>
      <c r="S44" s="78">
        <v>19775057</v>
      </c>
      <c r="T44" s="78">
        <f t="shared" si="6"/>
        <v>132167576</v>
      </c>
      <c r="U44" s="95">
        <f t="shared" si="7"/>
        <v>0.17766081058814082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462035740</v>
      </c>
      <c r="AA44" s="78">
        <f t="shared" si="11"/>
        <v>186002979</v>
      </c>
      <c r="AB44" s="78">
        <f t="shared" si="12"/>
        <v>648038719</v>
      </c>
      <c r="AC44" s="95">
        <f t="shared" si="13"/>
        <v>0.87109930888072284</v>
      </c>
      <c r="AD44" s="77">
        <v>107122815</v>
      </c>
      <c r="AE44" s="78">
        <v>14912807</v>
      </c>
      <c r="AF44" s="78">
        <f t="shared" si="14"/>
        <v>122035622</v>
      </c>
      <c r="AG44" s="78">
        <v>479804399</v>
      </c>
      <c r="AH44" s="78">
        <v>535191382</v>
      </c>
      <c r="AI44" s="79">
        <v>457955970</v>
      </c>
      <c r="AJ44" s="114">
        <f t="shared" si="15"/>
        <v>0.85568636828311262</v>
      </c>
      <c r="AK44" s="115">
        <f t="shared" si="16"/>
        <v>8.3024561467798241E-2</v>
      </c>
    </row>
    <row r="45" spans="1:37" x14ac:dyDescent="0.2">
      <c r="A45" s="55" t="s">
        <v>101</v>
      </c>
      <c r="B45" s="56" t="s">
        <v>165</v>
      </c>
      <c r="C45" s="57" t="s">
        <v>166</v>
      </c>
      <c r="D45" s="77">
        <v>285071765</v>
      </c>
      <c r="E45" s="78">
        <v>101713936</v>
      </c>
      <c r="F45" s="79">
        <f t="shared" si="0"/>
        <v>386785701</v>
      </c>
      <c r="G45" s="77">
        <v>290396365</v>
      </c>
      <c r="H45" s="78">
        <v>133361494</v>
      </c>
      <c r="I45" s="79">
        <f t="shared" si="1"/>
        <v>423757859</v>
      </c>
      <c r="J45" s="77">
        <v>137029875</v>
      </c>
      <c r="K45" s="78">
        <v>94307758</v>
      </c>
      <c r="L45" s="78">
        <f t="shared" si="2"/>
        <v>231337633</v>
      </c>
      <c r="M45" s="95">
        <f t="shared" si="3"/>
        <v>0.59810285747869463</v>
      </c>
      <c r="N45" s="77">
        <v>82274782</v>
      </c>
      <c r="O45" s="78">
        <v>27210751</v>
      </c>
      <c r="P45" s="78">
        <f t="shared" si="4"/>
        <v>109485533</v>
      </c>
      <c r="Q45" s="95">
        <f t="shared" si="5"/>
        <v>0.28306509965837645</v>
      </c>
      <c r="R45" s="77">
        <v>63891641</v>
      </c>
      <c r="S45" s="78">
        <v>13506632</v>
      </c>
      <c r="T45" s="78">
        <f t="shared" si="6"/>
        <v>77398273</v>
      </c>
      <c r="U45" s="95">
        <f t="shared" si="7"/>
        <v>0.18264740430454177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283196298</v>
      </c>
      <c r="AA45" s="78">
        <f t="shared" si="11"/>
        <v>135025141</v>
      </c>
      <c r="AB45" s="78">
        <f t="shared" si="12"/>
        <v>418221439</v>
      </c>
      <c r="AC45" s="95">
        <f t="shared" si="13"/>
        <v>0.9869349443735036</v>
      </c>
      <c r="AD45" s="77">
        <v>65766915</v>
      </c>
      <c r="AE45" s="78">
        <v>17013918</v>
      </c>
      <c r="AF45" s="78">
        <f t="shared" si="14"/>
        <v>82780833</v>
      </c>
      <c r="AG45" s="78">
        <v>366105235</v>
      </c>
      <c r="AH45" s="78">
        <v>384489593</v>
      </c>
      <c r="AI45" s="79">
        <v>379178391</v>
      </c>
      <c r="AJ45" s="114">
        <f t="shared" si="15"/>
        <v>0.98618635693476364</v>
      </c>
      <c r="AK45" s="115">
        <f t="shared" si="16"/>
        <v>-6.5021814892826657E-2</v>
      </c>
    </row>
    <row r="46" spans="1:37" x14ac:dyDescent="0.2">
      <c r="A46" s="55" t="s">
        <v>101</v>
      </c>
      <c r="B46" s="56" t="s">
        <v>167</v>
      </c>
      <c r="C46" s="57" t="s">
        <v>168</v>
      </c>
      <c r="D46" s="77">
        <v>1671030425</v>
      </c>
      <c r="E46" s="78">
        <v>222176351</v>
      </c>
      <c r="F46" s="79">
        <f t="shared" si="0"/>
        <v>1893206776</v>
      </c>
      <c r="G46" s="77">
        <v>1689618592</v>
      </c>
      <c r="H46" s="78">
        <v>274293871</v>
      </c>
      <c r="I46" s="79">
        <f t="shared" si="1"/>
        <v>1963912463</v>
      </c>
      <c r="J46" s="77">
        <v>816135404</v>
      </c>
      <c r="K46" s="78">
        <v>215858578</v>
      </c>
      <c r="L46" s="78">
        <f t="shared" si="2"/>
        <v>1031993982</v>
      </c>
      <c r="M46" s="95">
        <f t="shared" si="3"/>
        <v>0.5451036807402595</v>
      </c>
      <c r="N46" s="77">
        <v>328614021</v>
      </c>
      <c r="O46" s="78">
        <v>59685863</v>
      </c>
      <c r="P46" s="78">
        <f t="shared" si="4"/>
        <v>388299884</v>
      </c>
      <c r="Q46" s="95">
        <f t="shared" si="5"/>
        <v>0.20510167664855219</v>
      </c>
      <c r="R46" s="77">
        <v>287685959</v>
      </c>
      <c r="S46" s="78">
        <v>42683049</v>
      </c>
      <c r="T46" s="78">
        <f t="shared" si="6"/>
        <v>330369008</v>
      </c>
      <c r="U46" s="95">
        <f t="shared" si="7"/>
        <v>0.16821982355330672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1432435384</v>
      </c>
      <c r="AA46" s="78">
        <f t="shared" si="11"/>
        <v>318227490</v>
      </c>
      <c r="AB46" s="78">
        <f t="shared" si="12"/>
        <v>1750662874</v>
      </c>
      <c r="AC46" s="95">
        <f t="shared" si="13"/>
        <v>0.89141593985597112</v>
      </c>
      <c r="AD46" s="77">
        <v>274936638</v>
      </c>
      <c r="AE46" s="78">
        <v>25217727</v>
      </c>
      <c r="AF46" s="78">
        <f t="shared" si="14"/>
        <v>300154365</v>
      </c>
      <c r="AG46" s="78">
        <v>1663678994</v>
      </c>
      <c r="AH46" s="78">
        <v>1798988523</v>
      </c>
      <c r="AI46" s="79">
        <v>1462317472</v>
      </c>
      <c r="AJ46" s="114">
        <f t="shared" si="15"/>
        <v>0.81285536472541464</v>
      </c>
      <c r="AK46" s="115">
        <f t="shared" si="16"/>
        <v>0.10066368017003513</v>
      </c>
    </row>
    <row r="47" spans="1:37" x14ac:dyDescent="0.2">
      <c r="A47" s="55" t="s">
        <v>116</v>
      </c>
      <c r="B47" s="56" t="s">
        <v>169</v>
      </c>
      <c r="C47" s="57" t="s">
        <v>170</v>
      </c>
      <c r="D47" s="77">
        <v>1813180668</v>
      </c>
      <c r="E47" s="78">
        <v>1266106018</v>
      </c>
      <c r="F47" s="79">
        <f t="shared" si="0"/>
        <v>3079286686</v>
      </c>
      <c r="G47" s="77">
        <v>1821848592</v>
      </c>
      <c r="H47" s="78">
        <v>1185758018</v>
      </c>
      <c r="I47" s="79">
        <f t="shared" si="1"/>
        <v>3007606610</v>
      </c>
      <c r="J47" s="77">
        <v>507937002</v>
      </c>
      <c r="K47" s="78">
        <v>4982356</v>
      </c>
      <c r="L47" s="78">
        <f t="shared" si="2"/>
        <v>512919358</v>
      </c>
      <c r="M47" s="95">
        <f t="shared" si="3"/>
        <v>0.16657083613941881</v>
      </c>
      <c r="N47" s="77">
        <v>436584750</v>
      </c>
      <c r="O47" s="78">
        <v>478505229</v>
      </c>
      <c r="P47" s="78">
        <f t="shared" si="4"/>
        <v>915089979</v>
      </c>
      <c r="Q47" s="95">
        <f t="shared" si="5"/>
        <v>0.29717596064064561</v>
      </c>
      <c r="R47" s="77">
        <v>498164971</v>
      </c>
      <c r="S47" s="78">
        <v>179466653</v>
      </c>
      <c r="T47" s="78">
        <f t="shared" si="6"/>
        <v>677631624</v>
      </c>
      <c r="U47" s="95">
        <f t="shared" si="7"/>
        <v>0.22530593653669354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1442686723</v>
      </c>
      <c r="AA47" s="78">
        <f t="shared" si="11"/>
        <v>662954238</v>
      </c>
      <c r="AB47" s="78">
        <f t="shared" si="12"/>
        <v>2105640961</v>
      </c>
      <c r="AC47" s="95">
        <f t="shared" si="13"/>
        <v>0.7001051779840316</v>
      </c>
      <c r="AD47" s="77">
        <v>385220834</v>
      </c>
      <c r="AE47" s="78">
        <v>144138088</v>
      </c>
      <c r="AF47" s="78">
        <f t="shared" si="14"/>
        <v>529358922</v>
      </c>
      <c r="AG47" s="78">
        <v>2800758774</v>
      </c>
      <c r="AH47" s="78">
        <v>2391213007</v>
      </c>
      <c r="AI47" s="79">
        <v>1517085086</v>
      </c>
      <c r="AJ47" s="114">
        <f t="shared" si="15"/>
        <v>0.63444163341321269</v>
      </c>
      <c r="AK47" s="115">
        <f t="shared" si="16"/>
        <v>0.28009861709670014</v>
      </c>
    </row>
    <row r="48" spans="1:37" ht="16.5" x14ac:dyDescent="0.3">
      <c r="A48" s="58" t="s">
        <v>0</v>
      </c>
      <c r="B48" s="59" t="s">
        <v>171</v>
      </c>
      <c r="C48" s="60" t="s">
        <v>0</v>
      </c>
      <c r="D48" s="80">
        <f>SUM(D42:D47)</f>
        <v>4839362312</v>
      </c>
      <c r="E48" s="81">
        <f>SUM(E42:E47)</f>
        <v>2091190730</v>
      </c>
      <c r="F48" s="82">
        <f t="shared" si="0"/>
        <v>6930553042</v>
      </c>
      <c r="G48" s="80">
        <f>SUM(G42:G47)</f>
        <v>4979108105</v>
      </c>
      <c r="H48" s="81">
        <f>SUM(H42:H47)</f>
        <v>2201664754</v>
      </c>
      <c r="I48" s="82">
        <f t="shared" si="1"/>
        <v>7180772859</v>
      </c>
      <c r="J48" s="80">
        <f>SUM(J42:J47)</f>
        <v>1915264700</v>
      </c>
      <c r="K48" s="81">
        <f>SUM(K42:K47)</f>
        <v>525986024</v>
      </c>
      <c r="L48" s="81">
        <f t="shared" si="2"/>
        <v>2441250724</v>
      </c>
      <c r="M48" s="96">
        <f t="shared" si="3"/>
        <v>0.35224472119406947</v>
      </c>
      <c r="N48" s="80">
        <f>SUM(N42:N47)</f>
        <v>1205937997</v>
      </c>
      <c r="O48" s="81">
        <f>SUM(O42:O47)</f>
        <v>675034502</v>
      </c>
      <c r="P48" s="81">
        <f t="shared" si="4"/>
        <v>1880972499</v>
      </c>
      <c r="Q48" s="96">
        <f t="shared" si="5"/>
        <v>0.271402943978796</v>
      </c>
      <c r="R48" s="80">
        <f>SUM(R42:R47)</f>
        <v>1163524295</v>
      </c>
      <c r="S48" s="81">
        <f>SUM(S42:S47)</f>
        <v>253694515</v>
      </c>
      <c r="T48" s="81">
        <f t="shared" si="6"/>
        <v>1417218810</v>
      </c>
      <c r="U48" s="96">
        <f t="shared" si="7"/>
        <v>0.19736299111922653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4284726992</v>
      </c>
      <c r="AA48" s="81">
        <f t="shared" si="11"/>
        <v>1454715041</v>
      </c>
      <c r="AB48" s="81">
        <f t="shared" si="12"/>
        <v>5739442033</v>
      </c>
      <c r="AC48" s="96">
        <f t="shared" si="13"/>
        <v>0.79927915082378465</v>
      </c>
      <c r="AD48" s="80">
        <f>SUM(AD42:AD47)</f>
        <v>991670787</v>
      </c>
      <c r="AE48" s="81">
        <f>SUM(AE42:AE47)</f>
        <v>231856635</v>
      </c>
      <c r="AF48" s="81">
        <f t="shared" si="14"/>
        <v>1223527422</v>
      </c>
      <c r="AG48" s="81">
        <f>SUM(AG42:AG47)</f>
        <v>6175334069</v>
      </c>
      <c r="AH48" s="81">
        <f>SUM(AH42:AH47)</f>
        <v>5957310743</v>
      </c>
      <c r="AI48" s="82">
        <f>SUM(AI42:AI47)</f>
        <v>4484690171</v>
      </c>
      <c r="AJ48" s="116">
        <f t="shared" si="15"/>
        <v>0.75280447243240267</v>
      </c>
      <c r="AK48" s="117">
        <f t="shared" si="16"/>
        <v>0.158305718790829</v>
      </c>
    </row>
    <row r="49" spans="1:37" x14ac:dyDescent="0.2">
      <c r="A49" s="55" t="s">
        <v>101</v>
      </c>
      <c r="B49" s="56" t="s">
        <v>172</v>
      </c>
      <c r="C49" s="57" t="s">
        <v>173</v>
      </c>
      <c r="D49" s="77">
        <v>514753008</v>
      </c>
      <c r="E49" s="78">
        <v>181716552</v>
      </c>
      <c r="F49" s="79">
        <f t="shared" si="0"/>
        <v>696469560</v>
      </c>
      <c r="G49" s="77">
        <v>525668200</v>
      </c>
      <c r="H49" s="78">
        <v>230089770</v>
      </c>
      <c r="I49" s="79">
        <f t="shared" si="1"/>
        <v>755757970</v>
      </c>
      <c r="J49" s="77">
        <v>199037200</v>
      </c>
      <c r="K49" s="78">
        <v>21496747</v>
      </c>
      <c r="L49" s="78">
        <f t="shared" si="2"/>
        <v>220533947</v>
      </c>
      <c r="M49" s="95">
        <f t="shared" si="3"/>
        <v>0.3166454927333795</v>
      </c>
      <c r="N49" s="77">
        <v>141712353</v>
      </c>
      <c r="O49" s="78">
        <v>50760718</v>
      </c>
      <c r="P49" s="78">
        <f t="shared" si="4"/>
        <v>192473071</v>
      </c>
      <c r="Q49" s="95">
        <f t="shared" si="5"/>
        <v>0.27635532412931296</v>
      </c>
      <c r="R49" s="77">
        <v>140231263</v>
      </c>
      <c r="S49" s="78">
        <v>10101910</v>
      </c>
      <c r="T49" s="78">
        <f t="shared" si="6"/>
        <v>150333173</v>
      </c>
      <c r="U49" s="95">
        <f t="shared" si="7"/>
        <v>0.19891708584958753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480980816</v>
      </c>
      <c r="AA49" s="78">
        <f t="shared" si="11"/>
        <v>82359375</v>
      </c>
      <c r="AB49" s="78">
        <f t="shared" si="12"/>
        <v>563340191</v>
      </c>
      <c r="AC49" s="95">
        <f t="shared" si="13"/>
        <v>0.74539761849947805</v>
      </c>
      <c r="AD49" s="77">
        <v>122630657</v>
      </c>
      <c r="AE49" s="78">
        <v>29683852</v>
      </c>
      <c r="AF49" s="78">
        <f t="shared" si="14"/>
        <v>152314509</v>
      </c>
      <c r="AG49" s="78">
        <v>648536303</v>
      </c>
      <c r="AH49" s="78">
        <v>657057452</v>
      </c>
      <c r="AI49" s="79">
        <v>502478414</v>
      </c>
      <c r="AJ49" s="114">
        <f t="shared" si="15"/>
        <v>0.76474045377694</v>
      </c>
      <c r="AK49" s="115">
        <f t="shared" si="16"/>
        <v>-1.300818952185312E-2</v>
      </c>
    </row>
    <row r="50" spans="1:37" x14ac:dyDescent="0.2">
      <c r="A50" s="55" t="s">
        <v>101</v>
      </c>
      <c r="B50" s="56" t="s">
        <v>174</v>
      </c>
      <c r="C50" s="57" t="s">
        <v>175</v>
      </c>
      <c r="D50" s="77">
        <v>385653366</v>
      </c>
      <c r="E50" s="78">
        <v>314687240</v>
      </c>
      <c r="F50" s="79">
        <f t="shared" si="0"/>
        <v>700340606</v>
      </c>
      <c r="G50" s="77">
        <v>448514061</v>
      </c>
      <c r="H50" s="78">
        <v>386656497</v>
      </c>
      <c r="I50" s="79">
        <f t="shared" si="1"/>
        <v>835170558</v>
      </c>
      <c r="J50" s="77">
        <v>163371096</v>
      </c>
      <c r="K50" s="78">
        <v>9169847</v>
      </c>
      <c r="L50" s="78">
        <f t="shared" si="2"/>
        <v>172540943</v>
      </c>
      <c r="M50" s="95">
        <f t="shared" si="3"/>
        <v>0.24636718408413977</v>
      </c>
      <c r="N50" s="77">
        <v>102772467</v>
      </c>
      <c r="O50" s="78">
        <v>43960612</v>
      </c>
      <c r="P50" s="78">
        <f t="shared" si="4"/>
        <v>146733079</v>
      </c>
      <c r="Q50" s="95">
        <f t="shared" si="5"/>
        <v>0.20951673763151754</v>
      </c>
      <c r="R50" s="77">
        <v>90659037</v>
      </c>
      <c r="S50" s="78">
        <v>39885624</v>
      </c>
      <c r="T50" s="78">
        <f t="shared" si="6"/>
        <v>130544661</v>
      </c>
      <c r="U50" s="95">
        <f t="shared" si="7"/>
        <v>0.15630898353579173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356802600</v>
      </c>
      <c r="AA50" s="78">
        <f t="shared" si="11"/>
        <v>93016083</v>
      </c>
      <c r="AB50" s="78">
        <f t="shared" si="12"/>
        <v>449818683</v>
      </c>
      <c r="AC50" s="95">
        <f t="shared" si="13"/>
        <v>0.53859499558651824</v>
      </c>
      <c r="AD50" s="77">
        <v>75938078</v>
      </c>
      <c r="AE50" s="78">
        <v>24566170</v>
      </c>
      <c r="AF50" s="78">
        <f t="shared" si="14"/>
        <v>100504248</v>
      </c>
      <c r="AG50" s="78">
        <v>664776457</v>
      </c>
      <c r="AH50" s="78">
        <v>610736194</v>
      </c>
      <c r="AI50" s="79">
        <v>399552056</v>
      </c>
      <c r="AJ50" s="114">
        <f t="shared" si="15"/>
        <v>0.65421381592458883</v>
      </c>
      <c r="AK50" s="115">
        <f t="shared" si="16"/>
        <v>0.29889694811705869</v>
      </c>
    </row>
    <row r="51" spans="1:37" x14ac:dyDescent="0.2">
      <c r="A51" s="55" t="s">
        <v>101</v>
      </c>
      <c r="B51" s="56" t="s">
        <v>176</v>
      </c>
      <c r="C51" s="57" t="s">
        <v>177</v>
      </c>
      <c r="D51" s="77">
        <v>440094108</v>
      </c>
      <c r="E51" s="78">
        <v>123282240</v>
      </c>
      <c r="F51" s="79">
        <f t="shared" si="0"/>
        <v>563376348</v>
      </c>
      <c r="G51" s="77">
        <v>478567807</v>
      </c>
      <c r="H51" s="78">
        <v>154555871</v>
      </c>
      <c r="I51" s="79">
        <f t="shared" si="1"/>
        <v>633123678</v>
      </c>
      <c r="J51" s="77">
        <v>186931096</v>
      </c>
      <c r="K51" s="78">
        <v>20391848</v>
      </c>
      <c r="L51" s="78">
        <f t="shared" si="2"/>
        <v>207322944</v>
      </c>
      <c r="M51" s="95">
        <f t="shared" si="3"/>
        <v>0.36800079509195155</v>
      </c>
      <c r="N51" s="77">
        <v>145437460</v>
      </c>
      <c r="O51" s="78">
        <v>25477647</v>
      </c>
      <c r="P51" s="78">
        <f t="shared" si="4"/>
        <v>170915107</v>
      </c>
      <c r="Q51" s="95">
        <f t="shared" si="5"/>
        <v>0.30337643319026947</v>
      </c>
      <c r="R51" s="77">
        <v>113364003</v>
      </c>
      <c r="S51" s="78">
        <v>737163</v>
      </c>
      <c r="T51" s="78">
        <f t="shared" si="6"/>
        <v>114101166</v>
      </c>
      <c r="U51" s="95">
        <f t="shared" si="7"/>
        <v>0.1802193946693619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445732559</v>
      </c>
      <c r="AA51" s="78">
        <f t="shared" si="11"/>
        <v>46606658</v>
      </c>
      <c r="AB51" s="78">
        <f t="shared" si="12"/>
        <v>492339217</v>
      </c>
      <c r="AC51" s="95">
        <f t="shared" si="13"/>
        <v>0.77763513529500317</v>
      </c>
      <c r="AD51" s="77">
        <v>224928985</v>
      </c>
      <c r="AE51" s="78">
        <v>22807820</v>
      </c>
      <c r="AF51" s="78">
        <f t="shared" si="14"/>
        <v>247736805</v>
      </c>
      <c r="AG51" s="78">
        <v>528496830</v>
      </c>
      <c r="AH51" s="78">
        <v>598915554</v>
      </c>
      <c r="AI51" s="79">
        <v>467188047</v>
      </c>
      <c r="AJ51" s="114">
        <f t="shared" si="15"/>
        <v>0.78005662714847446</v>
      </c>
      <c r="AK51" s="115">
        <f t="shared" si="16"/>
        <v>-0.5394258596335737</v>
      </c>
    </row>
    <row r="52" spans="1:37" x14ac:dyDescent="0.2">
      <c r="A52" s="55" t="s">
        <v>101</v>
      </c>
      <c r="B52" s="56" t="s">
        <v>178</v>
      </c>
      <c r="C52" s="57" t="s">
        <v>179</v>
      </c>
      <c r="D52" s="77">
        <v>360895748</v>
      </c>
      <c r="E52" s="78">
        <v>136116047</v>
      </c>
      <c r="F52" s="79">
        <f t="shared" si="0"/>
        <v>497011795</v>
      </c>
      <c r="G52" s="77">
        <v>321666421</v>
      </c>
      <c r="H52" s="78">
        <v>182795084</v>
      </c>
      <c r="I52" s="79">
        <f t="shared" si="1"/>
        <v>504461505</v>
      </c>
      <c r="J52" s="77">
        <v>71129666</v>
      </c>
      <c r="K52" s="78">
        <v>13339833</v>
      </c>
      <c r="L52" s="78">
        <f t="shared" si="2"/>
        <v>84469499</v>
      </c>
      <c r="M52" s="95">
        <f t="shared" si="3"/>
        <v>0.16995471707064819</v>
      </c>
      <c r="N52" s="77">
        <v>58580936</v>
      </c>
      <c r="O52" s="78">
        <v>35076779</v>
      </c>
      <c r="P52" s="78">
        <f t="shared" si="4"/>
        <v>93657715</v>
      </c>
      <c r="Q52" s="95">
        <f t="shared" si="5"/>
        <v>0.18844163446865481</v>
      </c>
      <c r="R52" s="77">
        <v>45915754</v>
      </c>
      <c r="S52" s="78">
        <v>16631518</v>
      </c>
      <c r="T52" s="78">
        <f t="shared" si="6"/>
        <v>62547272</v>
      </c>
      <c r="U52" s="95">
        <f t="shared" si="7"/>
        <v>0.12398819608643874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175626356</v>
      </c>
      <c r="AA52" s="78">
        <f t="shared" si="11"/>
        <v>65048130</v>
      </c>
      <c r="AB52" s="78">
        <f t="shared" si="12"/>
        <v>240674486</v>
      </c>
      <c r="AC52" s="95">
        <f t="shared" si="13"/>
        <v>0.47709187641582285</v>
      </c>
      <c r="AD52" s="77">
        <v>48308166</v>
      </c>
      <c r="AE52" s="78">
        <v>15148614</v>
      </c>
      <c r="AF52" s="78">
        <f t="shared" si="14"/>
        <v>63456780</v>
      </c>
      <c r="AG52" s="78">
        <v>286175305</v>
      </c>
      <c r="AH52" s="78">
        <v>374644515</v>
      </c>
      <c r="AI52" s="79">
        <v>148193638</v>
      </c>
      <c r="AJ52" s="114">
        <f t="shared" si="15"/>
        <v>0.39555800783577466</v>
      </c>
      <c r="AK52" s="115">
        <f t="shared" si="16"/>
        <v>-1.4332715905219229E-2</v>
      </c>
    </row>
    <row r="53" spans="1:37" x14ac:dyDescent="0.2">
      <c r="A53" s="55" t="s">
        <v>116</v>
      </c>
      <c r="B53" s="56" t="s">
        <v>180</v>
      </c>
      <c r="C53" s="57" t="s">
        <v>181</v>
      </c>
      <c r="D53" s="77">
        <v>1046146855</v>
      </c>
      <c r="E53" s="78">
        <v>724649007</v>
      </c>
      <c r="F53" s="79">
        <f t="shared" si="0"/>
        <v>1770795862</v>
      </c>
      <c r="G53" s="77">
        <v>1095958676</v>
      </c>
      <c r="H53" s="78">
        <v>644059272</v>
      </c>
      <c r="I53" s="79">
        <f t="shared" si="1"/>
        <v>1740017948</v>
      </c>
      <c r="J53" s="77">
        <v>342254580</v>
      </c>
      <c r="K53" s="78">
        <v>53284464</v>
      </c>
      <c r="L53" s="78">
        <f t="shared" si="2"/>
        <v>395539044</v>
      </c>
      <c r="M53" s="95">
        <f t="shared" si="3"/>
        <v>0.22336795137597854</v>
      </c>
      <c r="N53" s="77">
        <v>293200846</v>
      </c>
      <c r="O53" s="78">
        <v>143389651</v>
      </c>
      <c r="P53" s="78">
        <f t="shared" si="4"/>
        <v>436590497</v>
      </c>
      <c r="Q53" s="95">
        <f t="shared" si="5"/>
        <v>0.24655043891219575</v>
      </c>
      <c r="R53" s="77">
        <v>227041529</v>
      </c>
      <c r="S53" s="78">
        <v>73558781</v>
      </c>
      <c r="T53" s="78">
        <f t="shared" si="6"/>
        <v>300600310</v>
      </c>
      <c r="U53" s="95">
        <f t="shared" si="7"/>
        <v>0.17275701687187425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862496955</v>
      </c>
      <c r="AA53" s="78">
        <f t="shared" si="11"/>
        <v>270232896</v>
      </c>
      <c r="AB53" s="78">
        <f t="shared" si="12"/>
        <v>1132729851</v>
      </c>
      <c r="AC53" s="95">
        <f t="shared" si="13"/>
        <v>0.65098745234322142</v>
      </c>
      <c r="AD53" s="77">
        <v>233027175</v>
      </c>
      <c r="AE53" s="78">
        <v>97488295</v>
      </c>
      <c r="AF53" s="78">
        <f t="shared" si="14"/>
        <v>330515470</v>
      </c>
      <c r="AG53" s="78">
        <v>1471070122</v>
      </c>
      <c r="AH53" s="78">
        <v>1604777115</v>
      </c>
      <c r="AI53" s="79">
        <v>1144100397</v>
      </c>
      <c r="AJ53" s="114">
        <f t="shared" si="15"/>
        <v>0.71293414288251489</v>
      </c>
      <c r="AK53" s="115">
        <f t="shared" si="16"/>
        <v>-9.0510619669330494E-2</v>
      </c>
    </row>
    <row r="54" spans="1:37" ht="16.5" x14ac:dyDescent="0.3">
      <c r="A54" s="58" t="s">
        <v>0</v>
      </c>
      <c r="B54" s="59" t="s">
        <v>182</v>
      </c>
      <c r="C54" s="60" t="s">
        <v>0</v>
      </c>
      <c r="D54" s="80">
        <f>SUM(D49:D53)</f>
        <v>2747543085</v>
      </c>
      <c r="E54" s="81">
        <f>SUM(E49:E53)</f>
        <v>1480451086</v>
      </c>
      <c r="F54" s="82">
        <f t="shared" si="0"/>
        <v>4227994171</v>
      </c>
      <c r="G54" s="80">
        <f>SUM(G49:G53)</f>
        <v>2870375165</v>
      </c>
      <c r="H54" s="81">
        <f>SUM(H49:H53)</f>
        <v>1598156494</v>
      </c>
      <c r="I54" s="82">
        <f t="shared" si="1"/>
        <v>4468531659</v>
      </c>
      <c r="J54" s="80">
        <f>SUM(J49:J53)</f>
        <v>962723638</v>
      </c>
      <c r="K54" s="81">
        <f>SUM(K49:K53)</f>
        <v>117682739</v>
      </c>
      <c r="L54" s="81">
        <f t="shared" si="2"/>
        <v>1080406377</v>
      </c>
      <c r="M54" s="96">
        <f t="shared" si="3"/>
        <v>0.25553639227096275</v>
      </c>
      <c r="N54" s="80">
        <f>SUM(N49:N53)</f>
        <v>741704062</v>
      </c>
      <c r="O54" s="81">
        <f>SUM(O49:O53)</f>
        <v>298665407</v>
      </c>
      <c r="P54" s="81">
        <f t="shared" si="4"/>
        <v>1040369469</v>
      </c>
      <c r="Q54" s="96">
        <f t="shared" si="5"/>
        <v>0.24606691185525761</v>
      </c>
      <c r="R54" s="80">
        <f>SUM(R49:R53)</f>
        <v>617211586</v>
      </c>
      <c r="S54" s="81">
        <f>SUM(S49:S53)</f>
        <v>140914996</v>
      </c>
      <c r="T54" s="81">
        <f t="shared" si="6"/>
        <v>758126582</v>
      </c>
      <c r="U54" s="96">
        <f t="shared" si="7"/>
        <v>0.16965899312206262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2321639286</v>
      </c>
      <c r="AA54" s="81">
        <f t="shared" si="11"/>
        <v>557263142</v>
      </c>
      <c r="AB54" s="81">
        <f t="shared" si="12"/>
        <v>2878902428</v>
      </c>
      <c r="AC54" s="96">
        <f t="shared" si="13"/>
        <v>0.64426139226330592</v>
      </c>
      <c r="AD54" s="80">
        <f>SUM(AD49:AD53)</f>
        <v>704833061</v>
      </c>
      <c r="AE54" s="81">
        <f>SUM(AE49:AE53)</f>
        <v>189694751</v>
      </c>
      <c r="AF54" s="81">
        <f t="shared" si="14"/>
        <v>894527812</v>
      </c>
      <c r="AG54" s="81">
        <f>SUM(AG49:AG53)</f>
        <v>3599055017</v>
      </c>
      <c r="AH54" s="81">
        <f>SUM(AH49:AH53)</f>
        <v>3846130830</v>
      </c>
      <c r="AI54" s="82">
        <f>SUM(AI49:AI53)</f>
        <v>2661512552</v>
      </c>
      <c r="AJ54" s="116">
        <f t="shared" si="15"/>
        <v>0.69199740457086845</v>
      </c>
      <c r="AK54" s="117">
        <f t="shared" si="16"/>
        <v>-0.15248405714187008</v>
      </c>
    </row>
    <row r="55" spans="1:37" ht="16.5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46453372268</v>
      </c>
      <c r="E55" s="84">
        <f>SUM(E9:E10,E12:E19,E21:E27,E29:E35,E37:E40,E42:E47,E49:E53)</f>
        <v>9932877907</v>
      </c>
      <c r="F55" s="85">
        <f t="shared" si="0"/>
        <v>56386250175</v>
      </c>
      <c r="G55" s="83">
        <f>SUM(G9:G10,G12:G19,G21:G27,G29:G35,G37:G40,G42:G47,G49:G53)</f>
        <v>47912308811</v>
      </c>
      <c r="H55" s="84">
        <f>SUM(H9:H10,H12:H19,H21:H27,H29:H35,H37:H40,H42:H47,H49:H53)</f>
        <v>10472150177</v>
      </c>
      <c r="I55" s="85">
        <f t="shared" si="1"/>
        <v>58384458988</v>
      </c>
      <c r="J55" s="83">
        <f>SUM(J9:J10,J12:J19,J21:J27,J29:J35,J37:J40,J42:J47,J49:J53)</f>
        <v>23161376308</v>
      </c>
      <c r="K55" s="84">
        <f>SUM(K9:K10,K12:K19,K21:K27,K29:K35,K37:K40,K42:K47,K49:K53)</f>
        <v>3248638297</v>
      </c>
      <c r="L55" s="84">
        <f t="shared" si="2"/>
        <v>26410014605</v>
      </c>
      <c r="M55" s="97">
        <f t="shared" si="3"/>
        <v>0.4683768564682711</v>
      </c>
      <c r="N55" s="83">
        <f>SUM(N9:N10,N12:N19,N21:N27,N29:N35,N37:N40,N42:N47,N49:N53)</f>
        <v>3742533746</v>
      </c>
      <c r="O55" s="84">
        <f>SUM(O9:O10,O12:O19,O21:O27,O29:O35,O37:O40,O42:O47,O49:O53)</f>
        <v>878992107</v>
      </c>
      <c r="P55" s="84">
        <f t="shared" si="4"/>
        <v>4621525853</v>
      </c>
      <c r="Q55" s="97">
        <f t="shared" si="5"/>
        <v>8.1961929347255089E-2</v>
      </c>
      <c r="R55" s="83">
        <f>SUM(R9:R10,R12:R19,R21:R27,R29:R35,R37:R40,R42:R47,R49:R53)</f>
        <v>10181740457</v>
      </c>
      <c r="S55" s="84">
        <f>SUM(S9:S10,S12:S19,S21:S27,S29:S35,S37:S40,S42:S47,S49:S53)</f>
        <v>1480594961</v>
      </c>
      <c r="T55" s="84">
        <f t="shared" si="6"/>
        <v>11662335418</v>
      </c>
      <c r="U55" s="97">
        <f t="shared" si="7"/>
        <v>0.1997506805774634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37085650511</v>
      </c>
      <c r="AA55" s="84">
        <f t="shared" si="11"/>
        <v>5608225365</v>
      </c>
      <c r="AB55" s="84">
        <f t="shared" si="12"/>
        <v>42693875876</v>
      </c>
      <c r="AC55" s="97">
        <f t="shared" si="13"/>
        <v>0.73125411481118718</v>
      </c>
      <c r="AD55" s="83">
        <f>SUM(AD9:AD10,AD12:AD19,AD21:AD27,AD29:AD35,AD37:AD40,AD42:AD47,AD49:AD53)</f>
        <v>9541090449</v>
      </c>
      <c r="AE55" s="84">
        <f>SUM(AE9:AE10,AE12:AE19,AE21:AE27,AE29:AE35,AE37:AE40,AE42:AE47,AE49:AE53)</f>
        <v>1433835112</v>
      </c>
      <c r="AF55" s="84">
        <f t="shared" si="14"/>
        <v>10974925561</v>
      </c>
      <c r="AG55" s="84">
        <f>SUM(AG9:AG10,AG12:AG19,AG21:AG27,AG29:AG35,AG37:AG40,AG42:AG47,AG49:AG53)</f>
        <v>52650103644</v>
      </c>
      <c r="AH55" s="84">
        <f>SUM(AH9:AH10,AH12:AH19,AH21:AH27,AH29:AH35,AH37:AH40,AH42:AH47,AH49:AH53)</f>
        <v>54552872671</v>
      </c>
      <c r="AI55" s="85">
        <f>SUM(AI9:AI10,AI12:AI19,AI21:AI27,AI29:AI35,AI37:AI40,AI42:AI47,AI49:AI53)</f>
        <v>42184417104</v>
      </c>
      <c r="AJ55" s="118">
        <f t="shared" si="15"/>
        <v>0.77327581552685121</v>
      </c>
      <c r="AK55" s="119">
        <f t="shared" si="16"/>
        <v>6.2634580360412473E-2</v>
      </c>
    </row>
    <row r="56" spans="1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54</v>
      </c>
      <c r="C9" s="57" t="s">
        <v>55</v>
      </c>
      <c r="D9" s="77">
        <v>9311433012</v>
      </c>
      <c r="E9" s="78">
        <v>1154486634</v>
      </c>
      <c r="F9" s="79">
        <f>$D9       +$E9</f>
        <v>10465919646</v>
      </c>
      <c r="G9" s="77">
        <v>9297621352</v>
      </c>
      <c r="H9" s="78">
        <v>1054259498</v>
      </c>
      <c r="I9" s="79">
        <f>$G9       +$H9</f>
        <v>10351880850</v>
      </c>
      <c r="J9" s="77">
        <v>2669468581</v>
      </c>
      <c r="K9" s="78">
        <v>-32300072</v>
      </c>
      <c r="L9" s="78">
        <f>$J9       +$K9</f>
        <v>2637168509</v>
      </c>
      <c r="M9" s="95">
        <f>IF(($F9       =0),0,($L9       /$F9       ))</f>
        <v>0.25197675867957836</v>
      </c>
      <c r="N9" s="77">
        <v>1870656478</v>
      </c>
      <c r="O9" s="78">
        <v>181029940</v>
      </c>
      <c r="P9" s="78">
        <f>$N9       +$O9</f>
        <v>2051686418</v>
      </c>
      <c r="Q9" s="95">
        <f>IF(($F9       =0),0,($P9       /$F9       ))</f>
        <v>0.19603498664201383</v>
      </c>
      <c r="R9" s="77">
        <v>2667642679</v>
      </c>
      <c r="S9" s="78">
        <v>151619938</v>
      </c>
      <c r="T9" s="78">
        <f>$R9       +$S9</f>
        <v>2819262617</v>
      </c>
      <c r="U9" s="95">
        <f>IF(($I9       =0),0,($T9       /$I9       ))</f>
        <v>0.27234303194283771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7207767738</v>
      </c>
      <c r="AA9" s="78">
        <f>$K9       +$O9       +$S9</f>
        <v>300349806</v>
      </c>
      <c r="AB9" s="78">
        <f>$Z9       +$AA9</f>
        <v>7508117544</v>
      </c>
      <c r="AC9" s="95">
        <f>IF(($I9       =0),0,($AB9       /$I9       ))</f>
        <v>0.72529018183202909</v>
      </c>
      <c r="AD9" s="77">
        <v>2333199781</v>
      </c>
      <c r="AE9" s="78">
        <v>116669147</v>
      </c>
      <c r="AF9" s="78">
        <f>$AD9       +$AE9</f>
        <v>2449868928</v>
      </c>
      <c r="AG9" s="78">
        <v>9972083412</v>
      </c>
      <c r="AH9" s="78">
        <v>9837509398</v>
      </c>
      <c r="AI9" s="79">
        <v>6986566038</v>
      </c>
      <c r="AJ9" s="114">
        <f>IF(($AH9       =0),0,($AI9       /$AH9       ))</f>
        <v>0.71019663162104762</v>
      </c>
      <c r="AK9" s="115">
        <f>IF(($AF9       =0),0,(($T9       /$AF9       )-1))</f>
        <v>0.15078100088463176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9311433012</v>
      </c>
      <c r="E10" s="81">
        <f>E9</f>
        <v>1154486634</v>
      </c>
      <c r="F10" s="82">
        <f t="shared" ref="F10:F37" si="0">$D10      +$E10</f>
        <v>10465919646</v>
      </c>
      <c r="G10" s="80">
        <f>G9</f>
        <v>9297621352</v>
      </c>
      <c r="H10" s="81">
        <f>H9</f>
        <v>1054259498</v>
      </c>
      <c r="I10" s="82">
        <f t="shared" ref="I10:I37" si="1">$G10      +$H10</f>
        <v>10351880850</v>
      </c>
      <c r="J10" s="80">
        <f>J9</f>
        <v>2669468581</v>
      </c>
      <c r="K10" s="81">
        <f>K9</f>
        <v>-32300072</v>
      </c>
      <c r="L10" s="81">
        <f t="shared" ref="L10:L37" si="2">$J10      +$K10</f>
        <v>2637168509</v>
      </c>
      <c r="M10" s="96">
        <f t="shared" ref="M10:M37" si="3">IF(($F10      =0),0,($L10      /$F10      ))</f>
        <v>0.25197675867957836</v>
      </c>
      <c r="N10" s="80">
        <f>N9</f>
        <v>1870656478</v>
      </c>
      <c r="O10" s="81">
        <f>O9</f>
        <v>181029940</v>
      </c>
      <c r="P10" s="81">
        <f t="shared" ref="P10:P37" si="4">$N10      +$O10</f>
        <v>2051686418</v>
      </c>
      <c r="Q10" s="96">
        <f t="shared" ref="Q10:Q37" si="5">IF(($F10      =0),0,($P10      /$F10      ))</f>
        <v>0.19603498664201383</v>
      </c>
      <c r="R10" s="80">
        <f>R9</f>
        <v>2667642679</v>
      </c>
      <c r="S10" s="81">
        <f>S9</f>
        <v>151619938</v>
      </c>
      <c r="T10" s="81">
        <f t="shared" ref="T10:T37" si="6">$R10      +$S10</f>
        <v>2819262617</v>
      </c>
      <c r="U10" s="96">
        <f t="shared" ref="U10:U37" si="7">IF(($I10      =0),0,($T10      /$I10      ))</f>
        <v>0.27234303194283771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      +$R10</f>
        <v>7207767738</v>
      </c>
      <c r="AA10" s="81">
        <f t="shared" ref="AA10:AA37" si="11">$K10      +$O10      +$S10</f>
        <v>300349806</v>
      </c>
      <c r="AB10" s="81">
        <f t="shared" ref="AB10:AB37" si="12">$Z10      +$AA10</f>
        <v>7508117544</v>
      </c>
      <c r="AC10" s="96">
        <f t="shared" ref="AC10:AC37" si="13">IF(($I10      =0),0,($AB10      /$I10      ))</f>
        <v>0.72529018183202909</v>
      </c>
      <c r="AD10" s="80">
        <f>AD9</f>
        <v>2333199781</v>
      </c>
      <c r="AE10" s="81">
        <f>AE9</f>
        <v>116669147</v>
      </c>
      <c r="AF10" s="81">
        <f t="shared" ref="AF10:AF37" si="14">$AD10      +$AE10</f>
        <v>2449868928</v>
      </c>
      <c r="AG10" s="81">
        <f>AG9</f>
        <v>9972083412</v>
      </c>
      <c r="AH10" s="81">
        <f>AH9</f>
        <v>9837509398</v>
      </c>
      <c r="AI10" s="82">
        <f>AI9</f>
        <v>6986566038</v>
      </c>
      <c r="AJ10" s="116">
        <f t="shared" ref="AJ10:AJ37" si="15">IF(($AH10      =0),0,($AI10      /$AH10      ))</f>
        <v>0.71019663162104762</v>
      </c>
      <c r="AK10" s="117">
        <f t="shared" ref="AK10:AK37" si="16">IF(($AF10      =0),0,(($T10      /$AF10      )-1))</f>
        <v>0.15078100088463176</v>
      </c>
    </row>
    <row r="11" spans="1:37" x14ac:dyDescent="0.2">
      <c r="A11" s="55" t="s">
        <v>101</v>
      </c>
      <c r="B11" s="56" t="s">
        <v>184</v>
      </c>
      <c r="C11" s="57" t="s">
        <v>185</v>
      </c>
      <c r="D11" s="77">
        <v>231260640</v>
      </c>
      <c r="E11" s="78">
        <v>52208601</v>
      </c>
      <c r="F11" s="79">
        <f t="shared" si="0"/>
        <v>283469241</v>
      </c>
      <c r="G11" s="77">
        <v>230480981</v>
      </c>
      <c r="H11" s="78">
        <v>46668601</v>
      </c>
      <c r="I11" s="79">
        <f t="shared" si="1"/>
        <v>277149582</v>
      </c>
      <c r="J11" s="77">
        <v>36326249</v>
      </c>
      <c r="K11" s="78">
        <v>4150</v>
      </c>
      <c r="L11" s="78">
        <f t="shared" si="2"/>
        <v>36330399</v>
      </c>
      <c r="M11" s="95">
        <f t="shared" si="3"/>
        <v>0.12816346095201209</v>
      </c>
      <c r="N11" s="77">
        <v>54191773</v>
      </c>
      <c r="O11" s="78">
        <v>4008425</v>
      </c>
      <c r="P11" s="78">
        <f t="shared" si="4"/>
        <v>58200198</v>
      </c>
      <c r="Q11" s="95">
        <f t="shared" si="5"/>
        <v>0.20531397972734544</v>
      </c>
      <c r="R11" s="77">
        <v>48120904</v>
      </c>
      <c r="S11" s="78">
        <v>1788666</v>
      </c>
      <c r="T11" s="78">
        <f t="shared" si="6"/>
        <v>49909570</v>
      </c>
      <c r="U11" s="95">
        <f t="shared" si="7"/>
        <v>0.18008170764623416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138638926</v>
      </c>
      <c r="AA11" s="78">
        <f t="shared" si="11"/>
        <v>5801241</v>
      </c>
      <c r="AB11" s="78">
        <f t="shared" si="12"/>
        <v>144440167</v>
      </c>
      <c r="AC11" s="95">
        <f t="shared" si="13"/>
        <v>0.52116321431074719</v>
      </c>
      <c r="AD11" s="77">
        <v>50192461</v>
      </c>
      <c r="AE11" s="78">
        <v>4221383</v>
      </c>
      <c r="AF11" s="78">
        <f t="shared" si="14"/>
        <v>54413844</v>
      </c>
      <c r="AG11" s="78">
        <v>258158880</v>
      </c>
      <c r="AH11" s="78">
        <v>273090457</v>
      </c>
      <c r="AI11" s="79">
        <v>149447648</v>
      </c>
      <c r="AJ11" s="114">
        <f t="shared" si="15"/>
        <v>0.54724595521109698</v>
      </c>
      <c r="AK11" s="115">
        <f t="shared" si="16"/>
        <v>-8.2778088605539479E-2</v>
      </c>
    </row>
    <row r="12" spans="1:37" x14ac:dyDescent="0.2">
      <c r="A12" s="55" t="s">
        <v>101</v>
      </c>
      <c r="B12" s="56" t="s">
        <v>186</v>
      </c>
      <c r="C12" s="57" t="s">
        <v>187</v>
      </c>
      <c r="D12" s="77">
        <v>374371008</v>
      </c>
      <c r="E12" s="78">
        <v>53855550</v>
      </c>
      <c r="F12" s="79">
        <f t="shared" si="0"/>
        <v>428226558</v>
      </c>
      <c r="G12" s="77">
        <v>376743016</v>
      </c>
      <c r="H12" s="78">
        <v>52344100</v>
      </c>
      <c r="I12" s="79">
        <f t="shared" si="1"/>
        <v>429087116</v>
      </c>
      <c r="J12" s="77">
        <v>41497</v>
      </c>
      <c r="K12" s="78">
        <v>0</v>
      </c>
      <c r="L12" s="78">
        <f t="shared" si="2"/>
        <v>41497</v>
      </c>
      <c r="M12" s="95">
        <f t="shared" si="3"/>
        <v>9.690431203942283E-5</v>
      </c>
      <c r="N12" s="77">
        <v>17331</v>
      </c>
      <c r="O12" s="78">
        <v>0</v>
      </c>
      <c r="P12" s="78">
        <f t="shared" si="4"/>
        <v>17331</v>
      </c>
      <c r="Q12" s="95">
        <f t="shared" si="5"/>
        <v>4.0471567389335066E-5</v>
      </c>
      <c r="R12" s="77">
        <v>19180</v>
      </c>
      <c r="S12" s="78">
        <v>0</v>
      </c>
      <c r="T12" s="78">
        <f t="shared" si="6"/>
        <v>19180</v>
      </c>
      <c r="U12" s="95">
        <f t="shared" si="7"/>
        <v>4.4699547678798167E-5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78008</v>
      </c>
      <c r="AA12" s="78">
        <f t="shared" si="11"/>
        <v>0</v>
      </c>
      <c r="AB12" s="78">
        <f t="shared" si="12"/>
        <v>78008</v>
      </c>
      <c r="AC12" s="95">
        <f t="shared" si="13"/>
        <v>1.8179991216515576E-4</v>
      </c>
      <c r="AD12" s="77">
        <v>161390603</v>
      </c>
      <c r="AE12" s="78">
        <v>1320818</v>
      </c>
      <c r="AF12" s="78">
        <f t="shared" si="14"/>
        <v>162711421</v>
      </c>
      <c r="AG12" s="78">
        <v>398187599</v>
      </c>
      <c r="AH12" s="78">
        <v>389443615</v>
      </c>
      <c r="AI12" s="79">
        <v>493102957</v>
      </c>
      <c r="AJ12" s="114">
        <f t="shared" si="15"/>
        <v>1.2661729144025125</v>
      </c>
      <c r="AK12" s="115">
        <f t="shared" si="16"/>
        <v>-0.99988212259543841</v>
      </c>
    </row>
    <row r="13" spans="1:37" x14ac:dyDescent="0.2">
      <c r="A13" s="55" t="s">
        <v>101</v>
      </c>
      <c r="B13" s="56" t="s">
        <v>188</v>
      </c>
      <c r="C13" s="57" t="s">
        <v>189</v>
      </c>
      <c r="D13" s="77">
        <v>277320930</v>
      </c>
      <c r="E13" s="78">
        <v>50152649</v>
      </c>
      <c r="F13" s="79">
        <f t="shared" si="0"/>
        <v>327473579</v>
      </c>
      <c r="G13" s="77">
        <v>237559802</v>
      </c>
      <c r="H13" s="78">
        <v>51432649</v>
      </c>
      <c r="I13" s="79">
        <f t="shared" si="1"/>
        <v>288992451</v>
      </c>
      <c r="J13" s="77">
        <v>38177232</v>
      </c>
      <c r="K13" s="78">
        <v>5075240</v>
      </c>
      <c r="L13" s="78">
        <f t="shared" si="2"/>
        <v>43252472</v>
      </c>
      <c r="M13" s="95">
        <f t="shared" si="3"/>
        <v>0.13207927226397706</v>
      </c>
      <c r="N13" s="77">
        <v>26369731</v>
      </c>
      <c r="O13" s="78">
        <v>6952707</v>
      </c>
      <c r="P13" s="78">
        <f t="shared" si="4"/>
        <v>33322438</v>
      </c>
      <c r="Q13" s="95">
        <f t="shared" si="5"/>
        <v>0.10175611144494805</v>
      </c>
      <c r="R13" s="77">
        <v>14111161</v>
      </c>
      <c r="S13" s="78">
        <v>4945099</v>
      </c>
      <c r="T13" s="78">
        <f t="shared" si="6"/>
        <v>19056260</v>
      </c>
      <c r="U13" s="95">
        <f t="shared" si="7"/>
        <v>6.5940338351606287E-2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78658124</v>
      </c>
      <c r="AA13" s="78">
        <f t="shared" si="11"/>
        <v>16973046</v>
      </c>
      <c r="AB13" s="78">
        <f t="shared" si="12"/>
        <v>95631170</v>
      </c>
      <c r="AC13" s="95">
        <f t="shared" si="13"/>
        <v>0.3309123462190367</v>
      </c>
      <c r="AD13" s="77">
        <v>26384818</v>
      </c>
      <c r="AE13" s="78">
        <v>47004</v>
      </c>
      <c r="AF13" s="78">
        <f t="shared" si="14"/>
        <v>26431822</v>
      </c>
      <c r="AG13" s="78">
        <v>276535986</v>
      </c>
      <c r="AH13" s="78">
        <v>283861022</v>
      </c>
      <c r="AI13" s="79">
        <v>117147660</v>
      </c>
      <c r="AJ13" s="114">
        <f t="shared" si="15"/>
        <v>0.41269371601149241</v>
      </c>
      <c r="AK13" s="115">
        <f t="shared" si="16"/>
        <v>-0.2790409983844474</v>
      </c>
    </row>
    <row r="14" spans="1:37" x14ac:dyDescent="0.2">
      <c r="A14" s="55" t="s">
        <v>116</v>
      </c>
      <c r="B14" s="56" t="s">
        <v>190</v>
      </c>
      <c r="C14" s="57" t="s">
        <v>191</v>
      </c>
      <c r="D14" s="77">
        <v>65113002</v>
      </c>
      <c r="E14" s="78">
        <v>24039000</v>
      </c>
      <c r="F14" s="79">
        <f t="shared" si="0"/>
        <v>89152002</v>
      </c>
      <c r="G14" s="77">
        <v>66649002</v>
      </c>
      <c r="H14" s="78">
        <v>24069000</v>
      </c>
      <c r="I14" s="79">
        <f t="shared" si="1"/>
        <v>90718002</v>
      </c>
      <c r="J14" s="77">
        <v>1223034</v>
      </c>
      <c r="K14" s="78">
        <v>3988625</v>
      </c>
      <c r="L14" s="78">
        <f t="shared" si="2"/>
        <v>5211659</v>
      </c>
      <c r="M14" s="95">
        <f t="shared" si="3"/>
        <v>5.8458126380605567E-2</v>
      </c>
      <c r="N14" s="77">
        <v>19239187</v>
      </c>
      <c r="O14" s="78">
        <v>3508469</v>
      </c>
      <c r="P14" s="78">
        <f t="shared" si="4"/>
        <v>22747656</v>
      </c>
      <c r="Q14" s="95">
        <f t="shared" si="5"/>
        <v>0.25515586290479492</v>
      </c>
      <c r="R14" s="77">
        <v>14761766</v>
      </c>
      <c r="S14" s="78">
        <v>8725237</v>
      </c>
      <c r="T14" s="78">
        <f t="shared" si="6"/>
        <v>23487003</v>
      </c>
      <c r="U14" s="95">
        <f t="shared" si="7"/>
        <v>0.2589012377058304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35223987</v>
      </c>
      <c r="AA14" s="78">
        <f t="shared" si="11"/>
        <v>16222331</v>
      </c>
      <c r="AB14" s="78">
        <f t="shared" si="12"/>
        <v>51446318</v>
      </c>
      <c r="AC14" s="95">
        <f t="shared" si="13"/>
        <v>0.56710153294601884</v>
      </c>
      <c r="AD14" s="77">
        <v>28247738</v>
      </c>
      <c r="AE14" s="78">
        <v>43902</v>
      </c>
      <c r="AF14" s="78">
        <f t="shared" si="14"/>
        <v>28291640</v>
      </c>
      <c r="AG14" s="78">
        <v>65588400</v>
      </c>
      <c r="AH14" s="78">
        <v>66318174</v>
      </c>
      <c r="AI14" s="79">
        <v>66960900</v>
      </c>
      <c r="AJ14" s="114">
        <f t="shared" si="15"/>
        <v>1.0096915515194975</v>
      </c>
      <c r="AK14" s="115">
        <f t="shared" si="16"/>
        <v>-0.16982532649220761</v>
      </c>
    </row>
    <row r="15" spans="1:37" ht="16.5" x14ac:dyDescent="0.3">
      <c r="A15" s="58" t="s">
        <v>0</v>
      </c>
      <c r="B15" s="59" t="s">
        <v>192</v>
      </c>
      <c r="C15" s="60" t="s">
        <v>0</v>
      </c>
      <c r="D15" s="80">
        <f>SUM(D11:D14)</f>
        <v>948065580</v>
      </c>
      <c r="E15" s="81">
        <f>SUM(E11:E14)</f>
        <v>180255800</v>
      </c>
      <c r="F15" s="82">
        <f t="shared" si="0"/>
        <v>1128321380</v>
      </c>
      <c r="G15" s="80">
        <f>SUM(G11:G14)</f>
        <v>911432801</v>
      </c>
      <c r="H15" s="81">
        <f>SUM(H11:H14)</f>
        <v>174514350</v>
      </c>
      <c r="I15" s="82">
        <f t="shared" si="1"/>
        <v>1085947151</v>
      </c>
      <c r="J15" s="80">
        <f>SUM(J11:J14)</f>
        <v>75768012</v>
      </c>
      <c r="K15" s="81">
        <f>SUM(K11:K14)</f>
        <v>9068015</v>
      </c>
      <c r="L15" s="81">
        <f t="shared" si="2"/>
        <v>84836027</v>
      </c>
      <c r="M15" s="96">
        <f t="shared" si="3"/>
        <v>7.5187821930663049E-2</v>
      </c>
      <c r="N15" s="80">
        <f>SUM(N11:N14)</f>
        <v>99818022</v>
      </c>
      <c r="O15" s="81">
        <f>SUM(O11:O14)</f>
        <v>14469601</v>
      </c>
      <c r="P15" s="81">
        <f t="shared" si="4"/>
        <v>114287623</v>
      </c>
      <c r="Q15" s="96">
        <f t="shared" si="5"/>
        <v>0.10128995605844143</v>
      </c>
      <c r="R15" s="80">
        <f>SUM(R11:R14)</f>
        <v>77013011</v>
      </c>
      <c r="S15" s="81">
        <f>SUM(S11:S14)</f>
        <v>15459002</v>
      </c>
      <c r="T15" s="81">
        <f t="shared" si="6"/>
        <v>92472013</v>
      </c>
      <c r="U15" s="96">
        <f t="shared" si="7"/>
        <v>8.5153327134609338E-2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252599045</v>
      </c>
      <c r="AA15" s="81">
        <f t="shared" si="11"/>
        <v>38996618</v>
      </c>
      <c r="AB15" s="81">
        <f t="shared" si="12"/>
        <v>291595663</v>
      </c>
      <c r="AC15" s="96">
        <f t="shared" si="13"/>
        <v>0.26851736084162348</v>
      </c>
      <c r="AD15" s="80">
        <f>SUM(AD11:AD14)</f>
        <v>266215620</v>
      </c>
      <c r="AE15" s="81">
        <f>SUM(AE11:AE14)</f>
        <v>5633107</v>
      </c>
      <c r="AF15" s="81">
        <f t="shared" si="14"/>
        <v>271848727</v>
      </c>
      <c r="AG15" s="81">
        <f>SUM(AG11:AG14)</f>
        <v>998470865</v>
      </c>
      <c r="AH15" s="81">
        <f>SUM(AH11:AH14)</f>
        <v>1012713268</v>
      </c>
      <c r="AI15" s="82">
        <f>SUM(AI11:AI14)</f>
        <v>826659165</v>
      </c>
      <c r="AJ15" s="116">
        <f t="shared" si="15"/>
        <v>0.81628155877977493</v>
      </c>
      <c r="AK15" s="117">
        <f t="shared" si="16"/>
        <v>-0.65984018383871268</v>
      </c>
    </row>
    <row r="16" spans="1:37" x14ac:dyDescent="0.2">
      <c r="A16" s="55" t="s">
        <v>101</v>
      </c>
      <c r="B16" s="56" t="s">
        <v>193</v>
      </c>
      <c r="C16" s="57" t="s">
        <v>194</v>
      </c>
      <c r="D16" s="77">
        <v>420211451</v>
      </c>
      <c r="E16" s="78">
        <v>74067765</v>
      </c>
      <c r="F16" s="79">
        <f t="shared" si="0"/>
        <v>494279216</v>
      </c>
      <c r="G16" s="77">
        <v>418230883</v>
      </c>
      <c r="H16" s="78">
        <v>68307566</v>
      </c>
      <c r="I16" s="79">
        <f t="shared" si="1"/>
        <v>486538449</v>
      </c>
      <c r="J16" s="77">
        <v>45362413</v>
      </c>
      <c r="K16" s="78">
        <v>0</v>
      </c>
      <c r="L16" s="78">
        <f t="shared" si="2"/>
        <v>45362413</v>
      </c>
      <c r="M16" s="95">
        <f t="shared" si="3"/>
        <v>9.1774874466904549E-2</v>
      </c>
      <c r="N16" s="77">
        <v>-554035061</v>
      </c>
      <c r="O16" s="78">
        <v>0</v>
      </c>
      <c r="P16" s="78">
        <f t="shared" si="4"/>
        <v>-554035061</v>
      </c>
      <c r="Q16" s="95">
        <f t="shared" si="5"/>
        <v>-1.1208949174184981</v>
      </c>
      <c r="R16" s="77">
        <v>40299826</v>
      </c>
      <c r="S16" s="78">
        <v>886741</v>
      </c>
      <c r="T16" s="78">
        <f t="shared" si="6"/>
        <v>41186567</v>
      </c>
      <c r="U16" s="95">
        <f t="shared" si="7"/>
        <v>8.4652234750721617E-2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-468372822</v>
      </c>
      <c r="AA16" s="78">
        <f t="shared" si="11"/>
        <v>886741</v>
      </c>
      <c r="AB16" s="78">
        <f t="shared" si="12"/>
        <v>-467486081</v>
      </c>
      <c r="AC16" s="95">
        <f t="shared" si="13"/>
        <v>-0.9608409817576411</v>
      </c>
      <c r="AD16" s="77">
        <v>39617174</v>
      </c>
      <c r="AE16" s="78">
        <v>0</v>
      </c>
      <c r="AF16" s="78">
        <f t="shared" si="14"/>
        <v>39617174</v>
      </c>
      <c r="AG16" s="78">
        <v>414105573</v>
      </c>
      <c r="AH16" s="78">
        <v>412810573</v>
      </c>
      <c r="AI16" s="79">
        <v>86241768</v>
      </c>
      <c r="AJ16" s="114">
        <f t="shared" si="15"/>
        <v>0.20891366074579684</v>
      </c>
      <c r="AK16" s="115">
        <f t="shared" si="16"/>
        <v>3.9613956310967646E-2</v>
      </c>
    </row>
    <row r="17" spans="1:37" x14ac:dyDescent="0.2">
      <c r="A17" s="55" t="s">
        <v>101</v>
      </c>
      <c r="B17" s="56" t="s">
        <v>195</v>
      </c>
      <c r="C17" s="57" t="s">
        <v>196</v>
      </c>
      <c r="D17" s="77">
        <v>203697359</v>
      </c>
      <c r="E17" s="78">
        <v>90707550</v>
      </c>
      <c r="F17" s="79">
        <f t="shared" si="0"/>
        <v>294404909</v>
      </c>
      <c r="G17" s="77">
        <v>223296598</v>
      </c>
      <c r="H17" s="78">
        <v>283989019</v>
      </c>
      <c r="I17" s="79">
        <f t="shared" si="1"/>
        <v>507285617</v>
      </c>
      <c r="J17" s="77">
        <v>17162549</v>
      </c>
      <c r="K17" s="78">
        <v>57232781</v>
      </c>
      <c r="L17" s="78">
        <f t="shared" si="2"/>
        <v>74395330</v>
      </c>
      <c r="M17" s="95">
        <f t="shared" si="3"/>
        <v>0.25269731490788422</v>
      </c>
      <c r="N17" s="77">
        <v>41746184</v>
      </c>
      <c r="O17" s="78">
        <v>60471678</v>
      </c>
      <c r="P17" s="78">
        <f t="shared" si="4"/>
        <v>102217862</v>
      </c>
      <c r="Q17" s="95">
        <f t="shared" si="5"/>
        <v>0.34720162223925416</v>
      </c>
      <c r="R17" s="77">
        <v>27788573</v>
      </c>
      <c r="S17" s="78">
        <v>37939487</v>
      </c>
      <c r="T17" s="78">
        <f t="shared" si="6"/>
        <v>65728060</v>
      </c>
      <c r="U17" s="95">
        <f t="shared" si="7"/>
        <v>0.12956815213627473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86697306</v>
      </c>
      <c r="AA17" s="78">
        <f t="shared" si="11"/>
        <v>155643946</v>
      </c>
      <c r="AB17" s="78">
        <f t="shared" si="12"/>
        <v>242341252</v>
      </c>
      <c r="AC17" s="95">
        <f t="shared" si="13"/>
        <v>0.47772151206092645</v>
      </c>
      <c r="AD17" s="77">
        <v>26354359</v>
      </c>
      <c r="AE17" s="78">
        <v>49879908</v>
      </c>
      <c r="AF17" s="78">
        <f t="shared" si="14"/>
        <v>76234267</v>
      </c>
      <c r="AG17" s="78">
        <v>262233879</v>
      </c>
      <c r="AH17" s="78">
        <v>273469639</v>
      </c>
      <c r="AI17" s="79">
        <v>144330874</v>
      </c>
      <c r="AJ17" s="114">
        <f t="shared" si="15"/>
        <v>0.5277765916822672</v>
      </c>
      <c r="AK17" s="115">
        <f t="shared" si="16"/>
        <v>-0.13781475724033654</v>
      </c>
    </row>
    <row r="18" spans="1:37" x14ac:dyDescent="0.2">
      <c r="A18" s="55" t="s">
        <v>101</v>
      </c>
      <c r="B18" s="56" t="s">
        <v>197</v>
      </c>
      <c r="C18" s="57" t="s">
        <v>198</v>
      </c>
      <c r="D18" s="77">
        <v>214985592</v>
      </c>
      <c r="E18" s="78">
        <v>40838000</v>
      </c>
      <c r="F18" s="79">
        <f t="shared" si="0"/>
        <v>255823592</v>
      </c>
      <c r="G18" s="77">
        <v>216180592</v>
      </c>
      <c r="H18" s="78">
        <v>47018000</v>
      </c>
      <c r="I18" s="79">
        <f t="shared" si="1"/>
        <v>263198592</v>
      </c>
      <c r="J18" s="77">
        <v>87910012</v>
      </c>
      <c r="K18" s="78">
        <v>41136</v>
      </c>
      <c r="L18" s="78">
        <f t="shared" si="2"/>
        <v>87951148</v>
      </c>
      <c r="M18" s="95">
        <f t="shared" si="3"/>
        <v>0.34379607960473013</v>
      </c>
      <c r="N18" s="77">
        <v>57711790</v>
      </c>
      <c r="O18" s="78">
        <v>664477</v>
      </c>
      <c r="P18" s="78">
        <f t="shared" si="4"/>
        <v>58376267</v>
      </c>
      <c r="Q18" s="95">
        <f t="shared" si="5"/>
        <v>0.22818953695247934</v>
      </c>
      <c r="R18" s="77">
        <v>49946773</v>
      </c>
      <c r="S18" s="78">
        <v>1613561</v>
      </c>
      <c r="T18" s="78">
        <f t="shared" si="6"/>
        <v>51560334</v>
      </c>
      <c r="U18" s="95">
        <f t="shared" si="7"/>
        <v>0.1958989735021075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195568575</v>
      </c>
      <c r="AA18" s="78">
        <f t="shared" si="11"/>
        <v>2319174</v>
      </c>
      <c r="AB18" s="78">
        <f t="shared" si="12"/>
        <v>197887749</v>
      </c>
      <c r="AC18" s="95">
        <f t="shared" si="13"/>
        <v>0.7518571717891257</v>
      </c>
      <c r="AD18" s="77">
        <v>57787508</v>
      </c>
      <c r="AE18" s="78">
        <v>172691</v>
      </c>
      <c r="AF18" s="78">
        <f t="shared" si="14"/>
        <v>57960199</v>
      </c>
      <c r="AG18" s="78">
        <v>235005116</v>
      </c>
      <c r="AH18" s="78">
        <v>248609025</v>
      </c>
      <c r="AI18" s="79">
        <v>190551412</v>
      </c>
      <c r="AJ18" s="114">
        <f t="shared" si="15"/>
        <v>0.76647021161037898</v>
      </c>
      <c r="AK18" s="115">
        <f t="shared" si="16"/>
        <v>-0.11041827168329765</v>
      </c>
    </row>
    <row r="19" spans="1:37" x14ac:dyDescent="0.2">
      <c r="A19" s="55" t="s">
        <v>101</v>
      </c>
      <c r="B19" s="56" t="s">
        <v>61</v>
      </c>
      <c r="C19" s="57" t="s">
        <v>62</v>
      </c>
      <c r="D19" s="77">
        <v>4158412041</v>
      </c>
      <c r="E19" s="78">
        <v>202914000</v>
      </c>
      <c r="F19" s="79">
        <f t="shared" si="0"/>
        <v>4361326041</v>
      </c>
      <c r="G19" s="77">
        <v>4058207041</v>
      </c>
      <c r="H19" s="78">
        <v>306071709</v>
      </c>
      <c r="I19" s="79">
        <f t="shared" si="1"/>
        <v>4364278750</v>
      </c>
      <c r="J19" s="77">
        <v>978751956</v>
      </c>
      <c r="K19" s="78">
        <v>35993609</v>
      </c>
      <c r="L19" s="78">
        <f t="shared" si="2"/>
        <v>1014745565</v>
      </c>
      <c r="M19" s="95">
        <f t="shared" si="3"/>
        <v>0.23266904502451069</v>
      </c>
      <c r="N19" s="77">
        <v>875287001</v>
      </c>
      <c r="O19" s="78">
        <v>54038734</v>
      </c>
      <c r="P19" s="78">
        <f t="shared" si="4"/>
        <v>929325735</v>
      </c>
      <c r="Q19" s="95">
        <f t="shared" si="5"/>
        <v>0.21308329766304671</v>
      </c>
      <c r="R19" s="77">
        <v>863891225</v>
      </c>
      <c r="S19" s="78">
        <v>16143608</v>
      </c>
      <c r="T19" s="78">
        <f t="shared" si="6"/>
        <v>880034833</v>
      </c>
      <c r="U19" s="95">
        <f t="shared" si="7"/>
        <v>0.201644964359804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2717930182</v>
      </c>
      <c r="AA19" s="78">
        <f t="shared" si="11"/>
        <v>106175951</v>
      </c>
      <c r="AB19" s="78">
        <f t="shared" si="12"/>
        <v>2824106133</v>
      </c>
      <c r="AC19" s="95">
        <f t="shared" si="13"/>
        <v>0.64709572755864875</v>
      </c>
      <c r="AD19" s="77">
        <v>728042136</v>
      </c>
      <c r="AE19" s="78">
        <v>49567217</v>
      </c>
      <c r="AF19" s="78">
        <f t="shared" si="14"/>
        <v>777609353</v>
      </c>
      <c r="AG19" s="78">
        <v>3854715842</v>
      </c>
      <c r="AH19" s="78">
        <v>4026721299</v>
      </c>
      <c r="AI19" s="79">
        <v>2444876929</v>
      </c>
      <c r="AJ19" s="114">
        <f t="shared" si="15"/>
        <v>0.60716318499796929</v>
      </c>
      <c r="AK19" s="115">
        <f t="shared" si="16"/>
        <v>0.13171842597423078</v>
      </c>
    </row>
    <row r="20" spans="1:37" x14ac:dyDescent="0.2">
      <c r="A20" s="55" t="s">
        <v>101</v>
      </c>
      <c r="B20" s="56" t="s">
        <v>199</v>
      </c>
      <c r="C20" s="57" t="s">
        <v>200</v>
      </c>
      <c r="D20" s="77">
        <v>534054318</v>
      </c>
      <c r="E20" s="78">
        <v>44589901</v>
      </c>
      <c r="F20" s="79">
        <f t="shared" si="0"/>
        <v>578644219</v>
      </c>
      <c r="G20" s="77">
        <v>525764337</v>
      </c>
      <c r="H20" s="78">
        <v>47187900</v>
      </c>
      <c r="I20" s="79">
        <f t="shared" si="1"/>
        <v>572952237</v>
      </c>
      <c r="J20" s="77">
        <v>50693903</v>
      </c>
      <c r="K20" s="78">
        <v>11092762</v>
      </c>
      <c r="L20" s="78">
        <f t="shared" si="2"/>
        <v>61786665</v>
      </c>
      <c r="M20" s="95">
        <f t="shared" si="3"/>
        <v>0.10677833281870219</v>
      </c>
      <c r="N20" s="77">
        <v>99930434</v>
      </c>
      <c r="O20" s="78">
        <v>10842406</v>
      </c>
      <c r="P20" s="78">
        <f t="shared" si="4"/>
        <v>110772840</v>
      </c>
      <c r="Q20" s="95">
        <f t="shared" si="5"/>
        <v>0.19143514505586032</v>
      </c>
      <c r="R20" s="77">
        <v>75971164</v>
      </c>
      <c r="S20" s="78">
        <v>7080561</v>
      </c>
      <c r="T20" s="78">
        <f t="shared" si="6"/>
        <v>83051725</v>
      </c>
      <c r="U20" s="95">
        <f t="shared" si="7"/>
        <v>0.1449540112363677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226595501</v>
      </c>
      <c r="AA20" s="78">
        <f t="shared" si="11"/>
        <v>29015729</v>
      </c>
      <c r="AB20" s="78">
        <f t="shared" si="12"/>
        <v>255611230</v>
      </c>
      <c r="AC20" s="95">
        <f t="shared" si="13"/>
        <v>0.4461300846618389</v>
      </c>
      <c r="AD20" s="77">
        <v>110458113</v>
      </c>
      <c r="AE20" s="78">
        <v>10098355</v>
      </c>
      <c r="AF20" s="78">
        <f t="shared" si="14"/>
        <v>120556468</v>
      </c>
      <c r="AG20" s="78">
        <v>559474449</v>
      </c>
      <c r="AH20" s="78">
        <v>559474449</v>
      </c>
      <c r="AI20" s="79">
        <v>285444424</v>
      </c>
      <c r="AJ20" s="114">
        <f t="shared" si="15"/>
        <v>0.51020100115420997</v>
      </c>
      <c r="AK20" s="115">
        <f t="shared" si="16"/>
        <v>-0.31109689610349234</v>
      </c>
    </row>
    <row r="21" spans="1:37" x14ac:dyDescent="0.2">
      <c r="A21" s="55" t="s">
        <v>116</v>
      </c>
      <c r="B21" s="56" t="s">
        <v>201</v>
      </c>
      <c r="C21" s="57" t="s">
        <v>202</v>
      </c>
      <c r="D21" s="77">
        <v>159413000</v>
      </c>
      <c r="E21" s="78">
        <v>7400000</v>
      </c>
      <c r="F21" s="79">
        <f t="shared" si="0"/>
        <v>166813000</v>
      </c>
      <c r="G21" s="77">
        <v>161463000</v>
      </c>
      <c r="H21" s="78">
        <v>33261000</v>
      </c>
      <c r="I21" s="79">
        <f t="shared" si="1"/>
        <v>194724000</v>
      </c>
      <c r="J21" s="77">
        <v>63665204</v>
      </c>
      <c r="K21" s="78">
        <v>942360</v>
      </c>
      <c r="L21" s="78">
        <f t="shared" si="2"/>
        <v>64607564</v>
      </c>
      <c r="M21" s="95">
        <f t="shared" si="3"/>
        <v>0.38730532992032995</v>
      </c>
      <c r="N21" s="77">
        <v>51541114</v>
      </c>
      <c r="O21" s="78">
        <v>757748</v>
      </c>
      <c r="P21" s="78">
        <f t="shared" si="4"/>
        <v>52298862</v>
      </c>
      <c r="Q21" s="95">
        <f t="shared" si="5"/>
        <v>0.31351790328091933</v>
      </c>
      <c r="R21" s="77">
        <v>38950034</v>
      </c>
      <c r="S21" s="78">
        <v>449164</v>
      </c>
      <c r="T21" s="78">
        <f t="shared" si="6"/>
        <v>39399198</v>
      </c>
      <c r="U21" s="95">
        <f t="shared" si="7"/>
        <v>0.20233354902323289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154156352</v>
      </c>
      <c r="AA21" s="78">
        <f t="shared" si="11"/>
        <v>2149272</v>
      </c>
      <c r="AB21" s="78">
        <f t="shared" si="12"/>
        <v>156305624</v>
      </c>
      <c r="AC21" s="95">
        <f t="shared" si="13"/>
        <v>0.80270343665906618</v>
      </c>
      <c r="AD21" s="77">
        <v>50049339</v>
      </c>
      <c r="AE21" s="78">
        <v>399482</v>
      </c>
      <c r="AF21" s="78">
        <f t="shared" si="14"/>
        <v>50448821</v>
      </c>
      <c r="AG21" s="78">
        <v>164828000</v>
      </c>
      <c r="AH21" s="78">
        <v>163372500</v>
      </c>
      <c r="AI21" s="79">
        <v>111691474</v>
      </c>
      <c r="AJ21" s="114">
        <f t="shared" si="15"/>
        <v>0.68366141180431228</v>
      </c>
      <c r="AK21" s="115">
        <f t="shared" si="16"/>
        <v>-0.2190263871577891</v>
      </c>
    </row>
    <row r="22" spans="1:37" ht="16.5" x14ac:dyDescent="0.3">
      <c r="A22" s="58" t="s">
        <v>0</v>
      </c>
      <c r="B22" s="59" t="s">
        <v>203</v>
      </c>
      <c r="C22" s="60" t="s">
        <v>0</v>
      </c>
      <c r="D22" s="80">
        <f>SUM(D16:D21)</f>
        <v>5690773761</v>
      </c>
      <c r="E22" s="81">
        <f>SUM(E16:E21)</f>
        <v>460517216</v>
      </c>
      <c r="F22" s="82">
        <f t="shared" si="0"/>
        <v>6151290977</v>
      </c>
      <c r="G22" s="80">
        <f>SUM(G16:G21)</f>
        <v>5603142451</v>
      </c>
      <c r="H22" s="81">
        <f>SUM(H16:H21)</f>
        <v>785835194</v>
      </c>
      <c r="I22" s="82">
        <f t="shared" si="1"/>
        <v>6388977645</v>
      </c>
      <c r="J22" s="80">
        <f>SUM(J16:J21)</f>
        <v>1243546037</v>
      </c>
      <c r="K22" s="81">
        <f>SUM(K16:K21)</f>
        <v>105302648</v>
      </c>
      <c r="L22" s="81">
        <f t="shared" si="2"/>
        <v>1348848685</v>
      </c>
      <c r="M22" s="96">
        <f t="shared" si="3"/>
        <v>0.21927895949702528</v>
      </c>
      <c r="N22" s="80">
        <f>SUM(N16:N21)</f>
        <v>572181462</v>
      </c>
      <c r="O22" s="81">
        <f>SUM(O16:O21)</f>
        <v>126775043</v>
      </c>
      <c r="P22" s="81">
        <f t="shared" si="4"/>
        <v>698956505</v>
      </c>
      <c r="Q22" s="96">
        <f t="shared" si="5"/>
        <v>0.11362761209206898</v>
      </c>
      <c r="R22" s="80">
        <f>SUM(R16:R21)</f>
        <v>1096847595</v>
      </c>
      <c r="S22" s="81">
        <f>SUM(S16:S21)</f>
        <v>64113122</v>
      </c>
      <c r="T22" s="81">
        <f t="shared" si="6"/>
        <v>1160960717</v>
      </c>
      <c r="U22" s="96">
        <f t="shared" si="7"/>
        <v>0.18171306608163912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2912575094</v>
      </c>
      <c r="AA22" s="81">
        <f t="shared" si="11"/>
        <v>296190813</v>
      </c>
      <c r="AB22" s="81">
        <f t="shared" si="12"/>
        <v>3208765907</v>
      </c>
      <c r="AC22" s="96">
        <f t="shared" si="13"/>
        <v>0.50223464305140797</v>
      </c>
      <c r="AD22" s="80">
        <f>SUM(AD16:AD21)</f>
        <v>1012308629</v>
      </c>
      <c r="AE22" s="81">
        <f>SUM(AE16:AE21)</f>
        <v>110117653</v>
      </c>
      <c r="AF22" s="81">
        <f t="shared" si="14"/>
        <v>1122426282</v>
      </c>
      <c r="AG22" s="81">
        <f>SUM(AG16:AG21)</f>
        <v>5490362859</v>
      </c>
      <c r="AH22" s="81">
        <f>SUM(AH16:AH21)</f>
        <v>5684457485</v>
      </c>
      <c r="AI22" s="82">
        <f>SUM(AI16:AI21)</f>
        <v>3263136881</v>
      </c>
      <c r="AJ22" s="116">
        <f t="shared" si="15"/>
        <v>0.57404543698509158</v>
      </c>
      <c r="AK22" s="117">
        <f t="shared" si="16"/>
        <v>3.4331372686086103E-2</v>
      </c>
    </row>
    <row r="23" spans="1:37" x14ac:dyDescent="0.2">
      <c r="A23" s="55" t="s">
        <v>101</v>
      </c>
      <c r="B23" s="56" t="s">
        <v>204</v>
      </c>
      <c r="C23" s="57" t="s">
        <v>205</v>
      </c>
      <c r="D23" s="77">
        <v>658565364</v>
      </c>
      <c r="E23" s="78">
        <v>231198060</v>
      </c>
      <c r="F23" s="79">
        <f t="shared" si="0"/>
        <v>889763424</v>
      </c>
      <c r="G23" s="77">
        <v>693753276</v>
      </c>
      <c r="H23" s="78">
        <v>203502826</v>
      </c>
      <c r="I23" s="79">
        <f t="shared" si="1"/>
        <v>897256102</v>
      </c>
      <c r="J23" s="77">
        <v>218710005</v>
      </c>
      <c r="K23" s="78">
        <v>23488892</v>
      </c>
      <c r="L23" s="78">
        <f t="shared" si="2"/>
        <v>242198897</v>
      </c>
      <c r="M23" s="95">
        <f t="shared" si="3"/>
        <v>0.27220594875790266</v>
      </c>
      <c r="N23" s="77">
        <v>196303533</v>
      </c>
      <c r="O23" s="78">
        <v>30227747</v>
      </c>
      <c r="P23" s="78">
        <f t="shared" si="4"/>
        <v>226531280</v>
      </c>
      <c r="Q23" s="95">
        <f t="shared" si="5"/>
        <v>0.25459720403161906</v>
      </c>
      <c r="R23" s="77">
        <v>181382704</v>
      </c>
      <c r="S23" s="78">
        <v>69375413</v>
      </c>
      <c r="T23" s="78">
        <f t="shared" si="6"/>
        <v>250758117</v>
      </c>
      <c r="U23" s="95">
        <f t="shared" si="7"/>
        <v>0.2794721779445753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596396242</v>
      </c>
      <c r="AA23" s="78">
        <f t="shared" si="11"/>
        <v>123092052</v>
      </c>
      <c r="AB23" s="78">
        <f t="shared" si="12"/>
        <v>719488294</v>
      </c>
      <c r="AC23" s="95">
        <f t="shared" si="13"/>
        <v>0.80187617826866564</v>
      </c>
      <c r="AD23" s="77">
        <v>96171526</v>
      </c>
      <c r="AE23" s="78">
        <v>41991179</v>
      </c>
      <c r="AF23" s="78">
        <f t="shared" si="14"/>
        <v>138162705</v>
      </c>
      <c r="AG23" s="78">
        <v>833392692</v>
      </c>
      <c r="AH23" s="78">
        <v>844137608</v>
      </c>
      <c r="AI23" s="79">
        <v>580645274</v>
      </c>
      <c r="AJ23" s="114">
        <f t="shared" si="15"/>
        <v>0.68785618422535677</v>
      </c>
      <c r="AK23" s="115">
        <f t="shared" si="16"/>
        <v>0.81494794126967918</v>
      </c>
    </row>
    <row r="24" spans="1:37" x14ac:dyDescent="0.2">
      <c r="A24" s="55" t="s">
        <v>101</v>
      </c>
      <c r="B24" s="56" t="s">
        <v>206</v>
      </c>
      <c r="C24" s="57" t="s">
        <v>207</v>
      </c>
      <c r="D24" s="77">
        <v>1047130185</v>
      </c>
      <c r="E24" s="78">
        <v>131484000</v>
      </c>
      <c r="F24" s="79">
        <f t="shared" si="0"/>
        <v>1178614185</v>
      </c>
      <c r="G24" s="77">
        <v>1043038415</v>
      </c>
      <c r="H24" s="78">
        <v>135710844</v>
      </c>
      <c r="I24" s="79">
        <f t="shared" si="1"/>
        <v>1178749259</v>
      </c>
      <c r="J24" s="77">
        <v>284633599</v>
      </c>
      <c r="K24" s="78">
        <v>5465758</v>
      </c>
      <c r="L24" s="78">
        <f t="shared" si="2"/>
        <v>290099357</v>
      </c>
      <c r="M24" s="95">
        <f t="shared" si="3"/>
        <v>0.2461359796038769</v>
      </c>
      <c r="N24" s="77">
        <v>245029334</v>
      </c>
      <c r="O24" s="78">
        <v>26759952</v>
      </c>
      <c r="P24" s="78">
        <f t="shared" si="4"/>
        <v>271789286</v>
      </c>
      <c r="Q24" s="95">
        <f t="shared" si="5"/>
        <v>0.23060072537647253</v>
      </c>
      <c r="R24" s="77">
        <v>181419816</v>
      </c>
      <c r="S24" s="78">
        <v>20332831</v>
      </c>
      <c r="T24" s="78">
        <f t="shared" si="6"/>
        <v>201752647</v>
      </c>
      <c r="U24" s="95">
        <f t="shared" si="7"/>
        <v>0.1711582386666001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711082749</v>
      </c>
      <c r="AA24" s="78">
        <f t="shared" si="11"/>
        <v>52558541</v>
      </c>
      <c r="AB24" s="78">
        <f t="shared" si="12"/>
        <v>763641290</v>
      </c>
      <c r="AC24" s="95">
        <f t="shared" si="13"/>
        <v>0.64784031393397468</v>
      </c>
      <c r="AD24" s="77">
        <v>225443712</v>
      </c>
      <c r="AE24" s="78">
        <v>16792834</v>
      </c>
      <c r="AF24" s="78">
        <f t="shared" si="14"/>
        <v>242236546</v>
      </c>
      <c r="AG24" s="78">
        <v>1058824851</v>
      </c>
      <c r="AH24" s="78">
        <v>1090398608</v>
      </c>
      <c r="AI24" s="79">
        <v>759696020</v>
      </c>
      <c r="AJ24" s="114">
        <f t="shared" si="15"/>
        <v>0.6967140405593768</v>
      </c>
      <c r="AK24" s="115">
        <f t="shared" si="16"/>
        <v>-0.16712547990178162</v>
      </c>
    </row>
    <row r="25" spans="1:37" x14ac:dyDescent="0.2">
      <c r="A25" s="55" t="s">
        <v>101</v>
      </c>
      <c r="B25" s="56" t="s">
        <v>208</v>
      </c>
      <c r="C25" s="57" t="s">
        <v>209</v>
      </c>
      <c r="D25" s="77">
        <v>462440960</v>
      </c>
      <c r="E25" s="78">
        <v>197218000</v>
      </c>
      <c r="F25" s="79">
        <f t="shared" si="0"/>
        <v>659658960</v>
      </c>
      <c r="G25" s="77">
        <v>462440960</v>
      </c>
      <c r="H25" s="78">
        <v>197218000</v>
      </c>
      <c r="I25" s="79">
        <f t="shared" si="1"/>
        <v>659658960</v>
      </c>
      <c r="J25" s="77">
        <v>162075242</v>
      </c>
      <c r="K25" s="78">
        <v>30766446</v>
      </c>
      <c r="L25" s="78">
        <f t="shared" si="2"/>
        <v>192841688</v>
      </c>
      <c r="M25" s="95">
        <f t="shared" si="3"/>
        <v>0.29233543344882329</v>
      </c>
      <c r="N25" s="77">
        <v>155699533</v>
      </c>
      <c r="O25" s="78">
        <v>10618935</v>
      </c>
      <c r="P25" s="78">
        <f t="shared" si="4"/>
        <v>166318468</v>
      </c>
      <c r="Q25" s="95">
        <f t="shared" si="5"/>
        <v>0.25212796018112149</v>
      </c>
      <c r="R25" s="77">
        <v>161094191</v>
      </c>
      <c r="S25" s="78">
        <v>9857500</v>
      </c>
      <c r="T25" s="78">
        <f t="shared" si="6"/>
        <v>170951691</v>
      </c>
      <c r="U25" s="95">
        <f t="shared" si="7"/>
        <v>0.25915162434843603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478868966</v>
      </c>
      <c r="AA25" s="78">
        <f t="shared" si="11"/>
        <v>51242881</v>
      </c>
      <c r="AB25" s="78">
        <f t="shared" si="12"/>
        <v>530111847</v>
      </c>
      <c r="AC25" s="95">
        <f t="shared" si="13"/>
        <v>0.80361501797838086</v>
      </c>
      <c r="AD25" s="77">
        <v>125735073</v>
      </c>
      <c r="AE25" s="78">
        <v>6739830</v>
      </c>
      <c r="AF25" s="78">
        <f t="shared" si="14"/>
        <v>132474903</v>
      </c>
      <c r="AG25" s="78">
        <v>497881052</v>
      </c>
      <c r="AH25" s="78">
        <v>546646784</v>
      </c>
      <c r="AI25" s="79">
        <v>429074831</v>
      </c>
      <c r="AJ25" s="114">
        <f t="shared" si="15"/>
        <v>0.78492153170702639</v>
      </c>
      <c r="AK25" s="115">
        <f t="shared" si="16"/>
        <v>0.29044586656538263</v>
      </c>
    </row>
    <row r="26" spans="1:37" x14ac:dyDescent="0.2">
      <c r="A26" s="55" t="s">
        <v>101</v>
      </c>
      <c r="B26" s="56" t="s">
        <v>210</v>
      </c>
      <c r="C26" s="57" t="s">
        <v>211</v>
      </c>
      <c r="D26" s="77">
        <v>1705903317</v>
      </c>
      <c r="E26" s="78">
        <v>280614174</v>
      </c>
      <c r="F26" s="79">
        <f t="shared" si="0"/>
        <v>1986517491</v>
      </c>
      <c r="G26" s="77">
        <v>1524295381</v>
      </c>
      <c r="H26" s="78">
        <v>314352180</v>
      </c>
      <c r="I26" s="79">
        <f t="shared" si="1"/>
        <v>1838647561</v>
      </c>
      <c r="J26" s="77">
        <v>514548044</v>
      </c>
      <c r="K26" s="78">
        <v>36456700</v>
      </c>
      <c r="L26" s="78">
        <f t="shared" si="2"/>
        <v>551004744</v>
      </c>
      <c r="M26" s="95">
        <f t="shared" si="3"/>
        <v>0.27737220864973494</v>
      </c>
      <c r="N26" s="77">
        <v>433793741</v>
      </c>
      <c r="O26" s="78">
        <v>26660440</v>
      </c>
      <c r="P26" s="78">
        <f t="shared" si="4"/>
        <v>460454181</v>
      </c>
      <c r="Q26" s="95">
        <f t="shared" si="5"/>
        <v>0.2317896434771437</v>
      </c>
      <c r="R26" s="77">
        <v>452804014</v>
      </c>
      <c r="S26" s="78">
        <v>53822190</v>
      </c>
      <c r="T26" s="78">
        <f t="shared" si="6"/>
        <v>506626204</v>
      </c>
      <c r="U26" s="95">
        <f t="shared" si="7"/>
        <v>0.27554285810188506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1401145799</v>
      </c>
      <c r="AA26" s="78">
        <f t="shared" si="11"/>
        <v>116939330</v>
      </c>
      <c r="AB26" s="78">
        <f t="shared" si="12"/>
        <v>1518085129</v>
      </c>
      <c r="AC26" s="95">
        <f t="shared" si="13"/>
        <v>0.82565313831778986</v>
      </c>
      <c r="AD26" s="77">
        <v>349400342</v>
      </c>
      <c r="AE26" s="78">
        <v>60198071</v>
      </c>
      <c r="AF26" s="78">
        <f t="shared" si="14"/>
        <v>409598413</v>
      </c>
      <c r="AG26" s="78">
        <v>1997939621</v>
      </c>
      <c r="AH26" s="78">
        <v>1878696618</v>
      </c>
      <c r="AI26" s="79">
        <v>1312725350</v>
      </c>
      <c r="AJ26" s="114">
        <f t="shared" si="15"/>
        <v>0.69874259495792634</v>
      </c>
      <c r="AK26" s="115">
        <f t="shared" si="16"/>
        <v>0.23688517318547331</v>
      </c>
    </row>
    <row r="27" spans="1:37" x14ac:dyDescent="0.2">
      <c r="A27" s="55" t="s">
        <v>101</v>
      </c>
      <c r="B27" s="56" t="s">
        <v>212</v>
      </c>
      <c r="C27" s="57" t="s">
        <v>213</v>
      </c>
      <c r="D27" s="77">
        <v>249006428</v>
      </c>
      <c r="E27" s="78">
        <v>60180000</v>
      </c>
      <c r="F27" s="79">
        <f t="shared" si="0"/>
        <v>309186428</v>
      </c>
      <c r="G27" s="77">
        <v>244589088</v>
      </c>
      <c r="H27" s="78">
        <v>53548000</v>
      </c>
      <c r="I27" s="79">
        <f t="shared" si="1"/>
        <v>298137088</v>
      </c>
      <c r="J27" s="77">
        <v>64137696</v>
      </c>
      <c r="K27" s="78">
        <v>6896310</v>
      </c>
      <c r="L27" s="78">
        <f t="shared" si="2"/>
        <v>71034006</v>
      </c>
      <c r="M27" s="95">
        <f t="shared" si="3"/>
        <v>0.22974490329180944</v>
      </c>
      <c r="N27" s="77">
        <v>50611558</v>
      </c>
      <c r="O27" s="78">
        <v>7144471</v>
      </c>
      <c r="P27" s="78">
        <f t="shared" si="4"/>
        <v>57756029</v>
      </c>
      <c r="Q27" s="95">
        <f t="shared" si="5"/>
        <v>0.1868000137444584</v>
      </c>
      <c r="R27" s="77">
        <v>60175103</v>
      </c>
      <c r="S27" s="78">
        <v>9490686</v>
      </c>
      <c r="T27" s="78">
        <f t="shared" si="6"/>
        <v>69665789</v>
      </c>
      <c r="U27" s="95">
        <f t="shared" si="7"/>
        <v>0.23367032081563768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174924357</v>
      </c>
      <c r="AA27" s="78">
        <f t="shared" si="11"/>
        <v>23531467</v>
      </c>
      <c r="AB27" s="78">
        <f t="shared" si="12"/>
        <v>198455824</v>
      </c>
      <c r="AC27" s="95">
        <f t="shared" si="13"/>
        <v>0.66565292272526655</v>
      </c>
      <c r="AD27" s="77">
        <v>70470978</v>
      </c>
      <c r="AE27" s="78">
        <v>5617925</v>
      </c>
      <c r="AF27" s="78">
        <f t="shared" si="14"/>
        <v>76088903</v>
      </c>
      <c r="AG27" s="78">
        <v>251622157</v>
      </c>
      <c r="AH27" s="78">
        <v>262641043</v>
      </c>
      <c r="AI27" s="79">
        <v>166658804</v>
      </c>
      <c r="AJ27" s="114">
        <f t="shared" si="15"/>
        <v>0.6345497341022972</v>
      </c>
      <c r="AK27" s="115">
        <f t="shared" si="16"/>
        <v>-8.4415910162353058E-2</v>
      </c>
    </row>
    <row r="28" spans="1:37" x14ac:dyDescent="0.2">
      <c r="A28" s="55" t="s">
        <v>101</v>
      </c>
      <c r="B28" s="56" t="s">
        <v>214</v>
      </c>
      <c r="C28" s="57" t="s">
        <v>215</v>
      </c>
      <c r="D28" s="77">
        <v>424575630</v>
      </c>
      <c r="E28" s="78">
        <v>41195520</v>
      </c>
      <c r="F28" s="79">
        <f t="shared" si="0"/>
        <v>465771150</v>
      </c>
      <c r="G28" s="77">
        <v>366725630</v>
      </c>
      <c r="H28" s="78">
        <v>41195520</v>
      </c>
      <c r="I28" s="79">
        <f t="shared" si="1"/>
        <v>407921150</v>
      </c>
      <c r="J28" s="77">
        <v>43009</v>
      </c>
      <c r="K28" s="78">
        <v>0</v>
      </c>
      <c r="L28" s="78">
        <f t="shared" si="2"/>
        <v>43009</v>
      </c>
      <c r="M28" s="95">
        <f t="shared" si="3"/>
        <v>9.2339338750371298E-5</v>
      </c>
      <c r="N28" s="77">
        <v>40012369</v>
      </c>
      <c r="O28" s="78">
        <v>1995134</v>
      </c>
      <c r="P28" s="78">
        <f t="shared" si="4"/>
        <v>42007503</v>
      </c>
      <c r="Q28" s="95">
        <f t="shared" si="5"/>
        <v>9.0189147610366158E-2</v>
      </c>
      <c r="R28" s="77">
        <v>109866094</v>
      </c>
      <c r="S28" s="78">
        <v>3208424</v>
      </c>
      <c r="T28" s="78">
        <f t="shared" si="6"/>
        <v>113074518</v>
      </c>
      <c r="U28" s="95">
        <f t="shared" si="7"/>
        <v>0.27719699750797427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149921472</v>
      </c>
      <c r="AA28" s="78">
        <f t="shared" si="11"/>
        <v>5203558</v>
      </c>
      <c r="AB28" s="78">
        <f t="shared" si="12"/>
        <v>155125030</v>
      </c>
      <c r="AC28" s="95">
        <f t="shared" si="13"/>
        <v>0.38028190006818718</v>
      </c>
      <c r="AD28" s="77">
        <v>46984234</v>
      </c>
      <c r="AE28" s="78">
        <v>0</v>
      </c>
      <c r="AF28" s="78">
        <f t="shared" si="14"/>
        <v>46984234</v>
      </c>
      <c r="AG28" s="78">
        <v>395065440</v>
      </c>
      <c r="AH28" s="78">
        <v>397578369</v>
      </c>
      <c r="AI28" s="79">
        <v>88597888</v>
      </c>
      <c r="AJ28" s="114">
        <f t="shared" si="15"/>
        <v>0.2228438338404673</v>
      </c>
      <c r="AK28" s="115">
        <f t="shared" si="16"/>
        <v>1.406648110938661</v>
      </c>
    </row>
    <row r="29" spans="1:37" x14ac:dyDescent="0.2">
      <c r="A29" s="55" t="s">
        <v>116</v>
      </c>
      <c r="B29" s="56" t="s">
        <v>216</v>
      </c>
      <c r="C29" s="57" t="s">
        <v>217</v>
      </c>
      <c r="D29" s="77">
        <v>159632892</v>
      </c>
      <c r="E29" s="78">
        <v>1449996</v>
      </c>
      <c r="F29" s="79">
        <f t="shared" si="0"/>
        <v>161082888</v>
      </c>
      <c r="G29" s="77">
        <v>156858564</v>
      </c>
      <c r="H29" s="78">
        <v>1449996</v>
      </c>
      <c r="I29" s="79">
        <f t="shared" si="1"/>
        <v>158308560</v>
      </c>
      <c r="J29" s="77">
        <v>58683006</v>
      </c>
      <c r="K29" s="78">
        <v>0</v>
      </c>
      <c r="L29" s="78">
        <f t="shared" si="2"/>
        <v>58683006</v>
      </c>
      <c r="M29" s="95">
        <f t="shared" si="3"/>
        <v>0.36430316546100167</v>
      </c>
      <c r="N29" s="77">
        <v>51525513</v>
      </c>
      <c r="O29" s="78">
        <v>0</v>
      </c>
      <c r="P29" s="78">
        <f t="shared" si="4"/>
        <v>51525513</v>
      </c>
      <c r="Q29" s="95">
        <f t="shared" si="5"/>
        <v>0.3198695630537739</v>
      </c>
      <c r="R29" s="77">
        <v>39208199</v>
      </c>
      <c r="S29" s="78">
        <v>0</v>
      </c>
      <c r="T29" s="78">
        <f t="shared" si="6"/>
        <v>39208199</v>
      </c>
      <c r="U29" s="95">
        <f t="shared" si="7"/>
        <v>0.2476694816755329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149416718</v>
      </c>
      <c r="AA29" s="78">
        <f t="shared" si="11"/>
        <v>0</v>
      </c>
      <c r="AB29" s="78">
        <f t="shared" si="12"/>
        <v>149416718</v>
      </c>
      <c r="AC29" s="95">
        <f t="shared" si="13"/>
        <v>0.94383220970489534</v>
      </c>
      <c r="AD29" s="77">
        <v>37621107</v>
      </c>
      <c r="AE29" s="78">
        <v>0</v>
      </c>
      <c r="AF29" s="78">
        <f t="shared" si="14"/>
        <v>37621107</v>
      </c>
      <c r="AG29" s="78">
        <v>163055947</v>
      </c>
      <c r="AH29" s="78">
        <v>164095174</v>
      </c>
      <c r="AI29" s="79">
        <v>130929499</v>
      </c>
      <c r="AJ29" s="114">
        <f t="shared" si="15"/>
        <v>0.79788756615109224</v>
      </c>
      <c r="AK29" s="115">
        <f t="shared" si="16"/>
        <v>4.2186212117575339E-2</v>
      </c>
    </row>
    <row r="30" spans="1:37" ht="16.5" x14ac:dyDescent="0.3">
      <c r="A30" s="58" t="s">
        <v>0</v>
      </c>
      <c r="B30" s="59" t="s">
        <v>218</v>
      </c>
      <c r="C30" s="60" t="s">
        <v>0</v>
      </c>
      <c r="D30" s="80">
        <f>SUM(D23:D29)</f>
        <v>4707254776</v>
      </c>
      <c r="E30" s="81">
        <f>SUM(E23:E29)</f>
        <v>943339750</v>
      </c>
      <c r="F30" s="82">
        <f t="shared" si="0"/>
        <v>5650594526</v>
      </c>
      <c r="G30" s="80">
        <f>SUM(G23:G29)</f>
        <v>4491701314</v>
      </c>
      <c r="H30" s="81">
        <f>SUM(H23:H29)</f>
        <v>946977366</v>
      </c>
      <c r="I30" s="82">
        <f t="shared" si="1"/>
        <v>5438678680</v>
      </c>
      <c r="J30" s="80">
        <f>SUM(J23:J29)</f>
        <v>1302830601</v>
      </c>
      <c r="K30" s="81">
        <f>SUM(K23:K29)</f>
        <v>103074106</v>
      </c>
      <c r="L30" s="81">
        <f t="shared" si="2"/>
        <v>1405904707</v>
      </c>
      <c r="M30" s="96">
        <f t="shared" si="3"/>
        <v>0.24880651063017009</v>
      </c>
      <c r="N30" s="80">
        <f>SUM(N23:N29)</f>
        <v>1172975581</v>
      </c>
      <c r="O30" s="81">
        <f>SUM(O23:O29)</f>
        <v>103406679</v>
      </c>
      <c r="P30" s="81">
        <f t="shared" si="4"/>
        <v>1276382260</v>
      </c>
      <c r="Q30" s="96">
        <f t="shared" si="5"/>
        <v>0.22588459570528385</v>
      </c>
      <c r="R30" s="80">
        <f>SUM(R23:R29)</f>
        <v>1185950121</v>
      </c>
      <c r="S30" s="81">
        <f>SUM(S23:S29)</f>
        <v>166087044</v>
      </c>
      <c r="T30" s="81">
        <f t="shared" si="6"/>
        <v>1352037165</v>
      </c>
      <c r="U30" s="96">
        <f t="shared" si="7"/>
        <v>0.24859662512733699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3661756303</v>
      </c>
      <c r="AA30" s="81">
        <f t="shared" si="11"/>
        <v>372567829</v>
      </c>
      <c r="AB30" s="81">
        <f t="shared" si="12"/>
        <v>4034324132</v>
      </c>
      <c r="AC30" s="96">
        <f t="shared" si="13"/>
        <v>0.74178387240189003</v>
      </c>
      <c r="AD30" s="80">
        <f>SUM(AD23:AD29)</f>
        <v>951826972</v>
      </c>
      <c r="AE30" s="81">
        <f>SUM(AE23:AE29)</f>
        <v>131339839</v>
      </c>
      <c r="AF30" s="81">
        <f t="shared" si="14"/>
        <v>1083166811</v>
      </c>
      <c r="AG30" s="81">
        <f>SUM(AG23:AG29)</f>
        <v>5197781760</v>
      </c>
      <c r="AH30" s="81">
        <f>SUM(AH23:AH29)</f>
        <v>5184194204</v>
      </c>
      <c r="AI30" s="82">
        <f>SUM(AI23:AI29)</f>
        <v>3468327666</v>
      </c>
      <c r="AJ30" s="116">
        <f t="shared" si="15"/>
        <v>0.66901962571616658</v>
      </c>
      <c r="AK30" s="117">
        <f t="shared" si="16"/>
        <v>0.24822617464781249</v>
      </c>
    </row>
    <row r="31" spans="1:37" x14ac:dyDescent="0.2">
      <c r="A31" s="55" t="s">
        <v>101</v>
      </c>
      <c r="B31" s="56" t="s">
        <v>219</v>
      </c>
      <c r="C31" s="57" t="s">
        <v>220</v>
      </c>
      <c r="D31" s="77">
        <v>1191278640</v>
      </c>
      <c r="E31" s="78">
        <v>133068093</v>
      </c>
      <c r="F31" s="79">
        <f t="shared" si="0"/>
        <v>1324346733</v>
      </c>
      <c r="G31" s="77">
        <v>1265299904</v>
      </c>
      <c r="H31" s="78">
        <v>129647591</v>
      </c>
      <c r="I31" s="79">
        <f t="shared" si="1"/>
        <v>1394947495</v>
      </c>
      <c r="J31" s="77">
        <v>0</v>
      </c>
      <c r="K31" s="78">
        <v>0</v>
      </c>
      <c r="L31" s="78">
        <f t="shared" si="2"/>
        <v>0</v>
      </c>
      <c r="M31" s="95">
        <f t="shared" si="3"/>
        <v>0</v>
      </c>
      <c r="N31" s="77">
        <v>0</v>
      </c>
      <c r="O31" s="78">
        <v>0</v>
      </c>
      <c r="P31" s="78">
        <f t="shared" si="4"/>
        <v>0</v>
      </c>
      <c r="Q31" s="95">
        <f t="shared" si="5"/>
        <v>0</v>
      </c>
      <c r="R31" s="77">
        <v>828251158</v>
      </c>
      <c r="S31" s="78">
        <v>54079529</v>
      </c>
      <c r="T31" s="78">
        <f t="shared" si="6"/>
        <v>882330687</v>
      </c>
      <c r="U31" s="95">
        <f t="shared" si="7"/>
        <v>0.63251892287171707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828251158</v>
      </c>
      <c r="AA31" s="78">
        <f t="shared" si="11"/>
        <v>54079529</v>
      </c>
      <c r="AB31" s="78">
        <f t="shared" si="12"/>
        <v>882330687</v>
      </c>
      <c r="AC31" s="95">
        <f t="shared" si="13"/>
        <v>0.63251892287171707</v>
      </c>
      <c r="AD31" s="77">
        <v>250235202</v>
      </c>
      <c r="AE31" s="78">
        <v>12853228</v>
      </c>
      <c r="AF31" s="78">
        <f t="shared" si="14"/>
        <v>263088430</v>
      </c>
      <c r="AG31" s="78">
        <v>1210494140</v>
      </c>
      <c r="AH31" s="78">
        <v>1237045947</v>
      </c>
      <c r="AI31" s="79">
        <v>839956549</v>
      </c>
      <c r="AJ31" s="114">
        <f t="shared" si="15"/>
        <v>0.67900190048478448</v>
      </c>
      <c r="AK31" s="115">
        <f t="shared" si="16"/>
        <v>2.3537418844302653</v>
      </c>
    </row>
    <row r="32" spans="1:37" x14ac:dyDescent="0.2">
      <c r="A32" s="55" t="s">
        <v>101</v>
      </c>
      <c r="B32" s="56" t="s">
        <v>221</v>
      </c>
      <c r="C32" s="57" t="s">
        <v>222</v>
      </c>
      <c r="D32" s="77">
        <v>1056344175</v>
      </c>
      <c r="E32" s="78">
        <v>153235050</v>
      </c>
      <c r="F32" s="79">
        <f t="shared" si="0"/>
        <v>1209579225</v>
      </c>
      <c r="G32" s="77">
        <v>1031411154</v>
      </c>
      <c r="H32" s="78">
        <v>133371050</v>
      </c>
      <c r="I32" s="79">
        <f t="shared" si="1"/>
        <v>1164782204</v>
      </c>
      <c r="J32" s="77">
        <v>209633214</v>
      </c>
      <c r="K32" s="78">
        <v>3930273</v>
      </c>
      <c r="L32" s="78">
        <f t="shared" si="2"/>
        <v>213563487</v>
      </c>
      <c r="M32" s="95">
        <f t="shared" si="3"/>
        <v>0.17656014801345485</v>
      </c>
      <c r="N32" s="77">
        <v>233399275</v>
      </c>
      <c r="O32" s="78">
        <v>19253199</v>
      </c>
      <c r="P32" s="78">
        <f t="shared" si="4"/>
        <v>252652474</v>
      </c>
      <c r="Q32" s="95">
        <f t="shared" si="5"/>
        <v>0.20887633383418933</v>
      </c>
      <c r="R32" s="77">
        <v>200752408</v>
      </c>
      <c r="S32" s="78">
        <v>23566193</v>
      </c>
      <c r="T32" s="78">
        <f t="shared" si="6"/>
        <v>224318601</v>
      </c>
      <c r="U32" s="95">
        <f t="shared" si="7"/>
        <v>0.19258415884932253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643784897</v>
      </c>
      <c r="AA32" s="78">
        <f t="shared" si="11"/>
        <v>46749665</v>
      </c>
      <c r="AB32" s="78">
        <f t="shared" si="12"/>
        <v>690534562</v>
      </c>
      <c r="AC32" s="95">
        <f t="shared" si="13"/>
        <v>0.59284436148545416</v>
      </c>
      <c r="AD32" s="77">
        <v>217678086</v>
      </c>
      <c r="AE32" s="78">
        <v>4604928</v>
      </c>
      <c r="AF32" s="78">
        <f t="shared" si="14"/>
        <v>222283014</v>
      </c>
      <c r="AG32" s="78">
        <v>1072001746</v>
      </c>
      <c r="AH32" s="78">
        <v>1057961270</v>
      </c>
      <c r="AI32" s="79">
        <v>659232356</v>
      </c>
      <c r="AJ32" s="114">
        <f t="shared" si="15"/>
        <v>0.62311577436100285</v>
      </c>
      <c r="AK32" s="115">
        <f t="shared" si="16"/>
        <v>9.1576363095382529E-3</v>
      </c>
    </row>
    <row r="33" spans="1:37" x14ac:dyDescent="0.2">
      <c r="A33" s="55" t="s">
        <v>101</v>
      </c>
      <c r="B33" s="56" t="s">
        <v>223</v>
      </c>
      <c r="C33" s="57" t="s">
        <v>224</v>
      </c>
      <c r="D33" s="77">
        <v>1789823870</v>
      </c>
      <c r="E33" s="78">
        <v>208791610</v>
      </c>
      <c r="F33" s="79">
        <f t="shared" si="0"/>
        <v>1998615480</v>
      </c>
      <c r="G33" s="77">
        <v>1947075275</v>
      </c>
      <c r="H33" s="78">
        <v>160568000</v>
      </c>
      <c r="I33" s="79">
        <f t="shared" si="1"/>
        <v>2107643275</v>
      </c>
      <c r="J33" s="77">
        <v>461464409</v>
      </c>
      <c r="K33" s="78">
        <v>5832696</v>
      </c>
      <c r="L33" s="78">
        <f t="shared" si="2"/>
        <v>467297105</v>
      </c>
      <c r="M33" s="95">
        <f t="shared" si="3"/>
        <v>0.23381041009449202</v>
      </c>
      <c r="N33" s="77">
        <v>422338870</v>
      </c>
      <c r="O33" s="78">
        <v>23227029</v>
      </c>
      <c r="P33" s="78">
        <f t="shared" si="4"/>
        <v>445565899</v>
      </c>
      <c r="Q33" s="95">
        <f t="shared" si="5"/>
        <v>0.22293728006149538</v>
      </c>
      <c r="R33" s="77">
        <v>760787746</v>
      </c>
      <c r="S33" s="78">
        <v>11605246</v>
      </c>
      <c r="T33" s="78">
        <f t="shared" si="6"/>
        <v>772392992</v>
      </c>
      <c r="U33" s="95">
        <f t="shared" si="7"/>
        <v>0.36647235381898297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1644591025</v>
      </c>
      <c r="AA33" s="78">
        <f t="shared" si="11"/>
        <v>40664971</v>
      </c>
      <c r="AB33" s="78">
        <f t="shared" si="12"/>
        <v>1685255996</v>
      </c>
      <c r="AC33" s="95">
        <f t="shared" si="13"/>
        <v>0.79959261417233896</v>
      </c>
      <c r="AD33" s="77">
        <v>363065866</v>
      </c>
      <c r="AE33" s="78">
        <v>20588963</v>
      </c>
      <c r="AF33" s="78">
        <f t="shared" si="14"/>
        <v>383654829</v>
      </c>
      <c r="AG33" s="78">
        <v>1983224505</v>
      </c>
      <c r="AH33" s="78">
        <v>1799672055</v>
      </c>
      <c r="AI33" s="79">
        <v>1234925696</v>
      </c>
      <c r="AJ33" s="114">
        <f t="shared" si="15"/>
        <v>0.68619485009450787</v>
      </c>
      <c r="AK33" s="115">
        <f t="shared" si="16"/>
        <v>1.0132497589389131</v>
      </c>
    </row>
    <row r="34" spans="1:37" x14ac:dyDescent="0.2">
      <c r="A34" s="55" t="s">
        <v>101</v>
      </c>
      <c r="B34" s="56" t="s">
        <v>225</v>
      </c>
      <c r="C34" s="57" t="s">
        <v>226</v>
      </c>
      <c r="D34" s="77">
        <v>283100775</v>
      </c>
      <c r="E34" s="78">
        <v>57906890</v>
      </c>
      <c r="F34" s="79">
        <f t="shared" si="0"/>
        <v>341007665</v>
      </c>
      <c r="G34" s="77">
        <v>317126890</v>
      </c>
      <c r="H34" s="78">
        <v>44755000</v>
      </c>
      <c r="I34" s="79">
        <f t="shared" si="1"/>
        <v>361881890</v>
      </c>
      <c r="J34" s="77">
        <v>95914518</v>
      </c>
      <c r="K34" s="78">
        <v>166504</v>
      </c>
      <c r="L34" s="78">
        <f t="shared" si="2"/>
        <v>96081022</v>
      </c>
      <c r="M34" s="95">
        <f t="shared" si="3"/>
        <v>0.28175619454184408</v>
      </c>
      <c r="N34" s="77">
        <v>89026762</v>
      </c>
      <c r="O34" s="78">
        <v>5520892</v>
      </c>
      <c r="P34" s="78">
        <f t="shared" si="4"/>
        <v>94547654</v>
      </c>
      <c r="Q34" s="95">
        <f t="shared" si="5"/>
        <v>0.27725961526407333</v>
      </c>
      <c r="R34" s="77">
        <v>78800403</v>
      </c>
      <c r="S34" s="78">
        <v>6845668</v>
      </c>
      <c r="T34" s="78">
        <f t="shared" si="6"/>
        <v>85646071</v>
      </c>
      <c r="U34" s="95">
        <f t="shared" si="7"/>
        <v>0.23666857437933686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263741683</v>
      </c>
      <c r="AA34" s="78">
        <f t="shared" si="11"/>
        <v>12533064</v>
      </c>
      <c r="AB34" s="78">
        <f t="shared" si="12"/>
        <v>276274747</v>
      </c>
      <c r="AC34" s="95">
        <f t="shared" si="13"/>
        <v>0.76343899662953563</v>
      </c>
      <c r="AD34" s="77">
        <v>80242418</v>
      </c>
      <c r="AE34" s="78">
        <v>12595712</v>
      </c>
      <c r="AF34" s="78">
        <f t="shared" si="14"/>
        <v>92838130</v>
      </c>
      <c r="AG34" s="78">
        <v>344312294</v>
      </c>
      <c r="AH34" s="78">
        <v>324496718</v>
      </c>
      <c r="AI34" s="79">
        <v>255832871</v>
      </c>
      <c r="AJ34" s="114">
        <f t="shared" si="15"/>
        <v>0.78839894768981911</v>
      </c>
      <c r="AK34" s="115">
        <f t="shared" si="16"/>
        <v>-7.7468805112726802E-2</v>
      </c>
    </row>
    <row r="35" spans="1:37" x14ac:dyDescent="0.2">
      <c r="A35" s="55" t="s">
        <v>116</v>
      </c>
      <c r="B35" s="56" t="s">
        <v>227</v>
      </c>
      <c r="C35" s="57" t="s">
        <v>228</v>
      </c>
      <c r="D35" s="77">
        <v>185016000</v>
      </c>
      <c r="E35" s="78">
        <v>3100000</v>
      </c>
      <c r="F35" s="79">
        <f t="shared" si="0"/>
        <v>188116000</v>
      </c>
      <c r="G35" s="77">
        <v>186893000</v>
      </c>
      <c r="H35" s="78">
        <v>4945000</v>
      </c>
      <c r="I35" s="79">
        <f t="shared" si="1"/>
        <v>191838000</v>
      </c>
      <c r="J35" s="77">
        <v>74565735</v>
      </c>
      <c r="K35" s="78">
        <v>12994</v>
      </c>
      <c r="L35" s="78">
        <f t="shared" si="2"/>
        <v>74578729</v>
      </c>
      <c r="M35" s="95">
        <f t="shared" si="3"/>
        <v>0.39645074847434564</v>
      </c>
      <c r="N35" s="77">
        <v>60019811</v>
      </c>
      <c r="O35" s="78">
        <v>299192</v>
      </c>
      <c r="P35" s="78">
        <f t="shared" si="4"/>
        <v>60319003</v>
      </c>
      <c r="Q35" s="95">
        <f t="shared" si="5"/>
        <v>0.32064791405303111</v>
      </c>
      <c r="R35" s="77">
        <v>45707132</v>
      </c>
      <c r="S35" s="78">
        <v>752610</v>
      </c>
      <c r="T35" s="78">
        <f t="shared" si="6"/>
        <v>46459742</v>
      </c>
      <c r="U35" s="95">
        <f t="shared" si="7"/>
        <v>0.24218216411764093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180292678</v>
      </c>
      <c r="AA35" s="78">
        <f t="shared" si="11"/>
        <v>1064796</v>
      </c>
      <c r="AB35" s="78">
        <f t="shared" si="12"/>
        <v>181357474</v>
      </c>
      <c r="AC35" s="95">
        <f t="shared" si="13"/>
        <v>0.94536783119090062</v>
      </c>
      <c r="AD35" s="77">
        <v>104225270</v>
      </c>
      <c r="AE35" s="78">
        <v>139738</v>
      </c>
      <c r="AF35" s="78">
        <f t="shared" si="14"/>
        <v>104365008</v>
      </c>
      <c r="AG35" s="78">
        <v>180169000</v>
      </c>
      <c r="AH35" s="78">
        <v>183549160</v>
      </c>
      <c r="AI35" s="79">
        <v>177222756</v>
      </c>
      <c r="AJ35" s="114">
        <f t="shared" si="15"/>
        <v>0.96553291772078931</v>
      </c>
      <c r="AK35" s="115">
        <f t="shared" si="16"/>
        <v>-0.55483410684929946</v>
      </c>
    </row>
    <row r="36" spans="1:37" ht="16.5" x14ac:dyDescent="0.3">
      <c r="A36" s="58" t="s">
        <v>0</v>
      </c>
      <c r="B36" s="59" t="s">
        <v>229</v>
      </c>
      <c r="C36" s="60" t="s">
        <v>0</v>
      </c>
      <c r="D36" s="80">
        <f>SUM(D31:D35)</f>
        <v>4505563460</v>
      </c>
      <c r="E36" s="81">
        <f>SUM(E31:E35)</f>
        <v>556101643</v>
      </c>
      <c r="F36" s="82">
        <f t="shared" si="0"/>
        <v>5061665103</v>
      </c>
      <c r="G36" s="80">
        <f>SUM(G31:G35)</f>
        <v>4747806223</v>
      </c>
      <c r="H36" s="81">
        <f>SUM(H31:H35)</f>
        <v>473286641</v>
      </c>
      <c r="I36" s="82">
        <f t="shared" si="1"/>
        <v>5221092864</v>
      </c>
      <c r="J36" s="80">
        <f>SUM(J31:J35)</f>
        <v>841577876</v>
      </c>
      <c r="K36" s="81">
        <f>SUM(K31:K35)</f>
        <v>9942467</v>
      </c>
      <c r="L36" s="81">
        <f t="shared" si="2"/>
        <v>851520343</v>
      </c>
      <c r="M36" s="96">
        <f t="shared" si="3"/>
        <v>0.16822929326069244</v>
      </c>
      <c r="N36" s="80">
        <f>SUM(N31:N35)</f>
        <v>804784718</v>
      </c>
      <c r="O36" s="81">
        <f>SUM(O31:O35)</f>
        <v>48300312</v>
      </c>
      <c r="P36" s="81">
        <f t="shared" si="4"/>
        <v>853085030</v>
      </c>
      <c r="Q36" s="96">
        <f t="shared" si="5"/>
        <v>0.1685384182162476</v>
      </c>
      <c r="R36" s="80">
        <f>SUM(R31:R35)</f>
        <v>1914298847</v>
      </c>
      <c r="S36" s="81">
        <f>SUM(S31:S35)</f>
        <v>96849246</v>
      </c>
      <c r="T36" s="81">
        <f t="shared" si="6"/>
        <v>2011148093</v>
      </c>
      <c r="U36" s="96">
        <f t="shared" si="7"/>
        <v>0.38519676730270086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3560661441</v>
      </c>
      <c r="AA36" s="81">
        <f t="shared" si="11"/>
        <v>155092025</v>
      </c>
      <c r="AB36" s="81">
        <f t="shared" si="12"/>
        <v>3715753466</v>
      </c>
      <c r="AC36" s="96">
        <f t="shared" si="13"/>
        <v>0.71168116767669887</v>
      </c>
      <c r="AD36" s="80">
        <f>SUM(AD31:AD35)</f>
        <v>1015446842</v>
      </c>
      <c r="AE36" s="81">
        <f>SUM(AE31:AE35)</f>
        <v>50782569</v>
      </c>
      <c r="AF36" s="81">
        <f t="shared" si="14"/>
        <v>1066229411</v>
      </c>
      <c r="AG36" s="81">
        <f>SUM(AG31:AG35)</f>
        <v>4790201685</v>
      </c>
      <c r="AH36" s="81">
        <f>SUM(AH31:AH35)</f>
        <v>4602725150</v>
      </c>
      <c r="AI36" s="82">
        <f>SUM(AI31:AI35)</f>
        <v>3167170228</v>
      </c>
      <c r="AJ36" s="116">
        <f t="shared" si="15"/>
        <v>0.6881076155503224</v>
      </c>
      <c r="AK36" s="117">
        <f t="shared" si="16"/>
        <v>0.88622455191305916</v>
      </c>
    </row>
    <row r="37" spans="1:37" ht="16.5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25163090589</v>
      </c>
      <c r="E37" s="84">
        <f>SUM(E9,E11:E14,E16:E21,E23:E29,E31:E35)</f>
        <v>3294701043</v>
      </c>
      <c r="F37" s="85">
        <f t="shared" si="0"/>
        <v>28457791632</v>
      </c>
      <c r="G37" s="83">
        <f>SUM(G9,G11:G14,G16:G21,G23:G29,G31:G35)</f>
        <v>25051704141</v>
      </c>
      <c r="H37" s="84">
        <f>SUM(H9,H11:H14,H16:H21,H23:H29,H31:H35)</f>
        <v>3434873049</v>
      </c>
      <c r="I37" s="85">
        <f t="shared" si="1"/>
        <v>28486577190</v>
      </c>
      <c r="J37" s="83">
        <f>SUM(J9,J11:J14,J16:J21,J23:J29,J31:J35)</f>
        <v>6133191107</v>
      </c>
      <c r="K37" s="84">
        <f>SUM(K9,K11:K14,K16:K21,K23:K29,K31:K35)</f>
        <v>195087164</v>
      </c>
      <c r="L37" s="84">
        <f t="shared" si="2"/>
        <v>6328278271</v>
      </c>
      <c r="M37" s="97">
        <f t="shared" si="3"/>
        <v>0.22237418675467516</v>
      </c>
      <c r="N37" s="83">
        <f>SUM(N9,N11:N14,N16:N21,N23:N29,N31:N35)</f>
        <v>4520416261</v>
      </c>
      <c r="O37" s="84">
        <f>SUM(O9,O11:O14,O16:O21,O23:O29,O31:O35)</f>
        <v>473981575</v>
      </c>
      <c r="P37" s="84">
        <f t="shared" si="4"/>
        <v>4994397836</v>
      </c>
      <c r="Q37" s="97">
        <f t="shared" si="5"/>
        <v>0.17550194690384679</v>
      </c>
      <c r="R37" s="83">
        <f>SUM(R9,R11:R14,R16:R21,R23:R29,R31:R35)</f>
        <v>6941752253</v>
      </c>
      <c r="S37" s="84">
        <f>SUM(S9,S11:S14,S16:S21,S23:S29,S31:S35)</f>
        <v>494128352</v>
      </c>
      <c r="T37" s="84">
        <f t="shared" si="6"/>
        <v>7435880605</v>
      </c>
      <c r="U37" s="97">
        <f t="shared" si="7"/>
        <v>0.26103103069926947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17595359621</v>
      </c>
      <c r="AA37" s="84">
        <f t="shared" si="11"/>
        <v>1163197091</v>
      </c>
      <c r="AB37" s="84">
        <f t="shared" si="12"/>
        <v>18758556712</v>
      </c>
      <c r="AC37" s="97">
        <f t="shared" si="13"/>
        <v>0.65850511231602271</v>
      </c>
      <c r="AD37" s="83">
        <f>SUM(AD9,AD11:AD14,AD16:AD21,AD23:AD29,AD31:AD35)</f>
        <v>5578997844</v>
      </c>
      <c r="AE37" s="84">
        <f>SUM(AE9,AE11:AE14,AE16:AE21,AE23:AE29,AE31:AE35)</f>
        <v>414542315</v>
      </c>
      <c r="AF37" s="84">
        <f t="shared" si="14"/>
        <v>5993540159</v>
      </c>
      <c r="AG37" s="84">
        <f>SUM(AG9,AG11:AG14,AG16:AG21,AG23:AG29,AG31:AG35)</f>
        <v>26448900581</v>
      </c>
      <c r="AH37" s="84">
        <f>SUM(AH9,AH11:AH14,AH16:AH21,AH23:AH29,AH31:AH35)</f>
        <v>26321599505</v>
      </c>
      <c r="AI37" s="85">
        <f>SUM(AI9,AI11:AI14,AI16:AI21,AI23:AI29,AI31:AI35)</f>
        <v>17711859978</v>
      </c>
      <c r="AJ37" s="118">
        <f t="shared" si="15"/>
        <v>0.67290211503428921</v>
      </c>
      <c r="AK37" s="119">
        <f t="shared" si="16"/>
        <v>0.24064916689248461</v>
      </c>
    </row>
    <row r="38" spans="1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48</v>
      </c>
      <c r="C9" s="57" t="s">
        <v>49</v>
      </c>
      <c r="D9" s="77">
        <v>55326542441</v>
      </c>
      <c r="E9" s="78">
        <v>2767670180</v>
      </c>
      <c r="F9" s="79">
        <f>$D9       +$E9</f>
        <v>58094212621</v>
      </c>
      <c r="G9" s="77">
        <v>55539197553</v>
      </c>
      <c r="H9" s="78">
        <v>2718720150</v>
      </c>
      <c r="I9" s="79">
        <f>$G9       +$H9</f>
        <v>58257917703</v>
      </c>
      <c r="J9" s="77">
        <v>15016369383</v>
      </c>
      <c r="K9" s="78">
        <v>217657645</v>
      </c>
      <c r="L9" s="78">
        <f>$J9       +$K9</f>
        <v>15234027028</v>
      </c>
      <c r="M9" s="95">
        <f>IF(($F9       =0),0,($L9       /$F9       ))</f>
        <v>0.26222968417499776</v>
      </c>
      <c r="N9" s="77">
        <v>13073427188</v>
      </c>
      <c r="O9" s="78">
        <v>486153631</v>
      </c>
      <c r="P9" s="78">
        <f>$N9       +$O9</f>
        <v>13559580819</v>
      </c>
      <c r="Q9" s="95">
        <f>IF(($F9       =0),0,($P9       /$F9       ))</f>
        <v>0.23340674065868067</v>
      </c>
      <c r="R9" s="77">
        <v>12673783028</v>
      </c>
      <c r="S9" s="78">
        <v>555565746</v>
      </c>
      <c r="T9" s="78">
        <f>$R9       +$S9</f>
        <v>13229348774</v>
      </c>
      <c r="U9" s="95">
        <f>IF(($I9       =0),0,($T9       /$I9       ))</f>
        <v>0.22708241721654862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40763579599</v>
      </c>
      <c r="AA9" s="78">
        <f>$K9       +$O9       +$S9</f>
        <v>1259377022</v>
      </c>
      <c r="AB9" s="78">
        <f>$Z9       +$AA9</f>
        <v>42022956621</v>
      </c>
      <c r="AC9" s="95">
        <f>IF(($I9       =0),0,($AB9       /$I9       ))</f>
        <v>0.72132610086124005</v>
      </c>
      <c r="AD9" s="77">
        <v>11833236440</v>
      </c>
      <c r="AE9" s="78">
        <v>466528788</v>
      </c>
      <c r="AF9" s="78">
        <f>$AD9       +$AE9</f>
        <v>12299765228</v>
      </c>
      <c r="AG9" s="78">
        <v>51590844133</v>
      </c>
      <c r="AH9" s="78">
        <v>53659676392</v>
      </c>
      <c r="AI9" s="79">
        <v>39227317569</v>
      </c>
      <c r="AJ9" s="114">
        <f>IF(($AH9       =0),0,($AI9       /$AH9       ))</f>
        <v>0.73103902607299942</v>
      </c>
      <c r="AK9" s="115">
        <f>IF(($AF9       =0),0,(($T9       /$AF9       )-1))</f>
        <v>7.5577340605155197E-2</v>
      </c>
    </row>
    <row r="10" spans="1:37" x14ac:dyDescent="0.2">
      <c r="A10" s="55" t="s">
        <v>99</v>
      </c>
      <c r="B10" s="56" t="s">
        <v>52</v>
      </c>
      <c r="C10" s="57" t="s">
        <v>53</v>
      </c>
      <c r="D10" s="77">
        <v>75393870352</v>
      </c>
      <c r="E10" s="78">
        <v>7642206000</v>
      </c>
      <c r="F10" s="79">
        <f t="shared" ref="F10:F23" si="0">$D10      +$E10</f>
        <v>83036076352</v>
      </c>
      <c r="G10" s="77">
        <v>71205652996</v>
      </c>
      <c r="H10" s="78">
        <v>6903334000</v>
      </c>
      <c r="I10" s="79">
        <f t="shared" ref="I10:I23" si="1">$G10      +$H10</f>
        <v>78108986996</v>
      </c>
      <c r="J10" s="77">
        <v>20707710655</v>
      </c>
      <c r="K10" s="78">
        <v>924276495</v>
      </c>
      <c r="L10" s="78">
        <f t="shared" ref="L10:L23" si="2">$J10      +$K10</f>
        <v>21631987150</v>
      </c>
      <c r="M10" s="95">
        <f t="shared" ref="M10:M23" si="3">IF(($F10      =0),0,($L10      /$F10      ))</f>
        <v>0.26051311791635462</v>
      </c>
      <c r="N10" s="77">
        <v>20933049082</v>
      </c>
      <c r="O10" s="78">
        <v>1249695285</v>
      </c>
      <c r="P10" s="78">
        <f t="shared" ref="P10:P23" si="4">$N10      +$O10</f>
        <v>22182744367</v>
      </c>
      <c r="Q10" s="95">
        <f t="shared" ref="Q10:Q23" si="5">IF(($F10      =0),0,($P10      /$F10      ))</f>
        <v>0.26714586408159097</v>
      </c>
      <c r="R10" s="77">
        <v>20325865084</v>
      </c>
      <c r="S10" s="78">
        <v>1011588887</v>
      </c>
      <c r="T10" s="78">
        <f t="shared" ref="T10:T23" si="6">$R10      +$S10</f>
        <v>21337453971</v>
      </c>
      <c r="U10" s="95">
        <f t="shared" ref="U10:U23" si="7">IF(($I10      =0),0,($T10      /$I10      ))</f>
        <v>0.27317540262163048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      +$R10</f>
        <v>61966624821</v>
      </c>
      <c r="AA10" s="78">
        <f t="shared" ref="AA10:AA23" si="11">$K10      +$O10      +$S10</f>
        <v>3185560667</v>
      </c>
      <c r="AB10" s="78">
        <f t="shared" ref="AB10:AB23" si="12">$Z10      +$AA10</f>
        <v>65152185488</v>
      </c>
      <c r="AC10" s="95">
        <f t="shared" ref="AC10:AC23" si="13">IF(($I10      =0),0,($AB10      /$I10      ))</f>
        <v>0.83411894064554282</v>
      </c>
      <c r="AD10" s="77">
        <v>17589212966</v>
      </c>
      <c r="AE10" s="78">
        <v>667217750</v>
      </c>
      <c r="AF10" s="78">
        <f t="shared" ref="AF10:AF23" si="14">$AD10      +$AE10</f>
        <v>18256430716</v>
      </c>
      <c r="AG10" s="78">
        <v>77765163947</v>
      </c>
      <c r="AH10" s="78">
        <v>73682390929</v>
      </c>
      <c r="AI10" s="79">
        <v>56847752556</v>
      </c>
      <c r="AJ10" s="114">
        <f t="shared" ref="AJ10:AJ23" si="15">IF(($AH10      =0),0,($AI10      /$AH10      ))</f>
        <v>0.77152426569298249</v>
      </c>
      <c r="AK10" s="115">
        <f t="shared" ref="AK10:AK23" si="16">IF(($AF10      =0),0,(($T10      /$AF10      )-1))</f>
        <v>0.16876372511850191</v>
      </c>
    </row>
    <row r="11" spans="1:37" x14ac:dyDescent="0.2">
      <c r="A11" s="55" t="s">
        <v>99</v>
      </c>
      <c r="B11" s="56" t="s">
        <v>58</v>
      </c>
      <c r="C11" s="57" t="s">
        <v>59</v>
      </c>
      <c r="D11" s="77">
        <v>44704930614</v>
      </c>
      <c r="E11" s="78">
        <v>2228221908</v>
      </c>
      <c r="F11" s="79">
        <f t="shared" si="0"/>
        <v>46933152522</v>
      </c>
      <c r="G11" s="77">
        <v>44704930614</v>
      </c>
      <c r="H11" s="78">
        <v>2228221908</v>
      </c>
      <c r="I11" s="79">
        <f t="shared" si="1"/>
        <v>46933152522</v>
      </c>
      <c r="J11" s="77">
        <v>13559215025</v>
      </c>
      <c r="K11" s="78">
        <v>82151767</v>
      </c>
      <c r="L11" s="78">
        <f t="shared" si="2"/>
        <v>13641366792</v>
      </c>
      <c r="M11" s="95">
        <f t="shared" si="3"/>
        <v>0.29065524174208379</v>
      </c>
      <c r="N11" s="77">
        <v>14545305891</v>
      </c>
      <c r="O11" s="78">
        <v>464467609</v>
      </c>
      <c r="P11" s="78">
        <f t="shared" si="4"/>
        <v>15009773500</v>
      </c>
      <c r="Q11" s="95">
        <f t="shared" si="5"/>
        <v>0.31981174699407078</v>
      </c>
      <c r="R11" s="77">
        <v>11092249625</v>
      </c>
      <c r="S11" s="78">
        <v>403942741</v>
      </c>
      <c r="T11" s="78">
        <f t="shared" si="6"/>
        <v>11496192366</v>
      </c>
      <c r="U11" s="95">
        <f t="shared" si="7"/>
        <v>0.24494822419208126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39196770541</v>
      </c>
      <c r="AA11" s="78">
        <f t="shared" si="11"/>
        <v>950562117</v>
      </c>
      <c r="AB11" s="78">
        <f t="shared" si="12"/>
        <v>40147332658</v>
      </c>
      <c r="AC11" s="95">
        <f t="shared" si="13"/>
        <v>0.85541521292823586</v>
      </c>
      <c r="AD11" s="77">
        <v>5660097559</v>
      </c>
      <c r="AE11" s="78">
        <v>175146660</v>
      </c>
      <c r="AF11" s="78">
        <f t="shared" si="14"/>
        <v>5835244219</v>
      </c>
      <c r="AG11" s="78">
        <v>44944945450</v>
      </c>
      <c r="AH11" s="78">
        <v>44968066064</v>
      </c>
      <c r="AI11" s="79">
        <v>21409787935</v>
      </c>
      <c r="AJ11" s="114">
        <f t="shared" si="15"/>
        <v>0.47611093402435634</v>
      </c>
      <c r="AK11" s="115">
        <f t="shared" si="16"/>
        <v>0.97013045804792908</v>
      </c>
    </row>
    <row r="12" spans="1:37" ht="16.5" x14ac:dyDescent="0.3">
      <c r="A12" s="58" t="s">
        <v>0</v>
      </c>
      <c r="B12" s="59" t="s">
        <v>100</v>
      </c>
      <c r="C12" s="60" t="s">
        <v>0</v>
      </c>
      <c r="D12" s="80">
        <f>SUM(D9:D11)</f>
        <v>175425343407</v>
      </c>
      <c r="E12" s="81">
        <f>SUM(E9:E11)</f>
        <v>12638098088</v>
      </c>
      <c r="F12" s="82">
        <f t="shared" si="0"/>
        <v>188063441495</v>
      </c>
      <c r="G12" s="80">
        <f>SUM(G9:G11)</f>
        <v>171449781163</v>
      </c>
      <c r="H12" s="81">
        <f>SUM(H9:H11)</f>
        <v>11850276058</v>
      </c>
      <c r="I12" s="82">
        <f t="shared" si="1"/>
        <v>183300057221</v>
      </c>
      <c r="J12" s="80">
        <f>SUM(J9:J11)</f>
        <v>49283295063</v>
      </c>
      <c r="K12" s="81">
        <f>SUM(K9:K11)</f>
        <v>1224085907</v>
      </c>
      <c r="L12" s="81">
        <f t="shared" si="2"/>
        <v>50507380970</v>
      </c>
      <c r="M12" s="96">
        <f t="shared" si="3"/>
        <v>0.26856565299717133</v>
      </c>
      <c r="N12" s="80">
        <f>SUM(N9:N11)</f>
        <v>48551782161</v>
      </c>
      <c r="O12" s="81">
        <f>SUM(O9:O11)</f>
        <v>2200316525</v>
      </c>
      <c r="P12" s="81">
        <f t="shared" si="4"/>
        <v>50752098686</v>
      </c>
      <c r="Q12" s="96">
        <f t="shared" si="5"/>
        <v>0.26986690386259538</v>
      </c>
      <c r="R12" s="80">
        <f>SUM(R9:R11)</f>
        <v>44091897737</v>
      </c>
      <c r="S12" s="81">
        <f>SUM(S9:S11)</f>
        <v>1971097374</v>
      </c>
      <c r="T12" s="81">
        <f t="shared" si="6"/>
        <v>46062995111</v>
      </c>
      <c r="U12" s="96">
        <f t="shared" si="7"/>
        <v>0.2512983127739184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141926974961</v>
      </c>
      <c r="AA12" s="81">
        <f t="shared" si="11"/>
        <v>5395499806</v>
      </c>
      <c r="AB12" s="81">
        <f t="shared" si="12"/>
        <v>147322474767</v>
      </c>
      <c r="AC12" s="96">
        <f t="shared" si="13"/>
        <v>0.80372301569648297</v>
      </c>
      <c r="AD12" s="80">
        <f>SUM(AD9:AD11)</f>
        <v>35082546965</v>
      </c>
      <c r="AE12" s="81">
        <f>SUM(AE9:AE11)</f>
        <v>1308893198</v>
      </c>
      <c r="AF12" s="81">
        <f t="shared" si="14"/>
        <v>36391440163</v>
      </c>
      <c r="AG12" s="81">
        <f>SUM(AG9:AG11)</f>
        <v>174300953530</v>
      </c>
      <c r="AH12" s="81">
        <f>SUM(AH9:AH11)</f>
        <v>172310133385</v>
      </c>
      <c r="AI12" s="82">
        <f>SUM(AI9:AI11)</f>
        <v>117484858060</v>
      </c>
      <c r="AJ12" s="116">
        <f t="shared" si="15"/>
        <v>0.68182210617583638</v>
      </c>
      <c r="AK12" s="117">
        <f t="shared" si="16"/>
        <v>0.26576455629896412</v>
      </c>
    </row>
    <row r="13" spans="1:37" x14ac:dyDescent="0.2">
      <c r="A13" s="55" t="s">
        <v>101</v>
      </c>
      <c r="B13" s="56" t="s">
        <v>63</v>
      </c>
      <c r="C13" s="57" t="s">
        <v>64</v>
      </c>
      <c r="D13" s="77">
        <v>7960574607</v>
      </c>
      <c r="E13" s="78">
        <v>539962860</v>
      </c>
      <c r="F13" s="79">
        <f t="shared" si="0"/>
        <v>8500537467</v>
      </c>
      <c r="G13" s="77">
        <v>7960115612</v>
      </c>
      <c r="H13" s="78">
        <v>489733147</v>
      </c>
      <c r="I13" s="79">
        <f t="shared" si="1"/>
        <v>8449848759</v>
      </c>
      <c r="J13" s="77">
        <v>2232361066</v>
      </c>
      <c r="K13" s="78">
        <v>5857634</v>
      </c>
      <c r="L13" s="78">
        <f t="shared" si="2"/>
        <v>2238218700</v>
      </c>
      <c r="M13" s="95">
        <f t="shared" si="3"/>
        <v>0.26330319802589019</v>
      </c>
      <c r="N13" s="77">
        <v>1810400447</v>
      </c>
      <c r="O13" s="78">
        <v>31780599</v>
      </c>
      <c r="P13" s="78">
        <f t="shared" si="4"/>
        <v>1842181046</v>
      </c>
      <c r="Q13" s="95">
        <f t="shared" si="5"/>
        <v>0.21671347878314104</v>
      </c>
      <c r="R13" s="77">
        <v>1922362253</v>
      </c>
      <c r="S13" s="78">
        <v>57536382</v>
      </c>
      <c r="T13" s="78">
        <f t="shared" si="6"/>
        <v>1979898635</v>
      </c>
      <c r="U13" s="95">
        <f t="shared" si="7"/>
        <v>0.23431172456089164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5965123766</v>
      </c>
      <c r="AA13" s="78">
        <f t="shared" si="11"/>
        <v>95174615</v>
      </c>
      <c r="AB13" s="78">
        <f t="shared" si="12"/>
        <v>6060298381</v>
      </c>
      <c r="AC13" s="95">
        <f t="shared" si="13"/>
        <v>0.71720791150789875</v>
      </c>
      <c r="AD13" s="77">
        <v>1571716375</v>
      </c>
      <c r="AE13" s="78">
        <v>80241810</v>
      </c>
      <c r="AF13" s="78">
        <f t="shared" si="14"/>
        <v>1651958185</v>
      </c>
      <c r="AG13" s="78">
        <v>7423752807</v>
      </c>
      <c r="AH13" s="78">
        <v>7548097941</v>
      </c>
      <c r="AI13" s="79">
        <v>5621087054</v>
      </c>
      <c r="AJ13" s="114">
        <f t="shared" si="15"/>
        <v>0.744702453245499</v>
      </c>
      <c r="AK13" s="115">
        <f t="shared" si="16"/>
        <v>0.1985161930717998</v>
      </c>
    </row>
    <row r="14" spans="1:37" x14ac:dyDescent="0.2">
      <c r="A14" s="55" t="s">
        <v>101</v>
      </c>
      <c r="B14" s="56" t="s">
        <v>231</v>
      </c>
      <c r="C14" s="57" t="s">
        <v>232</v>
      </c>
      <c r="D14" s="77">
        <v>1694996413</v>
      </c>
      <c r="E14" s="78">
        <v>259622261</v>
      </c>
      <c r="F14" s="79">
        <f t="shared" si="0"/>
        <v>1954618674</v>
      </c>
      <c r="G14" s="77">
        <v>1645002325</v>
      </c>
      <c r="H14" s="78">
        <v>270011744</v>
      </c>
      <c r="I14" s="79">
        <f t="shared" si="1"/>
        <v>1915014069</v>
      </c>
      <c r="J14" s="77">
        <v>442088979</v>
      </c>
      <c r="K14" s="78">
        <v>27769463</v>
      </c>
      <c r="L14" s="78">
        <f t="shared" si="2"/>
        <v>469858442</v>
      </c>
      <c r="M14" s="95">
        <f t="shared" si="3"/>
        <v>0.24038368621459308</v>
      </c>
      <c r="N14" s="77">
        <v>381633236</v>
      </c>
      <c r="O14" s="78">
        <v>54197270</v>
      </c>
      <c r="P14" s="78">
        <f t="shared" si="4"/>
        <v>435830506</v>
      </c>
      <c r="Q14" s="95">
        <f t="shared" si="5"/>
        <v>0.22297469670035497</v>
      </c>
      <c r="R14" s="77">
        <v>372452960</v>
      </c>
      <c r="S14" s="78">
        <v>57545418</v>
      </c>
      <c r="T14" s="78">
        <f t="shared" si="6"/>
        <v>429998378</v>
      </c>
      <c r="U14" s="95">
        <f t="shared" si="7"/>
        <v>0.22454058430209894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1196175175</v>
      </c>
      <c r="AA14" s="78">
        <f t="shared" si="11"/>
        <v>139512151</v>
      </c>
      <c r="AB14" s="78">
        <f t="shared" si="12"/>
        <v>1335687326</v>
      </c>
      <c r="AC14" s="95">
        <f t="shared" si="13"/>
        <v>0.69748173009375425</v>
      </c>
      <c r="AD14" s="77">
        <v>318256840</v>
      </c>
      <c r="AE14" s="78">
        <v>16835563</v>
      </c>
      <c r="AF14" s="78">
        <f t="shared" si="14"/>
        <v>335092403</v>
      </c>
      <c r="AG14" s="78">
        <v>1662453937</v>
      </c>
      <c r="AH14" s="78">
        <v>1715319600</v>
      </c>
      <c r="AI14" s="79">
        <v>1180897425</v>
      </c>
      <c r="AJ14" s="114">
        <f t="shared" si="15"/>
        <v>0.68844163210167952</v>
      </c>
      <c r="AK14" s="115">
        <f t="shared" si="16"/>
        <v>0.28322329647085431</v>
      </c>
    </row>
    <row r="15" spans="1:37" x14ac:dyDescent="0.2">
      <c r="A15" s="55" t="s">
        <v>101</v>
      </c>
      <c r="B15" s="56" t="s">
        <v>233</v>
      </c>
      <c r="C15" s="57" t="s">
        <v>234</v>
      </c>
      <c r="D15" s="77">
        <v>1209418126</v>
      </c>
      <c r="E15" s="78">
        <v>87314197</v>
      </c>
      <c r="F15" s="79">
        <f t="shared" si="0"/>
        <v>1296732323</v>
      </c>
      <c r="G15" s="77">
        <v>1226343390</v>
      </c>
      <c r="H15" s="78">
        <v>91952884</v>
      </c>
      <c r="I15" s="79">
        <f t="shared" si="1"/>
        <v>1318296274</v>
      </c>
      <c r="J15" s="77">
        <v>357903727</v>
      </c>
      <c r="K15" s="78">
        <v>0</v>
      </c>
      <c r="L15" s="78">
        <f t="shared" si="2"/>
        <v>357903727</v>
      </c>
      <c r="M15" s="95">
        <f t="shared" si="3"/>
        <v>0.2760043230602805</v>
      </c>
      <c r="N15" s="77">
        <v>294679791</v>
      </c>
      <c r="O15" s="78">
        <v>28236716</v>
      </c>
      <c r="P15" s="78">
        <f t="shared" si="4"/>
        <v>322916507</v>
      </c>
      <c r="Q15" s="95">
        <f t="shared" si="5"/>
        <v>0.24902325736195904</v>
      </c>
      <c r="R15" s="77">
        <v>260416649</v>
      </c>
      <c r="S15" s="78">
        <v>19371546</v>
      </c>
      <c r="T15" s="78">
        <f t="shared" si="6"/>
        <v>279788195</v>
      </c>
      <c r="U15" s="95">
        <f t="shared" si="7"/>
        <v>0.2122346854179154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913000167</v>
      </c>
      <c r="AA15" s="78">
        <f t="shared" si="11"/>
        <v>47608262</v>
      </c>
      <c r="AB15" s="78">
        <f t="shared" si="12"/>
        <v>960608429</v>
      </c>
      <c r="AC15" s="95">
        <f t="shared" si="13"/>
        <v>0.72867415917463174</v>
      </c>
      <c r="AD15" s="77">
        <v>238348980</v>
      </c>
      <c r="AE15" s="78">
        <v>10806244</v>
      </c>
      <c r="AF15" s="78">
        <f t="shared" si="14"/>
        <v>249155224</v>
      </c>
      <c r="AG15" s="78">
        <v>1201489243</v>
      </c>
      <c r="AH15" s="78">
        <v>1214195240</v>
      </c>
      <c r="AI15" s="79">
        <v>798814694</v>
      </c>
      <c r="AJ15" s="114">
        <f t="shared" si="15"/>
        <v>0.65789641375961905</v>
      </c>
      <c r="AK15" s="115">
        <f t="shared" si="16"/>
        <v>0.12294733583430695</v>
      </c>
    </row>
    <row r="16" spans="1:37" x14ac:dyDescent="0.2">
      <c r="A16" s="55" t="s">
        <v>116</v>
      </c>
      <c r="B16" s="56" t="s">
        <v>235</v>
      </c>
      <c r="C16" s="57" t="s">
        <v>236</v>
      </c>
      <c r="D16" s="77">
        <v>408336592</v>
      </c>
      <c r="E16" s="78">
        <v>2167000</v>
      </c>
      <c r="F16" s="79">
        <f t="shared" si="0"/>
        <v>410503592</v>
      </c>
      <c r="G16" s="77">
        <v>410254415</v>
      </c>
      <c r="H16" s="78">
        <v>2167000</v>
      </c>
      <c r="I16" s="79">
        <f t="shared" si="1"/>
        <v>412421415</v>
      </c>
      <c r="J16" s="77">
        <v>144771282</v>
      </c>
      <c r="K16" s="78">
        <v>318786</v>
      </c>
      <c r="L16" s="78">
        <f t="shared" si="2"/>
        <v>145090068</v>
      </c>
      <c r="M16" s="95">
        <f t="shared" si="3"/>
        <v>0.35344408874259009</v>
      </c>
      <c r="N16" s="77">
        <v>129453886</v>
      </c>
      <c r="O16" s="78">
        <v>92161</v>
      </c>
      <c r="P16" s="78">
        <f t="shared" si="4"/>
        <v>129546047</v>
      </c>
      <c r="Q16" s="95">
        <f t="shared" si="5"/>
        <v>0.31557835186981747</v>
      </c>
      <c r="R16" s="77">
        <v>98593770</v>
      </c>
      <c r="S16" s="78">
        <v>342214</v>
      </c>
      <c r="T16" s="78">
        <f t="shared" si="6"/>
        <v>98935984</v>
      </c>
      <c r="U16" s="95">
        <f t="shared" si="7"/>
        <v>0.23989051102014186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372818938</v>
      </c>
      <c r="AA16" s="78">
        <f t="shared" si="11"/>
        <v>753161</v>
      </c>
      <c r="AB16" s="78">
        <f t="shared" si="12"/>
        <v>373572099</v>
      </c>
      <c r="AC16" s="95">
        <f t="shared" si="13"/>
        <v>0.90580189440453762</v>
      </c>
      <c r="AD16" s="77">
        <v>103316783</v>
      </c>
      <c r="AE16" s="78">
        <v>263835</v>
      </c>
      <c r="AF16" s="78">
        <f t="shared" si="14"/>
        <v>103580618</v>
      </c>
      <c r="AG16" s="78">
        <v>397729119</v>
      </c>
      <c r="AH16" s="78">
        <v>397867123</v>
      </c>
      <c r="AI16" s="79">
        <v>359516780</v>
      </c>
      <c r="AJ16" s="114">
        <f t="shared" si="15"/>
        <v>0.90361017338947103</v>
      </c>
      <c r="AK16" s="115">
        <f t="shared" si="16"/>
        <v>-4.4840763549026108E-2</v>
      </c>
    </row>
    <row r="17" spans="1:37" ht="16.5" x14ac:dyDescent="0.3">
      <c r="A17" s="58" t="s">
        <v>0</v>
      </c>
      <c r="B17" s="59" t="s">
        <v>237</v>
      </c>
      <c r="C17" s="60" t="s">
        <v>0</v>
      </c>
      <c r="D17" s="80">
        <f>SUM(D13:D16)</f>
        <v>11273325738</v>
      </c>
      <c r="E17" s="81">
        <f>SUM(E13:E16)</f>
        <v>889066318</v>
      </c>
      <c r="F17" s="82">
        <f t="shared" si="0"/>
        <v>12162392056</v>
      </c>
      <c r="G17" s="80">
        <f>SUM(G13:G16)</f>
        <v>11241715742</v>
      </c>
      <c r="H17" s="81">
        <f>SUM(H13:H16)</f>
        <v>853864775</v>
      </c>
      <c r="I17" s="82">
        <f t="shared" si="1"/>
        <v>12095580517</v>
      </c>
      <c r="J17" s="80">
        <f>SUM(J13:J16)</f>
        <v>3177125054</v>
      </c>
      <c r="K17" s="81">
        <f>SUM(K13:K16)</f>
        <v>33945883</v>
      </c>
      <c r="L17" s="81">
        <f t="shared" si="2"/>
        <v>3211070937</v>
      </c>
      <c r="M17" s="96">
        <f t="shared" si="3"/>
        <v>0.26401639761447271</v>
      </c>
      <c r="N17" s="80">
        <f>SUM(N13:N16)</f>
        <v>2616167360</v>
      </c>
      <c r="O17" s="81">
        <f>SUM(O13:O16)</f>
        <v>114306746</v>
      </c>
      <c r="P17" s="81">
        <f t="shared" si="4"/>
        <v>2730474106</v>
      </c>
      <c r="Q17" s="96">
        <f t="shared" si="5"/>
        <v>0.22450140510418684</v>
      </c>
      <c r="R17" s="80">
        <f>SUM(R13:R16)</f>
        <v>2653825632</v>
      </c>
      <c r="S17" s="81">
        <f>SUM(S13:S16)</f>
        <v>134795560</v>
      </c>
      <c r="T17" s="81">
        <f t="shared" si="6"/>
        <v>2788621192</v>
      </c>
      <c r="U17" s="96">
        <f t="shared" si="7"/>
        <v>0.23054876845974204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8447118046</v>
      </c>
      <c r="AA17" s="81">
        <f t="shared" si="11"/>
        <v>283048189</v>
      </c>
      <c r="AB17" s="81">
        <f t="shared" si="12"/>
        <v>8730166235</v>
      </c>
      <c r="AC17" s="96">
        <f t="shared" si="13"/>
        <v>0.7217649638832957</v>
      </c>
      <c r="AD17" s="80">
        <f>SUM(AD13:AD16)</f>
        <v>2231638978</v>
      </c>
      <c r="AE17" s="81">
        <f>SUM(AE13:AE16)</f>
        <v>108147452</v>
      </c>
      <c r="AF17" s="81">
        <f t="shared" si="14"/>
        <v>2339786430</v>
      </c>
      <c r="AG17" s="81">
        <f>SUM(AG13:AG16)</f>
        <v>10685425106</v>
      </c>
      <c r="AH17" s="81">
        <f>SUM(AH13:AH16)</f>
        <v>10875479904</v>
      </c>
      <c r="AI17" s="82">
        <f>SUM(AI13:AI16)</f>
        <v>7960315953</v>
      </c>
      <c r="AJ17" s="116">
        <f t="shared" si="15"/>
        <v>0.73195077580642642</v>
      </c>
      <c r="AK17" s="117">
        <f t="shared" si="16"/>
        <v>0.19182723527463152</v>
      </c>
    </row>
    <row r="18" spans="1:37" x14ac:dyDescent="0.2">
      <c r="A18" s="55" t="s">
        <v>101</v>
      </c>
      <c r="B18" s="56" t="s">
        <v>65</v>
      </c>
      <c r="C18" s="57" t="s">
        <v>66</v>
      </c>
      <c r="D18" s="77">
        <v>3942643971</v>
      </c>
      <c r="E18" s="78">
        <v>7159622755</v>
      </c>
      <c r="F18" s="79">
        <f t="shared" si="0"/>
        <v>11102266726</v>
      </c>
      <c r="G18" s="77">
        <v>3876716403</v>
      </c>
      <c r="H18" s="78">
        <v>463683468</v>
      </c>
      <c r="I18" s="79">
        <f t="shared" si="1"/>
        <v>4340399871</v>
      </c>
      <c r="J18" s="77">
        <v>1056583431</v>
      </c>
      <c r="K18" s="78">
        <v>53722838</v>
      </c>
      <c r="L18" s="78">
        <f t="shared" si="2"/>
        <v>1110306269</v>
      </c>
      <c r="M18" s="95">
        <f t="shared" si="3"/>
        <v>0.10000716938279042</v>
      </c>
      <c r="N18" s="77">
        <v>1028380065</v>
      </c>
      <c r="O18" s="78">
        <v>128005156</v>
      </c>
      <c r="P18" s="78">
        <f t="shared" si="4"/>
        <v>1156385221</v>
      </c>
      <c r="Q18" s="95">
        <f t="shared" si="5"/>
        <v>0.10415757876649666</v>
      </c>
      <c r="R18" s="77">
        <v>1021897150</v>
      </c>
      <c r="S18" s="78">
        <v>298785370</v>
      </c>
      <c r="T18" s="78">
        <f t="shared" si="6"/>
        <v>1320682520</v>
      </c>
      <c r="U18" s="95">
        <f t="shared" si="7"/>
        <v>0.30427669321990908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3106860646</v>
      </c>
      <c r="AA18" s="78">
        <f t="shared" si="11"/>
        <v>480513364</v>
      </c>
      <c r="AB18" s="78">
        <f t="shared" si="12"/>
        <v>3587374010</v>
      </c>
      <c r="AC18" s="95">
        <f t="shared" si="13"/>
        <v>0.8265077220116801</v>
      </c>
      <c r="AD18" s="77">
        <v>881068149</v>
      </c>
      <c r="AE18" s="78">
        <v>108730994</v>
      </c>
      <c r="AF18" s="78">
        <f t="shared" si="14"/>
        <v>989799143</v>
      </c>
      <c r="AG18" s="78">
        <v>3789276451</v>
      </c>
      <c r="AH18" s="78">
        <v>3816029760</v>
      </c>
      <c r="AI18" s="79">
        <v>2766182652</v>
      </c>
      <c r="AJ18" s="114">
        <f t="shared" si="15"/>
        <v>0.72488497888444137</v>
      </c>
      <c r="AK18" s="115">
        <f t="shared" si="16"/>
        <v>0.33429345674832533</v>
      </c>
    </row>
    <row r="19" spans="1:37" x14ac:dyDescent="0.2">
      <c r="A19" s="55" t="s">
        <v>101</v>
      </c>
      <c r="B19" s="56" t="s">
        <v>238</v>
      </c>
      <c r="C19" s="57" t="s">
        <v>239</v>
      </c>
      <c r="D19" s="77">
        <v>2248907942</v>
      </c>
      <c r="E19" s="78">
        <v>193935800</v>
      </c>
      <c r="F19" s="79">
        <f t="shared" si="0"/>
        <v>2442843742</v>
      </c>
      <c r="G19" s="77">
        <v>2450424403</v>
      </c>
      <c r="H19" s="78">
        <v>223492780</v>
      </c>
      <c r="I19" s="79">
        <f t="shared" si="1"/>
        <v>2673917183</v>
      </c>
      <c r="J19" s="77">
        <v>619892971</v>
      </c>
      <c r="K19" s="78">
        <v>20209934</v>
      </c>
      <c r="L19" s="78">
        <f t="shared" si="2"/>
        <v>640102905</v>
      </c>
      <c r="M19" s="95">
        <f t="shared" si="3"/>
        <v>0.2620318663836993</v>
      </c>
      <c r="N19" s="77">
        <v>377325414</v>
      </c>
      <c r="O19" s="78">
        <v>27935459</v>
      </c>
      <c r="P19" s="78">
        <f t="shared" si="4"/>
        <v>405260873</v>
      </c>
      <c r="Q19" s="95">
        <f t="shared" si="5"/>
        <v>0.16589717386843814</v>
      </c>
      <c r="R19" s="77">
        <v>0</v>
      </c>
      <c r="S19" s="78">
        <v>0</v>
      </c>
      <c r="T19" s="78">
        <f t="shared" si="6"/>
        <v>0</v>
      </c>
      <c r="U19" s="95">
        <f t="shared" si="7"/>
        <v>0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997218385</v>
      </c>
      <c r="AA19" s="78">
        <f t="shared" si="11"/>
        <v>48145393</v>
      </c>
      <c r="AB19" s="78">
        <f t="shared" si="12"/>
        <v>1045363778</v>
      </c>
      <c r="AC19" s="95">
        <f t="shared" si="13"/>
        <v>0.39094844995429312</v>
      </c>
      <c r="AD19" s="77">
        <v>481941663</v>
      </c>
      <c r="AE19" s="78">
        <v>21550667</v>
      </c>
      <c r="AF19" s="78">
        <f t="shared" si="14"/>
        <v>503492330</v>
      </c>
      <c r="AG19" s="78">
        <v>2231985834</v>
      </c>
      <c r="AH19" s="78">
        <v>2312710449</v>
      </c>
      <c r="AI19" s="79">
        <v>1540597126</v>
      </c>
      <c r="AJ19" s="114">
        <f t="shared" si="15"/>
        <v>0.66614354021972078</v>
      </c>
      <c r="AK19" s="115">
        <f t="shared" si="16"/>
        <v>-1</v>
      </c>
    </row>
    <row r="20" spans="1:37" x14ac:dyDescent="0.2">
      <c r="A20" s="55" t="s">
        <v>101</v>
      </c>
      <c r="B20" s="56" t="s">
        <v>240</v>
      </c>
      <c r="C20" s="57" t="s">
        <v>241</v>
      </c>
      <c r="D20" s="77">
        <v>2727260901</v>
      </c>
      <c r="E20" s="78">
        <v>242658000</v>
      </c>
      <c r="F20" s="79">
        <f t="shared" si="0"/>
        <v>2969918901</v>
      </c>
      <c r="G20" s="77">
        <v>2719142286</v>
      </c>
      <c r="H20" s="78">
        <v>429271843</v>
      </c>
      <c r="I20" s="79">
        <f t="shared" si="1"/>
        <v>3148414129</v>
      </c>
      <c r="J20" s="77">
        <v>760699634</v>
      </c>
      <c r="K20" s="78">
        <v>76301271</v>
      </c>
      <c r="L20" s="78">
        <f t="shared" si="2"/>
        <v>837000905</v>
      </c>
      <c r="M20" s="95">
        <f t="shared" si="3"/>
        <v>0.28182618209479521</v>
      </c>
      <c r="N20" s="77">
        <v>673914826</v>
      </c>
      <c r="O20" s="78">
        <v>65788053</v>
      </c>
      <c r="P20" s="78">
        <f t="shared" si="4"/>
        <v>739702879</v>
      </c>
      <c r="Q20" s="95">
        <f t="shared" si="5"/>
        <v>0.24906500940175</v>
      </c>
      <c r="R20" s="77">
        <v>490870847</v>
      </c>
      <c r="S20" s="78">
        <v>71459879</v>
      </c>
      <c r="T20" s="78">
        <f t="shared" si="6"/>
        <v>562330726</v>
      </c>
      <c r="U20" s="95">
        <f t="shared" si="7"/>
        <v>0.17860761099385855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1925485307</v>
      </c>
      <c r="AA20" s="78">
        <f t="shared" si="11"/>
        <v>213549203</v>
      </c>
      <c r="AB20" s="78">
        <f t="shared" si="12"/>
        <v>2139034510</v>
      </c>
      <c r="AC20" s="95">
        <f t="shared" si="13"/>
        <v>0.67940061960000175</v>
      </c>
      <c r="AD20" s="77">
        <v>545993715</v>
      </c>
      <c r="AE20" s="78">
        <v>25364682</v>
      </c>
      <c r="AF20" s="78">
        <f t="shared" si="14"/>
        <v>571358397</v>
      </c>
      <c r="AG20" s="78">
        <v>2607084308</v>
      </c>
      <c r="AH20" s="78">
        <v>2948404310</v>
      </c>
      <c r="AI20" s="79">
        <v>1946576763</v>
      </c>
      <c r="AJ20" s="114">
        <f t="shared" si="15"/>
        <v>0.66021364722533593</v>
      </c>
      <c r="AK20" s="115">
        <f t="shared" si="16"/>
        <v>-1.5800364617726936E-2</v>
      </c>
    </row>
    <row r="21" spans="1:37" x14ac:dyDescent="0.2">
      <c r="A21" s="55" t="s">
        <v>116</v>
      </c>
      <c r="B21" s="56" t="s">
        <v>242</v>
      </c>
      <c r="C21" s="57" t="s">
        <v>243</v>
      </c>
      <c r="D21" s="77">
        <v>303827708</v>
      </c>
      <c r="E21" s="78">
        <v>3000000</v>
      </c>
      <c r="F21" s="79">
        <f t="shared" si="0"/>
        <v>306827708</v>
      </c>
      <c r="G21" s="77">
        <v>324199756</v>
      </c>
      <c r="H21" s="78">
        <v>9086752</v>
      </c>
      <c r="I21" s="79">
        <f t="shared" si="1"/>
        <v>333286508</v>
      </c>
      <c r="J21" s="77">
        <v>104019036</v>
      </c>
      <c r="K21" s="78">
        <v>689350</v>
      </c>
      <c r="L21" s="78">
        <f t="shared" si="2"/>
        <v>104708386</v>
      </c>
      <c r="M21" s="95">
        <f t="shared" si="3"/>
        <v>0.34126118101433006</v>
      </c>
      <c r="N21" s="77">
        <v>96359248</v>
      </c>
      <c r="O21" s="78">
        <v>29498</v>
      </c>
      <c r="P21" s="78">
        <f t="shared" si="4"/>
        <v>96388746</v>
      </c>
      <c r="Q21" s="95">
        <f t="shared" si="5"/>
        <v>0.31414615918585814</v>
      </c>
      <c r="R21" s="77">
        <v>66132887</v>
      </c>
      <c r="S21" s="78">
        <v>1967793</v>
      </c>
      <c r="T21" s="78">
        <f t="shared" si="6"/>
        <v>68100680</v>
      </c>
      <c r="U21" s="95">
        <f t="shared" si="7"/>
        <v>0.2043307435655331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266511171</v>
      </c>
      <c r="AA21" s="78">
        <f t="shared" si="11"/>
        <v>2686641</v>
      </c>
      <c r="AB21" s="78">
        <f t="shared" si="12"/>
        <v>269197812</v>
      </c>
      <c r="AC21" s="95">
        <f t="shared" si="13"/>
        <v>0.80770689943440499</v>
      </c>
      <c r="AD21" s="77">
        <v>72527405</v>
      </c>
      <c r="AE21" s="78">
        <v>23084749</v>
      </c>
      <c r="AF21" s="78">
        <f t="shared" si="14"/>
        <v>95612154</v>
      </c>
      <c r="AG21" s="78">
        <v>312749555</v>
      </c>
      <c r="AH21" s="78">
        <v>329005897</v>
      </c>
      <c r="AI21" s="79">
        <v>272943456</v>
      </c>
      <c r="AJ21" s="114">
        <f t="shared" si="15"/>
        <v>0.82960049801174229</v>
      </c>
      <c r="AK21" s="115">
        <f t="shared" si="16"/>
        <v>-0.28774034313671037</v>
      </c>
    </row>
    <row r="22" spans="1:37" ht="16.5" x14ac:dyDescent="0.3">
      <c r="A22" s="58" t="s">
        <v>0</v>
      </c>
      <c r="B22" s="59" t="s">
        <v>244</v>
      </c>
      <c r="C22" s="60" t="s">
        <v>0</v>
      </c>
      <c r="D22" s="80">
        <f>SUM(D18:D21)</f>
        <v>9222640522</v>
      </c>
      <c r="E22" s="81">
        <f>SUM(E18:E21)</f>
        <v>7599216555</v>
      </c>
      <c r="F22" s="82">
        <f t="shared" si="0"/>
        <v>16821857077</v>
      </c>
      <c r="G22" s="80">
        <f>SUM(G18:G21)</f>
        <v>9370482848</v>
      </c>
      <c r="H22" s="81">
        <f>SUM(H18:H21)</f>
        <v>1125534843</v>
      </c>
      <c r="I22" s="82">
        <f t="shared" si="1"/>
        <v>10496017691</v>
      </c>
      <c r="J22" s="80">
        <f>SUM(J18:J21)</f>
        <v>2541195072</v>
      </c>
      <c r="K22" s="81">
        <f>SUM(K18:K21)</f>
        <v>150923393</v>
      </c>
      <c r="L22" s="81">
        <f t="shared" si="2"/>
        <v>2692118465</v>
      </c>
      <c r="M22" s="96">
        <f t="shared" si="3"/>
        <v>0.16003693603370639</v>
      </c>
      <c r="N22" s="80">
        <f>SUM(N18:N21)</f>
        <v>2175979553</v>
      </c>
      <c r="O22" s="81">
        <f>SUM(O18:O21)</f>
        <v>221758166</v>
      </c>
      <c r="P22" s="81">
        <f t="shared" si="4"/>
        <v>2397737719</v>
      </c>
      <c r="Q22" s="96">
        <f t="shared" si="5"/>
        <v>0.14253704023430042</v>
      </c>
      <c r="R22" s="80">
        <f>SUM(R18:R21)</f>
        <v>1578900884</v>
      </c>
      <c r="S22" s="81">
        <f>SUM(S18:S21)</f>
        <v>372213042</v>
      </c>
      <c r="T22" s="81">
        <f t="shared" si="6"/>
        <v>1951113926</v>
      </c>
      <c r="U22" s="96">
        <f t="shared" si="7"/>
        <v>0.18589087627710629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6296075509</v>
      </c>
      <c r="AA22" s="81">
        <f t="shared" si="11"/>
        <v>744894601</v>
      </c>
      <c r="AB22" s="81">
        <f t="shared" si="12"/>
        <v>7040970110</v>
      </c>
      <c r="AC22" s="96">
        <f t="shared" si="13"/>
        <v>0.67082300328413191</v>
      </c>
      <c r="AD22" s="80">
        <f>SUM(AD18:AD21)</f>
        <v>1981530932</v>
      </c>
      <c r="AE22" s="81">
        <f>SUM(AE18:AE21)</f>
        <v>178731092</v>
      </c>
      <c r="AF22" s="81">
        <f t="shared" si="14"/>
        <v>2160262024</v>
      </c>
      <c r="AG22" s="81">
        <f>SUM(AG18:AG21)</f>
        <v>8941096148</v>
      </c>
      <c r="AH22" s="81">
        <f>SUM(AH18:AH21)</f>
        <v>9406150416</v>
      </c>
      <c r="AI22" s="82">
        <f>SUM(AI18:AI21)</f>
        <v>6526299997</v>
      </c>
      <c r="AJ22" s="116">
        <f t="shared" si="15"/>
        <v>0.69383325891734282</v>
      </c>
      <c r="AK22" s="117">
        <f t="shared" si="16"/>
        <v>-9.6816078640652892E-2</v>
      </c>
    </row>
    <row r="23" spans="1:37" ht="16.5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195921309667</v>
      </c>
      <c r="E23" s="84">
        <f>SUM(E9:E11,E13:E16,E18:E21)</f>
        <v>21126380961</v>
      </c>
      <c r="F23" s="85">
        <f t="shared" si="0"/>
        <v>217047690628</v>
      </c>
      <c r="G23" s="83">
        <f>SUM(G9:G11,G13:G16,G18:G21)</f>
        <v>192061979753</v>
      </c>
      <c r="H23" s="84">
        <f>SUM(H9:H11,H13:H16,H18:H21)</f>
        <v>13829675676</v>
      </c>
      <c r="I23" s="85">
        <f t="shared" si="1"/>
        <v>205891655429</v>
      </c>
      <c r="J23" s="83">
        <f>SUM(J9:J11,J13:J16,J18:J21)</f>
        <v>55001615189</v>
      </c>
      <c r="K23" s="84">
        <f>SUM(K9:K11,K13:K16,K18:K21)</f>
        <v>1408955183</v>
      </c>
      <c r="L23" s="84">
        <f t="shared" si="2"/>
        <v>56410570372</v>
      </c>
      <c r="M23" s="97">
        <f t="shared" si="3"/>
        <v>0.2598994267517114</v>
      </c>
      <c r="N23" s="83">
        <f>SUM(N9:N11,N13:N16,N18:N21)</f>
        <v>53343929074</v>
      </c>
      <c r="O23" s="84">
        <f>SUM(O9:O11,O13:O16,O18:O21)</f>
        <v>2536381437</v>
      </c>
      <c r="P23" s="84">
        <f t="shared" si="4"/>
        <v>55880310511</v>
      </c>
      <c r="Q23" s="97">
        <f t="shared" si="5"/>
        <v>0.25745636983889303</v>
      </c>
      <c r="R23" s="83">
        <f>SUM(R9:R11,R13:R16,R18:R21)</f>
        <v>48324624253</v>
      </c>
      <c r="S23" s="84">
        <f>SUM(S9:S11,S13:S16,S18:S21)</f>
        <v>2478105976</v>
      </c>
      <c r="T23" s="84">
        <f t="shared" si="6"/>
        <v>50802730229</v>
      </c>
      <c r="U23" s="97">
        <f t="shared" si="7"/>
        <v>0.24674496945078425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156670168516</v>
      </c>
      <c r="AA23" s="84">
        <f t="shared" si="11"/>
        <v>6423442596</v>
      </c>
      <c r="AB23" s="84">
        <f t="shared" si="12"/>
        <v>163093611112</v>
      </c>
      <c r="AC23" s="97">
        <f t="shared" si="13"/>
        <v>0.79213317689915541</v>
      </c>
      <c r="AD23" s="83">
        <f>SUM(AD9:AD11,AD13:AD16,AD18:AD21)</f>
        <v>39295716875</v>
      </c>
      <c r="AE23" s="84">
        <f>SUM(AE9:AE11,AE13:AE16,AE18:AE21)</f>
        <v>1595771742</v>
      </c>
      <c r="AF23" s="84">
        <f t="shared" si="14"/>
        <v>40891488617</v>
      </c>
      <c r="AG23" s="84">
        <f>SUM(AG9:AG11,AG13:AG16,AG18:AG21)</f>
        <v>193927474784</v>
      </c>
      <c r="AH23" s="84">
        <f>SUM(AH9:AH11,AH13:AH16,AH18:AH21)</f>
        <v>192591763705</v>
      </c>
      <c r="AI23" s="85">
        <f>SUM(AI9:AI11,AI13:AI16,AI18:AI21)</f>
        <v>131971474010</v>
      </c>
      <c r="AJ23" s="118">
        <f t="shared" si="15"/>
        <v>0.68523944882786181</v>
      </c>
      <c r="AK23" s="119">
        <f t="shared" si="16"/>
        <v>0.24237908540897579</v>
      </c>
    </row>
    <row r="24" spans="1:37" x14ac:dyDescent="0.2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view="pageBreakPreview" topLeftCell="A29" zoomScale="60" zoomScaleNormal="100" workbookViewId="0">
      <selection activeCell="M85" sqref="M85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99</v>
      </c>
      <c r="B9" s="56" t="s">
        <v>50</v>
      </c>
      <c r="C9" s="57" t="s">
        <v>51</v>
      </c>
      <c r="D9" s="77">
        <v>52562915670</v>
      </c>
      <c r="E9" s="78">
        <v>8143224000</v>
      </c>
      <c r="F9" s="79">
        <f>$D9       +$E9</f>
        <v>60706139670</v>
      </c>
      <c r="G9" s="77">
        <v>53001667966</v>
      </c>
      <c r="H9" s="78">
        <v>7630468673</v>
      </c>
      <c r="I9" s="79">
        <f>$G9       +$H9</f>
        <v>60632136639</v>
      </c>
      <c r="J9" s="77">
        <v>14408216311</v>
      </c>
      <c r="K9" s="78">
        <v>520517151</v>
      </c>
      <c r="L9" s="78">
        <f>$J9       +$K9</f>
        <v>14928733462</v>
      </c>
      <c r="M9" s="95">
        <f>IF(($F9       =0),0,($L9       /$F9       ))</f>
        <v>0.24591801658206147</v>
      </c>
      <c r="N9" s="77">
        <v>13522605278</v>
      </c>
      <c r="O9" s="78">
        <v>1008864611</v>
      </c>
      <c r="P9" s="78">
        <f>$N9       +$O9</f>
        <v>14531469889</v>
      </c>
      <c r="Q9" s="95">
        <f>IF(($F9       =0),0,($P9       /$F9       ))</f>
        <v>0.23937397383515754</v>
      </c>
      <c r="R9" s="77">
        <v>13825731640</v>
      </c>
      <c r="S9" s="78">
        <v>1047405070</v>
      </c>
      <c r="T9" s="78">
        <f>$R9       +$S9</f>
        <v>14873136710</v>
      </c>
      <c r="U9" s="95">
        <f>IF(($I9       =0),0,($T9       /$I9       ))</f>
        <v>0.24530121375325659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41756553229</v>
      </c>
      <c r="AA9" s="78">
        <f>$K9       +$O9       +$S9</f>
        <v>2576786832</v>
      </c>
      <c r="AB9" s="78">
        <f>$Z9       +$AA9</f>
        <v>44333340061</v>
      </c>
      <c r="AC9" s="95">
        <f>IF(($I9       =0),0,($AB9       /$I9       ))</f>
        <v>0.73118551511647978</v>
      </c>
      <c r="AD9" s="77">
        <v>12200300739</v>
      </c>
      <c r="AE9" s="78">
        <v>598485803</v>
      </c>
      <c r="AF9" s="78">
        <f>$AD9       +$AE9</f>
        <v>12798786542</v>
      </c>
      <c r="AG9" s="78">
        <v>51755607300</v>
      </c>
      <c r="AH9" s="78">
        <v>53182343536</v>
      </c>
      <c r="AI9" s="79">
        <v>39708595047</v>
      </c>
      <c r="AJ9" s="114">
        <f>IF(($AH9       =0),0,($AI9       /$AH9       ))</f>
        <v>0.74664996701622599</v>
      </c>
      <c r="AK9" s="115">
        <f>IF(($AF9       =0),0,(($T9       /$AF9       )-1))</f>
        <v>0.16207397171543514</v>
      </c>
    </row>
    <row r="10" spans="1:37" ht="16.5" x14ac:dyDescent="0.3">
      <c r="A10" s="58" t="s">
        <v>0</v>
      </c>
      <c r="B10" s="59" t="s">
        <v>100</v>
      </c>
      <c r="C10" s="60" t="s">
        <v>0</v>
      </c>
      <c r="D10" s="80">
        <f>D9</f>
        <v>52562915670</v>
      </c>
      <c r="E10" s="81">
        <f>E9</f>
        <v>8143224000</v>
      </c>
      <c r="F10" s="82">
        <f t="shared" ref="F10:F41" si="0">$D10      +$E10</f>
        <v>60706139670</v>
      </c>
      <c r="G10" s="80">
        <f>G9</f>
        <v>53001667966</v>
      </c>
      <c r="H10" s="81">
        <f>H9</f>
        <v>7630468673</v>
      </c>
      <c r="I10" s="82">
        <f t="shared" ref="I10:I41" si="1">$G10      +$H10</f>
        <v>60632136639</v>
      </c>
      <c r="J10" s="80">
        <f>J9</f>
        <v>14408216311</v>
      </c>
      <c r="K10" s="81">
        <f>K9</f>
        <v>520517151</v>
      </c>
      <c r="L10" s="81">
        <f t="shared" ref="L10:L41" si="2">$J10      +$K10</f>
        <v>14928733462</v>
      </c>
      <c r="M10" s="96">
        <f t="shared" ref="M10:M41" si="3">IF(($F10      =0),0,($L10      /$F10      ))</f>
        <v>0.24591801658206147</v>
      </c>
      <c r="N10" s="80">
        <f>N9</f>
        <v>13522605278</v>
      </c>
      <c r="O10" s="81">
        <f>O9</f>
        <v>1008864611</v>
      </c>
      <c r="P10" s="81">
        <f t="shared" ref="P10:P41" si="4">$N10      +$O10</f>
        <v>14531469889</v>
      </c>
      <c r="Q10" s="96">
        <f t="shared" ref="Q10:Q41" si="5">IF(($F10      =0),0,($P10      /$F10      ))</f>
        <v>0.23937397383515754</v>
      </c>
      <c r="R10" s="80">
        <f>R9</f>
        <v>13825731640</v>
      </c>
      <c r="S10" s="81">
        <f>S9</f>
        <v>1047405070</v>
      </c>
      <c r="T10" s="81">
        <f t="shared" ref="T10:T41" si="6">$R10      +$S10</f>
        <v>14873136710</v>
      </c>
      <c r="U10" s="96">
        <f t="shared" ref="U10:U41" si="7">IF(($I10      =0),0,($T10      /$I10      ))</f>
        <v>0.24530121375325659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      +$R10</f>
        <v>41756553229</v>
      </c>
      <c r="AA10" s="81">
        <f t="shared" ref="AA10:AA41" si="11">$K10      +$O10      +$S10</f>
        <v>2576786832</v>
      </c>
      <c r="AB10" s="81">
        <f t="shared" ref="AB10:AB41" si="12">$Z10      +$AA10</f>
        <v>44333340061</v>
      </c>
      <c r="AC10" s="96">
        <f t="shared" ref="AC10:AC41" si="13">IF(($I10      =0),0,($AB10      /$I10      ))</f>
        <v>0.73118551511647978</v>
      </c>
      <c r="AD10" s="80">
        <f>AD9</f>
        <v>12200300739</v>
      </c>
      <c r="AE10" s="81">
        <f>AE9</f>
        <v>598485803</v>
      </c>
      <c r="AF10" s="81">
        <f t="shared" ref="AF10:AF41" si="14">$AD10      +$AE10</f>
        <v>12798786542</v>
      </c>
      <c r="AG10" s="81">
        <f>AG9</f>
        <v>51755607300</v>
      </c>
      <c r="AH10" s="81">
        <f>AH9</f>
        <v>53182343536</v>
      </c>
      <c r="AI10" s="82">
        <f>AI9</f>
        <v>39708595047</v>
      </c>
      <c r="AJ10" s="116">
        <f t="shared" ref="AJ10:AJ41" si="15">IF(($AH10      =0),0,($AI10      /$AH10      ))</f>
        <v>0.74664996701622599</v>
      </c>
      <c r="AK10" s="117">
        <f t="shared" ref="AK10:AK41" si="16">IF(($AF10      =0),0,(($T10      /$AF10      )-1))</f>
        <v>0.16207397171543514</v>
      </c>
    </row>
    <row r="11" spans="1:37" x14ac:dyDescent="0.2">
      <c r="A11" s="55" t="s">
        <v>101</v>
      </c>
      <c r="B11" s="56" t="s">
        <v>246</v>
      </c>
      <c r="C11" s="57" t="s">
        <v>247</v>
      </c>
      <c r="D11" s="77">
        <v>368149146</v>
      </c>
      <c r="E11" s="78">
        <v>54355578</v>
      </c>
      <c r="F11" s="79">
        <f t="shared" si="0"/>
        <v>422504724</v>
      </c>
      <c r="G11" s="77">
        <v>382966402</v>
      </c>
      <c r="H11" s="78">
        <v>57591212</v>
      </c>
      <c r="I11" s="79">
        <f t="shared" si="1"/>
        <v>440557614</v>
      </c>
      <c r="J11" s="77">
        <v>140810716</v>
      </c>
      <c r="K11" s="78">
        <v>13433375</v>
      </c>
      <c r="L11" s="78">
        <f t="shared" si="2"/>
        <v>154244091</v>
      </c>
      <c r="M11" s="95">
        <f t="shared" si="3"/>
        <v>0.36507068971848938</v>
      </c>
      <c r="N11" s="77">
        <v>93249779</v>
      </c>
      <c r="O11" s="78">
        <v>17766476</v>
      </c>
      <c r="P11" s="78">
        <f t="shared" si="4"/>
        <v>111016255</v>
      </c>
      <c r="Q11" s="95">
        <f t="shared" si="5"/>
        <v>0.26275742895598964</v>
      </c>
      <c r="R11" s="77">
        <v>82544951</v>
      </c>
      <c r="S11" s="78">
        <v>3230519</v>
      </c>
      <c r="T11" s="78">
        <f t="shared" si="6"/>
        <v>85775470</v>
      </c>
      <c r="U11" s="95">
        <f t="shared" si="7"/>
        <v>0.19469750896190391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316605446</v>
      </c>
      <c r="AA11" s="78">
        <f t="shared" si="11"/>
        <v>34430370</v>
      </c>
      <c r="AB11" s="78">
        <f t="shared" si="12"/>
        <v>351035816</v>
      </c>
      <c r="AC11" s="95">
        <f t="shared" si="13"/>
        <v>0.79679888587738723</v>
      </c>
      <c r="AD11" s="77">
        <v>85841207</v>
      </c>
      <c r="AE11" s="78">
        <v>-14719349</v>
      </c>
      <c r="AF11" s="78">
        <f t="shared" si="14"/>
        <v>71121858</v>
      </c>
      <c r="AG11" s="78">
        <v>419112152</v>
      </c>
      <c r="AH11" s="78">
        <v>404954418</v>
      </c>
      <c r="AI11" s="79">
        <v>351541271</v>
      </c>
      <c r="AJ11" s="114">
        <f t="shared" si="15"/>
        <v>0.86810084141371191</v>
      </c>
      <c r="AK11" s="115">
        <f t="shared" si="16"/>
        <v>0.20603528102429491</v>
      </c>
    </row>
    <row r="12" spans="1:37" x14ac:dyDescent="0.2">
      <c r="A12" s="55" t="s">
        <v>101</v>
      </c>
      <c r="B12" s="56" t="s">
        <v>248</v>
      </c>
      <c r="C12" s="57" t="s">
        <v>249</v>
      </c>
      <c r="D12" s="77">
        <v>219681622</v>
      </c>
      <c r="E12" s="78">
        <v>94051025</v>
      </c>
      <c r="F12" s="79">
        <f t="shared" si="0"/>
        <v>313732647</v>
      </c>
      <c r="G12" s="77">
        <v>234280565</v>
      </c>
      <c r="H12" s="78">
        <v>89887233</v>
      </c>
      <c r="I12" s="79">
        <f t="shared" si="1"/>
        <v>324167798</v>
      </c>
      <c r="J12" s="77">
        <v>92359160</v>
      </c>
      <c r="K12" s="78">
        <v>10062066</v>
      </c>
      <c r="L12" s="78">
        <f t="shared" si="2"/>
        <v>102421226</v>
      </c>
      <c r="M12" s="95">
        <f t="shared" si="3"/>
        <v>0.32646021056265784</v>
      </c>
      <c r="N12" s="77">
        <v>69609901</v>
      </c>
      <c r="O12" s="78">
        <v>15010518</v>
      </c>
      <c r="P12" s="78">
        <f t="shared" si="4"/>
        <v>84620419</v>
      </c>
      <c r="Q12" s="95">
        <f t="shared" si="5"/>
        <v>0.26972143259289172</v>
      </c>
      <c r="R12" s="77">
        <v>52396525</v>
      </c>
      <c r="S12" s="78">
        <v>14091730</v>
      </c>
      <c r="T12" s="78">
        <f t="shared" si="6"/>
        <v>66488255</v>
      </c>
      <c r="U12" s="95">
        <f t="shared" si="7"/>
        <v>0.20510444100311284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214365586</v>
      </c>
      <c r="AA12" s="78">
        <f t="shared" si="11"/>
        <v>39164314</v>
      </c>
      <c r="AB12" s="78">
        <f t="shared" si="12"/>
        <v>253529900</v>
      </c>
      <c r="AC12" s="95">
        <f t="shared" si="13"/>
        <v>0.7820946484018132</v>
      </c>
      <c r="AD12" s="77">
        <v>46890480</v>
      </c>
      <c r="AE12" s="78">
        <v>16278137</v>
      </c>
      <c r="AF12" s="78">
        <f t="shared" si="14"/>
        <v>63168617</v>
      </c>
      <c r="AG12" s="78">
        <v>286386216</v>
      </c>
      <c r="AH12" s="78">
        <v>301348525</v>
      </c>
      <c r="AI12" s="79">
        <v>242217167</v>
      </c>
      <c r="AJ12" s="114">
        <f t="shared" si="15"/>
        <v>0.80377750977875206</v>
      </c>
      <c r="AK12" s="115">
        <f t="shared" si="16"/>
        <v>5.2552013288497346E-2</v>
      </c>
    </row>
    <row r="13" spans="1:37" x14ac:dyDescent="0.2">
      <c r="A13" s="55" t="s">
        <v>101</v>
      </c>
      <c r="B13" s="56" t="s">
        <v>250</v>
      </c>
      <c r="C13" s="57" t="s">
        <v>251</v>
      </c>
      <c r="D13" s="77">
        <v>204177331</v>
      </c>
      <c r="E13" s="78">
        <v>47122332</v>
      </c>
      <c r="F13" s="79">
        <f t="shared" si="0"/>
        <v>251299663</v>
      </c>
      <c r="G13" s="77">
        <v>207969259</v>
      </c>
      <c r="H13" s="78">
        <v>46808202</v>
      </c>
      <c r="I13" s="79">
        <f t="shared" si="1"/>
        <v>254777461</v>
      </c>
      <c r="J13" s="77">
        <v>64515945</v>
      </c>
      <c r="K13" s="78">
        <v>3657346</v>
      </c>
      <c r="L13" s="78">
        <f t="shared" si="2"/>
        <v>68173291</v>
      </c>
      <c r="M13" s="95">
        <f t="shared" si="3"/>
        <v>0.27128285882341197</v>
      </c>
      <c r="N13" s="77">
        <v>61554237</v>
      </c>
      <c r="O13" s="78">
        <v>6578532</v>
      </c>
      <c r="P13" s="78">
        <f t="shared" si="4"/>
        <v>68132769</v>
      </c>
      <c r="Q13" s="95">
        <f t="shared" si="5"/>
        <v>0.27112160910458522</v>
      </c>
      <c r="R13" s="77">
        <v>27721404</v>
      </c>
      <c r="S13" s="78">
        <v>7204161</v>
      </c>
      <c r="T13" s="78">
        <f t="shared" si="6"/>
        <v>34925565</v>
      </c>
      <c r="U13" s="95">
        <f t="shared" si="7"/>
        <v>0.13708263228198195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153791586</v>
      </c>
      <c r="AA13" s="78">
        <f t="shared" si="11"/>
        <v>17440039</v>
      </c>
      <c r="AB13" s="78">
        <f t="shared" si="12"/>
        <v>171231625</v>
      </c>
      <c r="AC13" s="95">
        <f t="shared" si="13"/>
        <v>0.67208309686389411</v>
      </c>
      <c r="AD13" s="77">
        <v>20801231</v>
      </c>
      <c r="AE13" s="78">
        <v>7494286</v>
      </c>
      <c r="AF13" s="78">
        <f t="shared" si="14"/>
        <v>28295517</v>
      </c>
      <c r="AG13" s="78">
        <v>278090820</v>
      </c>
      <c r="AH13" s="78">
        <v>263596692</v>
      </c>
      <c r="AI13" s="79">
        <v>174950468</v>
      </c>
      <c r="AJ13" s="114">
        <f t="shared" si="15"/>
        <v>0.66370509687579837</v>
      </c>
      <c r="AK13" s="115">
        <f t="shared" si="16"/>
        <v>0.23431443221200032</v>
      </c>
    </row>
    <row r="14" spans="1:37" x14ac:dyDescent="0.2">
      <c r="A14" s="55" t="s">
        <v>101</v>
      </c>
      <c r="B14" s="56" t="s">
        <v>252</v>
      </c>
      <c r="C14" s="57" t="s">
        <v>253</v>
      </c>
      <c r="D14" s="77">
        <v>1251107503</v>
      </c>
      <c r="E14" s="78">
        <v>150892792</v>
      </c>
      <c r="F14" s="79">
        <f t="shared" si="0"/>
        <v>1402000295</v>
      </c>
      <c r="G14" s="77">
        <v>1276300396</v>
      </c>
      <c r="H14" s="78">
        <v>176379443</v>
      </c>
      <c r="I14" s="79">
        <f t="shared" si="1"/>
        <v>1452679839</v>
      </c>
      <c r="J14" s="77">
        <v>405299115</v>
      </c>
      <c r="K14" s="78">
        <v>33350479</v>
      </c>
      <c r="L14" s="78">
        <f t="shared" si="2"/>
        <v>438649594</v>
      </c>
      <c r="M14" s="95">
        <f t="shared" si="3"/>
        <v>0.31287410963062601</v>
      </c>
      <c r="N14" s="77">
        <v>365862868</v>
      </c>
      <c r="O14" s="78">
        <v>36232801</v>
      </c>
      <c r="P14" s="78">
        <f t="shared" si="4"/>
        <v>402095669</v>
      </c>
      <c r="Q14" s="95">
        <f t="shared" si="5"/>
        <v>0.28680141540198462</v>
      </c>
      <c r="R14" s="77">
        <v>307281780</v>
      </c>
      <c r="S14" s="78">
        <v>30224496</v>
      </c>
      <c r="T14" s="78">
        <f t="shared" si="6"/>
        <v>337506276</v>
      </c>
      <c r="U14" s="95">
        <f t="shared" si="7"/>
        <v>0.23233355825488261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1078443763</v>
      </c>
      <c r="AA14" s="78">
        <f t="shared" si="11"/>
        <v>99807776</v>
      </c>
      <c r="AB14" s="78">
        <f t="shared" si="12"/>
        <v>1178251539</v>
      </c>
      <c r="AC14" s="95">
        <f t="shared" si="13"/>
        <v>0.81108824351213427</v>
      </c>
      <c r="AD14" s="77">
        <v>294789957</v>
      </c>
      <c r="AE14" s="78">
        <v>44929164</v>
      </c>
      <c r="AF14" s="78">
        <f t="shared" si="14"/>
        <v>339719121</v>
      </c>
      <c r="AG14" s="78">
        <v>1346672042</v>
      </c>
      <c r="AH14" s="78">
        <v>1361787446</v>
      </c>
      <c r="AI14" s="79">
        <v>1090491742</v>
      </c>
      <c r="AJ14" s="114">
        <f t="shared" si="15"/>
        <v>0.80077969965365647</v>
      </c>
      <c r="AK14" s="115">
        <f t="shared" si="16"/>
        <v>-6.5137487506922165E-3</v>
      </c>
    </row>
    <row r="15" spans="1:37" x14ac:dyDescent="0.2">
      <c r="A15" s="55" t="s">
        <v>116</v>
      </c>
      <c r="B15" s="56" t="s">
        <v>254</v>
      </c>
      <c r="C15" s="57" t="s">
        <v>255</v>
      </c>
      <c r="D15" s="77">
        <v>1287912183</v>
      </c>
      <c r="E15" s="78">
        <v>454992250</v>
      </c>
      <c r="F15" s="79">
        <f t="shared" si="0"/>
        <v>1742904433</v>
      </c>
      <c r="G15" s="77">
        <v>1391955833</v>
      </c>
      <c r="H15" s="78">
        <v>416471375</v>
      </c>
      <c r="I15" s="79">
        <f t="shared" si="1"/>
        <v>1808427208</v>
      </c>
      <c r="J15" s="77">
        <v>406013550</v>
      </c>
      <c r="K15" s="78">
        <v>83040073</v>
      </c>
      <c r="L15" s="78">
        <f t="shared" si="2"/>
        <v>489053623</v>
      </c>
      <c r="M15" s="95">
        <f t="shared" si="3"/>
        <v>0.28059692415734422</v>
      </c>
      <c r="N15" s="77">
        <v>368038871</v>
      </c>
      <c r="O15" s="78">
        <v>97343388</v>
      </c>
      <c r="P15" s="78">
        <f t="shared" si="4"/>
        <v>465382259</v>
      </c>
      <c r="Q15" s="95">
        <f t="shared" si="5"/>
        <v>0.26701536251127317</v>
      </c>
      <c r="R15" s="77">
        <v>306951105</v>
      </c>
      <c r="S15" s="78">
        <v>80305240</v>
      </c>
      <c r="T15" s="78">
        <f t="shared" si="6"/>
        <v>387256345</v>
      </c>
      <c r="U15" s="95">
        <f t="shared" si="7"/>
        <v>0.21413985770999305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1081003526</v>
      </c>
      <c r="AA15" s="78">
        <f t="shared" si="11"/>
        <v>260688701</v>
      </c>
      <c r="AB15" s="78">
        <f t="shared" si="12"/>
        <v>1341692227</v>
      </c>
      <c r="AC15" s="95">
        <f t="shared" si="13"/>
        <v>0.7419111043368023</v>
      </c>
      <c r="AD15" s="77">
        <v>307588015</v>
      </c>
      <c r="AE15" s="78">
        <v>50249646</v>
      </c>
      <c r="AF15" s="78">
        <f t="shared" si="14"/>
        <v>357837661</v>
      </c>
      <c r="AG15" s="78">
        <v>1549610757</v>
      </c>
      <c r="AH15" s="78">
        <v>1664928248</v>
      </c>
      <c r="AI15" s="79">
        <v>1159538283</v>
      </c>
      <c r="AJ15" s="114">
        <f t="shared" si="15"/>
        <v>0.69644940218468798</v>
      </c>
      <c r="AK15" s="115">
        <f t="shared" si="16"/>
        <v>8.2212375069151911E-2</v>
      </c>
    </row>
    <row r="16" spans="1:37" ht="16.5" x14ac:dyDescent="0.3">
      <c r="A16" s="58" t="s">
        <v>0</v>
      </c>
      <c r="B16" s="59" t="s">
        <v>256</v>
      </c>
      <c r="C16" s="60" t="s">
        <v>0</v>
      </c>
      <c r="D16" s="80">
        <f>SUM(D11:D15)</f>
        <v>3331027785</v>
      </c>
      <c r="E16" s="81">
        <f>SUM(E11:E15)</f>
        <v>801413977</v>
      </c>
      <c r="F16" s="82">
        <f t="shared" si="0"/>
        <v>4132441762</v>
      </c>
      <c r="G16" s="80">
        <f>SUM(G11:G15)</f>
        <v>3493472455</v>
      </c>
      <c r="H16" s="81">
        <f>SUM(H11:H15)</f>
        <v>787137465</v>
      </c>
      <c r="I16" s="82">
        <f t="shared" si="1"/>
        <v>4280609920</v>
      </c>
      <c r="J16" s="80">
        <f>SUM(J11:J15)</f>
        <v>1108998486</v>
      </c>
      <c r="K16" s="81">
        <f>SUM(K11:K15)</f>
        <v>143543339</v>
      </c>
      <c r="L16" s="81">
        <f t="shared" si="2"/>
        <v>1252541825</v>
      </c>
      <c r="M16" s="96">
        <f t="shared" si="3"/>
        <v>0.3030996919346301</v>
      </c>
      <c r="N16" s="80">
        <f>SUM(N11:N15)</f>
        <v>958315656</v>
      </c>
      <c r="O16" s="81">
        <f>SUM(O11:O15)</f>
        <v>172931715</v>
      </c>
      <c r="P16" s="81">
        <f t="shared" si="4"/>
        <v>1131247371</v>
      </c>
      <c r="Q16" s="96">
        <f t="shared" si="5"/>
        <v>0.27374792825936989</v>
      </c>
      <c r="R16" s="80">
        <f>SUM(R11:R15)</f>
        <v>776895765</v>
      </c>
      <c r="S16" s="81">
        <f>SUM(S11:S15)</f>
        <v>135056146</v>
      </c>
      <c r="T16" s="81">
        <f t="shared" si="6"/>
        <v>911951911</v>
      </c>
      <c r="U16" s="96">
        <f t="shared" si="7"/>
        <v>0.21304251684769257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2844209907</v>
      </c>
      <c r="AA16" s="81">
        <f t="shared" si="11"/>
        <v>451531200</v>
      </c>
      <c r="AB16" s="81">
        <f t="shared" si="12"/>
        <v>3295741107</v>
      </c>
      <c r="AC16" s="96">
        <f t="shared" si="13"/>
        <v>0.76992325126415628</v>
      </c>
      <c r="AD16" s="80">
        <f>SUM(AD11:AD15)</f>
        <v>755910890</v>
      </c>
      <c r="AE16" s="81">
        <f>SUM(AE11:AE15)</f>
        <v>104231884</v>
      </c>
      <c r="AF16" s="81">
        <f t="shared" si="14"/>
        <v>860142774</v>
      </c>
      <c r="AG16" s="81">
        <f>SUM(AG11:AG15)</f>
        <v>3879871987</v>
      </c>
      <c r="AH16" s="81">
        <f>SUM(AH11:AH15)</f>
        <v>3996615329</v>
      </c>
      <c r="AI16" s="82">
        <f>SUM(AI11:AI15)</f>
        <v>3018738931</v>
      </c>
      <c r="AJ16" s="116">
        <f t="shared" si="15"/>
        <v>0.75532386344405178</v>
      </c>
      <c r="AK16" s="117">
        <f t="shared" si="16"/>
        <v>6.0233182869243063E-2</v>
      </c>
    </row>
    <row r="17" spans="1:37" x14ac:dyDescent="0.2">
      <c r="A17" s="55" t="s">
        <v>101</v>
      </c>
      <c r="B17" s="56" t="s">
        <v>257</v>
      </c>
      <c r="C17" s="57" t="s">
        <v>258</v>
      </c>
      <c r="D17" s="77">
        <v>220539050</v>
      </c>
      <c r="E17" s="78">
        <v>45670100</v>
      </c>
      <c r="F17" s="79">
        <f t="shared" si="0"/>
        <v>266209150</v>
      </c>
      <c r="G17" s="77">
        <v>237695199</v>
      </c>
      <c r="H17" s="78">
        <v>50829394</v>
      </c>
      <c r="I17" s="79">
        <f t="shared" si="1"/>
        <v>288524593</v>
      </c>
      <c r="J17" s="77">
        <v>80653993</v>
      </c>
      <c r="K17" s="78">
        <v>13202158</v>
      </c>
      <c r="L17" s="78">
        <f t="shared" si="2"/>
        <v>93856151</v>
      </c>
      <c r="M17" s="95">
        <f t="shared" si="3"/>
        <v>0.35256545839990849</v>
      </c>
      <c r="N17" s="77">
        <v>67973045</v>
      </c>
      <c r="O17" s="78">
        <v>16044423</v>
      </c>
      <c r="P17" s="78">
        <f t="shared" si="4"/>
        <v>84017468</v>
      </c>
      <c r="Q17" s="95">
        <f t="shared" si="5"/>
        <v>0.31560698796416276</v>
      </c>
      <c r="R17" s="77">
        <v>63850342</v>
      </c>
      <c r="S17" s="78">
        <v>6385340</v>
      </c>
      <c r="T17" s="78">
        <f t="shared" si="6"/>
        <v>70235682</v>
      </c>
      <c r="U17" s="95">
        <f t="shared" si="7"/>
        <v>0.24343048635718897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212477380</v>
      </c>
      <c r="AA17" s="78">
        <f t="shared" si="11"/>
        <v>35631921</v>
      </c>
      <c r="AB17" s="78">
        <f t="shared" si="12"/>
        <v>248109301</v>
      </c>
      <c r="AC17" s="95">
        <f t="shared" si="13"/>
        <v>0.85992427342233524</v>
      </c>
      <c r="AD17" s="77">
        <v>49920611</v>
      </c>
      <c r="AE17" s="78">
        <v>7023490</v>
      </c>
      <c r="AF17" s="78">
        <f t="shared" si="14"/>
        <v>56944101</v>
      </c>
      <c r="AG17" s="78">
        <v>235813418</v>
      </c>
      <c r="AH17" s="78">
        <v>271398229</v>
      </c>
      <c r="AI17" s="79">
        <v>204415609</v>
      </c>
      <c r="AJ17" s="114">
        <f t="shared" si="15"/>
        <v>0.75319433643024991</v>
      </c>
      <c r="AK17" s="115">
        <f t="shared" si="16"/>
        <v>0.23341453753041064</v>
      </c>
    </row>
    <row r="18" spans="1:37" x14ac:dyDescent="0.2">
      <c r="A18" s="55" t="s">
        <v>101</v>
      </c>
      <c r="B18" s="56" t="s">
        <v>259</v>
      </c>
      <c r="C18" s="57" t="s">
        <v>260</v>
      </c>
      <c r="D18" s="77">
        <v>571897112</v>
      </c>
      <c r="E18" s="78">
        <v>83817650</v>
      </c>
      <c r="F18" s="79">
        <f t="shared" si="0"/>
        <v>655714762</v>
      </c>
      <c r="G18" s="77">
        <v>577974235</v>
      </c>
      <c r="H18" s="78">
        <v>93627472</v>
      </c>
      <c r="I18" s="79">
        <f t="shared" si="1"/>
        <v>671601707</v>
      </c>
      <c r="J18" s="77">
        <v>147701641</v>
      </c>
      <c r="K18" s="78">
        <v>958843</v>
      </c>
      <c r="L18" s="78">
        <f t="shared" si="2"/>
        <v>148660484</v>
      </c>
      <c r="M18" s="95">
        <f t="shared" si="3"/>
        <v>0.22671517039904615</v>
      </c>
      <c r="N18" s="77">
        <v>136393456</v>
      </c>
      <c r="O18" s="78">
        <v>-961594</v>
      </c>
      <c r="P18" s="78">
        <f t="shared" si="4"/>
        <v>135431862</v>
      </c>
      <c r="Q18" s="95">
        <f t="shared" si="5"/>
        <v>0.2065408159897428</v>
      </c>
      <c r="R18" s="77">
        <v>130262286</v>
      </c>
      <c r="S18" s="78">
        <v>21820</v>
      </c>
      <c r="T18" s="78">
        <f t="shared" si="6"/>
        <v>130284106</v>
      </c>
      <c r="U18" s="95">
        <f t="shared" si="7"/>
        <v>0.1939901352871338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414357383</v>
      </c>
      <c r="AA18" s="78">
        <f t="shared" si="11"/>
        <v>19069</v>
      </c>
      <c r="AB18" s="78">
        <f t="shared" si="12"/>
        <v>414376452</v>
      </c>
      <c r="AC18" s="95">
        <f t="shared" si="13"/>
        <v>0.61699731802498237</v>
      </c>
      <c r="AD18" s="77">
        <v>120275925</v>
      </c>
      <c r="AE18" s="78">
        <v>5237958</v>
      </c>
      <c r="AF18" s="78">
        <f t="shared" si="14"/>
        <v>125513883</v>
      </c>
      <c r="AG18" s="78">
        <v>579389724</v>
      </c>
      <c r="AH18" s="78">
        <v>590099237</v>
      </c>
      <c r="AI18" s="79">
        <v>385882881</v>
      </c>
      <c r="AJ18" s="114">
        <f t="shared" si="15"/>
        <v>0.65392879164153195</v>
      </c>
      <c r="AK18" s="115">
        <f t="shared" si="16"/>
        <v>3.8005540789459946E-2</v>
      </c>
    </row>
    <row r="19" spans="1:37" x14ac:dyDescent="0.2">
      <c r="A19" s="55" t="s">
        <v>101</v>
      </c>
      <c r="B19" s="56" t="s">
        <v>261</v>
      </c>
      <c r="C19" s="57" t="s">
        <v>262</v>
      </c>
      <c r="D19" s="77">
        <v>200217036</v>
      </c>
      <c r="E19" s="78">
        <v>20827860</v>
      </c>
      <c r="F19" s="79">
        <f t="shared" si="0"/>
        <v>221044896</v>
      </c>
      <c r="G19" s="77">
        <v>191973900</v>
      </c>
      <c r="H19" s="78">
        <v>53208850</v>
      </c>
      <c r="I19" s="79">
        <f t="shared" si="1"/>
        <v>245182750</v>
      </c>
      <c r="J19" s="77">
        <v>42884811</v>
      </c>
      <c r="K19" s="78">
        <v>1692598</v>
      </c>
      <c r="L19" s="78">
        <f t="shared" si="2"/>
        <v>44577409</v>
      </c>
      <c r="M19" s="95">
        <f t="shared" si="3"/>
        <v>0.20166676456533067</v>
      </c>
      <c r="N19" s="77">
        <v>30905770</v>
      </c>
      <c r="O19" s="78">
        <v>6519402</v>
      </c>
      <c r="P19" s="78">
        <f t="shared" si="4"/>
        <v>37425172</v>
      </c>
      <c r="Q19" s="95">
        <f t="shared" si="5"/>
        <v>0.1693102744159268</v>
      </c>
      <c r="R19" s="77">
        <v>29597511</v>
      </c>
      <c r="S19" s="78">
        <v>1498987</v>
      </c>
      <c r="T19" s="78">
        <f t="shared" si="6"/>
        <v>31096498</v>
      </c>
      <c r="U19" s="95">
        <f t="shared" si="7"/>
        <v>0.12682987689794653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103388092</v>
      </c>
      <c r="AA19" s="78">
        <f t="shared" si="11"/>
        <v>9710987</v>
      </c>
      <c r="AB19" s="78">
        <f t="shared" si="12"/>
        <v>113099079</v>
      </c>
      <c r="AC19" s="95">
        <f t="shared" si="13"/>
        <v>0.46128481306290919</v>
      </c>
      <c r="AD19" s="77">
        <v>29690062</v>
      </c>
      <c r="AE19" s="78">
        <v>466865</v>
      </c>
      <c r="AF19" s="78">
        <f t="shared" si="14"/>
        <v>30156927</v>
      </c>
      <c r="AG19" s="78">
        <v>185438638</v>
      </c>
      <c r="AH19" s="78">
        <v>215667211</v>
      </c>
      <c r="AI19" s="79">
        <v>124015237</v>
      </c>
      <c r="AJ19" s="114">
        <f t="shared" si="15"/>
        <v>0.57503055946691872</v>
      </c>
      <c r="AK19" s="115">
        <f t="shared" si="16"/>
        <v>3.1156059103767397E-2</v>
      </c>
    </row>
    <row r="20" spans="1:37" x14ac:dyDescent="0.2">
      <c r="A20" s="55" t="s">
        <v>101</v>
      </c>
      <c r="B20" s="56" t="s">
        <v>263</v>
      </c>
      <c r="C20" s="57" t="s">
        <v>264</v>
      </c>
      <c r="D20" s="77">
        <v>64447835</v>
      </c>
      <c r="E20" s="78">
        <v>13368750</v>
      </c>
      <c r="F20" s="79">
        <f t="shared" si="0"/>
        <v>77816585</v>
      </c>
      <c r="G20" s="77">
        <v>66609855</v>
      </c>
      <c r="H20" s="78">
        <v>57841500</v>
      </c>
      <c r="I20" s="79">
        <f t="shared" si="1"/>
        <v>124451355</v>
      </c>
      <c r="J20" s="77">
        <v>24537609</v>
      </c>
      <c r="K20" s="78">
        <v>4514672</v>
      </c>
      <c r="L20" s="78">
        <f t="shared" si="2"/>
        <v>29052281</v>
      </c>
      <c r="M20" s="95">
        <f t="shared" si="3"/>
        <v>0.37334304762924253</v>
      </c>
      <c r="N20" s="77">
        <v>23246107</v>
      </c>
      <c r="O20" s="78">
        <v>2490986</v>
      </c>
      <c r="P20" s="78">
        <f t="shared" si="4"/>
        <v>25737093</v>
      </c>
      <c r="Q20" s="95">
        <f t="shared" si="5"/>
        <v>0.33074045847681444</v>
      </c>
      <c r="R20" s="77">
        <v>13258310</v>
      </c>
      <c r="S20" s="78">
        <v>6748277</v>
      </c>
      <c r="T20" s="78">
        <f t="shared" si="6"/>
        <v>20006587</v>
      </c>
      <c r="U20" s="95">
        <f t="shared" si="7"/>
        <v>0.16075828985550217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61042026</v>
      </c>
      <c r="AA20" s="78">
        <f t="shared" si="11"/>
        <v>13753935</v>
      </c>
      <c r="AB20" s="78">
        <f t="shared" si="12"/>
        <v>74795961</v>
      </c>
      <c r="AC20" s="95">
        <f t="shared" si="13"/>
        <v>0.60100559772932971</v>
      </c>
      <c r="AD20" s="77">
        <v>16933058</v>
      </c>
      <c r="AE20" s="78">
        <v>1971785</v>
      </c>
      <c r="AF20" s="78">
        <f t="shared" si="14"/>
        <v>18904843</v>
      </c>
      <c r="AG20" s="78">
        <v>73227820</v>
      </c>
      <c r="AH20" s="78">
        <v>76348997</v>
      </c>
      <c r="AI20" s="79">
        <v>69882728</v>
      </c>
      <c r="AJ20" s="114">
        <f t="shared" si="15"/>
        <v>0.91530643159595138</v>
      </c>
      <c r="AK20" s="115">
        <f t="shared" si="16"/>
        <v>5.8278399878803455E-2</v>
      </c>
    </row>
    <row r="21" spans="1:37" x14ac:dyDescent="0.2">
      <c r="A21" s="55" t="s">
        <v>101</v>
      </c>
      <c r="B21" s="56" t="s">
        <v>67</v>
      </c>
      <c r="C21" s="57" t="s">
        <v>68</v>
      </c>
      <c r="D21" s="77">
        <v>8120726123</v>
      </c>
      <c r="E21" s="78">
        <v>768760054</v>
      </c>
      <c r="F21" s="79">
        <f t="shared" si="0"/>
        <v>8889486177</v>
      </c>
      <c r="G21" s="77">
        <v>7908043431</v>
      </c>
      <c r="H21" s="78">
        <v>802543954</v>
      </c>
      <c r="I21" s="79">
        <f t="shared" si="1"/>
        <v>8710587385</v>
      </c>
      <c r="J21" s="77">
        <v>2006217766</v>
      </c>
      <c r="K21" s="78">
        <v>61514685</v>
      </c>
      <c r="L21" s="78">
        <f t="shared" si="2"/>
        <v>2067732451</v>
      </c>
      <c r="M21" s="95">
        <f t="shared" si="3"/>
        <v>0.23260427091386882</v>
      </c>
      <c r="N21" s="77">
        <v>1491613787</v>
      </c>
      <c r="O21" s="78">
        <v>148446120</v>
      </c>
      <c r="P21" s="78">
        <f t="shared" si="4"/>
        <v>1640059907</v>
      </c>
      <c r="Q21" s="95">
        <f t="shared" si="5"/>
        <v>0.18449434245630189</v>
      </c>
      <c r="R21" s="77">
        <v>1595007998</v>
      </c>
      <c r="S21" s="78">
        <v>129316274</v>
      </c>
      <c r="T21" s="78">
        <f t="shared" si="6"/>
        <v>1724324272</v>
      </c>
      <c r="U21" s="95">
        <f t="shared" si="7"/>
        <v>0.19795728988028516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5092839551</v>
      </c>
      <c r="AA21" s="78">
        <f t="shared" si="11"/>
        <v>339277079</v>
      </c>
      <c r="AB21" s="78">
        <f t="shared" si="12"/>
        <v>5432116630</v>
      </c>
      <c r="AC21" s="95">
        <f t="shared" si="13"/>
        <v>0.62362231040289373</v>
      </c>
      <c r="AD21" s="77">
        <v>1549118062</v>
      </c>
      <c r="AE21" s="78">
        <v>66598444</v>
      </c>
      <c r="AF21" s="78">
        <f t="shared" si="14"/>
        <v>1615716506</v>
      </c>
      <c r="AG21" s="78">
        <v>7886688727</v>
      </c>
      <c r="AH21" s="78">
        <v>7522621863</v>
      </c>
      <c r="AI21" s="79">
        <v>5266057709</v>
      </c>
      <c r="AJ21" s="114">
        <f t="shared" si="15"/>
        <v>0.70002956481185019</v>
      </c>
      <c r="AK21" s="115">
        <f t="shared" si="16"/>
        <v>6.7219568282357978E-2</v>
      </c>
    </row>
    <row r="22" spans="1:37" x14ac:dyDescent="0.2">
      <c r="A22" s="55" t="s">
        <v>101</v>
      </c>
      <c r="B22" s="56" t="s">
        <v>265</v>
      </c>
      <c r="C22" s="57" t="s">
        <v>266</v>
      </c>
      <c r="D22" s="77">
        <v>126921640</v>
      </c>
      <c r="E22" s="78">
        <v>22922001</v>
      </c>
      <c r="F22" s="79">
        <f t="shared" si="0"/>
        <v>149843641</v>
      </c>
      <c r="G22" s="77">
        <v>236273283</v>
      </c>
      <c r="H22" s="78">
        <v>26835132</v>
      </c>
      <c r="I22" s="79">
        <f t="shared" si="1"/>
        <v>263108415</v>
      </c>
      <c r="J22" s="77">
        <v>46940705</v>
      </c>
      <c r="K22" s="78">
        <v>9024082</v>
      </c>
      <c r="L22" s="78">
        <f t="shared" si="2"/>
        <v>55964787</v>
      </c>
      <c r="M22" s="95">
        <f t="shared" si="3"/>
        <v>0.3734879012983941</v>
      </c>
      <c r="N22" s="77">
        <v>40030473</v>
      </c>
      <c r="O22" s="78">
        <v>6150195</v>
      </c>
      <c r="P22" s="78">
        <f t="shared" si="4"/>
        <v>46180668</v>
      </c>
      <c r="Q22" s="95">
        <f t="shared" si="5"/>
        <v>0.30819237767987767</v>
      </c>
      <c r="R22" s="77">
        <v>30842027</v>
      </c>
      <c r="S22" s="78">
        <v>3160079</v>
      </c>
      <c r="T22" s="78">
        <f t="shared" si="6"/>
        <v>34002106</v>
      </c>
      <c r="U22" s="95">
        <f t="shared" si="7"/>
        <v>0.1292323014450146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117813205</v>
      </c>
      <c r="AA22" s="78">
        <f t="shared" si="11"/>
        <v>18334356</v>
      </c>
      <c r="AB22" s="78">
        <f t="shared" si="12"/>
        <v>136147561</v>
      </c>
      <c r="AC22" s="95">
        <f t="shared" si="13"/>
        <v>0.51745802581038691</v>
      </c>
      <c r="AD22" s="77">
        <v>30778484</v>
      </c>
      <c r="AE22" s="78">
        <v>6231893</v>
      </c>
      <c r="AF22" s="78">
        <f t="shared" si="14"/>
        <v>37010377</v>
      </c>
      <c r="AG22" s="78">
        <v>136886079</v>
      </c>
      <c r="AH22" s="78">
        <v>161543204</v>
      </c>
      <c r="AI22" s="79">
        <v>146765902</v>
      </c>
      <c r="AJ22" s="114">
        <f t="shared" si="15"/>
        <v>0.90852414936625869</v>
      </c>
      <c r="AK22" s="115">
        <f t="shared" si="16"/>
        <v>-8.1281825364815874E-2</v>
      </c>
    </row>
    <row r="23" spans="1:37" x14ac:dyDescent="0.2">
      <c r="A23" s="55" t="s">
        <v>101</v>
      </c>
      <c r="B23" s="56" t="s">
        <v>267</v>
      </c>
      <c r="C23" s="57" t="s">
        <v>268</v>
      </c>
      <c r="D23" s="77">
        <v>154499204</v>
      </c>
      <c r="E23" s="78">
        <v>24324415</v>
      </c>
      <c r="F23" s="79">
        <f t="shared" si="0"/>
        <v>178823619</v>
      </c>
      <c r="G23" s="77">
        <v>164286954</v>
      </c>
      <c r="H23" s="78">
        <v>23994575</v>
      </c>
      <c r="I23" s="79">
        <f t="shared" si="1"/>
        <v>188281529</v>
      </c>
      <c r="J23" s="77">
        <v>60569316</v>
      </c>
      <c r="K23" s="78">
        <v>7920842</v>
      </c>
      <c r="L23" s="78">
        <f t="shared" si="2"/>
        <v>68490158</v>
      </c>
      <c r="M23" s="95">
        <f t="shared" si="3"/>
        <v>0.38300398114636075</v>
      </c>
      <c r="N23" s="77">
        <v>40739388</v>
      </c>
      <c r="O23" s="78">
        <v>5957528</v>
      </c>
      <c r="P23" s="78">
        <f t="shared" si="4"/>
        <v>46696916</v>
      </c>
      <c r="Q23" s="95">
        <f t="shared" si="5"/>
        <v>0.26113393891217468</v>
      </c>
      <c r="R23" s="77">
        <v>32507937</v>
      </c>
      <c r="S23" s="78">
        <v>2201985</v>
      </c>
      <c r="T23" s="78">
        <f t="shared" si="6"/>
        <v>34709922</v>
      </c>
      <c r="U23" s="95">
        <f t="shared" si="7"/>
        <v>0.18435117976973728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133816641</v>
      </c>
      <c r="AA23" s="78">
        <f t="shared" si="11"/>
        <v>16080355</v>
      </c>
      <c r="AB23" s="78">
        <f t="shared" si="12"/>
        <v>149896996</v>
      </c>
      <c r="AC23" s="95">
        <f t="shared" si="13"/>
        <v>0.79613224300935015</v>
      </c>
      <c r="AD23" s="77">
        <v>20136436</v>
      </c>
      <c r="AE23" s="78">
        <v>4198290</v>
      </c>
      <c r="AF23" s="78">
        <f t="shared" si="14"/>
        <v>24334726</v>
      </c>
      <c r="AG23" s="78">
        <v>187803968</v>
      </c>
      <c r="AH23" s="78">
        <v>182313863</v>
      </c>
      <c r="AI23" s="79">
        <v>126799145</v>
      </c>
      <c r="AJ23" s="114">
        <f t="shared" si="15"/>
        <v>0.69549919525318815</v>
      </c>
      <c r="AK23" s="115">
        <f t="shared" si="16"/>
        <v>0.42635351636998098</v>
      </c>
    </row>
    <row r="24" spans="1:37" x14ac:dyDescent="0.2">
      <c r="A24" s="55" t="s">
        <v>116</v>
      </c>
      <c r="B24" s="56" t="s">
        <v>269</v>
      </c>
      <c r="C24" s="57" t="s">
        <v>270</v>
      </c>
      <c r="D24" s="77">
        <v>1405803546</v>
      </c>
      <c r="E24" s="78">
        <v>184314976</v>
      </c>
      <c r="F24" s="79">
        <f t="shared" si="0"/>
        <v>1590118522</v>
      </c>
      <c r="G24" s="77">
        <v>1348874692</v>
      </c>
      <c r="H24" s="78">
        <v>179809200</v>
      </c>
      <c r="I24" s="79">
        <f t="shared" si="1"/>
        <v>1528683892</v>
      </c>
      <c r="J24" s="77">
        <v>453467153</v>
      </c>
      <c r="K24" s="78">
        <v>43565745</v>
      </c>
      <c r="L24" s="78">
        <f t="shared" si="2"/>
        <v>497032898</v>
      </c>
      <c r="M24" s="95">
        <f t="shared" si="3"/>
        <v>0.31257600683428804</v>
      </c>
      <c r="N24" s="77">
        <v>402297820</v>
      </c>
      <c r="O24" s="78">
        <v>73134557</v>
      </c>
      <c r="P24" s="78">
        <f t="shared" si="4"/>
        <v>475432377</v>
      </c>
      <c r="Q24" s="95">
        <f t="shared" si="5"/>
        <v>0.2989917860978164</v>
      </c>
      <c r="R24" s="77">
        <v>334937273</v>
      </c>
      <c r="S24" s="78">
        <v>26659519</v>
      </c>
      <c r="T24" s="78">
        <f t="shared" si="6"/>
        <v>361596792</v>
      </c>
      <c r="U24" s="95">
        <f t="shared" si="7"/>
        <v>0.23654124563772141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1190702246</v>
      </c>
      <c r="AA24" s="78">
        <f t="shared" si="11"/>
        <v>143359821</v>
      </c>
      <c r="AB24" s="78">
        <f t="shared" si="12"/>
        <v>1334062067</v>
      </c>
      <c r="AC24" s="95">
        <f t="shared" si="13"/>
        <v>0.87268667772421327</v>
      </c>
      <c r="AD24" s="77">
        <v>330853464</v>
      </c>
      <c r="AE24" s="78">
        <v>-190114434</v>
      </c>
      <c r="AF24" s="78">
        <f t="shared" si="14"/>
        <v>140739030</v>
      </c>
      <c r="AG24" s="78">
        <v>1520677549</v>
      </c>
      <c r="AH24" s="78">
        <v>1645357766</v>
      </c>
      <c r="AI24" s="79">
        <v>786346752</v>
      </c>
      <c r="AJ24" s="114">
        <f t="shared" si="15"/>
        <v>0.47791840063554908</v>
      </c>
      <c r="AK24" s="115">
        <f t="shared" si="16"/>
        <v>1.5692715943828803</v>
      </c>
    </row>
    <row r="25" spans="1:37" ht="16.5" x14ac:dyDescent="0.3">
      <c r="A25" s="58" t="s">
        <v>0</v>
      </c>
      <c r="B25" s="59" t="s">
        <v>271</v>
      </c>
      <c r="C25" s="60" t="s">
        <v>0</v>
      </c>
      <c r="D25" s="80">
        <f>SUM(D17:D24)</f>
        <v>10865051546</v>
      </c>
      <c r="E25" s="81">
        <f>SUM(E17:E24)</f>
        <v>1164005806</v>
      </c>
      <c r="F25" s="82">
        <f t="shared" si="0"/>
        <v>12029057352</v>
      </c>
      <c r="G25" s="80">
        <f>SUM(G17:G24)</f>
        <v>10731731549</v>
      </c>
      <c r="H25" s="81">
        <f>SUM(H17:H24)</f>
        <v>1288690077</v>
      </c>
      <c r="I25" s="82">
        <f t="shared" si="1"/>
        <v>12020421626</v>
      </c>
      <c r="J25" s="80">
        <f>SUM(J17:J24)</f>
        <v>2862972994</v>
      </c>
      <c r="K25" s="81">
        <f>SUM(K17:K24)</f>
        <v>142393625</v>
      </c>
      <c r="L25" s="81">
        <f t="shared" si="2"/>
        <v>3005366619</v>
      </c>
      <c r="M25" s="96">
        <f t="shared" si="3"/>
        <v>0.24984223876032277</v>
      </c>
      <c r="N25" s="80">
        <f>SUM(N17:N24)</f>
        <v>2233199846</v>
      </c>
      <c r="O25" s="81">
        <f>SUM(O17:O24)</f>
        <v>257781617</v>
      </c>
      <c r="P25" s="81">
        <f t="shared" si="4"/>
        <v>2490981463</v>
      </c>
      <c r="Q25" s="96">
        <f t="shared" si="5"/>
        <v>0.20708035468679842</v>
      </c>
      <c r="R25" s="80">
        <f>SUM(R17:R24)</f>
        <v>2230263684</v>
      </c>
      <c r="S25" s="81">
        <f>SUM(S17:S24)</f>
        <v>175992281</v>
      </c>
      <c r="T25" s="81">
        <f t="shared" si="6"/>
        <v>2406255965</v>
      </c>
      <c r="U25" s="96">
        <f t="shared" si="7"/>
        <v>0.2001806625314459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7326436524</v>
      </c>
      <c r="AA25" s="81">
        <f t="shared" si="11"/>
        <v>576167523</v>
      </c>
      <c r="AB25" s="81">
        <f t="shared" si="12"/>
        <v>7902604047</v>
      </c>
      <c r="AC25" s="96">
        <f t="shared" si="13"/>
        <v>0.65743151886675755</v>
      </c>
      <c r="AD25" s="80">
        <f>SUM(AD17:AD24)</f>
        <v>2147706102</v>
      </c>
      <c r="AE25" s="81">
        <f>SUM(AE17:AE24)</f>
        <v>-98385709</v>
      </c>
      <c r="AF25" s="81">
        <f t="shared" si="14"/>
        <v>2049320393</v>
      </c>
      <c r="AG25" s="81">
        <f>SUM(AG17:AG24)</f>
        <v>10805925923</v>
      </c>
      <c r="AH25" s="81">
        <f>SUM(AH17:AH24)</f>
        <v>10665350370</v>
      </c>
      <c r="AI25" s="82">
        <f>SUM(AI17:AI24)</f>
        <v>7110165963</v>
      </c>
      <c r="AJ25" s="116">
        <f t="shared" si="15"/>
        <v>0.66666032679055809</v>
      </c>
      <c r="AK25" s="117">
        <f t="shared" si="16"/>
        <v>0.17417265412436667</v>
      </c>
    </row>
    <row r="26" spans="1:37" x14ac:dyDescent="0.2">
      <c r="A26" s="55" t="s">
        <v>101</v>
      </c>
      <c r="B26" s="56" t="s">
        <v>272</v>
      </c>
      <c r="C26" s="57" t="s">
        <v>273</v>
      </c>
      <c r="D26" s="77">
        <v>213040353</v>
      </c>
      <c r="E26" s="78">
        <v>34233750</v>
      </c>
      <c r="F26" s="79">
        <f t="shared" si="0"/>
        <v>247274103</v>
      </c>
      <c r="G26" s="77">
        <v>215375236</v>
      </c>
      <c r="H26" s="78">
        <v>58406340</v>
      </c>
      <c r="I26" s="79">
        <f t="shared" si="1"/>
        <v>273781576</v>
      </c>
      <c r="J26" s="77">
        <v>83807597</v>
      </c>
      <c r="K26" s="78">
        <v>14901742</v>
      </c>
      <c r="L26" s="78">
        <f t="shared" si="2"/>
        <v>98709339</v>
      </c>
      <c r="M26" s="95">
        <f t="shared" si="3"/>
        <v>0.39918995884498265</v>
      </c>
      <c r="N26" s="77">
        <v>65366293</v>
      </c>
      <c r="O26" s="78">
        <v>10233077</v>
      </c>
      <c r="P26" s="78">
        <f t="shared" si="4"/>
        <v>75599370</v>
      </c>
      <c r="Q26" s="95">
        <f t="shared" si="5"/>
        <v>0.30573104535738627</v>
      </c>
      <c r="R26" s="77">
        <v>54154002</v>
      </c>
      <c r="S26" s="78">
        <v>4087400</v>
      </c>
      <c r="T26" s="78">
        <f t="shared" si="6"/>
        <v>58241402</v>
      </c>
      <c r="U26" s="95">
        <f t="shared" si="7"/>
        <v>0.21272944239315797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203327892</v>
      </c>
      <c r="AA26" s="78">
        <f t="shared" si="11"/>
        <v>29222219</v>
      </c>
      <c r="AB26" s="78">
        <f t="shared" si="12"/>
        <v>232550111</v>
      </c>
      <c r="AC26" s="95">
        <f t="shared" si="13"/>
        <v>0.84940014736418934</v>
      </c>
      <c r="AD26" s="77">
        <v>55065153</v>
      </c>
      <c r="AE26" s="78">
        <v>8486846</v>
      </c>
      <c r="AF26" s="78">
        <f t="shared" si="14"/>
        <v>63551999</v>
      </c>
      <c r="AG26" s="78">
        <v>266980168</v>
      </c>
      <c r="AH26" s="78">
        <v>278315291</v>
      </c>
      <c r="AI26" s="79">
        <v>230904231</v>
      </c>
      <c r="AJ26" s="114">
        <f t="shared" si="15"/>
        <v>0.82964981970753449</v>
      </c>
      <c r="AK26" s="115">
        <f t="shared" si="16"/>
        <v>-8.3563020574695113E-2</v>
      </c>
    </row>
    <row r="27" spans="1:37" x14ac:dyDescent="0.2">
      <c r="A27" s="55" t="s">
        <v>101</v>
      </c>
      <c r="B27" s="56" t="s">
        <v>274</v>
      </c>
      <c r="C27" s="57" t="s">
        <v>275</v>
      </c>
      <c r="D27" s="77">
        <v>718037637</v>
      </c>
      <c r="E27" s="78">
        <v>54003956</v>
      </c>
      <c r="F27" s="79">
        <f t="shared" si="0"/>
        <v>772041593</v>
      </c>
      <c r="G27" s="77">
        <v>724641388</v>
      </c>
      <c r="H27" s="78">
        <v>93524016</v>
      </c>
      <c r="I27" s="79">
        <f t="shared" si="1"/>
        <v>818165404</v>
      </c>
      <c r="J27" s="77">
        <v>245901193</v>
      </c>
      <c r="K27" s="78">
        <v>32589738</v>
      </c>
      <c r="L27" s="78">
        <f t="shared" si="2"/>
        <v>278490931</v>
      </c>
      <c r="M27" s="95">
        <f t="shared" si="3"/>
        <v>0.360720113430469</v>
      </c>
      <c r="N27" s="77">
        <v>131141452</v>
      </c>
      <c r="O27" s="78">
        <v>28503173</v>
      </c>
      <c r="P27" s="78">
        <f t="shared" si="4"/>
        <v>159644625</v>
      </c>
      <c r="Q27" s="95">
        <f t="shared" si="5"/>
        <v>0.20678241489510008</v>
      </c>
      <c r="R27" s="77">
        <v>237264865</v>
      </c>
      <c r="S27" s="78">
        <v>17006941</v>
      </c>
      <c r="T27" s="78">
        <f t="shared" si="6"/>
        <v>254271806</v>
      </c>
      <c r="U27" s="95">
        <f t="shared" si="7"/>
        <v>0.3107828866349866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614307510</v>
      </c>
      <c r="AA27" s="78">
        <f t="shared" si="11"/>
        <v>78099852</v>
      </c>
      <c r="AB27" s="78">
        <f t="shared" si="12"/>
        <v>692407362</v>
      </c>
      <c r="AC27" s="95">
        <f t="shared" si="13"/>
        <v>0.84629264280160155</v>
      </c>
      <c r="AD27" s="77">
        <v>159369352</v>
      </c>
      <c r="AE27" s="78">
        <v>19587132</v>
      </c>
      <c r="AF27" s="78">
        <f t="shared" si="14"/>
        <v>178956484</v>
      </c>
      <c r="AG27" s="78">
        <v>777364689</v>
      </c>
      <c r="AH27" s="78">
        <v>839032358</v>
      </c>
      <c r="AI27" s="79">
        <v>623700672</v>
      </c>
      <c r="AJ27" s="114">
        <f t="shared" si="15"/>
        <v>0.74335711376699964</v>
      </c>
      <c r="AK27" s="115">
        <f t="shared" si="16"/>
        <v>0.42085830206632813</v>
      </c>
    </row>
    <row r="28" spans="1:37" x14ac:dyDescent="0.2">
      <c r="A28" s="55" t="s">
        <v>101</v>
      </c>
      <c r="B28" s="56" t="s">
        <v>276</v>
      </c>
      <c r="C28" s="57" t="s">
        <v>277</v>
      </c>
      <c r="D28" s="77">
        <v>1289873364</v>
      </c>
      <c r="E28" s="78">
        <v>131661450</v>
      </c>
      <c r="F28" s="79">
        <f t="shared" si="0"/>
        <v>1421534814</v>
      </c>
      <c r="G28" s="77">
        <v>1333014500</v>
      </c>
      <c r="H28" s="78">
        <v>162147960</v>
      </c>
      <c r="I28" s="79">
        <f t="shared" si="1"/>
        <v>1495162460</v>
      </c>
      <c r="J28" s="77">
        <v>414585325</v>
      </c>
      <c r="K28" s="78">
        <v>20030637</v>
      </c>
      <c r="L28" s="78">
        <f t="shared" si="2"/>
        <v>434615962</v>
      </c>
      <c r="M28" s="95">
        <f t="shared" si="3"/>
        <v>0.30573712139842113</v>
      </c>
      <c r="N28" s="77">
        <v>364410259</v>
      </c>
      <c r="O28" s="78">
        <v>24374065</v>
      </c>
      <c r="P28" s="78">
        <f t="shared" si="4"/>
        <v>388784324</v>
      </c>
      <c r="Q28" s="95">
        <f t="shared" si="5"/>
        <v>0.27349616778361924</v>
      </c>
      <c r="R28" s="77">
        <v>297011709</v>
      </c>
      <c r="S28" s="78">
        <v>30389235</v>
      </c>
      <c r="T28" s="78">
        <f t="shared" si="6"/>
        <v>327400944</v>
      </c>
      <c r="U28" s="95">
        <f t="shared" si="7"/>
        <v>0.2189734913488933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1076007293</v>
      </c>
      <c r="AA28" s="78">
        <f t="shared" si="11"/>
        <v>74793937</v>
      </c>
      <c r="AB28" s="78">
        <f t="shared" si="12"/>
        <v>1150801230</v>
      </c>
      <c r="AC28" s="95">
        <f t="shared" si="13"/>
        <v>0.76968306842053802</v>
      </c>
      <c r="AD28" s="77">
        <v>298273902</v>
      </c>
      <c r="AE28" s="78">
        <v>24698059</v>
      </c>
      <c r="AF28" s="78">
        <f t="shared" si="14"/>
        <v>322971961</v>
      </c>
      <c r="AG28" s="78">
        <v>1245474239</v>
      </c>
      <c r="AH28" s="78">
        <v>1359750371</v>
      </c>
      <c r="AI28" s="79">
        <v>1035949132</v>
      </c>
      <c r="AJ28" s="114">
        <f t="shared" si="15"/>
        <v>0.76186714421569368</v>
      </c>
      <c r="AK28" s="115">
        <f t="shared" si="16"/>
        <v>1.3713212089020876E-2</v>
      </c>
    </row>
    <row r="29" spans="1:37" x14ac:dyDescent="0.2">
      <c r="A29" s="55" t="s">
        <v>116</v>
      </c>
      <c r="B29" s="56" t="s">
        <v>278</v>
      </c>
      <c r="C29" s="57" t="s">
        <v>279</v>
      </c>
      <c r="D29" s="77">
        <v>882330680</v>
      </c>
      <c r="E29" s="78">
        <v>308395356</v>
      </c>
      <c r="F29" s="79">
        <f t="shared" si="0"/>
        <v>1190726036</v>
      </c>
      <c r="G29" s="77">
        <v>924677794</v>
      </c>
      <c r="H29" s="78">
        <v>306868499</v>
      </c>
      <c r="I29" s="79">
        <f t="shared" si="1"/>
        <v>1231546293</v>
      </c>
      <c r="J29" s="77">
        <v>325067275</v>
      </c>
      <c r="K29" s="78">
        <v>25017659</v>
      </c>
      <c r="L29" s="78">
        <f t="shared" si="2"/>
        <v>350084934</v>
      </c>
      <c r="M29" s="95">
        <f t="shared" si="3"/>
        <v>0.29400964068614688</v>
      </c>
      <c r="N29" s="77">
        <v>272588450</v>
      </c>
      <c r="O29" s="78">
        <v>89249931</v>
      </c>
      <c r="P29" s="78">
        <f t="shared" si="4"/>
        <v>361838381</v>
      </c>
      <c r="Q29" s="95">
        <f t="shared" si="5"/>
        <v>0.30388046457396856</v>
      </c>
      <c r="R29" s="77">
        <v>243318629</v>
      </c>
      <c r="S29" s="78">
        <v>45239900</v>
      </c>
      <c r="T29" s="78">
        <f t="shared" si="6"/>
        <v>288558529</v>
      </c>
      <c r="U29" s="95">
        <f t="shared" si="7"/>
        <v>0.2343058727391257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840974354</v>
      </c>
      <c r="AA29" s="78">
        <f t="shared" si="11"/>
        <v>159507490</v>
      </c>
      <c r="AB29" s="78">
        <f t="shared" si="12"/>
        <v>1000481844</v>
      </c>
      <c r="AC29" s="95">
        <f t="shared" si="13"/>
        <v>0.81237859241398402</v>
      </c>
      <c r="AD29" s="77">
        <v>233269685</v>
      </c>
      <c r="AE29" s="78">
        <v>28208453</v>
      </c>
      <c r="AF29" s="78">
        <f t="shared" si="14"/>
        <v>261478138</v>
      </c>
      <c r="AG29" s="78">
        <v>1169711437</v>
      </c>
      <c r="AH29" s="78">
        <v>1168246535</v>
      </c>
      <c r="AI29" s="79">
        <v>819531285</v>
      </c>
      <c r="AJ29" s="114">
        <f t="shared" si="15"/>
        <v>0.70150542753375256</v>
      </c>
      <c r="AK29" s="115">
        <f t="shared" si="16"/>
        <v>0.10356655897557299</v>
      </c>
    </row>
    <row r="30" spans="1:37" ht="16.5" x14ac:dyDescent="0.3">
      <c r="A30" s="58" t="s">
        <v>0</v>
      </c>
      <c r="B30" s="59" t="s">
        <v>280</v>
      </c>
      <c r="C30" s="60" t="s">
        <v>0</v>
      </c>
      <c r="D30" s="80">
        <f>SUM(D26:D29)</f>
        <v>3103282034</v>
      </c>
      <c r="E30" s="81">
        <f>SUM(E26:E29)</f>
        <v>528294512</v>
      </c>
      <c r="F30" s="82">
        <f t="shared" si="0"/>
        <v>3631576546</v>
      </c>
      <c r="G30" s="80">
        <f>SUM(G26:G29)</f>
        <v>3197708918</v>
      </c>
      <c r="H30" s="81">
        <f>SUM(H26:H29)</f>
        <v>620946815</v>
      </c>
      <c r="I30" s="82">
        <f t="shared" si="1"/>
        <v>3818655733</v>
      </c>
      <c r="J30" s="80">
        <f>SUM(J26:J29)</f>
        <v>1069361390</v>
      </c>
      <c r="K30" s="81">
        <f>SUM(K26:K29)</f>
        <v>92539776</v>
      </c>
      <c r="L30" s="81">
        <f t="shared" si="2"/>
        <v>1161901166</v>
      </c>
      <c r="M30" s="96">
        <f t="shared" si="3"/>
        <v>0.31994401089515134</v>
      </c>
      <c r="N30" s="80">
        <f>SUM(N26:N29)</f>
        <v>833506454</v>
      </c>
      <c r="O30" s="81">
        <f>SUM(O26:O29)</f>
        <v>152360246</v>
      </c>
      <c r="P30" s="81">
        <f t="shared" si="4"/>
        <v>985866700</v>
      </c>
      <c r="Q30" s="96">
        <f t="shared" si="5"/>
        <v>0.27147072008874024</v>
      </c>
      <c r="R30" s="80">
        <f>SUM(R26:R29)</f>
        <v>831749205</v>
      </c>
      <c r="S30" s="81">
        <f>SUM(S26:S29)</f>
        <v>96723476</v>
      </c>
      <c r="T30" s="81">
        <f t="shared" si="6"/>
        <v>928472681</v>
      </c>
      <c r="U30" s="96">
        <f t="shared" si="7"/>
        <v>0.2431412376288177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2734617049</v>
      </c>
      <c r="AA30" s="81">
        <f t="shared" si="11"/>
        <v>341623498</v>
      </c>
      <c r="AB30" s="81">
        <f t="shared" si="12"/>
        <v>3076240547</v>
      </c>
      <c r="AC30" s="96">
        <f t="shared" si="13"/>
        <v>0.80558205873752697</v>
      </c>
      <c r="AD30" s="80">
        <f>SUM(AD26:AD29)</f>
        <v>745978092</v>
      </c>
      <c r="AE30" s="81">
        <f>SUM(AE26:AE29)</f>
        <v>80980490</v>
      </c>
      <c r="AF30" s="81">
        <f t="shared" si="14"/>
        <v>826958582</v>
      </c>
      <c r="AG30" s="81">
        <f>SUM(AG26:AG29)</f>
        <v>3459530533</v>
      </c>
      <c r="AH30" s="81">
        <f>SUM(AH26:AH29)</f>
        <v>3645344555</v>
      </c>
      <c r="AI30" s="82">
        <f>SUM(AI26:AI29)</f>
        <v>2710085320</v>
      </c>
      <c r="AJ30" s="116">
        <f t="shared" si="15"/>
        <v>0.7434373566369229</v>
      </c>
      <c r="AK30" s="117">
        <f t="shared" si="16"/>
        <v>0.12275596530419697</v>
      </c>
    </row>
    <row r="31" spans="1:37" x14ac:dyDescent="0.2">
      <c r="A31" s="55" t="s">
        <v>101</v>
      </c>
      <c r="B31" s="56" t="s">
        <v>281</v>
      </c>
      <c r="C31" s="57" t="s">
        <v>282</v>
      </c>
      <c r="D31" s="77">
        <v>435205156</v>
      </c>
      <c r="E31" s="78">
        <v>25668700</v>
      </c>
      <c r="F31" s="79">
        <f t="shared" si="0"/>
        <v>460873856</v>
      </c>
      <c r="G31" s="77">
        <v>441490141</v>
      </c>
      <c r="H31" s="78">
        <v>31544426</v>
      </c>
      <c r="I31" s="79">
        <f t="shared" si="1"/>
        <v>473034567</v>
      </c>
      <c r="J31" s="77">
        <v>113754284</v>
      </c>
      <c r="K31" s="78">
        <v>1786732</v>
      </c>
      <c r="L31" s="78">
        <f t="shared" si="2"/>
        <v>115541016</v>
      </c>
      <c r="M31" s="95">
        <f t="shared" si="3"/>
        <v>0.25069987046520598</v>
      </c>
      <c r="N31" s="77">
        <v>93897203</v>
      </c>
      <c r="O31" s="78">
        <v>2216789</v>
      </c>
      <c r="P31" s="78">
        <f t="shared" si="4"/>
        <v>96113992</v>
      </c>
      <c r="Q31" s="95">
        <f t="shared" si="5"/>
        <v>0.20854728630994421</v>
      </c>
      <c r="R31" s="77">
        <v>87648415</v>
      </c>
      <c r="S31" s="78">
        <v>9607752</v>
      </c>
      <c r="T31" s="78">
        <f t="shared" si="6"/>
        <v>97256167</v>
      </c>
      <c r="U31" s="95">
        <f t="shared" si="7"/>
        <v>0.20560054969513464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295299902</v>
      </c>
      <c r="AA31" s="78">
        <f t="shared" si="11"/>
        <v>13611273</v>
      </c>
      <c r="AB31" s="78">
        <f t="shared" si="12"/>
        <v>308911175</v>
      </c>
      <c r="AC31" s="95">
        <f t="shared" si="13"/>
        <v>0.65304144041549506</v>
      </c>
      <c r="AD31" s="77">
        <v>66454506</v>
      </c>
      <c r="AE31" s="78">
        <v>2161649</v>
      </c>
      <c r="AF31" s="78">
        <f t="shared" si="14"/>
        <v>68616155</v>
      </c>
      <c r="AG31" s="78">
        <v>434279834</v>
      </c>
      <c r="AH31" s="78">
        <v>436348565</v>
      </c>
      <c r="AI31" s="79">
        <v>263707081</v>
      </c>
      <c r="AJ31" s="114">
        <f t="shared" si="15"/>
        <v>0.60434960064552978</v>
      </c>
      <c r="AK31" s="115">
        <f t="shared" si="16"/>
        <v>0.41739459169637239</v>
      </c>
    </row>
    <row r="32" spans="1:37" x14ac:dyDescent="0.2">
      <c r="A32" s="55" t="s">
        <v>101</v>
      </c>
      <c r="B32" s="56" t="s">
        <v>283</v>
      </c>
      <c r="C32" s="57" t="s">
        <v>284</v>
      </c>
      <c r="D32" s="77">
        <v>282002464</v>
      </c>
      <c r="E32" s="78">
        <v>60607733</v>
      </c>
      <c r="F32" s="79">
        <f t="shared" si="0"/>
        <v>342610197</v>
      </c>
      <c r="G32" s="77">
        <v>289794265</v>
      </c>
      <c r="H32" s="78">
        <v>103578546</v>
      </c>
      <c r="I32" s="79">
        <f t="shared" si="1"/>
        <v>393372811</v>
      </c>
      <c r="J32" s="77">
        <v>92570888</v>
      </c>
      <c r="K32" s="78">
        <v>13598976</v>
      </c>
      <c r="L32" s="78">
        <f t="shared" si="2"/>
        <v>106169864</v>
      </c>
      <c r="M32" s="95">
        <f t="shared" si="3"/>
        <v>0.30988530093282657</v>
      </c>
      <c r="N32" s="77">
        <v>85920050</v>
      </c>
      <c r="O32" s="78">
        <v>20389447</v>
      </c>
      <c r="P32" s="78">
        <f t="shared" si="4"/>
        <v>106309497</v>
      </c>
      <c r="Q32" s="95">
        <f t="shared" si="5"/>
        <v>0.3102928573956017</v>
      </c>
      <c r="R32" s="77">
        <v>70391094</v>
      </c>
      <c r="S32" s="78">
        <v>23048058</v>
      </c>
      <c r="T32" s="78">
        <f t="shared" si="6"/>
        <v>93439152</v>
      </c>
      <c r="U32" s="95">
        <f t="shared" si="7"/>
        <v>0.23753332560648174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248882032</v>
      </c>
      <c r="AA32" s="78">
        <f t="shared" si="11"/>
        <v>57036481</v>
      </c>
      <c r="AB32" s="78">
        <f t="shared" si="12"/>
        <v>305918513</v>
      </c>
      <c r="AC32" s="95">
        <f t="shared" si="13"/>
        <v>0.77768087789880325</v>
      </c>
      <c r="AD32" s="77">
        <v>64808749</v>
      </c>
      <c r="AE32" s="78">
        <v>7874357</v>
      </c>
      <c r="AF32" s="78">
        <f t="shared" si="14"/>
        <v>72683106</v>
      </c>
      <c r="AG32" s="78">
        <v>315513663</v>
      </c>
      <c r="AH32" s="78">
        <v>338021033</v>
      </c>
      <c r="AI32" s="79">
        <v>190286069</v>
      </c>
      <c r="AJ32" s="114">
        <f t="shared" si="15"/>
        <v>0.56294150488558503</v>
      </c>
      <c r="AK32" s="115">
        <f t="shared" si="16"/>
        <v>0.28556905644621189</v>
      </c>
    </row>
    <row r="33" spans="1:37" x14ac:dyDescent="0.2">
      <c r="A33" s="55" t="s">
        <v>101</v>
      </c>
      <c r="B33" s="56" t="s">
        <v>285</v>
      </c>
      <c r="C33" s="57" t="s">
        <v>286</v>
      </c>
      <c r="D33" s="77">
        <v>281927640</v>
      </c>
      <c r="E33" s="78">
        <v>57968220</v>
      </c>
      <c r="F33" s="79">
        <f t="shared" si="0"/>
        <v>339895860</v>
      </c>
      <c r="G33" s="77">
        <v>295376004</v>
      </c>
      <c r="H33" s="78">
        <v>80442048</v>
      </c>
      <c r="I33" s="79">
        <f t="shared" si="1"/>
        <v>375818052</v>
      </c>
      <c r="J33" s="77">
        <v>103725531</v>
      </c>
      <c r="K33" s="78">
        <v>9735236</v>
      </c>
      <c r="L33" s="78">
        <f t="shared" si="2"/>
        <v>113460767</v>
      </c>
      <c r="M33" s="95">
        <f t="shared" si="3"/>
        <v>0.33381038239183025</v>
      </c>
      <c r="N33" s="77">
        <v>96802828</v>
      </c>
      <c r="O33" s="78">
        <v>16778915</v>
      </c>
      <c r="P33" s="78">
        <f t="shared" si="4"/>
        <v>113581743</v>
      </c>
      <c r="Q33" s="95">
        <f t="shared" si="5"/>
        <v>0.33416630317297774</v>
      </c>
      <c r="R33" s="77">
        <v>23494622</v>
      </c>
      <c r="S33" s="78">
        <v>5658627</v>
      </c>
      <c r="T33" s="78">
        <f t="shared" si="6"/>
        <v>29153249</v>
      </c>
      <c r="U33" s="95">
        <f t="shared" si="7"/>
        <v>7.7572774497804059E-2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224022981</v>
      </c>
      <c r="AA33" s="78">
        <f t="shared" si="11"/>
        <v>32172778</v>
      </c>
      <c r="AB33" s="78">
        <f t="shared" si="12"/>
        <v>256195759</v>
      </c>
      <c r="AC33" s="95">
        <f t="shared" si="13"/>
        <v>0.68170157776242213</v>
      </c>
      <c r="AD33" s="77">
        <v>9984767</v>
      </c>
      <c r="AE33" s="78">
        <v>7303023</v>
      </c>
      <c r="AF33" s="78">
        <f t="shared" si="14"/>
        <v>17287790</v>
      </c>
      <c r="AG33" s="78">
        <v>361417480</v>
      </c>
      <c r="AH33" s="78">
        <v>321675948</v>
      </c>
      <c r="AI33" s="79">
        <v>212708967</v>
      </c>
      <c r="AJ33" s="114">
        <f t="shared" si="15"/>
        <v>0.66125232030092596</v>
      </c>
      <c r="AK33" s="115">
        <f t="shared" si="16"/>
        <v>0.68634909378237463</v>
      </c>
    </row>
    <row r="34" spans="1:37" x14ac:dyDescent="0.2">
      <c r="A34" s="55" t="s">
        <v>101</v>
      </c>
      <c r="B34" s="56" t="s">
        <v>287</v>
      </c>
      <c r="C34" s="57" t="s">
        <v>288</v>
      </c>
      <c r="D34" s="77">
        <v>380693741</v>
      </c>
      <c r="E34" s="78">
        <v>39697803</v>
      </c>
      <c r="F34" s="79">
        <f t="shared" si="0"/>
        <v>420391544</v>
      </c>
      <c r="G34" s="77">
        <v>405342213</v>
      </c>
      <c r="H34" s="78">
        <v>36168995</v>
      </c>
      <c r="I34" s="79">
        <f t="shared" si="1"/>
        <v>441511208</v>
      </c>
      <c r="J34" s="77">
        <v>116106368</v>
      </c>
      <c r="K34" s="78">
        <v>11065747</v>
      </c>
      <c r="L34" s="78">
        <f t="shared" si="2"/>
        <v>127172115</v>
      </c>
      <c r="M34" s="95">
        <f t="shared" si="3"/>
        <v>0.30250873695023706</v>
      </c>
      <c r="N34" s="77">
        <v>103598768</v>
      </c>
      <c r="O34" s="78">
        <v>9960765</v>
      </c>
      <c r="P34" s="78">
        <f t="shared" si="4"/>
        <v>113559533</v>
      </c>
      <c r="Q34" s="95">
        <f t="shared" si="5"/>
        <v>0.27012801427804173</v>
      </c>
      <c r="R34" s="77">
        <v>88862510</v>
      </c>
      <c r="S34" s="78">
        <v>6605567</v>
      </c>
      <c r="T34" s="78">
        <f t="shared" si="6"/>
        <v>95468077</v>
      </c>
      <c r="U34" s="95">
        <f t="shared" si="7"/>
        <v>0.21623024573364852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308567646</v>
      </c>
      <c r="AA34" s="78">
        <f t="shared" si="11"/>
        <v>27632079</v>
      </c>
      <c r="AB34" s="78">
        <f t="shared" si="12"/>
        <v>336199725</v>
      </c>
      <c r="AC34" s="95">
        <f t="shared" si="13"/>
        <v>0.7614749499179192</v>
      </c>
      <c r="AD34" s="77">
        <v>79779627</v>
      </c>
      <c r="AE34" s="78">
        <v>4056858</v>
      </c>
      <c r="AF34" s="78">
        <f t="shared" si="14"/>
        <v>83836485</v>
      </c>
      <c r="AG34" s="78">
        <v>379864849</v>
      </c>
      <c r="AH34" s="78">
        <v>394737026</v>
      </c>
      <c r="AI34" s="79">
        <v>309489455</v>
      </c>
      <c r="AJ34" s="114">
        <f t="shared" si="15"/>
        <v>0.78403958740875757</v>
      </c>
      <c r="AK34" s="115">
        <f t="shared" si="16"/>
        <v>0.13874140834983728</v>
      </c>
    </row>
    <row r="35" spans="1:37" x14ac:dyDescent="0.2">
      <c r="A35" s="55" t="s">
        <v>116</v>
      </c>
      <c r="B35" s="56" t="s">
        <v>289</v>
      </c>
      <c r="C35" s="57" t="s">
        <v>290</v>
      </c>
      <c r="D35" s="77">
        <v>665972100</v>
      </c>
      <c r="E35" s="78">
        <v>371252703</v>
      </c>
      <c r="F35" s="79">
        <f t="shared" si="0"/>
        <v>1037224803</v>
      </c>
      <c r="G35" s="77">
        <v>701756418</v>
      </c>
      <c r="H35" s="78">
        <v>232110148</v>
      </c>
      <c r="I35" s="79">
        <f t="shared" si="1"/>
        <v>933866566</v>
      </c>
      <c r="J35" s="77">
        <v>237695481</v>
      </c>
      <c r="K35" s="78">
        <v>43201781</v>
      </c>
      <c r="L35" s="78">
        <f t="shared" si="2"/>
        <v>280897262</v>
      </c>
      <c r="M35" s="95">
        <f t="shared" si="3"/>
        <v>0.27081618294081616</v>
      </c>
      <c r="N35" s="77">
        <v>194774158</v>
      </c>
      <c r="O35" s="78">
        <v>69418605</v>
      </c>
      <c r="P35" s="78">
        <f t="shared" si="4"/>
        <v>264192763</v>
      </c>
      <c r="Q35" s="95">
        <f t="shared" si="5"/>
        <v>0.25471118916156499</v>
      </c>
      <c r="R35" s="77">
        <v>17156055</v>
      </c>
      <c r="S35" s="78">
        <v>33445868</v>
      </c>
      <c r="T35" s="78">
        <f t="shared" si="6"/>
        <v>50601923</v>
      </c>
      <c r="U35" s="95">
        <f t="shared" si="7"/>
        <v>5.4185388836374727E-2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449625694</v>
      </c>
      <c r="AA35" s="78">
        <f t="shared" si="11"/>
        <v>146066254</v>
      </c>
      <c r="AB35" s="78">
        <f t="shared" si="12"/>
        <v>595691948</v>
      </c>
      <c r="AC35" s="95">
        <f t="shared" si="13"/>
        <v>0.63787694054784272</v>
      </c>
      <c r="AD35" s="77">
        <v>211288466</v>
      </c>
      <c r="AE35" s="78">
        <v>29215073</v>
      </c>
      <c r="AF35" s="78">
        <f t="shared" si="14"/>
        <v>240503539</v>
      </c>
      <c r="AG35" s="78">
        <v>844729940</v>
      </c>
      <c r="AH35" s="78">
        <v>853028619</v>
      </c>
      <c r="AI35" s="79">
        <v>676175792</v>
      </c>
      <c r="AJ35" s="114">
        <f t="shared" si="15"/>
        <v>0.79267656083177673</v>
      </c>
      <c r="AK35" s="115">
        <f t="shared" si="16"/>
        <v>-0.78960008983485275</v>
      </c>
    </row>
    <row r="36" spans="1:37" ht="16.5" x14ac:dyDescent="0.3">
      <c r="A36" s="58" t="s">
        <v>0</v>
      </c>
      <c r="B36" s="59" t="s">
        <v>291</v>
      </c>
      <c r="C36" s="60" t="s">
        <v>0</v>
      </c>
      <c r="D36" s="80">
        <f>SUM(D31:D35)</f>
        <v>2045801101</v>
      </c>
      <c r="E36" s="81">
        <f>SUM(E31:E35)</f>
        <v>555195159</v>
      </c>
      <c r="F36" s="82">
        <f t="shared" si="0"/>
        <v>2600996260</v>
      </c>
      <c r="G36" s="80">
        <f>SUM(G31:G35)</f>
        <v>2133759041</v>
      </c>
      <c r="H36" s="81">
        <f>SUM(H31:H35)</f>
        <v>483844163</v>
      </c>
      <c r="I36" s="82">
        <f t="shared" si="1"/>
        <v>2617603204</v>
      </c>
      <c r="J36" s="80">
        <f>SUM(J31:J35)</f>
        <v>663852552</v>
      </c>
      <c r="K36" s="81">
        <f>SUM(K31:K35)</f>
        <v>79388472</v>
      </c>
      <c r="L36" s="81">
        <f t="shared" si="2"/>
        <v>743241024</v>
      </c>
      <c r="M36" s="96">
        <f t="shared" si="3"/>
        <v>0.28575243856752025</v>
      </c>
      <c r="N36" s="80">
        <f>SUM(N31:N35)</f>
        <v>574993007</v>
      </c>
      <c r="O36" s="81">
        <f>SUM(O31:O35)</f>
        <v>118764521</v>
      </c>
      <c r="P36" s="81">
        <f t="shared" si="4"/>
        <v>693757528</v>
      </c>
      <c r="Q36" s="96">
        <f t="shared" si="5"/>
        <v>0.26672761459487837</v>
      </c>
      <c r="R36" s="80">
        <f>SUM(R31:R35)</f>
        <v>287552696</v>
      </c>
      <c r="S36" s="81">
        <f>SUM(S31:S35)</f>
        <v>78365872</v>
      </c>
      <c r="T36" s="81">
        <f t="shared" si="6"/>
        <v>365918568</v>
      </c>
      <c r="U36" s="96">
        <f t="shared" si="7"/>
        <v>0.1397914578652846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1526398255</v>
      </c>
      <c r="AA36" s="81">
        <f t="shared" si="11"/>
        <v>276518865</v>
      </c>
      <c r="AB36" s="81">
        <f t="shared" si="12"/>
        <v>1802917120</v>
      </c>
      <c r="AC36" s="96">
        <f t="shared" si="13"/>
        <v>0.68876639409859153</v>
      </c>
      <c r="AD36" s="80">
        <f>SUM(AD31:AD35)</f>
        <v>432316115</v>
      </c>
      <c r="AE36" s="81">
        <f>SUM(AE31:AE35)</f>
        <v>50610960</v>
      </c>
      <c r="AF36" s="81">
        <f t="shared" si="14"/>
        <v>482927075</v>
      </c>
      <c r="AG36" s="81">
        <f>SUM(AG31:AG35)</f>
        <v>2335805766</v>
      </c>
      <c r="AH36" s="81">
        <f>SUM(AH31:AH35)</f>
        <v>2343811191</v>
      </c>
      <c r="AI36" s="82">
        <f>SUM(AI31:AI35)</f>
        <v>1652367364</v>
      </c>
      <c r="AJ36" s="116">
        <f t="shared" si="15"/>
        <v>0.70499166927136669</v>
      </c>
      <c r="AK36" s="117">
        <f t="shared" si="16"/>
        <v>-0.2422902194912141</v>
      </c>
    </row>
    <row r="37" spans="1:37" x14ac:dyDescent="0.2">
      <c r="A37" s="55" t="s">
        <v>101</v>
      </c>
      <c r="B37" s="56" t="s">
        <v>69</v>
      </c>
      <c r="C37" s="57" t="s">
        <v>70</v>
      </c>
      <c r="D37" s="77">
        <v>2355467910</v>
      </c>
      <c r="E37" s="78">
        <v>255337696</v>
      </c>
      <c r="F37" s="79">
        <f t="shared" si="0"/>
        <v>2610805606</v>
      </c>
      <c r="G37" s="77">
        <v>2397031934</v>
      </c>
      <c r="H37" s="78">
        <v>250901815</v>
      </c>
      <c r="I37" s="79">
        <f t="shared" si="1"/>
        <v>2647933749</v>
      </c>
      <c r="J37" s="77">
        <v>690715981</v>
      </c>
      <c r="K37" s="78">
        <v>26731453</v>
      </c>
      <c r="L37" s="78">
        <f t="shared" si="2"/>
        <v>717447434</v>
      </c>
      <c r="M37" s="95">
        <f t="shared" si="3"/>
        <v>0.27479925443365238</v>
      </c>
      <c r="N37" s="77">
        <v>617593348</v>
      </c>
      <c r="O37" s="78">
        <v>82688602</v>
      </c>
      <c r="P37" s="78">
        <f t="shared" si="4"/>
        <v>700281950</v>
      </c>
      <c r="Q37" s="95">
        <f t="shared" si="5"/>
        <v>0.26822447002207028</v>
      </c>
      <c r="R37" s="77">
        <v>549211207</v>
      </c>
      <c r="S37" s="78">
        <v>31114923</v>
      </c>
      <c r="T37" s="78">
        <f t="shared" si="6"/>
        <v>580326130</v>
      </c>
      <c r="U37" s="95">
        <f t="shared" si="7"/>
        <v>0.21916187677246907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1857520536</v>
      </c>
      <c r="AA37" s="78">
        <f t="shared" si="11"/>
        <v>140534978</v>
      </c>
      <c r="AB37" s="78">
        <f t="shared" si="12"/>
        <v>1998055514</v>
      </c>
      <c r="AC37" s="95">
        <f t="shared" si="13"/>
        <v>0.75457156537793724</v>
      </c>
      <c r="AD37" s="77">
        <v>678466563</v>
      </c>
      <c r="AE37" s="78">
        <v>23967064</v>
      </c>
      <c r="AF37" s="78">
        <f t="shared" si="14"/>
        <v>702433627</v>
      </c>
      <c r="AG37" s="78">
        <v>2902640143</v>
      </c>
      <c r="AH37" s="78">
        <v>2462612399</v>
      </c>
      <c r="AI37" s="79">
        <v>1832377609</v>
      </c>
      <c r="AJ37" s="114">
        <f t="shared" si="15"/>
        <v>0.74407877169142767</v>
      </c>
      <c r="AK37" s="115">
        <f t="shared" si="16"/>
        <v>-0.17383492518930899</v>
      </c>
    </row>
    <row r="38" spans="1:37" x14ac:dyDescent="0.2">
      <c r="A38" s="55" t="s">
        <v>101</v>
      </c>
      <c r="B38" s="56" t="s">
        <v>292</v>
      </c>
      <c r="C38" s="57" t="s">
        <v>293</v>
      </c>
      <c r="D38" s="77">
        <v>124666566</v>
      </c>
      <c r="E38" s="78">
        <v>39050601</v>
      </c>
      <c r="F38" s="79">
        <f t="shared" si="0"/>
        <v>163717167</v>
      </c>
      <c r="G38" s="77">
        <v>125415587</v>
      </c>
      <c r="H38" s="78">
        <v>55241084</v>
      </c>
      <c r="I38" s="79">
        <f t="shared" si="1"/>
        <v>180656671</v>
      </c>
      <c r="J38" s="77">
        <v>49758032</v>
      </c>
      <c r="K38" s="78">
        <v>9067420</v>
      </c>
      <c r="L38" s="78">
        <f t="shared" si="2"/>
        <v>58825452</v>
      </c>
      <c r="M38" s="95">
        <f t="shared" si="3"/>
        <v>0.3593114459401805</v>
      </c>
      <c r="N38" s="77">
        <v>39905287</v>
      </c>
      <c r="O38" s="78">
        <v>8858757</v>
      </c>
      <c r="P38" s="78">
        <f t="shared" si="4"/>
        <v>48764044</v>
      </c>
      <c r="Q38" s="95">
        <f t="shared" si="5"/>
        <v>0.29785541060577964</v>
      </c>
      <c r="R38" s="77">
        <v>34396747</v>
      </c>
      <c r="S38" s="78">
        <v>8715252</v>
      </c>
      <c r="T38" s="78">
        <f t="shared" si="6"/>
        <v>43111999</v>
      </c>
      <c r="U38" s="95">
        <f t="shared" si="7"/>
        <v>0.23864050389813726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124060066</v>
      </c>
      <c r="AA38" s="78">
        <f t="shared" si="11"/>
        <v>26641429</v>
      </c>
      <c r="AB38" s="78">
        <f t="shared" si="12"/>
        <v>150701495</v>
      </c>
      <c r="AC38" s="95">
        <f t="shared" si="13"/>
        <v>0.83418726895504458</v>
      </c>
      <c r="AD38" s="77">
        <v>22827953</v>
      </c>
      <c r="AE38" s="78">
        <v>840771</v>
      </c>
      <c r="AF38" s="78">
        <f t="shared" si="14"/>
        <v>23668724</v>
      </c>
      <c r="AG38" s="78">
        <v>140020084</v>
      </c>
      <c r="AH38" s="78">
        <v>136430382</v>
      </c>
      <c r="AI38" s="79">
        <v>99534458</v>
      </c>
      <c r="AJ38" s="114">
        <f t="shared" si="15"/>
        <v>0.72956226128575963</v>
      </c>
      <c r="AK38" s="115">
        <f t="shared" si="16"/>
        <v>0.82147542047471589</v>
      </c>
    </row>
    <row r="39" spans="1:37" x14ac:dyDescent="0.2">
      <c r="A39" s="55" t="s">
        <v>101</v>
      </c>
      <c r="B39" s="56" t="s">
        <v>294</v>
      </c>
      <c r="C39" s="57" t="s">
        <v>295</v>
      </c>
      <c r="D39" s="77">
        <v>199869460</v>
      </c>
      <c r="E39" s="78">
        <v>52996000</v>
      </c>
      <c r="F39" s="79">
        <f t="shared" si="0"/>
        <v>252865460</v>
      </c>
      <c r="G39" s="77">
        <v>212157465</v>
      </c>
      <c r="H39" s="78">
        <v>38261500</v>
      </c>
      <c r="I39" s="79">
        <f t="shared" si="1"/>
        <v>250418965</v>
      </c>
      <c r="J39" s="77">
        <v>60954052</v>
      </c>
      <c r="K39" s="78">
        <v>5326300</v>
      </c>
      <c r="L39" s="78">
        <f t="shared" si="2"/>
        <v>66280352</v>
      </c>
      <c r="M39" s="95">
        <f t="shared" si="3"/>
        <v>0.2621170641494493</v>
      </c>
      <c r="N39" s="77">
        <v>51080700</v>
      </c>
      <c r="O39" s="78">
        <v>9890209</v>
      </c>
      <c r="P39" s="78">
        <f t="shared" si="4"/>
        <v>60970909</v>
      </c>
      <c r="Q39" s="95">
        <f t="shared" si="5"/>
        <v>0.24111995762489666</v>
      </c>
      <c r="R39" s="77">
        <v>43002478</v>
      </c>
      <c r="S39" s="78">
        <v>2373165</v>
      </c>
      <c r="T39" s="78">
        <f t="shared" si="6"/>
        <v>45375643</v>
      </c>
      <c r="U39" s="95">
        <f t="shared" si="7"/>
        <v>0.18119890799804239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155037230</v>
      </c>
      <c r="AA39" s="78">
        <f t="shared" si="11"/>
        <v>17589674</v>
      </c>
      <c r="AB39" s="78">
        <f t="shared" si="12"/>
        <v>172626904</v>
      </c>
      <c r="AC39" s="95">
        <f t="shared" si="13"/>
        <v>0.68935235795739347</v>
      </c>
      <c r="AD39" s="77">
        <v>42076358</v>
      </c>
      <c r="AE39" s="78">
        <v>15559101</v>
      </c>
      <c r="AF39" s="78">
        <f t="shared" si="14"/>
        <v>57635459</v>
      </c>
      <c r="AG39" s="78">
        <v>267325956</v>
      </c>
      <c r="AH39" s="78">
        <v>259581391</v>
      </c>
      <c r="AI39" s="79">
        <v>194251516</v>
      </c>
      <c r="AJ39" s="114">
        <f t="shared" si="15"/>
        <v>0.74832604622262777</v>
      </c>
      <c r="AK39" s="115">
        <f t="shared" si="16"/>
        <v>-0.21271307998084998</v>
      </c>
    </row>
    <row r="40" spans="1:37" x14ac:dyDescent="0.2">
      <c r="A40" s="55" t="s">
        <v>116</v>
      </c>
      <c r="B40" s="56" t="s">
        <v>296</v>
      </c>
      <c r="C40" s="57" t="s">
        <v>297</v>
      </c>
      <c r="D40" s="77">
        <v>284392176</v>
      </c>
      <c r="E40" s="78">
        <v>83693201</v>
      </c>
      <c r="F40" s="79">
        <f t="shared" si="0"/>
        <v>368085377</v>
      </c>
      <c r="G40" s="77">
        <v>338296093</v>
      </c>
      <c r="H40" s="78">
        <v>88151701</v>
      </c>
      <c r="I40" s="79">
        <f t="shared" si="1"/>
        <v>426447794</v>
      </c>
      <c r="J40" s="77">
        <v>109247160</v>
      </c>
      <c r="K40" s="78">
        <v>7984581</v>
      </c>
      <c r="L40" s="78">
        <f t="shared" si="2"/>
        <v>117231741</v>
      </c>
      <c r="M40" s="95">
        <f t="shared" si="3"/>
        <v>0.31849062289698077</v>
      </c>
      <c r="N40" s="77">
        <v>84312414</v>
      </c>
      <c r="O40" s="78">
        <v>21457459</v>
      </c>
      <c r="P40" s="78">
        <f t="shared" si="4"/>
        <v>105769873</v>
      </c>
      <c r="Q40" s="95">
        <f t="shared" si="5"/>
        <v>0.28735146683102275</v>
      </c>
      <c r="R40" s="77">
        <v>68837499</v>
      </c>
      <c r="S40" s="78">
        <v>31134142</v>
      </c>
      <c r="T40" s="78">
        <f t="shared" si="6"/>
        <v>99971641</v>
      </c>
      <c r="U40" s="95">
        <f t="shared" si="7"/>
        <v>0.23442879153456236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262397073</v>
      </c>
      <c r="AA40" s="78">
        <f t="shared" si="11"/>
        <v>60576182</v>
      </c>
      <c r="AB40" s="78">
        <f t="shared" si="12"/>
        <v>322973255</v>
      </c>
      <c r="AC40" s="95">
        <f t="shared" si="13"/>
        <v>0.75735707756996862</v>
      </c>
      <c r="AD40" s="77">
        <v>69829006</v>
      </c>
      <c r="AE40" s="78">
        <v>12637573</v>
      </c>
      <c r="AF40" s="78">
        <f t="shared" si="14"/>
        <v>82466579</v>
      </c>
      <c r="AG40" s="78">
        <v>374364496</v>
      </c>
      <c r="AH40" s="78">
        <v>388565362</v>
      </c>
      <c r="AI40" s="79">
        <v>276374753</v>
      </c>
      <c r="AJ40" s="114">
        <f t="shared" si="15"/>
        <v>0.711269660212276</v>
      </c>
      <c r="AK40" s="115">
        <f t="shared" si="16"/>
        <v>0.2122685603339991</v>
      </c>
    </row>
    <row r="41" spans="1:37" ht="16.5" x14ac:dyDescent="0.3">
      <c r="A41" s="58" t="s">
        <v>0</v>
      </c>
      <c r="B41" s="59" t="s">
        <v>298</v>
      </c>
      <c r="C41" s="60" t="s">
        <v>0</v>
      </c>
      <c r="D41" s="80">
        <f>SUM(D37:D40)</f>
        <v>2964396112</v>
      </c>
      <c r="E41" s="81">
        <f>SUM(E37:E40)</f>
        <v>431077498</v>
      </c>
      <c r="F41" s="82">
        <f t="shared" si="0"/>
        <v>3395473610</v>
      </c>
      <c r="G41" s="80">
        <f>SUM(G37:G40)</f>
        <v>3072901079</v>
      </c>
      <c r="H41" s="81">
        <f>SUM(H37:H40)</f>
        <v>432556100</v>
      </c>
      <c r="I41" s="82">
        <f t="shared" si="1"/>
        <v>3505457179</v>
      </c>
      <c r="J41" s="80">
        <f>SUM(J37:J40)</f>
        <v>910675225</v>
      </c>
      <c r="K41" s="81">
        <f>SUM(K37:K40)</f>
        <v>49109754</v>
      </c>
      <c r="L41" s="81">
        <f t="shared" si="2"/>
        <v>959784979</v>
      </c>
      <c r="M41" s="96">
        <f t="shared" si="3"/>
        <v>0.28266601047151124</v>
      </c>
      <c r="N41" s="80">
        <f>SUM(N37:N40)</f>
        <v>792891749</v>
      </c>
      <c r="O41" s="81">
        <f>SUM(O37:O40)</f>
        <v>122895027</v>
      </c>
      <c r="P41" s="81">
        <f t="shared" si="4"/>
        <v>915786776</v>
      </c>
      <c r="Q41" s="96">
        <f t="shared" si="5"/>
        <v>0.26970811179415999</v>
      </c>
      <c r="R41" s="80">
        <f>SUM(R37:R40)</f>
        <v>695447931</v>
      </c>
      <c r="S41" s="81">
        <f>SUM(S37:S40)</f>
        <v>73337482</v>
      </c>
      <c r="T41" s="81">
        <f t="shared" si="6"/>
        <v>768785413</v>
      </c>
      <c r="U41" s="96">
        <f t="shared" si="7"/>
        <v>0.21931102670588348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2399014905</v>
      </c>
      <c r="AA41" s="81">
        <f t="shared" si="11"/>
        <v>245342263</v>
      </c>
      <c r="AB41" s="81">
        <f t="shared" si="12"/>
        <v>2644357168</v>
      </c>
      <c r="AC41" s="96">
        <f t="shared" si="13"/>
        <v>0.75435443452039386</v>
      </c>
      <c r="AD41" s="80">
        <f>SUM(AD37:AD40)</f>
        <v>813199880</v>
      </c>
      <c r="AE41" s="81">
        <f>SUM(AE37:AE40)</f>
        <v>53004509</v>
      </c>
      <c r="AF41" s="81">
        <f t="shared" si="14"/>
        <v>866204389</v>
      </c>
      <c r="AG41" s="81">
        <f>SUM(AG37:AG40)</f>
        <v>3684350679</v>
      </c>
      <c r="AH41" s="81">
        <f>SUM(AH37:AH40)</f>
        <v>3247189534</v>
      </c>
      <c r="AI41" s="82">
        <f>SUM(AI37:AI40)</f>
        <v>2402538336</v>
      </c>
      <c r="AJ41" s="116">
        <f t="shared" si="15"/>
        <v>0.73988238470344858</v>
      </c>
      <c r="AK41" s="117">
        <f t="shared" si="16"/>
        <v>-0.11246650009758841</v>
      </c>
    </row>
    <row r="42" spans="1:37" x14ac:dyDescent="0.2">
      <c r="A42" s="55" t="s">
        <v>101</v>
      </c>
      <c r="B42" s="56" t="s">
        <v>299</v>
      </c>
      <c r="C42" s="57" t="s">
        <v>300</v>
      </c>
      <c r="D42" s="77">
        <v>210761300</v>
      </c>
      <c r="E42" s="78">
        <v>36938065</v>
      </c>
      <c r="F42" s="79">
        <f t="shared" ref="F42:F74" si="17">$D42      +$E42</f>
        <v>247699365</v>
      </c>
      <c r="G42" s="77">
        <v>303646646</v>
      </c>
      <c r="H42" s="78">
        <v>102910166</v>
      </c>
      <c r="I42" s="79">
        <f t="shared" ref="I42:I74" si="18">$G42      +$H42</f>
        <v>406556812</v>
      </c>
      <c r="J42" s="77">
        <v>94613936</v>
      </c>
      <c r="K42" s="78">
        <v>15781291</v>
      </c>
      <c r="L42" s="78">
        <f t="shared" ref="L42:L74" si="19">$J42      +$K42</f>
        <v>110395227</v>
      </c>
      <c r="M42" s="95">
        <f t="shared" ref="M42:M74" si="20">IF(($F42      =0),0,($L42      /$F42      ))</f>
        <v>0.44568231735273123</v>
      </c>
      <c r="N42" s="77">
        <v>74559542</v>
      </c>
      <c r="O42" s="78">
        <v>34318325</v>
      </c>
      <c r="P42" s="78">
        <f t="shared" ref="P42:P74" si="21">$N42      +$O42</f>
        <v>108877867</v>
      </c>
      <c r="Q42" s="95">
        <f t="shared" ref="Q42:Q74" si="22">IF(($F42      =0),0,($P42      /$F42      ))</f>
        <v>0.43955650431320242</v>
      </c>
      <c r="R42" s="77">
        <v>64464066</v>
      </c>
      <c r="S42" s="78">
        <v>24378236</v>
      </c>
      <c r="T42" s="78">
        <f t="shared" ref="T42:T74" si="23">$R42      +$S42</f>
        <v>88842302</v>
      </c>
      <c r="U42" s="95">
        <f t="shared" ref="U42:U74" si="24">IF(($I42      =0),0,($T42      /$I42      ))</f>
        <v>0.21852370782561134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      +$R42</f>
        <v>233637544</v>
      </c>
      <c r="AA42" s="78">
        <f t="shared" ref="AA42:AA74" si="28">$K42      +$O42      +$S42</f>
        <v>74477852</v>
      </c>
      <c r="AB42" s="78">
        <f t="shared" ref="AB42:AB74" si="29">$Z42      +$AA42</f>
        <v>308115396</v>
      </c>
      <c r="AC42" s="95">
        <f t="shared" ref="AC42:AC74" si="30">IF(($I42      =0),0,($AB42      /$I42      ))</f>
        <v>0.75786553540763202</v>
      </c>
      <c r="AD42" s="77">
        <v>65646056</v>
      </c>
      <c r="AE42" s="78">
        <v>1716202</v>
      </c>
      <c r="AF42" s="78">
        <f t="shared" ref="AF42:AF74" si="31">$AD42      +$AE42</f>
        <v>67362258</v>
      </c>
      <c r="AG42" s="78">
        <v>252716281</v>
      </c>
      <c r="AH42" s="78">
        <v>250737002</v>
      </c>
      <c r="AI42" s="79">
        <v>198701312</v>
      </c>
      <c r="AJ42" s="114">
        <f t="shared" ref="AJ42:AJ74" si="32">IF(($AH42      =0),0,($AI42      /$AH42      ))</f>
        <v>0.79246904292171449</v>
      </c>
      <c r="AK42" s="115">
        <f t="shared" ref="AK42:AK74" si="33">IF(($AF42      =0),0,(($T42      /$AF42      )-1))</f>
        <v>0.31887357457643417</v>
      </c>
    </row>
    <row r="43" spans="1:37" x14ac:dyDescent="0.2">
      <c r="A43" s="55" t="s">
        <v>101</v>
      </c>
      <c r="B43" s="56" t="s">
        <v>301</v>
      </c>
      <c r="C43" s="57" t="s">
        <v>302</v>
      </c>
      <c r="D43" s="77">
        <v>314936084</v>
      </c>
      <c r="E43" s="78">
        <v>43124000</v>
      </c>
      <c r="F43" s="79">
        <f t="shared" si="17"/>
        <v>358060084</v>
      </c>
      <c r="G43" s="77">
        <v>339426895</v>
      </c>
      <c r="H43" s="78">
        <v>39515005</v>
      </c>
      <c r="I43" s="79">
        <f t="shared" si="18"/>
        <v>378941900</v>
      </c>
      <c r="J43" s="77">
        <v>104494294</v>
      </c>
      <c r="K43" s="78">
        <v>6213696</v>
      </c>
      <c r="L43" s="78">
        <f t="shared" si="19"/>
        <v>110707990</v>
      </c>
      <c r="M43" s="95">
        <f t="shared" si="20"/>
        <v>0.30918830371497091</v>
      </c>
      <c r="N43" s="77">
        <v>97933875</v>
      </c>
      <c r="O43" s="78">
        <v>4117455</v>
      </c>
      <c r="P43" s="78">
        <f t="shared" si="21"/>
        <v>102051330</v>
      </c>
      <c r="Q43" s="95">
        <f t="shared" si="22"/>
        <v>0.28501174679945612</v>
      </c>
      <c r="R43" s="77">
        <v>83159245</v>
      </c>
      <c r="S43" s="78">
        <v>11987524</v>
      </c>
      <c r="T43" s="78">
        <f t="shared" si="23"/>
        <v>95146769</v>
      </c>
      <c r="U43" s="95">
        <f t="shared" si="24"/>
        <v>0.25108537482922844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285587414</v>
      </c>
      <c r="AA43" s="78">
        <f t="shared" si="28"/>
        <v>22318675</v>
      </c>
      <c r="AB43" s="78">
        <f t="shared" si="29"/>
        <v>307906089</v>
      </c>
      <c r="AC43" s="95">
        <f t="shared" si="30"/>
        <v>0.81254168251122405</v>
      </c>
      <c r="AD43" s="77">
        <v>84677716</v>
      </c>
      <c r="AE43" s="78">
        <v>4312387</v>
      </c>
      <c r="AF43" s="78">
        <f t="shared" si="31"/>
        <v>88990103</v>
      </c>
      <c r="AG43" s="78">
        <v>326481243</v>
      </c>
      <c r="AH43" s="78">
        <v>365246871</v>
      </c>
      <c r="AI43" s="79">
        <v>290885486</v>
      </c>
      <c r="AJ43" s="114">
        <f t="shared" si="32"/>
        <v>0.79640787942574875</v>
      </c>
      <c r="AK43" s="115">
        <f t="shared" si="33"/>
        <v>6.9183715856582451E-2</v>
      </c>
    </row>
    <row r="44" spans="1:37" x14ac:dyDescent="0.2">
      <c r="A44" s="55" t="s">
        <v>101</v>
      </c>
      <c r="B44" s="56" t="s">
        <v>303</v>
      </c>
      <c r="C44" s="57" t="s">
        <v>304</v>
      </c>
      <c r="D44" s="77">
        <v>786412430</v>
      </c>
      <c r="E44" s="78">
        <v>83440000</v>
      </c>
      <c r="F44" s="79">
        <f t="shared" si="17"/>
        <v>869852430</v>
      </c>
      <c r="G44" s="77">
        <v>828688430</v>
      </c>
      <c r="H44" s="78">
        <v>80885000</v>
      </c>
      <c r="I44" s="79">
        <f t="shared" si="18"/>
        <v>909573430</v>
      </c>
      <c r="J44" s="77">
        <v>220400463</v>
      </c>
      <c r="K44" s="78">
        <v>5509578</v>
      </c>
      <c r="L44" s="78">
        <f t="shared" si="19"/>
        <v>225910041</v>
      </c>
      <c r="M44" s="95">
        <f t="shared" si="20"/>
        <v>0.25971076611236232</v>
      </c>
      <c r="N44" s="77">
        <v>214689067</v>
      </c>
      <c r="O44" s="78">
        <v>11084733</v>
      </c>
      <c r="P44" s="78">
        <f t="shared" si="21"/>
        <v>225773800</v>
      </c>
      <c r="Q44" s="95">
        <f t="shared" si="22"/>
        <v>0.25955414069487626</v>
      </c>
      <c r="R44" s="77">
        <v>178548251</v>
      </c>
      <c r="S44" s="78">
        <v>20767111</v>
      </c>
      <c r="T44" s="78">
        <f t="shared" si="23"/>
        <v>199315362</v>
      </c>
      <c r="U44" s="95">
        <f t="shared" si="24"/>
        <v>0.21913058959956647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613637781</v>
      </c>
      <c r="AA44" s="78">
        <f t="shared" si="28"/>
        <v>37361422</v>
      </c>
      <c r="AB44" s="78">
        <f t="shared" si="29"/>
        <v>650999203</v>
      </c>
      <c r="AC44" s="95">
        <f t="shared" si="30"/>
        <v>0.7157192388524366</v>
      </c>
      <c r="AD44" s="77">
        <v>162802910</v>
      </c>
      <c r="AE44" s="78">
        <v>10343416</v>
      </c>
      <c r="AF44" s="78">
        <f t="shared" si="31"/>
        <v>173146326</v>
      </c>
      <c r="AG44" s="78">
        <v>771447591</v>
      </c>
      <c r="AH44" s="78">
        <v>766897711</v>
      </c>
      <c r="AI44" s="79">
        <v>572044115</v>
      </c>
      <c r="AJ44" s="114">
        <f t="shared" si="32"/>
        <v>0.74591970584196987</v>
      </c>
      <c r="AK44" s="115">
        <f t="shared" si="33"/>
        <v>0.15113826902685767</v>
      </c>
    </row>
    <row r="45" spans="1:37" x14ac:dyDescent="0.2">
      <c r="A45" s="55" t="s">
        <v>101</v>
      </c>
      <c r="B45" s="56" t="s">
        <v>305</v>
      </c>
      <c r="C45" s="57" t="s">
        <v>306</v>
      </c>
      <c r="D45" s="77">
        <v>245246650</v>
      </c>
      <c r="E45" s="78">
        <v>49623456</v>
      </c>
      <c r="F45" s="79">
        <f t="shared" si="17"/>
        <v>294870106</v>
      </c>
      <c r="G45" s="77">
        <v>248578285</v>
      </c>
      <c r="H45" s="78">
        <v>47029240</v>
      </c>
      <c r="I45" s="79">
        <f t="shared" si="18"/>
        <v>295607525</v>
      </c>
      <c r="J45" s="77">
        <v>108094650</v>
      </c>
      <c r="K45" s="78">
        <v>9294878</v>
      </c>
      <c r="L45" s="78">
        <f t="shared" si="19"/>
        <v>117389528</v>
      </c>
      <c r="M45" s="95">
        <f t="shared" si="20"/>
        <v>0.39810589683852182</v>
      </c>
      <c r="N45" s="77">
        <v>77124247</v>
      </c>
      <c r="O45" s="78">
        <v>12830732</v>
      </c>
      <c r="P45" s="78">
        <f t="shared" si="21"/>
        <v>89954979</v>
      </c>
      <c r="Q45" s="95">
        <f t="shared" si="22"/>
        <v>0.3050664586528144</v>
      </c>
      <c r="R45" s="77">
        <v>55053413</v>
      </c>
      <c r="S45" s="78">
        <v>7015986</v>
      </c>
      <c r="T45" s="78">
        <f t="shared" si="23"/>
        <v>62069399</v>
      </c>
      <c r="U45" s="95">
        <f t="shared" si="24"/>
        <v>0.20997232394540702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240272310</v>
      </c>
      <c r="AA45" s="78">
        <f t="shared" si="28"/>
        <v>29141596</v>
      </c>
      <c r="AB45" s="78">
        <f t="shared" si="29"/>
        <v>269413906</v>
      </c>
      <c r="AC45" s="95">
        <f t="shared" si="30"/>
        <v>0.91139055408011016</v>
      </c>
      <c r="AD45" s="77">
        <v>60671163</v>
      </c>
      <c r="AE45" s="78">
        <v>1485864</v>
      </c>
      <c r="AF45" s="78">
        <f t="shared" si="31"/>
        <v>62157027</v>
      </c>
      <c r="AG45" s="78">
        <v>273517307</v>
      </c>
      <c r="AH45" s="78">
        <v>275390698</v>
      </c>
      <c r="AI45" s="79">
        <v>265930271</v>
      </c>
      <c r="AJ45" s="114">
        <f t="shared" si="32"/>
        <v>0.96564725290757647</v>
      </c>
      <c r="AK45" s="115">
        <f t="shared" si="33"/>
        <v>-1.4097842871410027E-3</v>
      </c>
    </row>
    <row r="46" spans="1:37" x14ac:dyDescent="0.2">
      <c r="A46" s="55" t="s">
        <v>101</v>
      </c>
      <c r="B46" s="56" t="s">
        <v>307</v>
      </c>
      <c r="C46" s="57" t="s">
        <v>308</v>
      </c>
      <c r="D46" s="77">
        <v>466128665</v>
      </c>
      <c r="E46" s="78">
        <v>40775831</v>
      </c>
      <c r="F46" s="79">
        <f t="shared" si="17"/>
        <v>506904496</v>
      </c>
      <c r="G46" s="77">
        <v>471621635</v>
      </c>
      <c r="H46" s="78">
        <v>53302031</v>
      </c>
      <c r="I46" s="79">
        <f t="shared" si="18"/>
        <v>524923666</v>
      </c>
      <c r="J46" s="77">
        <v>178704623</v>
      </c>
      <c r="K46" s="78">
        <v>13841273</v>
      </c>
      <c r="L46" s="78">
        <f t="shared" si="19"/>
        <v>192545896</v>
      </c>
      <c r="M46" s="95">
        <f t="shared" si="20"/>
        <v>0.37984649479218663</v>
      </c>
      <c r="N46" s="77">
        <v>117247308</v>
      </c>
      <c r="O46" s="78">
        <v>8335472</v>
      </c>
      <c r="P46" s="78">
        <f t="shared" si="21"/>
        <v>125582780</v>
      </c>
      <c r="Q46" s="95">
        <f t="shared" si="22"/>
        <v>0.24774445875106224</v>
      </c>
      <c r="R46" s="77">
        <v>84154057</v>
      </c>
      <c r="S46" s="78">
        <v>4586818</v>
      </c>
      <c r="T46" s="78">
        <f t="shared" si="23"/>
        <v>88740875</v>
      </c>
      <c r="U46" s="95">
        <f t="shared" si="24"/>
        <v>0.16905481834381611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380105988</v>
      </c>
      <c r="AA46" s="78">
        <f t="shared" si="28"/>
        <v>26763563</v>
      </c>
      <c r="AB46" s="78">
        <f t="shared" si="29"/>
        <v>406869551</v>
      </c>
      <c r="AC46" s="95">
        <f t="shared" si="30"/>
        <v>0.7751023193532296</v>
      </c>
      <c r="AD46" s="77">
        <v>89527430</v>
      </c>
      <c r="AE46" s="78">
        <v>8460766</v>
      </c>
      <c r="AF46" s="78">
        <f t="shared" si="31"/>
        <v>97988196</v>
      </c>
      <c r="AG46" s="78">
        <v>439180153</v>
      </c>
      <c r="AH46" s="78">
        <v>468406544</v>
      </c>
      <c r="AI46" s="79">
        <v>412090052</v>
      </c>
      <c r="AJ46" s="114">
        <f t="shared" si="32"/>
        <v>0.879770057183488</v>
      </c>
      <c r="AK46" s="115">
        <f t="shared" si="33"/>
        <v>-9.4371785352594939E-2</v>
      </c>
    </row>
    <row r="47" spans="1:37" x14ac:dyDescent="0.2">
      <c r="A47" s="55" t="s">
        <v>116</v>
      </c>
      <c r="B47" s="56" t="s">
        <v>309</v>
      </c>
      <c r="C47" s="57" t="s">
        <v>310</v>
      </c>
      <c r="D47" s="77">
        <v>718247500</v>
      </c>
      <c r="E47" s="78">
        <v>789966960</v>
      </c>
      <c r="F47" s="79">
        <f t="shared" si="17"/>
        <v>1508214460</v>
      </c>
      <c r="G47" s="77">
        <v>823201090</v>
      </c>
      <c r="H47" s="78">
        <v>757386435</v>
      </c>
      <c r="I47" s="79">
        <f t="shared" si="18"/>
        <v>1580587525</v>
      </c>
      <c r="J47" s="77">
        <v>333112038</v>
      </c>
      <c r="K47" s="78">
        <v>107187839</v>
      </c>
      <c r="L47" s="78">
        <f t="shared" si="19"/>
        <v>440299877</v>
      </c>
      <c r="M47" s="95">
        <f t="shared" si="20"/>
        <v>0.2919345283296117</v>
      </c>
      <c r="N47" s="77">
        <v>231292500</v>
      </c>
      <c r="O47" s="78">
        <v>305378146</v>
      </c>
      <c r="P47" s="78">
        <f t="shared" si="21"/>
        <v>536670646</v>
      </c>
      <c r="Q47" s="95">
        <f t="shared" si="22"/>
        <v>0.35583178668105331</v>
      </c>
      <c r="R47" s="77">
        <v>240447720</v>
      </c>
      <c r="S47" s="78">
        <v>119599769</v>
      </c>
      <c r="T47" s="78">
        <f t="shared" si="23"/>
        <v>360047489</v>
      </c>
      <c r="U47" s="95">
        <f t="shared" si="24"/>
        <v>0.22779345231134859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804852258</v>
      </c>
      <c r="AA47" s="78">
        <f t="shared" si="28"/>
        <v>532165754</v>
      </c>
      <c r="AB47" s="78">
        <f t="shared" si="29"/>
        <v>1337018012</v>
      </c>
      <c r="AC47" s="95">
        <f t="shared" si="30"/>
        <v>0.84589938288928357</v>
      </c>
      <c r="AD47" s="77">
        <v>222579966</v>
      </c>
      <c r="AE47" s="78">
        <v>48921542</v>
      </c>
      <c r="AF47" s="78">
        <f t="shared" si="31"/>
        <v>271501508</v>
      </c>
      <c r="AG47" s="78">
        <v>1021070637</v>
      </c>
      <c r="AH47" s="78">
        <v>1248776314</v>
      </c>
      <c r="AI47" s="79">
        <v>876126571</v>
      </c>
      <c r="AJ47" s="114">
        <f t="shared" si="32"/>
        <v>0.70158807560470748</v>
      </c>
      <c r="AK47" s="115">
        <f t="shared" si="33"/>
        <v>0.32613439848739256</v>
      </c>
    </row>
    <row r="48" spans="1:37" ht="16.5" x14ac:dyDescent="0.3">
      <c r="A48" s="58" t="s">
        <v>0</v>
      </c>
      <c r="B48" s="59" t="s">
        <v>311</v>
      </c>
      <c r="C48" s="60" t="s">
        <v>0</v>
      </c>
      <c r="D48" s="80">
        <f>SUM(D42:D47)</f>
        <v>2741732629</v>
      </c>
      <c r="E48" s="81">
        <f>SUM(E42:E47)</f>
        <v>1043868312</v>
      </c>
      <c r="F48" s="82">
        <f t="shared" si="17"/>
        <v>3785600941</v>
      </c>
      <c r="G48" s="80">
        <f>SUM(G42:G47)</f>
        <v>3015162981</v>
      </c>
      <c r="H48" s="81">
        <f>SUM(H42:H47)</f>
        <v>1081027877</v>
      </c>
      <c r="I48" s="82">
        <f t="shared" si="18"/>
        <v>4096190858</v>
      </c>
      <c r="J48" s="80">
        <f>SUM(J42:J47)</f>
        <v>1039420004</v>
      </c>
      <c r="K48" s="81">
        <f>SUM(K42:K47)</f>
        <v>157828555</v>
      </c>
      <c r="L48" s="81">
        <f t="shared" si="19"/>
        <v>1197248559</v>
      </c>
      <c r="M48" s="96">
        <f t="shared" si="20"/>
        <v>0.3162638053137572</v>
      </c>
      <c r="N48" s="80">
        <f>SUM(N42:N47)</f>
        <v>812846539</v>
      </c>
      <c r="O48" s="81">
        <f>SUM(O42:O47)</f>
        <v>376064863</v>
      </c>
      <c r="P48" s="81">
        <f t="shared" si="21"/>
        <v>1188911402</v>
      </c>
      <c r="Q48" s="96">
        <f t="shared" si="22"/>
        <v>0.31406147148884067</v>
      </c>
      <c r="R48" s="80">
        <f>SUM(R42:R47)</f>
        <v>705826752</v>
      </c>
      <c r="S48" s="81">
        <f>SUM(S42:S47)</f>
        <v>188335444</v>
      </c>
      <c r="T48" s="81">
        <f t="shared" si="23"/>
        <v>894162196</v>
      </c>
      <c r="U48" s="96">
        <f t="shared" si="24"/>
        <v>0.21829114584679835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2558093295</v>
      </c>
      <c r="AA48" s="81">
        <f t="shared" si="28"/>
        <v>722228862</v>
      </c>
      <c r="AB48" s="81">
        <f t="shared" si="29"/>
        <v>3280322157</v>
      </c>
      <c r="AC48" s="96">
        <f t="shared" si="30"/>
        <v>0.80082258632881309</v>
      </c>
      <c r="AD48" s="80">
        <f>SUM(AD42:AD47)</f>
        <v>685905241</v>
      </c>
      <c r="AE48" s="81">
        <f>SUM(AE42:AE47)</f>
        <v>75240177</v>
      </c>
      <c r="AF48" s="81">
        <f t="shared" si="31"/>
        <v>761145418</v>
      </c>
      <c r="AG48" s="81">
        <f>SUM(AG42:AG47)</f>
        <v>3084413212</v>
      </c>
      <c r="AH48" s="81">
        <f>SUM(AH42:AH47)</f>
        <v>3375455140</v>
      </c>
      <c r="AI48" s="82">
        <f>SUM(AI42:AI47)</f>
        <v>2615777807</v>
      </c>
      <c r="AJ48" s="116">
        <f t="shared" si="32"/>
        <v>0.77494077050598875</v>
      </c>
      <c r="AK48" s="117">
        <f t="shared" si="33"/>
        <v>0.17475869243162157</v>
      </c>
    </row>
    <row r="49" spans="1:37" x14ac:dyDescent="0.2">
      <c r="A49" s="55" t="s">
        <v>101</v>
      </c>
      <c r="B49" s="56" t="s">
        <v>312</v>
      </c>
      <c r="C49" s="57" t="s">
        <v>313</v>
      </c>
      <c r="D49" s="77">
        <v>276688729</v>
      </c>
      <c r="E49" s="78">
        <v>58828795</v>
      </c>
      <c r="F49" s="79">
        <f t="shared" si="17"/>
        <v>335517524</v>
      </c>
      <c r="G49" s="77">
        <v>295849870</v>
      </c>
      <c r="H49" s="78">
        <v>60631979</v>
      </c>
      <c r="I49" s="79">
        <f t="shared" si="18"/>
        <v>356481849</v>
      </c>
      <c r="J49" s="77">
        <v>109033972</v>
      </c>
      <c r="K49" s="78">
        <v>3639498</v>
      </c>
      <c r="L49" s="78">
        <f t="shared" si="19"/>
        <v>112673470</v>
      </c>
      <c r="M49" s="95">
        <f t="shared" si="20"/>
        <v>0.33581992575743974</v>
      </c>
      <c r="N49" s="77">
        <v>88534811</v>
      </c>
      <c r="O49" s="78">
        <v>5598195</v>
      </c>
      <c r="P49" s="78">
        <f t="shared" si="21"/>
        <v>94133006</v>
      </c>
      <c r="Q49" s="95">
        <f t="shared" si="22"/>
        <v>0.28056062430885131</v>
      </c>
      <c r="R49" s="77">
        <v>68475571</v>
      </c>
      <c r="S49" s="78">
        <v>8403701</v>
      </c>
      <c r="T49" s="78">
        <f t="shared" si="23"/>
        <v>76879272</v>
      </c>
      <c r="U49" s="95">
        <f t="shared" si="24"/>
        <v>0.21566111210335426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266044354</v>
      </c>
      <c r="AA49" s="78">
        <f t="shared" si="28"/>
        <v>17641394</v>
      </c>
      <c r="AB49" s="78">
        <f t="shared" si="29"/>
        <v>283685748</v>
      </c>
      <c r="AC49" s="95">
        <f t="shared" si="30"/>
        <v>0.79579296616585937</v>
      </c>
      <c r="AD49" s="77">
        <v>70840511</v>
      </c>
      <c r="AE49" s="78">
        <v>8248893</v>
      </c>
      <c r="AF49" s="78">
        <f t="shared" si="31"/>
        <v>79089404</v>
      </c>
      <c r="AG49" s="78">
        <v>301572637</v>
      </c>
      <c r="AH49" s="78">
        <v>313919914</v>
      </c>
      <c r="AI49" s="79">
        <v>225478985</v>
      </c>
      <c r="AJ49" s="114">
        <f t="shared" si="32"/>
        <v>0.71826913471950049</v>
      </c>
      <c r="AK49" s="115">
        <f t="shared" si="33"/>
        <v>-2.7944729486139464E-2</v>
      </c>
    </row>
    <row r="50" spans="1:37" x14ac:dyDescent="0.2">
      <c r="A50" s="55" t="s">
        <v>101</v>
      </c>
      <c r="B50" s="56" t="s">
        <v>314</v>
      </c>
      <c r="C50" s="57" t="s">
        <v>315</v>
      </c>
      <c r="D50" s="77">
        <v>318514389</v>
      </c>
      <c r="E50" s="78">
        <v>44865268</v>
      </c>
      <c r="F50" s="79">
        <f t="shared" si="17"/>
        <v>363379657</v>
      </c>
      <c r="G50" s="77">
        <v>335491783</v>
      </c>
      <c r="H50" s="78">
        <v>66817449</v>
      </c>
      <c r="I50" s="79">
        <f t="shared" si="18"/>
        <v>402309232</v>
      </c>
      <c r="J50" s="77">
        <v>123221896</v>
      </c>
      <c r="K50" s="78">
        <v>12194633</v>
      </c>
      <c r="L50" s="78">
        <f t="shared" si="19"/>
        <v>135416529</v>
      </c>
      <c r="M50" s="95">
        <f t="shared" si="20"/>
        <v>0.37265853052417847</v>
      </c>
      <c r="N50" s="77">
        <v>98927386</v>
      </c>
      <c r="O50" s="78">
        <v>20830936</v>
      </c>
      <c r="P50" s="78">
        <f t="shared" si="21"/>
        <v>119758322</v>
      </c>
      <c r="Q50" s="95">
        <f t="shared" si="22"/>
        <v>0.3295680418345488</v>
      </c>
      <c r="R50" s="77">
        <v>79822687</v>
      </c>
      <c r="S50" s="78">
        <v>10766357</v>
      </c>
      <c r="T50" s="78">
        <f t="shared" si="23"/>
        <v>90589044</v>
      </c>
      <c r="U50" s="95">
        <f t="shared" si="24"/>
        <v>0.22517267016134496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301971969</v>
      </c>
      <c r="AA50" s="78">
        <f t="shared" si="28"/>
        <v>43791926</v>
      </c>
      <c r="AB50" s="78">
        <f t="shared" si="29"/>
        <v>345763895</v>
      </c>
      <c r="AC50" s="95">
        <f t="shared" si="30"/>
        <v>0.85944807500713782</v>
      </c>
      <c r="AD50" s="77">
        <v>77554823</v>
      </c>
      <c r="AE50" s="78">
        <v>11757957</v>
      </c>
      <c r="AF50" s="78">
        <f t="shared" si="31"/>
        <v>89312780</v>
      </c>
      <c r="AG50" s="78">
        <v>340680630</v>
      </c>
      <c r="AH50" s="78">
        <v>357828612</v>
      </c>
      <c r="AI50" s="79">
        <v>321170671</v>
      </c>
      <c r="AJ50" s="114">
        <f t="shared" si="32"/>
        <v>0.89755447225108986</v>
      </c>
      <c r="AK50" s="115">
        <f t="shared" si="33"/>
        <v>1.428982503959686E-2</v>
      </c>
    </row>
    <row r="51" spans="1:37" x14ac:dyDescent="0.2">
      <c r="A51" s="55" t="s">
        <v>101</v>
      </c>
      <c r="B51" s="56" t="s">
        <v>316</v>
      </c>
      <c r="C51" s="57" t="s">
        <v>317</v>
      </c>
      <c r="D51" s="77">
        <v>337007597</v>
      </c>
      <c r="E51" s="78">
        <v>47556437</v>
      </c>
      <c r="F51" s="79">
        <f t="shared" si="17"/>
        <v>384564034</v>
      </c>
      <c r="G51" s="77">
        <v>355720784</v>
      </c>
      <c r="H51" s="78">
        <v>46281805</v>
      </c>
      <c r="I51" s="79">
        <f t="shared" si="18"/>
        <v>402002589</v>
      </c>
      <c r="J51" s="77">
        <v>133552055</v>
      </c>
      <c r="K51" s="78">
        <v>8326460</v>
      </c>
      <c r="L51" s="78">
        <f t="shared" si="19"/>
        <v>141878515</v>
      </c>
      <c r="M51" s="95">
        <f t="shared" si="20"/>
        <v>0.36893339588797841</v>
      </c>
      <c r="N51" s="77">
        <v>101798874</v>
      </c>
      <c r="O51" s="78">
        <v>7775335</v>
      </c>
      <c r="P51" s="78">
        <f t="shared" si="21"/>
        <v>109574209</v>
      </c>
      <c r="Q51" s="95">
        <f t="shared" si="22"/>
        <v>0.28493098499169583</v>
      </c>
      <c r="R51" s="77">
        <v>85126902</v>
      </c>
      <c r="S51" s="78">
        <v>1205366</v>
      </c>
      <c r="T51" s="78">
        <f t="shared" si="23"/>
        <v>86332268</v>
      </c>
      <c r="U51" s="95">
        <f t="shared" si="24"/>
        <v>0.2147555024825972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320477831</v>
      </c>
      <c r="AA51" s="78">
        <f t="shared" si="28"/>
        <v>17307161</v>
      </c>
      <c r="AB51" s="78">
        <f t="shared" si="29"/>
        <v>337784992</v>
      </c>
      <c r="AC51" s="95">
        <f t="shared" si="30"/>
        <v>0.84025576263141932</v>
      </c>
      <c r="AD51" s="77">
        <v>90722451</v>
      </c>
      <c r="AE51" s="78">
        <v>1632843</v>
      </c>
      <c r="AF51" s="78">
        <f t="shared" si="31"/>
        <v>92355294</v>
      </c>
      <c r="AG51" s="78">
        <v>385422571</v>
      </c>
      <c r="AH51" s="78">
        <v>391136769</v>
      </c>
      <c r="AI51" s="79">
        <v>316639962</v>
      </c>
      <c r="AJ51" s="114">
        <f t="shared" si="32"/>
        <v>0.80953770418858273</v>
      </c>
      <c r="AK51" s="115">
        <f t="shared" si="33"/>
        <v>-6.5215817514478358E-2</v>
      </c>
    </row>
    <row r="52" spans="1:37" x14ac:dyDescent="0.2">
      <c r="A52" s="55" t="s">
        <v>101</v>
      </c>
      <c r="B52" s="56" t="s">
        <v>318</v>
      </c>
      <c r="C52" s="57" t="s">
        <v>319</v>
      </c>
      <c r="D52" s="77">
        <v>196503529</v>
      </c>
      <c r="E52" s="78">
        <v>35190077</v>
      </c>
      <c r="F52" s="79">
        <f t="shared" si="17"/>
        <v>231693606</v>
      </c>
      <c r="G52" s="77">
        <v>200625629</v>
      </c>
      <c r="H52" s="78">
        <v>33825120</v>
      </c>
      <c r="I52" s="79">
        <f t="shared" si="18"/>
        <v>234450749</v>
      </c>
      <c r="J52" s="77">
        <v>81239641</v>
      </c>
      <c r="K52" s="78">
        <v>4555351</v>
      </c>
      <c r="L52" s="78">
        <f t="shared" si="19"/>
        <v>85794992</v>
      </c>
      <c r="M52" s="95">
        <f t="shared" si="20"/>
        <v>0.37029503524581514</v>
      </c>
      <c r="N52" s="77">
        <v>59840321</v>
      </c>
      <c r="O52" s="78">
        <v>10552953</v>
      </c>
      <c r="P52" s="78">
        <f t="shared" si="21"/>
        <v>70393274</v>
      </c>
      <c r="Q52" s="95">
        <f t="shared" si="22"/>
        <v>0.30382052925534769</v>
      </c>
      <c r="R52" s="77">
        <v>47137958</v>
      </c>
      <c r="S52" s="78">
        <v>9575299</v>
      </c>
      <c r="T52" s="78">
        <f t="shared" si="23"/>
        <v>56713257</v>
      </c>
      <c r="U52" s="95">
        <f t="shared" si="24"/>
        <v>0.24189838267481925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188217920</v>
      </c>
      <c r="AA52" s="78">
        <f t="shared" si="28"/>
        <v>24683603</v>
      </c>
      <c r="AB52" s="78">
        <f t="shared" si="29"/>
        <v>212901523</v>
      </c>
      <c r="AC52" s="95">
        <f t="shared" si="30"/>
        <v>0.9080863418354872</v>
      </c>
      <c r="AD52" s="77">
        <v>45933897</v>
      </c>
      <c r="AE52" s="78">
        <v>6649949</v>
      </c>
      <c r="AF52" s="78">
        <f t="shared" si="31"/>
        <v>52583846</v>
      </c>
      <c r="AG52" s="78">
        <v>242697610</v>
      </c>
      <c r="AH52" s="78">
        <v>213488379</v>
      </c>
      <c r="AI52" s="79">
        <v>186522589</v>
      </c>
      <c r="AJ52" s="114">
        <f t="shared" si="32"/>
        <v>0.87368965877060689</v>
      </c>
      <c r="AK52" s="115">
        <f t="shared" si="33"/>
        <v>7.8530029925920619E-2</v>
      </c>
    </row>
    <row r="53" spans="1:37" x14ac:dyDescent="0.2">
      <c r="A53" s="55" t="s">
        <v>116</v>
      </c>
      <c r="B53" s="56" t="s">
        <v>320</v>
      </c>
      <c r="C53" s="57" t="s">
        <v>321</v>
      </c>
      <c r="D53" s="77">
        <v>671896206</v>
      </c>
      <c r="E53" s="78">
        <v>233671204</v>
      </c>
      <c r="F53" s="79">
        <f t="shared" si="17"/>
        <v>905567410</v>
      </c>
      <c r="G53" s="77">
        <v>698180877</v>
      </c>
      <c r="H53" s="78">
        <v>213276421</v>
      </c>
      <c r="I53" s="79">
        <f t="shared" si="18"/>
        <v>911457298</v>
      </c>
      <c r="J53" s="77">
        <v>273393434</v>
      </c>
      <c r="K53" s="78">
        <v>40601974</v>
      </c>
      <c r="L53" s="78">
        <f t="shared" si="19"/>
        <v>313995408</v>
      </c>
      <c r="M53" s="95">
        <f t="shared" si="20"/>
        <v>0.34673885624925482</v>
      </c>
      <c r="N53" s="77">
        <v>182819317</v>
      </c>
      <c r="O53" s="78">
        <v>67309912</v>
      </c>
      <c r="P53" s="78">
        <f t="shared" si="21"/>
        <v>250129229</v>
      </c>
      <c r="Q53" s="95">
        <f t="shared" si="22"/>
        <v>0.27621271065839265</v>
      </c>
      <c r="R53" s="77">
        <v>214927438</v>
      </c>
      <c r="S53" s="78">
        <v>66041680</v>
      </c>
      <c r="T53" s="78">
        <f t="shared" si="23"/>
        <v>280969118</v>
      </c>
      <c r="U53" s="95">
        <f t="shared" si="24"/>
        <v>0.3082636110507066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671140189</v>
      </c>
      <c r="AA53" s="78">
        <f t="shared" si="28"/>
        <v>173953566</v>
      </c>
      <c r="AB53" s="78">
        <f t="shared" si="29"/>
        <v>845093755</v>
      </c>
      <c r="AC53" s="95">
        <f t="shared" si="30"/>
        <v>0.92718963011693389</v>
      </c>
      <c r="AD53" s="77">
        <v>130991586</v>
      </c>
      <c r="AE53" s="78">
        <v>20034961</v>
      </c>
      <c r="AF53" s="78">
        <f t="shared" si="31"/>
        <v>151026547</v>
      </c>
      <c r="AG53" s="78">
        <v>891196887</v>
      </c>
      <c r="AH53" s="78">
        <v>841145588</v>
      </c>
      <c r="AI53" s="79">
        <v>638896402</v>
      </c>
      <c r="AJ53" s="114">
        <f t="shared" si="32"/>
        <v>0.75955507716459658</v>
      </c>
      <c r="AK53" s="115">
        <f t="shared" si="33"/>
        <v>0.86039556343693668</v>
      </c>
    </row>
    <row r="54" spans="1:37" ht="16.5" x14ac:dyDescent="0.3">
      <c r="A54" s="58" t="s">
        <v>0</v>
      </c>
      <c r="B54" s="59" t="s">
        <v>322</v>
      </c>
      <c r="C54" s="60" t="s">
        <v>0</v>
      </c>
      <c r="D54" s="80">
        <f>SUM(D49:D53)</f>
        <v>1800610450</v>
      </c>
      <c r="E54" s="81">
        <f>SUM(E49:E53)</f>
        <v>420111781</v>
      </c>
      <c r="F54" s="82">
        <f t="shared" si="17"/>
        <v>2220722231</v>
      </c>
      <c r="G54" s="80">
        <f>SUM(G49:G53)</f>
        <v>1885868943</v>
      </c>
      <c r="H54" s="81">
        <f>SUM(H49:H53)</f>
        <v>420832774</v>
      </c>
      <c r="I54" s="82">
        <f t="shared" si="18"/>
        <v>2306701717</v>
      </c>
      <c r="J54" s="80">
        <f>SUM(J49:J53)</f>
        <v>720440998</v>
      </c>
      <c r="K54" s="81">
        <f>SUM(K49:K53)</f>
        <v>69317916</v>
      </c>
      <c r="L54" s="81">
        <f t="shared" si="19"/>
        <v>789758914</v>
      </c>
      <c r="M54" s="96">
        <f t="shared" si="20"/>
        <v>0.35563156119906469</v>
      </c>
      <c r="N54" s="80">
        <f>SUM(N49:N53)</f>
        <v>531920709</v>
      </c>
      <c r="O54" s="81">
        <f>SUM(O49:O53)</f>
        <v>112067331</v>
      </c>
      <c r="P54" s="81">
        <f t="shared" si="21"/>
        <v>643988040</v>
      </c>
      <c r="Q54" s="96">
        <f t="shared" si="22"/>
        <v>0.28999036034777281</v>
      </c>
      <c r="R54" s="80">
        <f>SUM(R49:R53)</f>
        <v>495490556</v>
      </c>
      <c r="S54" s="81">
        <f>SUM(S49:S53)</f>
        <v>95992403</v>
      </c>
      <c r="T54" s="81">
        <f t="shared" si="23"/>
        <v>591482959</v>
      </c>
      <c r="U54" s="96">
        <f t="shared" si="24"/>
        <v>0.25641935177004943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1747852263</v>
      </c>
      <c r="AA54" s="81">
        <f t="shared" si="28"/>
        <v>277377650</v>
      </c>
      <c r="AB54" s="81">
        <f t="shared" si="29"/>
        <v>2025229913</v>
      </c>
      <c r="AC54" s="96">
        <f t="shared" si="30"/>
        <v>0.87797650562029728</v>
      </c>
      <c r="AD54" s="80">
        <f>SUM(AD49:AD53)</f>
        <v>416043268</v>
      </c>
      <c r="AE54" s="81">
        <f>SUM(AE49:AE53)</f>
        <v>48324603</v>
      </c>
      <c r="AF54" s="81">
        <f t="shared" si="31"/>
        <v>464367871</v>
      </c>
      <c r="AG54" s="81">
        <f>SUM(AG49:AG53)</f>
        <v>2161570335</v>
      </c>
      <c r="AH54" s="81">
        <f>SUM(AH49:AH53)</f>
        <v>2117519262</v>
      </c>
      <c r="AI54" s="82">
        <f>SUM(AI49:AI53)</f>
        <v>1688708609</v>
      </c>
      <c r="AJ54" s="116">
        <f t="shared" si="32"/>
        <v>0.79749385958596297</v>
      </c>
      <c r="AK54" s="117">
        <f t="shared" si="33"/>
        <v>0.27373790466222836</v>
      </c>
    </row>
    <row r="55" spans="1:37" x14ac:dyDescent="0.2">
      <c r="A55" s="55" t="s">
        <v>101</v>
      </c>
      <c r="B55" s="56" t="s">
        <v>323</v>
      </c>
      <c r="C55" s="57" t="s">
        <v>324</v>
      </c>
      <c r="D55" s="77">
        <v>223196452</v>
      </c>
      <c r="E55" s="78">
        <v>40310623</v>
      </c>
      <c r="F55" s="79">
        <f t="shared" si="17"/>
        <v>263507075</v>
      </c>
      <c r="G55" s="77">
        <v>224976783</v>
      </c>
      <c r="H55" s="78">
        <v>38493518</v>
      </c>
      <c r="I55" s="79">
        <f t="shared" si="18"/>
        <v>263470301</v>
      </c>
      <c r="J55" s="77">
        <v>83924089</v>
      </c>
      <c r="K55" s="78">
        <v>10494785</v>
      </c>
      <c r="L55" s="78">
        <f t="shared" si="19"/>
        <v>94418874</v>
      </c>
      <c r="M55" s="95">
        <f t="shared" si="20"/>
        <v>0.35831627670718141</v>
      </c>
      <c r="N55" s="77">
        <v>67169412</v>
      </c>
      <c r="O55" s="78">
        <v>24629256</v>
      </c>
      <c r="P55" s="78">
        <f t="shared" si="21"/>
        <v>91798668</v>
      </c>
      <c r="Q55" s="95">
        <f t="shared" si="22"/>
        <v>0.34837268790600784</v>
      </c>
      <c r="R55" s="77">
        <v>71881196</v>
      </c>
      <c r="S55" s="78">
        <v>3090640</v>
      </c>
      <c r="T55" s="78">
        <f t="shared" si="23"/>
        <v>74971836</v>
      </c>
      <c r="U55" s="95">
        <f t="shared" si="24"/>
        <v>0.28455516889548776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222974697</v>
      </c>
      <c r="AA55" s="78">
        <f t="shared" si="28"/>
        <v>38214681</v>
      </c>
      <c r="AB55" s="78">
        <f t="shared" si="29"/>
        <v>261189378</v>
      </c>
      <c r="AC55" s="95">
        <f t="shared" si="30"/>
        <v>0.99134276997694704</v>
      </c>
      <c r="AD55" s="77">
        <v>52397773</v>
      </c>
      <c r="AE55" s="78">
        <v>1877216</v>
      </c>
      <c r="AF55" s="78">
        <f t="shared" si="31"/>
        <v>54274989</v>
      </c>
      <c r="AG55" s="78">
        <v>242340116</v>
      </c>
      <c r="AH55" s="78">
        <v>250944727</v>
      </c>
      <c r="AI55" s="79">
        <v>209480108</v>
      </c>
      <c r="AJ55" s="114">
        <f t="shared" si="32"/>
        <v>0.83476592835521102</v>
      </c>
      <c r="AK55" s="115">
        <f t="shared" si="33"/>
        <v>0.38133304826648606</v>
      </c>
    </row>
    <row r="56" spans="1:37" x14ac:dyDescent="0.2">
      <c r="A56" s="55" t="s">
        <v>101</v>
      </c>
      <c r="B56" s="56" t="s">
        <v>71</v>
      </c>
      <c r="C56" s="57" t="s">
        <v>72</v>
      </c>
      <c r="D56" s="77">
        <v>4931450700</v>
      </c>
      <c r="E56" s="78">
        <v>802941100</v>
      </c>
      <c r="F56" s="79">
        <f t="shared" si="17"/>
        <v>5734391800</v>
      </c>
      <c r="G56" s="77">
        <v>5122626700</v>
      </c>
      <c r="H56" s="78">
        <v>817406500</v>
      </c>
      <c r="I56" s="79">
        <f t="shared" si="18"/>
        <v>5940033200</v>
      </c>
      <c r="J56" s="77">
        <v>1479474431</v>
      </c>
      <c r="K56" s="78">
        <v>193901025</v>
      </c>
      <c r="L56" s="78">
        <f t="shared" si="19"/>
        <v>1673375456</v>
      </c>
      <c r="M56" s="95">
        <f t="shared" si="20"/>
        <v>0.29181393848951864</v>
      </c>
      <c r="N56" s="77">
        <v>1133785690</v>
      </c>
      <c r="O56" s="78">
        <v>266757370</v>
      </c>
      <c r="P56" s="78">
        <f t="shared" si="21"/>
        <v>1400543060</v>
      </c>
      <c r="Q56" s="95">
        <f t="shared" si="22"/>
        <v>0.24423567639727722</v>
      </c>
      <c r="R56" s="77">
        <v>1291261833</v>
      </c>
      <c r="S56" s="78">
        <v>183314195</v>
      </c>
      <c r="T56" s="78">
        <f t="shared" si="23"/>
        <v>1474576028</v>
      </c>
      <c r="U56" s="95">
        <f t="shared" si="24"/>
        <v>0.24824373506868616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3904521954</v>
      </c>
      <c r="AA56" s="78">
        <f t="shared" si="28"/>
        <v>643972590</v>
      </c>
      <c r="AB56" s="78">
        <f t="shared" si="29"/>
        <v>4548494544</v>
      </c>
      <c r="AC56" s="95">
        <f t="shared" si="30"/>
        <v>0.76573554235353436</v>
      </c>
      <c r="AD56" s="77">
        <v>971456570</v>
      </c>
      <c r="AE56" s="78">
        <v>196126747</v>
      </c>
      <c r="AF56" s="78">
        <f t="shared" si="31"/>
        <v>1167583317</v>
      </c>
      <c r="AG56" s="78">
        <v>5303352100</v>
      </c>
      <c r="AH56" s="78">
        <v>5555283515</v>
      </c>
      <c r="AI56" s="79">
        <v>3942440874</v>
      </c>
      <c r="AJ56" s="114">
        <f t="shared" si="32"/>
        <v>0.7096741081449558</v>
      </c>
      <c r="AK56" s="115">
        <f t="shared" si="33"/>
        <v>0.26293002523262321</v>
      </c>
    </row>
    <row r="57" spans="1:37" x14ac:dyDescent="0.2">
      <c r="A57" s="55" t="s">
        <v>101</v>
      </c>
      <c r="B57" s="56" t="s">
        <v>325</v>
      </c>
      <c r="C57" s="57" t="s">
        <v>326</v>
      </c>
      <c r="D57" s="77">
        <v>472479310</v>
      </c>
      <c r="E57" s="78">
        <v>110154690</v>
      </c>
      <c r="F57" s="79">
        <f t="shared" si="17"/>
        <v>582634000</v>
      </c>
      <c r="G57" s="77">
        <v>478040210</v>
      </c>
      <c r="H57" s="78">
        <v>114170910</v>
      </c>
      <c r="I57" s="79">
        <f t="shared" si="18"/>
        <v>592211120</v>
      </c>
      <c r="J57" s="77">
        <v>183126240</v>
      </c>
      <c r="K57" s="78">
        <v>6466597</v>
      </c>
      <c r="L57" s="78">
        <f t="shared" si="19"/>
        <v>189592837</v>
      </c>
      <c r="M57" s="95">
        <f t="shared" si="20"/>
        <v>0.32540640779631808</v>
      </c>
      <c r="N57" s="77">
        <v>132764339</v>
      </c>
      <c r="O57" s="78">
        <v>48897392</v>
      </c>
      <c r="P57" s="78">
        <f t="shared" si="21"/>
        <v>181661731</v>
      </c>
      <c r="Q57" s="95">
        <f t="shared" si="22"/>
        <v>0.31179390663778633</v>
      </c>
      <c r="R57" s="77">
        <v>102495005</v>
      </c>
      <c r="S57" s="78">
        <v>17896136</v>
      </c>
      <c r="T57" s="78">
        <f t="shared" si="23"/>
        <v>120391141</v>
      </c>
      <c r="U57" s="95">
        <f t="shared" si="24"/>
        <v>0.20329091591525672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418385584</v>
      </c>
      <c r="AA57" s="78">
        <f t="shared" si="28"/>
        <v>73260125</v>
      </c>
      <c r="AB57" s="78">
        <f t="shared" si="29"/>
        <v>491645709</v>
      </c>
      <c r="AC57" s="95">
        <f t="shared" si="30"/>
        <v>0.83018655407888997</v>
      </c>
      <c r="AD57" s="77">
        <v>329123943</v>
      </c>
      <c r="AE57" s="78">
        <v>6656784</v>
      </c>
      <c r="AF57" s="78">
        <f t="shared" si="31"/>
        <v>335780727</v>
      </c>
      <c r="AG57" s="78">
        <v>525624160</v>
      </c>
      <c r="AH57" s="78">
        <v>536170230</v>
      </c>
      <c r="AI57" s="79">
        <v>722144646</v>
      </c>
      <c r="AJ57" s="114">
        <f t="shared" si="32"/>
        <v>1.3468570345653097</v>
      </c>
      <c r="AK57" s="115">
        <f t="shared" si="33"/>
        <v>-0.64145904955408595</v>
      </c>
    </row>
    <row r="58" spans="1:37" x14ac:dyDescent="0.2">
      <c r="A58" s="55" t="s">
        <v>101</v>
      </c>
      <c r="B58" s="56" t="s">
        <v>327</v>
      </c>
      <c r="C58" s="57" t="s">
        <v>328</v>
      </c>
      <c r="D58" s="77">
        <v>191859610</v>
      </c>
      <c r="E58" s="78">
        <v>35933045</v>
      </c>
      <c r="F58" s="79">
        <f t="shared" si="17"/>
        <v>227792655</v>
      </c>
      <c r="G58" s="77">
        <v>192735311</v>
      </c>
      <c r="H58" s="78">
        <v>27758145</v>
      </c>
      <c r="I58" s="79">
        <f t="shared" si="18"/>
        <v>220493456</v>
      </c>
      <c r="J58" s="77">
        <v>65101047</v>
      </c>
      <c r="K58" s="78">
        <v>9968883</v>
      </c>
      <c r="L58" s="78">
        <f t="shared" si="19"/>
        <v>75069930</v>
      </c>
      <c r="M58" s="95">
        <f t="shared" si="20"/>
        <v>0.32955377775459882</v>
      </c>
      <c r="N58" s="77">
        <v>52832916</v>
      </c>
      <c r="O58" s="78">
        <v>6567416</v>
      </c>
      <c r="P58" s="78">
        <f t="shared" si="21"/>
        <v>59400332</v>
      </c>
      <c r="Q58" s="95">
        <f t="shared" si="22"/>
        <v>0.26076491360092363</v>
      </c>
      <c r="R58" s="77">
        <v>37873697</v>
      </c>
      <c r="S58" s="78">
        <v>1579738</v>
      </c>
      <c r="T58" s="78">
        <f t="shared" si="23"/>
        <v>39453435</v>
      </c>
      <c r="U58" s="95">
        <f t="shared" si="24"/>
        <v>0.17893245321530088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155807660</v>
      </c>
      <c r="AA58" s="78">
        <f t="shared" si="28"/>
        <v>18116037</v>
      </c>
      <c r="AB58" s="78">
        <f t="shared" si="29"/>
        <v>173923697</v>
      </c>
      <c r="AC58" s="95">
        <f t="shared" si="30"/>
        <v>0.78879301070957863</v>
      </c>
      <c r="AD58" s="77">
        <v>40287083</v>
      </c>
      <c r="AE58" s="78">
        <v>8696397</v>
      </c>
      <c r="AF58" s="78">
        <f t="shared" si="31"/>
        <v>48983480</v>
      </c>
      <c r="AG58" s="78">
        <v>230740220</v>
      </c>
      <c r="AH58" s="78">
        <v>245546247</v>
      </c>
      <c r="AI58" s="79">
        <v>173877594</v>
      </c>
      <c r="AJ58" s="114">
        <f t="shared" si="32"/>
        <v>0.70812564282442481</v>
      </c>
      <c r="AK58" s="115">
        <f t="shared" si="33"/>
        <v>-0.19455630755511855</v>
      </c>
    </row>
    <row r="59" spans="1:37" x14ac:dyDescent="0.2">
      <c r="A59" s="55" t="s">
        <v>101</v>
      </c>
      <c r="B59" s="56" t="s">
        <v>329</v>
      </c>
      <c r="C59" s="57" t="s">
        <v>330</v>
      </c>
      <c r="D59" s="77">
        <v>237575268</v>
      </c>
      <c r="E59" s="78">
        <v>43469339</v>
      </c>
      <c r="F59" s="79">
        <f t="shared" si="17"/>
        <v>281044607</v>
      </c>
      <c r="G59" s="77">
        <v>236020232</v>
      </c>
      <c r="H59" s="78">
        <v>43043322</v>
      </c>
      <c r="I59" s="79">
        <f t="shared" si="18"/>
        <v>279063554</v>
      </c>
      <c r="J59" s="77">
        <v>72630900</v>
      </c>
      <c r="K59" s="78">
        <v>8845979</v>
      </c>
      <c r="L59" s="78">
        <f t="shared" si="19"/>
        <v>81476879</v>
      </c>
      <c r="M59" s="95">
        <f t="shared" si="20"/>
        <v>0.28990728507378899</v>
      </c>
      <c r="N59" s="77">
        <v>65383131</v>
      </c>
      <c r="O59" s="78">
        <v>10009263</v>
      </c>
      <c r="P59" s="78">
        <f t="shared" si="21"/>
        <v>75392394</v>
      </c>
      <c r="Q59" s="95">
        <f t="shared" si="22"/>
        <v>0.26825775027236159</v>
      </c>
      <c r="R59" s="77">
        <v>57083317</v>
      </c>
      <c r="S59" s="78">
        <v>8666996</v>
      </c>
      <c r="T59" s="78">
        <f t="shared" si="23"/>
        <v>65750313</v>
      </c>
      <c r="U59" s="95">
        <f t="shared" si="24"/>
        <v>0.23561053407927285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195097348</v>
      </c>
      <c r="AA59" s="78">
        <f t="shared" si="28"/>
        <v>27522238</v>
      </c>
      <c r="AB59" s="78">
        <f t="shared" si="29"/>
        <v>222619586</v>
      </c>
      <c r="AC59" s="95">
        <f t="shared" si="30"/>
        <v>0.79773794466904835</v>
      </c>
      <c r="AD59" s="77">
        <v>56818402</v>
      </c>
      <c r="AE59" s="78">
        <v>4716862</v>
      </c>
      <c r="AF59" s="78">
        <f t="shared" si="31"/>
        <v>61535264</v>
      </c>
      <c r="AG59" s="78">
        <v>237047405</v>
      </c>
      <c r="AH59" s="78">
        <v>248936804</v>
      </c>
      <c r="AI59" s="79">
        <v>163583963</v>
      </c>
      <c r="AJ59" s="114">
        <f t="shared" si="32"/>
        <v>0.65713048601684465</v>
      </c>
      <c r="AK59" s="115">
        <f t="shared" si="33"/>
        <v>6.8498105411557209E-2</v>
      </c>
    </row>
    <row r="60" spans="1:37" x14ac:dyDescent="0.2">
      <c r="A60" s="55" t="s">
        <v>116</v>
      </c>
      <c r="B60" s="56" t="s">
        <v>331</v>
      </c>
      <c r="C60" s="57" t="s">
        <v>332</v>
      </c>
      <c r="D60" s="77">
        <v>875156549</v>
      </c>
      <c r="E60" s="78">
        <v>452537631</v>
      </c>
      <c r="F60" s="79">
        <f t="shared" si="17"/>
        <v>1327694180</v>
      </c>
      <c r="G60" s="77">
        <v>899786132</v>
      </c>
      <c r="H60" s="78">
        <v>436735296</v>
      </c>
      <c r="I60" s="79">
        <f t="shared" si="18"/>
        <v>1336521428</v>
      </c>
      <c r="J60" s="77">
        <v>338565461</v>
      </c>
      <c r="K60" s="78">
        <v>91783692</v>
      </c>
      <c r="L60" s="78">
        <f t="shared" si="19"/>
        <v>430349153</v>
      </c>
      <c r="M60" s="95">
        <f t="shared" si="20"/>
        <v>0.32413274041767659</v>
      </c>
      <c r="N60" s="77">
        <v>280933272</v>
      </c>
      <c r="O60" s="78">
        <v>152307864</v>
      </c>
      <c r="P60" s="78">
        <f t="shared" si="21"/>
        <v>433241136</v>
      </c>
      <c r="Q60" s="95">
        <f t="shared" si="22"/>
        <v>0.3263109400690451</v>
      </c>
      <c r="R60" s="77">
        <v>224289889</v>
      </c>
      <c r="S60" s="78">
        <v>86621323</v>
      </c>
      <c r="T60" s="78">
        <f t="shared" si="23"/>
        <v>310911212</v>
      </c>
      <c r="U60" s="95">
        <f t="shared" si="24"/>
        <v>0.23262718089395271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843788622</v>
      </c>
      <c r="AA60" s="78">
        <f t="shared" si="28"/>
        <v>330712879</v>
      </c>
      <c r="AB60" s="78">
        <f t="shared" si="29"/>
        <v>1174501501</v>
      </c>
      <c r="AC60" s="95">
        <f t="shared" si="30"/>
        <v>0.87877491254109541</v>
      </c>
      <c r="AD60" s="77">
        <v>230092390</v>
      </c>
      <c r="AE60" s="78">
        <v>79781835</v>
      </c>
      <c r="AF60" s="78">
        <f t="shared" si="31"/>
        <v>309874225</v>
      </c>
      <c r="AG60" s="78">
        <v>1325443994</v>
      </c>
      <c r="AH60" s="78">
        <v>1343763082</v>
      </c>
      <c r="AI60" s="79">
        <v>1040021285</v>
      </c>
      <c r="AJ60" s="114">
        <f t="shared" si="32"/>
        <v>0.77396179351205008</v>
      </c>
      <c r="AK60" s="115">
        <f t="shared" si="33"/>
        <v>3.3464771069617871E-3</v>
      </c>
    </row>
    <row r="61" spans="1:37" ht="16.5" x14ac:dyDescent="0.3">
      <c r="A61" s="58" t="s">
        <v>0</v>
      </c>
      <c r="B61" s="59" t="s">
        <v>333</v>
      </c>
      <c r="C61" s="60" t="s">
        <v>0</v>
      </c>
      <c r="D61" s="80">
        <f>SUM(D55:D60)</f>
        <v>6931717889</v>
      </c>
      <c r="E61" s="81">
        <f>SUM(E55:E60)</f>
        <v>1485346428</v>
      </c>
      <c r="F61" s="82">
        <f t="shared" si="17"/>
        <v>8417064317</v>
      </c>
      <c r="G61" s="80">
        <f>SUM(G55:G60)</f>
        <v>7154185368</v>
      </c>
      <c r="H61" s="81">
        <f>SUM(H55:H60)</f>
        <v>1477607691</v>
      </c>
      <c r="I61" s="82">
        <f t="shared" si="18"/>
        <v>8631793059</v>
      </c>
      <c r="J61" s="80">
        <f>SUM(J55:J60)</f>
        <v>2222822168</v>
      </c>
      <c r="K61" s="81">
        <f>SUM(K55:K60)</f>
        <v>321460961</v>
      </c>
      <c r="L61" s="81">
        <f t="shared" si="19"/>
        <v>2544283129</v>
      </c>
      <c r="M61" s="96">
        <f t="shared" si="20"/>
        <v>0.30227678358846499</v>
      </c>
      <c r="N61" s="80">
        <f>SUM(N55:N60)</f>
        <v>1732868760</v>
      </c>
      <c r="O61" s="81">
        <f>SUM(O55:O60)</f>
        <v>509168561</v>
      </c>
      <c r="P61" s="81">
        <f t="shared" si="21"/>
        <v>2242037321</v>
      </c>
      <c r="Q61" s="96">
        <f t="shared" si="22"/>
        <v>0.26636808708610465</v>
      </c>
      <c r="R61" s="80">
        <f>SUM(R55:R60)</f>
        <v>1784884937</v>
      </c>
      <c r="S61" s="81">
        <f>SUM(S55:S60)</f>
        <v>301169028</v>
      </c>
      <c r="T61" s="81">
        <f t="shared" si="23"/>
        <v>2086053965</v>
      </c>
      <c r="U61" s="96">
        <f t="shared" si="24"/>
        <v>0.24167098895228509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5740575865</v>
      </c>
      <c r="AA61" s="81">
        <f t="shared" si="28"/>
        <v>1131798550</v>
      </c>
      <c r="AB61" s="81">
        <f t="shared" si="29"/>
        <v>6872374415</v>
      </c>
      <c r="AC61" s="96">
        <f t="shared" si="30"/>
        <v>0.7961699693245623</v>
      </c>
      <c r="AD61" s="80">
        <f>SUM(AD55:AD60)</f>
        <v>1680176161</v>
      </c>
      <c r="AE61" s="81">
        <f>SUM(AE55:AE60)</f>
        <v>297855841</v>
      </c>
      <c r="AF61" s="81">
        <f t="shared" si="31"/>
        <v>1978032002</v>
      </c>
      <c r="AG61" s="81">
        <f>SUM(AG55:AG60)</f>
        <v>7864547995</v>
      </c>
      <c r="AH61" s="81">
        <f>SUM(AH55:AH60)</f>
        <v>8180644605</v>
      </c>
      <c r="AI61" s="82">
        <f>SUM(AI55:AI60)</f>
        <v>6251548470</v>
      </c>
      <c r="AJ61" s="116">
        <f t="shared" si="32"/>
        <v>0.76418775926032301</v>
      </c>
      <c r="AK61" s="117">
        <f t="shared" si="33"/>
        <v>5.4610826766593457E-2</v>
      </c>
    </row>
    <row r="62" spans="1:37" x14ac:dyDescent="0.2">
      <c r="A62" s="55" t="s">
        <v>101</v>
      </c>
      <c r="B62" s="56" t="s">
        <v>334</v>
      </c>
      <c r="C62" s="57" t="s">
        <v>335</v>
      </c>
      <c r="D62" s="77">
        <v>382368862</v>
      </c>
      <c r="E62" s="78">
        <v>143944633</v>
      </c>
      <c r="F62" s="79">
        <f t="shared" si="17"/>
        <v>526313495</v>
      </c>
      <c r="G62" s="77">
        <v>418586997</v>
      </c>
      <c r="H62" s="78">
        <v>139783764</v>
      </c>
      <c r="I62" s="79">
        <f t="shared" si="18"/>
        <v>558370761</v>
      </c>
      <c r="J62" s="77">
        <v>142573193</v>
      </c>
      <c r="K62" s="78">
        <v>15262839</v>
      </c>
      <c r="L62" s="78">
        <f t="shared" si="19"/>
        <v>157836032</v>
      </c>
      <c r="M62" s="95">
        <f t="shared" si="20"/>
        <v>0.29988976816944435</v>
      </c>
      <c r="N62" s="77">
        <v>117456959</v>
      </c>
      <c r="O62" s="78">
        <v>25999126</v>
      </c>
      <c r="P62" s="78">
        <f t="shared" si="21"/>
        <v>143456085</v>
      </c>
      <c r="Q62" s="95">
        <f t="shared" si="22"/>
        <v>0.27256774975910508</v>
      </c>
      <c r="R62" s="77">
        <v>106580384</v>
      </c>
      <c r="S62" s="78">
        <v>31307695</v>
      </c>
      <c r="T62" s="78">
        <f t="shared" si="23"/>
        <v>137888079</v>
      </c>
      <c r="U62" s="95">
        <f t="shared" si="24"/>
        <v>0.24694716957072185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366610536</v>
      </c>
      <c r="AA62" s="78">
        <f t="shared" si="28"/>
        <v>72569660</v>
      </c>
      <c r="AB62" s="78">
        <f t="shared" si="29"/>
        <v>439180196</v>
      </c>
      <c r="AC62" s="95">
        <f t="shared" si="30"/>
        <v>0.78653867049460346</v>
      </c>
      <c r="AD62" s="77">
        <v>86772539</v>
      </c>
      <c r="AE62" s="78">
        <v>9547210</v>
      </c>
      <c r="AF62" s="78">
        <f t="shared" si="31"/>
        <v>96319749</v>
      </c>
      <c r="AG62" s="78">
        <v>406903161</v>
      </c>
      <c r="AH62" s="78">
        <v>430989780</v>
      </c>
      <c r="AI62" s="79">
        <v>374735204</v>
      </c>
      <c r="AJ62" s="114">
        <f t="shared" si="32"/>
        <v>0.86947584696787938</v>
      </c>
      <c r="AK62" s="115">
        <f t="shared" si="33"/>
        <v>0.43156601249033577</v>
      </c>
    </row>
    <row r="63" spans="1:37" x14ac:dyDescent="0.2">
      <c r="A63" s="55" t="s">
        <v>101</v>
      </c>
      <c r="B63" s="56" t="s">
        <v>336</v>
      </c>
      <c r="C63" s="57" t="s">
        <v>337</v>
      </c>
      <c r="D63" s="77">
        <v>2573013910</v>
      </c>
      <c r="E63" s="78">
        <v>950898017</v>
      </c>
      <c r="F63" s="79">
        <f t="shared" si="17"/>
        <v>3523911927</v>
      </c>
      <c r="G63" s="77">
        <v>2618347675</v>
      </c>
      <c r="H63" s="78">
        <v>1122175158</v>
      </c>
      <c r="I63" s="79">
        <f t="shared" si="18"/>
        <v>3740522833</v>
      </c>
      <c r="J63" s="77">
        <v>562643197</v>
      </c>
      <c r="K63" s="78">
        <v>61769764</v>
      </c>
      <c r="L63" s="78">
        <f t="shared" si="19"/>
        <v>624412961</v>
      </c>
      <c r="M63" s="95">
        <f t="shared" si="20"/>
        <v>0.17719312341939811</v>
      </c>
      <c r="N63" s="77">
        <v>661468856</v>
      </c>
      <c r="O63" s="78">
        <v>248110121</v>
      </c>
      <c r="P63" s="78">
        <f t="shared" si="21"/>
        <v>909578977</v>
      </c>
      <c r="Q63" s="95">
        <f t="shared" si="22"/>
        <v>0.25811626279046901</v>
      </c>
      <c r="R63" s="77">
        <v>634875091</v>
      </c>
      <c r="S63" s="78">
        <v>173086300</v>
      </c>
      <c r="T63" s="78">
        <f t="shared" si="23"/>
        <v>807961391</v>
      </c>
      <c r="U63" s="95">
        <f t="shared" si="24"/>
        <v>0.21600226146781551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1858987144</v>
      </c>
      <c r="AA63" s="78">
        <f t="shared" si="28"/>
        <v>482966185</v>
      </c>
      <c r="AB63" s="78">
        <f t="shared" si="29"/>
        <v>2341953329</v>
      </c>
      <c r="AC63" s="95">
        <f t="shared" si="30"/>
        <v>0.62610320363201488</v>
      </c>
      <c r="AD63" s="77">
        <v>550303053</v>
      </c>
      <c r="AE63" s="78">
        <v>68125239</v>
      </c>
      <c r="AF63" s="78">
        <f t="shared" si="31"/>
        <v>618428292</v>
      </c>
      <c r="AG63" s="78">
        <v>2647998072</v>
      </c>
      <c r="AH63" s="78">
        <v>3268078686</v>
      </c>
      <c r="AI63" s="79">
        <v>1794415310</v>
      </c>
      <c r="AJ63" s="114">
        <f t="shared" si="32"/>
        <v>0.54907347172729615</v>
      </c>
      <c r="AK63" s="115">
        <f t="shared" si="33"/>
        <v>0.30647546603511477</v>
      </c>
    </row>
    <row r="64" spans="1:37" x14ac:dyDescent="0.2">
      <c r="A64" s="55" t="s">
        <v>101</v>
      </c>
      <c r="B64" s="56" t="s">
        <v>338</v>
      </c>
      <c r="C64" s="57" t="s">
        <v>339</v>
      </c>
      <c r="D64" s="77">
        <v>232076319</v>
      </c>
      <c r="E64" s="78">
        <v>74984786</v>
      </c>
      <c r="F64" s="79">
        <f t="shared" si="17"/>
        <v>307061105</v>
      </c>
      <c r="G64" s="77">
        <v>248283715</v>
      </c>
      <c r="H64" s="78">
        <v>94622839</v>
      </c>
      <c r="I64" s="79">
        <f t="shared" si="18"/>
        <v>342906554</v>
      </c>
      <c r="J64" s="77">
        <v>105537676</v>
      </c>
      <c r="K64" s="78">
        <v>27828258</v>
      </c>
      <c r="L64" s="78">
        <f t="shared" si="19"/>
        <v>133365934</v>
      </c>
      <c r="M64" s="95">
        <f t="shared" si="20"/>
        <v>0.43433027442534605</v>
      </c>
      <c r="N64" s="77">
        <v>70574646</v>
      </c>
      <c r="O64" s="78">
        <v>23252900</v>
      </c>
      <c r="P64" s="78">
        <f t="shared" si="21"/>
        <v>93827546</v>
      </c>
      <c r="Q64" s="95">
        <f t="shared" si="22"/>
        <v>0.30556636601695286</v>
      </c>
      <c r="R64" s="77">
        <v>55876826</v>
      </c>
      <c r="S64" s="78">
        <v>11457468</v>
      </c>
      <c r="T64" s="78">
        <f t="shared" si="23"/>
        <v>67334294</v>
      </c>
      <c r="U64" s="95">
        <f t="shared" si="24"/>
        <v>0.19636339175949374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231989148</v>
      </c>
      <c r="AA64" s="78">
        <f t="shared" si="28"/>
        <v>62538626</v>
      </c>
      <c r="AB64" s="78">
        <f t="shared" si="29"/>
        <v>294527774</v>
      </c>
      <c r="AC64" s="95">
        <f t="shared" si="30"/>
        <v>0.85891555750200099</v>
      </c>
      <c r="AD64" s="77">
        <v>56777263</v>
      </c>
      <c r="AE64" s="78">
        <v>17597742</v>
      </c>
      <c r="AF64" s="78">
        <f t="shared" si="31"/>
        <v>74375005</v>
      </c>
      <c r="AG64" s="78">
        <v>297165173</v>
      </c>
      <c r="AH64" s="78">
        <v>303280628</v>
      </c>
      <c r="AI64" s="79">
        <v>273704882</v>
      </c>
      <c r="AJ64" s="114">
        <f t="shared" si="32"/>
        <v>0.90248059628787103</v>
      </c>
      <c r="AK64" s="115">
        <f t="shared" si="33"/>
        <v>-9.4665015484704851E-2</v>
      </c>
    </row>
    <row r="65" spans="1:37" x14ac:dyDescent="0.2">
      <c r="A65" s="55" t="s">
        <v>101</v>
      </c>
      <c r="B65" s="56" t="s">
        <v>340</v>
      </c>
      <c r="C65" s="57" t="s">
        <v>341</v>
      </c>
      <c r="D65" s="77">
        <v>145397531</v>
      </c>
      <c r="E65" s="78">
        <v>26314871</v>
      </c>
      <c r="F65" s="79">
        <f t="shared" si="17"/>
        <v>171712402</v>
      </c>
      <c r="G65" s="77">
        <v>173441846</v>
      </c>
      <c r="H65" s="78">
        <v>30872877</v>
      </c>
      <c r="I65" s="79">
        <f t="shared" si="18"/>
        <v>204314723</v>
      </c>
      <c r="J65" s="77">
        <v>59974987</v>
      </c>
      <c r="K65" s="78">
        <v>4554070</v>
      </c>
      <c r="L65" s="78">
        <f t="shared" si="19"/>
        <v>64529057</v>
      </c>
      <c r="M65" s="95">
        <f t="shared" si="20"/>
        <v>0.37579729971979542</v>
      </c>
      <c r="N65" s="77">
        <v>41344113</v>
      </c>
      <c r="O65" s="78">
        <v>6994675</v>
      </c>
      <c r="P65" s="78">
        <f t="shared" si="21"/>
        <v>48338788</v>
      </c>
      <c r="Q65" s="95">
        <f t="shared" si="22"/>
        <v>0.28151017303921938</v>
      </c>
      <c r="R65" s="77">
        <v>51172684</v>
      </c>
      <c r="S65" s="78">
        <v>7849950</v>
      </c>
      <c r="T65" s="78">
        <f t="shared" si="23"/>
        <v>59022634</v>
      </c>
      <c r="U65" s="95">
        <f t="shared" si="24"/>
        <v>0.28888096331657898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152491784</v>
      </c>
      <c r="AA65" s="78">
        <f t="shared" si="28"/>
        <v>19398695</v>
      </c>
      <c r="AB65" s="78">
        <f t="shared" si="29"/>
        <v>171890479</v>
      </c>
      <c r="AC65" s="95">
        <f t="shared" si="30"/>
        <v>0.84130245963723327</v>
      </c>
      <c r="AD65" s="77">
        <v>32538316</v>
      </c>
      <c r="AE65" s="78">
        <v>6867857</v>
      </c>
      <c r="AF65" s="78">
        <f t="shared" si="31"/>
        <v>39406173</v>
      </c>
      <c r="AG65" s="78">
        <v>175885318</v>
      </c>
      <c r="AH65" s="78">
        <v>175482155</v>
      </c>
      <c r="AI65" s="79">
        <v>161940944</v>
      </c>
      <c r="AJ65" s="114">
        <f t="shared" si="32"/>
        <v>0.92283425628093063</v>
      </c>
      <c r="AK65" s="115">
        <f t="shared" si="33"/>
        <v>0.4978017276633282</v>
      </c>
    </row>
    <row r="66" spans="1:37" x14ac:dyDescent="0.2">
      <c r="A66" s="55" t="s">
        <v>116</v>
      </c>
      <c r="B66" s="56" t="s">
        <v>342</v>
      </c>
      <c r="C66" s="57" t="s">
        <v>343</v>
      </c>
      <c r="D66" s="77">
        <v>1518509253</v>
      </c>
      <c r="E66" s="78">
        <v>452464959</v>
      </c>
      <c r="F66" s="79">
        <f t="shared" si="17"/>
        <v>1970974212</v>
      </c>
      <c r="G66" s="77">
        <v>1565873682</v>
      </c>
      <c r="H66" s="78">
        <v>420341888</v>
      </c>
      <c r="I66" s="79">
        <f t="shared" si="18"/>
        <v>1986215570</v>
      </c>
      <c r="J66" s="77">
        <v>447619746</v>
      </c>
      <c r="K66" s="78">
        <v>21831273</v>
      </c>
      <c r="L66" s="78">
        <f t="shared" si="19"/>
        <v>469451019</v>
      </c>
      <c r="M66" s="95">
        <f t="shared" si="20"/>
        <v>0.23818222285294924</v>
      </c>
      <c r="N66" s="77">
        <v>216545142</v>
      </c>
      <c r="O66" s="78">
        <v>47899905</v>
      </c>
      <c r="P66" s="78">
        <f t="shared" si="21"/>
        <v>264445047</v>
      </c>
      <c r="Q66" s="95">
        <f t="shared" si="22"/>
        <v>0.13416971434225949</v>
      </c>
      <c r="R66" s="77">
        <v>637441855</v>
      </c>
      <c r="S66" s="78">
        <v>85152278</v>
      </c>
      <c r="T66" s="78">
        <f t="shared" si="23"/>
        <v>722594133</v>
      </c>
      <c r="U66" s="95">
        <f t="shared" si="24"/>
        <v>0.36380448523017067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1301606743</v>
      </c>
      <c r="AA66" s="78">
        <f t="shared" si="28"/>
        <v>154883456</v>
      </c>
      <c r="AB66" s="78">
        <f t="shared" si="29"/>
        <v>1456490199</v>
      </c>
      <c r="AC66" s="95">
        <f t="shared" si="30"/>
        <v>0.7332991549351312</v>
      </c>
      <c r="AD66" s="77">
        <v>322879695</v>
      </c>
      <c r="AE66" s="78">
        <v>30247584</v>
      </c>
      <c r="AF66" s="78">
        <f t="shared" si="31"/>
        <v>353127279</v>
      </c>
      <c r="AG66" s="78">
        <v>1590597708</v>
      </c>
      <c r="AH66" s="78">
        <v>1779322529</v>
      </c>
      <c r="AI66" s="79">
        <v>1265589362</v>
      </c>
      <c r="AJ66" s="114">
        <f t="shared" si="32"/>
        <v>0.71127597238443108</v>
      </c>
      <c r="AK66" s="115">
        <f t="shared" si="33"/>
        <v>1.0462710642074184</v>
      </c>
    </row>
    <row r="67" spans="1:37" ht="16.5" x14ac:dyDescent="0.3">
      <c r="A67" s="58" t="s">
        <v>0</v>
      </c>
      <c r="B67" s="59" t="s">
        <v>344</v>
      </c>
      <c r="C67" s="60" t="s">
        <v>0</v>
      </c>
      <c r="D67" s="80">
        <f>SUM(D62:D66)</f>
        <v>4851365875</v>
      </c>
      <c r="E67" s="81">
        <f>SUM(E62:E66)</f>
        <v>1648607266</v>
      </c>
      <c r="F67" s="82">
        <f t="shared" si="17"/>
        <v>6499973141</v>
      </c>
      <c r="G67" s="80">
        <f>SUM(G62:G66)</f>
        <v>5024533915</v>
      </c>
      <c r="H67" s="81">
        <f>SUM(H62:H66)</f>
        <v>1807796526</v>
      </c>
      <c r="I67" s="82">
        <f t="shared" si="18"/>
        <v>6832330441</v>
      </c>
      <c r="J67" s="80">
        <f>SUM(J62:J66)</f>
        <v>1318348799</v>
      </c>
      <c r="K67" s="81">
        <f>SUM(K62:K66)</f>
        <v>131246204</v>
      </c>
      <c r="L67" s="81">
        <f t="shared" si="19"/>
        <v>1449595003</v>
      </c>
      <c r="M67" s="96">
        <f t="shared" si="20"/>
        <v>0.22301553738066437</v>
      </c>
      <c r="N67" s="80">
        <f>SUM(N62:N66)</f>
        <v>1107389716</v>
      </c>
      <c r="O67" s="81">
        <f>SUM(O62:O66)</f>
        <v>352256727</v>
      </c>
      <c r="P67" s="81">
        <f t="shared" si="21"/>
        <v>1459646443</v>
      </c>
      <c r="Q67" s="96">
        <f t="shared" si="22"/>
        <v>0.22456191915516716</v>
      </c>
      <c r="R67" s="80">
        <f>SUM(R62:R66)</f>
        <v>1485946840</v>
      </c>
      <c r="S67" s="81">
        <f>SUM(S62:S66)</f>
        <v>308853691</v>
      </c>
      <c r="T67" s="81">
        <f t="shared" si="23"/>
        <v>1794800531</v>
      </c>
      <c r="U67" s="96">
        <f t="shared" si="24"/>
        <v>0.26269229020739632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3911685355</v>
      </c>
      <c r="AA67" s="81">
        <f t="shared" si="28"/>
        <v>792356622</v>
      </c>
      <c r="AB67" s="81">
        <f t="shared" si="29"/>
        <v>4704041977</v>
      </c>
      <c r="AC67" s="96">
        <f t="shared" si="30"/>
        <v>0.6884974340192338</v>
      </c>
      <c r="AD67" s="80">
        <f>SUM(AD62:AD66)</f>
        <v>1049270866</v>
      </c>
      <c r="AE67" s="81">
        <f>SUM(AE62:AE66)</f>
        <v>132385632</v>
      </c>
      <c r="AF67" s="81">
        <f t="shared" si="31"/>
        <v>1181656498</v>
      </c>
      <c r="AG67" s="81">
        <f>SUM(AG62:AG66)</f>
        <v>5118549432</v>
      </c>
      <c r="AH67" s="81">
        <f>SUM(AH62:AH66)</f>
        <v>5957153778</v>
      </c>
      <c r="AI67" s="82">
        <f>SUM(AI62:AI66)</f>
        <v>3870385702</v>
      </c>
      <c r="AJ67" s="116">
        <f t="shared" si="32"/>
        <v>0.64970384284748273</v>
      </c>
      <c r="AK67" s="117">
        <f t="shared" si="33"/>
        <v>0.51888517013004232</v>
      </c>
    </row>
    <row r="68" spans="1:37" x14ac:dyDescent="0.2">
      <c r="A68" s="55" t="s">
        <v>101</v>
      </c>
      <c r="B68" s="56" t="s">
        <v>345</v>
      </c>
      <c r="C68" s="57" t="s">
        <v>346</v>
      </c>
      <c r="D68" s="77">
        <v>471842451</v>
      </c>
      <c r="E68" s="78">
        <v>111109115</v>
      </c>
      <c r="F68" s="79">
        <f t="shared" si="17"/>
        <v>582951566</v>
      </c>
      <c r="G68" s="77">
        <v>484721976</v>
      </c>
      <c r="H68" s="78">
        <v>135619335</v>
      </c>
      <c r="I68" s="79">
        <f t="shared" si="18"/>
        <v>620341311</v>
      </c>
      <c r="J68" s="77">
        <v>172539363</v>
      </c>
      <c r="K68" s="78">
        <v>26790717</v>
      </c>
      <c r="L68" s="78">
        <f t="shared" si="19"/>
        <v>199330080</v>
      </c>
      <c r="M68" s="95">
        <f t="shared" si="20"/>
        <v>0.34193248912208946</v>
      </c>
      <c r="N68" s="77">
        <v>116723273</v>
      </c>
      <c r="O68" s="78">
        <v>39729956</v>
      </c>
      <c r="P68" s="78">
        <f t="shared" si="21"/>
        <v>156453229</v>
      </c>
      <c r="Q68" s="95">
        <f t="shared" si="22"/>
        <v>0.2683811797153659</v>
      </c>
      <c r="R68" s="77">
        <v>112355105</v>
      </c>
      <c r="S68" s="78">
        <v>10155947</v>
      </c>
      <c r="T68" s="78">
        <f t="shared" si="23"/>
        <v>122511052</v>
      </c>
      <c r="U68" s="95">
        <f t="shared" si="24"/>
        <v>0.19748975254043658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401617741</v>
      </c>
      <c r="AA68" s="78">
        <f t="shared" si="28"/>
        <v>76676620</v>
      </c>
      <c r="AB68" s="78">
        <f t="shared" si="29"/>
        <v>478294361</v>
      </c>
      <c r="AC68" s="95">
        <f t="shared" si="30"/>
        <v>0.77101807105024478</v>
      </c>
      <c r="AD68" s="77">
        <v>95033179</v>
      </c>
      <c r="AE68" s="78">
        <v>5016177</v>
      </c>
      <c r="AF68" s="78">
        <f t="shared" si="31"/>
        <v>100049356</v>
      </c>
      <c r="AG68" s="78">
        <v>577779529</v>
      </c>
      <c r="AH68" s="78">
        <v>599872145</v>
      </c>
      <c r="AI68" s="79">
        <v>393924667</v>
      </c>
      <c r="AJ68" s="114">
        <f t="shared" si="32"/>
        <v>0.65668104492499813</v>
      </c>
      <c r="AK68" s="115">
        <f t="shared" si="33"/>
        <v>0.22450615274325214</v>
      </c>
    </row>
    <row r="69" spans="1:37" x14ac:dyDescent="0.2">
      <c r="A69" s="55" t="s">
        <v>101</v>
      </c>
      <c r="B69" s="56" t="s">
        <v>347</v>
      </c>
      <c r="C69" s="57" t="s">
        <v>348</v>
      </c>
      <c r="D69" s="77">
        <v>227089004</v>
      </c>
      <c r="E69" s="78">
        <v>59604599</v>
      </c>
      <c r="F69" s="79">
        <f t="shared" si="17"/>
        <v>286693603</v>
      </c>
      <c r="G69" s="77">
        <v>266438690</v>
      </c>
      <c r="H69" s="78">
        <v>61822966</v>
      </c>
      <c r="I69" s="79">
        <f t="shared" si="18"/>
        <v>328261656</v>
      </c>
      <c r="J69" s="77">
        <v>90878780</v>
      </c>
      <c r="K69" s="78">
        <v>10301413</v>
      </c>
      <c r="L69" s="78">
        <f t="shared" si="19"/>
        <v>101180193</v>
      </c>
      <c r="M69" s="95">
        <f t="shared" si="20"/>
        <v>0.35292099977549901</v>
      </c>
      <c r="N69" s="77">
        <v>81625514</v>
      </c>
      <c r="O69" s="78">
        <v>19206372</v>
      </c>
      <c r="P69" s="78">
        <f t="shared" si="21"/>
        <v>100831886</v>
      </c>
      <c r="Q69" s="95">
        <f t="shared" si="22"/>
        <v>0.35170608951466559</v>
      </c>
      <c r="R69" s="77">
        <v>64044832</v>
      </c>
      <c r="S69" s="78">
        <v>10973887</v>
      </c>
      <c r="T69" s="78">
        <f t="shared" si="23"/>
        <v>75018719</v>
      </c>
      <c r="U69" s="95">
        <f t="shared" si="24"/>
        <v>0.22853329844896658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236549126</v>
      </c>
      <c r="AA69" s="78">
        <f t="shared" si="28"/>
        <v>40481672</v>
      </c>
      <c r="AB69" s="78">
        <f t="shared" si="29"/>
        <v>277030798</v>
      </c>
      <c r="AC69" s="95">
        <f t="shared" si="30"/>
        <v>0.84393285946257457</v>
      </c>
      <c r="AD69" s="77">
        <v>50864243</v>
      </c>
      <c r="AE69" s="78">
        <v>6305204</v>
      </c>
      <c r="AF69" s="78">
        <f t="shared" si="31"/>
        <v>57169447</v>
      </c>
      <c r="AG69" s="78">
        <v>235228632</v>
      </c>
      <c r="AH69" s="78">
        <v>237122925</v>
      </c>
      <c r="AI69" s="79">
        <v>192835227</v>
      </c>
      <c r="AJ69" s="114">
        <f t="shared" si="32"/>
        <v>0.81322894865606099</v>
      </c>
      <c r="AK69" s="115">
        <f t="shared" si="33"/>
        <v>0.31221697841506146</v>
      </c>
    </row>
    <row r="70" spans="1:37" x14ac:dyDescent="0.2">
      <c r="A70" s="55" t="s">
        <v>101</v>
      </c>
      <c r="B70" s="56" t="s">
        <v>349</v>
      </c>
      <c r="C70" s="57" t="s">
        <v>350</v>
      </c>
      <c r="D70" s="77">
        <v>278224748</v>
      </c>
      <c r="E70" s="78">
        <v>108906083</v>
      </c>
      <c r="F70" s="79">
        <f t="shared" si="17"/>
        <v>387130831</v>
      </c>
      <c r="G70" s="77">
        <v>290136591</v>
      </c>
      <c r="H70" s="78">
        <v>92794703</v>
      </c>
      <c r="I70" s="79">
        <f t="shared" si="18"/>
        <v>382931294</v>
      </c>
      <c r="J70" s="77">
        <v>116323054</v>
      </c>
      <c r="K70" s="78">
        <v>18402510</v>
      </c>
      <c r="L70" s="78">
        <f t="shared" si="19"/>
        <v>134725564</v>
      </c>
      <c r="M70" s="95">
        <f t="shared" si="20"/>
        <v>0.34801042234737434</v>
      </c>
      <c r="N70" s="77">
        <v>92385801</v>
      </c>
      <c r="O70" s="78">
        <v>26301812</v>
      </c>
      <c r="P70" s="78">
        <f t="shared" si="21"/>
        <v>118687613</v>
      </c>
      <c r="Q70" s="95">
        <f t="shared" si="22"/>
        <v>0.30658269374572233</v>
      </c>
      <c r="R70" s="77">
        <v>74239524</v>
      </c>
      <c r="S70" s="78">
        <v>14841522</v>
      </c>
      <c r="T70" s="78">
        <f t="shared" si="23"/>
        <v>89081046</v>
      </c>
      <c r="U70" s="95">
        <f t="shared" si="24"/>
        <v>0.23262931861609618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282948379</v>
      </c>
      <c r="AA70" s="78">
        <f t="shared" si="28"/>
        <v>59545844</v>
      </c>
      <c r="AB70" s="78">
        <f t="shared" si="29"/>
        <v>342494223</v>
      </c>
      <c r="AC70" s="95">
        <f t="shared" si="30"/>
        <v>0.89440123689655926</v>
      </c>
      <c r="AD70" s="77">
        <v>72082103</v>
      </c>
      <c r="AE70" s="78">
        <v>13668109</v>
      </c>
      <c r="AF70" s="78">
        <f t="shared" si="31"/>
        <v>85750212</v>
      </c>
      <c r="AG70" s="78">
        <v>394551491</v>
      </c>
      <c r="AH70" s="78">
        <v>408693538</v>
      </c>
      <c r="AI70" s="79">
        <v>287471123</v>
      </c>
      <c r="AJ70" s="114">
        <f t="shared" si="32"/>
        <v>0.70339042894287207</v>
      </c>
      <c r="AK70" s="115">
        <f t="shared" si="33"/>
        <v>3.8843449156720444E-2</v>
      </c>
    </row>
    <row r="71" spans="1:37" x14ac:dyDescent="0.2">
      <c r="A71" s="55" t="s">
        <v>101</v>
      </c>
      <c r="B71" s="56" t="s">
        <v>351</v>
      </c>
      <c r="C71" s="57" t="s">
        <v>352</v>
      </c>
      <c r="D71" s="77">
        <v>244798546</v>
      </c>
      <c r="E71" s="78">
        <v>91794000</v>
      </c>
      <c r="F71" s="79">
        <f t="shared" si="17"/>
        <v>336592546</v>
      </c>
      <c r="G71" s="77">
        <v>252708393</v>
      </c>
      <c r="H71" s="78">
        <v>84661187</v>
      </c>
      <c r="I71" s="79">
        <f t="shared" si="18"/>
        <v>337369580</v>
      </c>
      <c r="J71" s="77">
        <v>77134584</v>
      </c>
      <c r="K71" s="78">
        <v>7446534</v>
      </c>
      <c r="L71" s="78">
        <f t="shared" si="19"/>
        <v>84581118</v>
      </c>
      <c r="M71" s="95">
        <f t="shared" si="20"/>
        <v>0.25128636687040595</v>
      </c>
      <c r="N71" s="77">
        <v>0</v>
      </c>
      <c r="O71" s="78">
        <v>19945969</v>
      </c>
      <c r="P71" s="78">
        <f t="shared" si="21"/>
        <v>19945969</v>
      </c>
      <c r="Q71" s="95">
        <f t="shared" si="22"/>
        <v>5.9258498849823017E-2</v>
      </c>
      <c r="R71" s="77">
        <v>72358258</v>
      </c>
      <c r="S71" s="78">
        <v>10580056</v>
      </c>
      <c r="T71" s="78">
        <f t="shared" si="23"/>
        <v>82938314</v>
      </c>
      <c r="U71" s="95">
        <f t="shared" si="24"/>
        <v>0.24583815173851775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149492842</v>
      </c>
      <c r="AA71" s="78">
        <f t="shared" si="28"/>
        <v>37972559</v>
      </c>
      <c r="AB71" s="78">
        <f t="shared" si="29"/>
        <v>187465401</v>
      </c>
      <c r="AC71" s="95">
        <f t="shared" si="30"/>
        <v>0.55566776648920158</v>
      </c>
      <c r="AD71" s="77">
        <v>59367312</v>
      </c>
      <c r="AE71" s="78">
        <v>16892178</v>
      </c>
      <c r="AF71" s="78">
        <f t="shared" si="31"/>
        <v>76259490</v>
      </c>
      <c r="AG71" s="78">
        <v>315277461</v>
      </c>
      <c r="AH71" s="78">
        <v>324133336</v>
      </c>
      <c r="AI71" s="79">
        <v>246169936</v>
      </c>
      <c r="AJ71" s="114">
        <f t="shared" si="32"/>
        <v>0.75947120724416939</v>
      </c>
      <c r="AK71" s="115">
        <f t="shared" si="33"/>
        <v>8.7580234276416036E-2</v>
      </c>
    </row>
    <row r="72" spans="1:37" x14ac:dyDescent="0.2">
      <c r="A72" s="55" t="s">
        <v>116</v>
      </c>
      <c r="B72" s="56" t="s">
        <v>353</v>
      </c>
      <c r="C72" s="57" t="s">
        <v>354</v>
      </c>
      <c r="D72" s="77">
        <v>588969746</v>
      </c>
      <c r="E72" s="78">
        <v>306141124</v>
      </c>
      <c r="F72" s="79">
        <f t="shared" si="17"/>
        <v>895110870</v>
      </c>
      <c r="G72" s="77">
        <v>582512575</v>
      </c>
      <c r="H72" s="78">
        <v>316868022</v>
      </c>
      <c r="I72" s="79">
        <f t="shared" si="18"/>
        <v>899380597</v>
      </c>
      <c r="J72" s="77">
        <v>223083577</v>
      </c>
      <c r="K72" s="78">
        <v>78335194</v>
      </c>
      <c r="L72" s="78">
        <f t="shared" si="19"/>
        <v>301418771</v>
      </c>
      <c r="M72" s="95">
        <f t="shared" si="20"/>
        <v>0.33673903546719303</v>
      </c>
      <c r="N72" s="77">
        <v>183763624</v>
      </c>
      <c r="O72" s="78">
        <v>103571342</v>
      </c>
      <c r="P72" s="78">
        <f t="shared" si="21"/>
        <v>287334966</v>
      </c>
      <c r="Q72" s="95">
        <f t="shared" si="22"/>
        <v>0.32100488959540846</v>
      </c>
      <c r="R72" s="77">
        <v>147635714</v>
      </c>
      <c r="S72" s="78">
        <v>71774514</v>
      </c>
      <c r="T72" s="78">
        <f t="shared" si="23"/>
        <v>219410228</v>
      </c>
      <c r="U72" s="95">
        <f t="shared" si="24"/>
        <v>0.24395703969139551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554482915</v>
      </c>
      <c r="AA72" s="78">
        <f t="shared" si="28"/>
        <v>253681050</v>
      </c>
      <c r="AB72" s="78">
        <f t="shared" si="29"/>
        <v>808163965</v>
      </c>
      <c r="AC72" s="95">
        <f t="shared" si="30"/>
        <v>0.89857838571983339</v>
      </c>
      <c r="AD72" s="77">
        <v>154554523</v>
      </c>
      <c r="AE72" s="78">
        <v>38180519</v>
      </c>
      <c r="AF72" s="78">
        <f t="shared" si="31"/>
        <v>192735042</v>
      </c>
      <c r="AG72" s="78">
        <v>843708160</v>
      </c>
      <c r="AH72" s="78">
        <v>835748180</v>
      </c>
      <c r="AI72" s="79">
        <v>685665578</v>
      </c>
      <c r="AJ72" s="114">
        <f t="shared" si="32"/>
        <v>0.82042126373520785</v>
      </c>
      <c r="AK72" s="115">
        <f t="shared" si="33"/>
        <v>0.13840340460765832</v>
      </c>
    </row>
    <row r="73" spans="1:37" ht="16.5" x14ac:dyDescent="0.3">
      <c r="A73" s="58" t="s">
        <v>0</v>
      </c>
      <c r="B73" s="59" t="s">
        <v>355</v>
      </c>
      <c r="C73" s="60" t="s">
        <v>0</v>
      </c>
      <c r="D73" s="80">
        <f>SUM(D68:D72)</f>
        <v>1810924495</v>
      </c>
      <c r="E73" s="81">
        <f>SUM(E68:E72)</f>
        <v>677554921</v>
      </c>
      <c r="F73" s="82">
        <f t="shared" si="17"/>
        <v>2488479416</v>
      </c>
      <c r="G73" s="80">
        <f>SUM(G68:G72)</f>
        <v>1876518225</v>
      </c>
      <c r="H73" s="81">
        <f>SUM(H68:H72)</f>
        <v>691766213</v>
      </c>
      <c r="I73" s="82">
        <f t="shared" si="18"/>
        <v>2568284438</v>
      </c>
      <c r="J73" s="80">
        <f>SUM(J68:J72)</f>
        <v>679959358</v>
      </c>
      <c r="K73" s="81">
        <f>SUM(K68:K72)</f>
        <v>141276368</v>
      </c>
      <c r="L73" s="81">
        <f t="shared" si="19"/>
        <v>821235726</v>
      </c>
      <c r="M73" s="96">
        <f t="shared" si="20"/>
        <v>0.33001507696618215</v>
      </c>
      <c r="N73" s="80">
        <f>SUM(N68:N72)</f>
        <v>474498212</v>
      </c>
      <c r="O73" s="81">
        <f>SUM(O68:O72)</f>
        <v>208755451</v>
      </c>
      <c r="P73" s="81">
        <f t="shared" si="21"/>
        <v>683253663</v>
      </c>
      <c r="Q73" s="96">
        <f t="shared" si="22"/>
        <v>0.27456673284373273</v>
      </c>
      <c r="R73" s="80">
        <f>SUM(R68:R72)</f>
        <v>470633433</v>
      </c>
      <c r="S73" s="81">
        <f>SUM(S68:S72)</f>
        <v>118325926</v>
      </c>
      <c r="T73" s="81">
        <f t="shared" si="23"/>
        <v>588959359</v>
      </c>
      <c r="U73" s="96">
        <f t="shared" si="24"/>
        <v>0.22932014471833201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1625091003</v>
      </c>
      <c r="AA73" s="81">
        <f t="shared" si="28"/>
        <v>468357745</v>
      </c>
      <c r="AB73" s="81">
        <f t="shared" si="29"/>
        <v>2093448748</v>
      </c>
      <c r="AC73" s="96">
        <f t="shared" si="30"/>
        <v>0.81511561454237957</v>
      </c>
      <c r="AD73" s="80">
        <f>SUM(AD68:AD72)</f>
        <v>431901360</v>
      </c>
      <c r="AE73" s="81">
        <f>SUM(AE68:AE72)</f>
        <v>80062187</v>
      </c>
      <c r="AF73" s="81">
        <f t="shared" si="31"/>
        <v>511963547</v>
      </c>
      <c r="AG73" s="81">
        <f>SUM(AG68:AG72)</f>
        <v>2366545273</v>
      </c>
      <c r="AH73" s="81">
        <f>SUM(AH68:AH72)</f>
        <v>2405570124</v>
      </c>
      <c r="AI73" s="82">
        <f>SUM(AI68:AI72)</f>
        <v>1806066531</v>
      </c>
      <c r="AJ73" s="116">
        <f t="shared" si="32"/>
        <v>0.75078523505972838</v>
      </c>
      <c r="AK73" s="117">
        <f t="shared" si="33"/>
        <v>0.15039315289375477</v>
      </c>
    </row>
    <row r="74" spans="1:37" ht="16.5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93008825586</v>
      </c>
      <c r="E74" s="84">
        <f>SUM(E9,E11:E15,E17:E24,E26:E29,E31:E35,E37:E40,E42:E47,E49:E53,E55:E60,E62:E66,E68:E72)</f>
        <v>16898699660</v>
      </c>
      <c r="F74" s="85">
        <f t="shared" si="17"/>
        <v>109907525246</v>
      </c>
      <c r="G74" s="83">
        <f>SUM(G9,G11:G15,G17:G24,G26:G29,G31:G35,G37:G40,G42:G47,G49:G53,G55:G60,G62:G66,G68:G72)</f>
        <v>94587510440</v>
      </c>
      <c r="H74" s="84">
        <f>SUM(H9,H11:H15,H17:H24,H26:H29,H31:H35,H37:H40,H42:H47,H49:H53,H55:H60,H62:H66,H68:H72)</f>
        <v>16722674374</v>
      </c>
      <c r="I74" s="85">
        <f t="shared" si="18"/>
        <v>111310184814</v>
      </c>
      <c r="J74" s="83">
        <f>SUM(J9,J11:J15,J17:J24,J26:J29,J31:J35,J37:J40,J42:J47,J49:J53,J55:J60,J62:J66,J68:J72)</f>
        <v>27005068285</v>
      </c>
      <c r="K74" s="84">
        <f>SUM(K9,K11:K15,K17:K24,K26:K29,K31:K35,K37:K40,K42:K47,K49:K53,K55:K60,K62:K66,K68:K72)</f>
        <v>1848622121</v>
      </c>
      <c r="L74" s="84">
        <f t="shared" si="19"/>
        <v>28853690406</v>
      </c>
      <c r="M74" s="97">
        <f t="shared" si="20"/>
        <v>0.26252697748783227</v>
      </c>
      <c r="N74" s="83">
        <f>SUM(N9,N11:N15,N17:N24,N26:N29,N31:N35,N37:N40,N42:N47,N49:N53,N55:N60,N62:N66,N68:N72)</f>
        <v>23575035926</v>
      </c>
      <c r="O74" s="84">
        <f>SUM(O9,O11:O15,O17:O24,O26:O29,O31:O35,O37:O40,O42:O47,O49:O53,O55:O60,O62:O66,O68:O72)</f>
        <v>3391910670</v>
      </c>
      <c r="P74" s="84">
        <f t="shared" si="21"/>
        <v>26966946596</v>
      </c>
      <c r="Q74" s="97">
        <f t="shared" si="22"/>
        <v>0.24536032938273661</v>
      </c>
      <c r="R74" s="83">
        <f>SUM(R9,R11:R15,R17:R24,R26:R29,R31:R35,R37:R40,R42:R47,R49:R53,R55:R60,R62:R66,R68:R72)</f>
        <v>23590423439</v>
      </c>
      <c r="S74" s="84">
        <f>SUM(S9,S11:S15,S17:S24,S26:S29,S31:S35,S37:S40,S42:S47,S49:S53,S55:S60,S62:S66,S68:S72)</f>
        <v>2619556819</v>
      </c>
      <c r="T74" s="84">
        <f t="shared" si="23"/>
        <v>26209980258</v>
      </c>
      <c r="U74" s="97">
        <f t="shared" si="24"/>
        <v>0.2354679430439994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74170527650</v>
      </c>
      <c r="AA74" s="84">
        <f t="shared" si="28"/>
        <v>7860089610</v>
      </c>
      <c r="AB74" s="84">
        <f t="shared" si="29"/>
        <v>82030617260</v>
      </c>
      <c r="AC74" s="97">
        <f t="shared" si="30"/>
        <v>0.73695517977149771</v>
      </c>
      <c r="AD74" s="83">
        <f>SUM(AD9,AD11:AD15,AD17:AD24,AD26:AD29,AD31:AD35,AD37:AD40,AD42:AD47,AD49:AD53,AD55:AD60,AD62:AD66,AD68:AD72)</f>
        <v>21358708714</v>
      </c>
      <c r="AE74" s="84">
        <f>SUM(AE9,AE11:AE15,AE17:AE24,AE26:AE29,AE31:AE35,AE37:AE40,AE42:AE47,AE49:AE53,AE55:AE60,AE62:AE66,AE68:AE72)</f>
        <v>1422796377</v>
      </c>
      <c r="AF74" s="84">
        <f t="shared" si="31"/>
        <v>22781505091</v>
      </c>
      <c r="AG74" s="84">
        <f>SUM(AG9,AG11:AG15,AG17:AG24,AG26:AG29,AG31:AG35,AG37:AG40,AG42:AG47,AG49:AG53,AG55:AG60,AG62:AG66,AG68:AG72)</f>
        <v>96516718435</v>
      </c>
      <c r="AH74" s="84">
        <f>SUM(AH9,AH11:AH15,AH17:AH24,AH26:AH29,AH31:AH35,AH37:AH40,AH42:AH47,AH49:AH53,AH55:AH60,AH62:AH66,AH68:AH72)</f>
        <v>99116997424</v>
      </c>
      <c r="AI74" s="85">
        <f>SUM(AI9,AI11:AI15,AI17:AI24,AI26:AI29,AI31:AI35,AI37:AI40,AI42:AI47,AI49:AI53,AI55:AI60,AI62:AI66,AI68:AI72)</f>
        <v>72834978080</v>
      </c>
      <c r="AJ74" s="118">
        <f t="shared" si="32"/>
        <v>0.73483842300456814</v>
      </c>
      <c r="AK74" s="119">
        <f t="shared" si="33"/>
        <v>0.15049379544086583</v>
      </c>
    </row>
    <row r="75" spans="1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357</v>
      </c>
      <c r="C9" s="57" t="s">
        <v>358</v>
      </c>
      <c r="D9" s="77">
        <v>539824575</v>
      </c>
      <c r="E9" s="78">
        <v>214990539</v>
      </c>
      <c r="F9" s="79">
        <f>$D9       +$E9</f>
        <v>754815114</v>
      </c>
      <c r="G9" s="77">
        <v>537286478</v>
      </c>
      <c r="H9" s="78">
        <v>219483289</v>
      </c>
      <c r="I9" s="79">
        <f>$G9       +$H9</f>
        <v>756769767</v>
      </c>
      <c r="J9" s="77">
        <v>41935621</v>
      </c>
      <c r="K9" s="78">
        <v>53324662</v>
      </c>
      <c r="L9" s="78">
        <f>$J9       +$K9</f>
        <v>95260283</v>
      </c>
      <c r="M9" s="95">
        <f>IF(($F9       =0),0,($L9       /$F9       ))</f>
        <v>0.12620346523691894</v>
      </c>
      <c r="N9" s="77">
        <v>48842030</v>
      </c>
      <c r="O9" s="78">
        <v>55515787</v>
      </c>
      <c r="P9" s="78">
        <f>$N9       +$O9</f>
        <v>104357817</v>
      </c>
      <c r="Q9" s="95">
        <f>IF(($F9       =0),0,($P9       /$F9       ))</f>
        <v>0.13825613062644637</v>
      </c>
      <c r="R9" s="77">
        <v>136732141</v>
      </c>
      <c r="S9" s="78">
        <v>31272612</v>
      </c>
      <c r="T9" s="78">
        <f>$R9       +$S9</f>
        <v>168004753</v>
      </c>
      <c r="U9" s="95">
        <f>IF(($I9       =0),0,($T9       /$I9       ))</f>
        <v>0.22200246405985191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227509792</v>
      </c>
      <c r="AA9" s="78">
        <f>$K9       +$O9       +$S9</f>
        <v>140113061</v>
      </c>
      <c r="AB9" s="78">
        <f>$Z9       +$AA9</f>
        <v>367622853</v>
      </c>
      <c r="AC9" s="95">
        <f>IF(($I9       =0),0,($AB9       /$I9       ))</f>
        <v>0.48577898989984358</v>
      </c>
      <c r="AD9" s="77">
        <v>40889484</v>
      </c>
      <c r="AE9" s="78">
        <v>25884321</v>
      </c>
      <c r="AF9" s="78">
        <f>$AD9       +$AE9</f>
        <v>66773805</v>
      </c>
      <c r="AG9" s="78">
        <v>679074631</v>
      </c>
      <c r="AH9" s="78">
        <v>679706072</v>
      </c>
      <c r="AI9" s="79">
        <v>455208758</v>
      </c>
      <c r="AJ9" s="114">
        <f>IF(($AH9       =0),0,($AI9       /$AH9       ))</f>
        <v>0.66971412607889724</v>
      </c>
      <c r="AK9" s="115">
        <f>IF(($AF9       =0),0,(($T9       /$AF9       )-1))</f>
        <v>1.5160278495436947</v>
      </c>
    </row>
    <row r="10" spans="1:37" x14ac:dyDescent="0.2">
      <c r="A10" s="55" t="s">
        <v>101</v>
      </c>
      <c r="B10" s="56" t="s">
        <v>359</v>
      </c>
      <c r="C10" s="57" t="s">
        <v>360</v>
      </c>
      <c r="D10" s="77">
        <v>467049010</v>
      </c>
      <c r="E10" s="78">
        <v>110032249</v>
      </c>
      <c r="F10" s="79">
        <f t="shared" ref="F10:F41" si="0">$D10      +$E10</f>
        <v>577081259</v>
      </c>
      <c r="G10" s="77">
        <v>480355490</v>
      </c>
      <c r="H10" s="78">
        <v>110032249</v>
      </c>
      <c r="I10" s="79">
        <f t="shared" ref="I10:I41" si="1">$G10      +$H10</f>
        <v>590387739</v>
      </c>
      <c r="J10" s="77">
        <v>184389788</v>
      </c>
      <c r="K10" s="78">
        <v>24124042</v>
      </c>
      <c r="L10" s="78">
        <f t="shared" ref="L10:L41" si="2">$J10      +$K10</f>
        <v>208513830</v>
      </c>
      <c r="M10" s="95">
        <f t="shared" ref="M10:M41" si="3">IF(($F10      =0),0,($L10      /$F10      ))</f>
        <v>0.36132490311905968</v>
      </c>
      <c r="N10" s="77">
        <v>150285704</v>
      </c>
      <c r="O10" s="78">
        <v>30794086</v>
      </c>
      <c r="P10" s="78">
        <f t="shared" ref="P10:P41" si="4">$N10      +$O10</f>
        <v>181079790</v>
      </c>
      <c r="Q10" s="95">
        <f t="shared" ref="Q10:Q41" si="5">IF(($F10      =0),0,($P10      /$F10      ))</f>
        <v>0.31378560155251894</v>
      </c>
      <c r="R10" s="77">
        <v>116903038</v>
      </c>
      <c r="S10" s="78">
        <v>18846880</v>
      </c>
      <c r="T10" s="78">
        <f t="shared" ref="T10:T41" si="6">$R10      +$S10</f>
        <v>135749918</v>
      </c>
      <c r="U10" s="95">
        <f t="shared" ref="U10:U41" si="7">IF(($I10      =0),0,($T10      /$I10      ))</f>
        <v>0.22993349799224067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      +$R10</f>
        <v>451578530</v>
      </c>
      <c r="AA10" s="78">
        <f t="shared" ref="AA10:AA41" si="11">$K10      +$O10      +$S10</f>
        <v>73765008</v>
      </c>
      <c r="AB10" s="78">
        <f t="shared" ref="AB10:AB41" si="12">$Z10      +$AA10</f>
        <v>525343538</v>
      </c>
      <c r="AC10" s="95">
        <f t="shared" ref="AC10:AC41" si="13">IF(($I10      =0),0,($AB10      /$I10      ))</f>
        <v>0.88982799488659436</v>
      </c>
      <c r="AD10" s="77">
        <v>120582300</v>
      </c>
      <c r="AE10" s="78">
        <v>22873349</v>
      </c>
      <c r="AF10" s="78">
        <f t="shared" ref="AF10:AF41" si="14">$AD10      +$AE10</f>
        <v>143455649</v>
      </c>
      <c r="AG10" s="78">
        <v>600964428</v>
      </c>
      <c r="AH10" s="78">
        <v>568486430</v>
      </c>
      <c r="AI10" s="79">
        <v>503383303</v>
      </c>
      <c r="AJ10" s="114">
        <f t="shared" ref="AJ10:AJ41" si="15">IF(($AH10      =0),0,($AI10      /$AH10      ))</f>
        <v>0.88547989263349702</v>
      </c>
      <c r="AK10" s="115">
        <f t="shared" ref="AK10:AK41" si="16">IF(($AF10      =0),0,(($T10      /$AF10      )-1))</f>
        <v>-5.3715075381939092E-2</v>
      </c>
    </row>
    <row r="11" spans="1:37" x14ac:dyDescent="0.2">
      <c r="A11" s="55" t="s">
        <v>101</v>
      </c>
      <c r="B11" s="56" t="s">
        <v>361</v>
      </c>
      <c r="C11" s="57" t="s">
        <v>362</v>
      </c>
      <c r="D11" s="77">
        <v>1613783285</v>
      </c>
      <c r="E11" s="78">
        <v>190704744</v>
      </c>
      <c r="F11" s="79">
        <f t="shared" si="0"/>
        <v>1804488029</v>
      </c>
      <c r="G11" s="77">
        <v>1675821948</v>
      </c>
      <c r="H11" s="78">
        <v>214146161</v>
      </c>
      <c r="I11" s="79">
        <f t="shared" si="1"/>
        <v>1889968109</v>
      </c>
      <c r="J11" s="77">
        <v>560420549</v>
      </c>
      <c r="K11" s="78">
        <v>21030392</v>
      </c>
      <c r="L11" s="78">
        <f t="shared" si="2"/>
        <v>581450941</v>
      </c>
      <c r="M11" s="95">
        <f t="shared" si="3"/>
        <v>0.3222248813267134</v>
      </c>
      <c r="N11" s="77">
        <v>460213128</v>
      </c>
      <c r="O11" s="78">
        <v>41474254</v>
      </c>
      <c r="P11" s="78">
        <f t="shared" si="4"/>
        <v>501687382</v>
      </c>
      <c r="Q11" s="95">
        <f t="shared" si="5"/>
        <v>0.27802200620750139</v>
      </c>
      <c r="R11" s="77">
        <v>399214491</v>
      </c>
      <c r="S11" s="78">
        <v>20037578</v>
      </c>
      <c r="T11" s="78">
        <f t="shared" si="6"/>
        <v>419252069</v>
      </c>
      <c r="U11" s="95">
        <f t="shared" si="7"/>
        <v>0.22183023459683149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1419848168</v>
      </c>
      <c r="AA11" s="78">
        <f t="shared" si="11"/>
        <v>82542224</v>
      </c>
      <c r="AB11" s="78">
        <f t="shared" si="12"/>
        <v>1502390392</v>
      </c>
      <c r="AC11" s="95">
        <f t="shared" si="13"/>
        <v>0.79492896459238616</v>
      </c>
      <c r="AD11" s="77">
        <v>13217570295</v>
      </c>
      <c r="AE11" s="78">
        <v>16598724</v>
      </c>
      <c r="AF11" s="78">
        <f t="shared" si="14"/>
        <v>13234169019</v>
      </c>
      <c r="AG11" s="78">
        <v>1769571434</v>
      </c>
      <c r="AH11" s="78">
        <v>1771707554</v>
      </c>
      <c r="AI11" s="79">
        <v>13640118421</v>
      </c>
      <c r="AJ11" s="114">
        <f t="shared" si="15"/>
        <v>7.6988543567501209</v>
      </c>
      <c r="AK11" s="115">
        <f t="shared" si="16"/>
        <v>-0.96832048401391213</v>
      </c>
    </row>
    <row r="12" spans="1:37" x14ac:dyDescent="0.2">
      <c r="A12" s="55" t="s">
        <v>101</v>
      </c>
      <c r="B12" s="56" t="s">
        <v>363</v>
      </c>
      <c r="C12" s="57" t="s">
        <v>364</v>
      </c>
      <c r="D12" s="77">
        <v>676345538</v>
      </c>
      <c r="E12" s="78">
        <v>64766000</v>
      </c>
      <c r="F12" s="79">
        <f t="shared" si="0"/>
        <v>741111538</v>
      </c>
      <c r="G12" s="77">
        <v>678895538</v>
      </c>
      <c r="H12" s="78">
        <v>57246000</v>
      </c>
      <c r="I12" s="79">
        <f t="shared" si="1"/>
        <v>736141538</v>
      </c>
      <c r="J12" s="77">
        <v>170351781</v>
      </c>
      <c r="K12" s="78">
        <v>11286103</v>
      </c>
      <c r="L12" s="78">
        <f t="shared" si="2"/>
        <v>181637884</v>
      </c>
      <c r="M12" s="95">
        <f t="shared" si="3"/>
        <v>0.24508845792655842</v>
      </c>
      <c r="N12" s="77">
        <v>203709527</v>
      </c>
      <c r="O12" s="78">
        <v>12166379</v>
      </c>
      <c r="P12" s="78">
        <f t="shared" si="4"/>
        <v>215875906</v>
      </c>
      <c r="Q12" s="95">
        <f t="shared" si="5"/>
        <v>0.29128666190054647</v>
      </c>
      <c r="R12" s="77">
        <v>125507245</v>
      </c>
      <c r="S12" s="78">
        <v>9458794</v>
      </c>
      <c r="T12" s="78">
        <f t="shared" si="6"/>
        <v>134966039</v>
      </c>
      <c r="U12" s="95">
        <f t="shared" si="7"/>
        <v>0.18334251231996096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499568553</v>
      </c>
      <c r="AA12" s="78">
        <f t="shared" si="11"/>
        <v>32911276</v>
      </c>
      <c r="AB12" s="78">
        <f t="shared" si="12"/>
        <v>532479829</v>
      </c>
      <c r="AC12" s="95">
        <f t="shared" si="13"/>
        <v>0.72333892534671773</v>
      </c>
      <c r="AD12" s="77">
        <v>94949361</v>
      </c>
      <c r="AE12" s="78">
        <v>6910169</v>
      </c>
      <c r="AF12" s="78">
        <f t="shared" si="14"/>
        <v>101859530</v>
      </c>
      <c r="AG12" s="78">
        <v>672646257</v>
      </c>
      <c r="AH12" s="78">
        <v>672271485</v>
      </c>
      <c r="AI12" s="79">
        <v>382659935</v>
      </c>
      <c r="AJ12" s="114">
        <f t="shared" si="15"/>
        <v>0.56920447101813343</v>
      </c>
      <c r="AK12" s="115">
        <f t="shared" si="16"/>
        <v>0.32502122285465096</v>
      </c>
    </row>
    <row r="13" spans="1:37" x14ac:dyDescent="0.2">
      <c r="A13" s="55" t="s">
        <v>101</v>
      </c>
      <c r="B13" s="56" t="s">
        <v>365</v>
      </c>
      <c r="C13" s="57" t="s">
        <v>366</v>
      </c>
      <c r="D13" s="77">
        <v>348971064</v>
      </c>
      <c r="E13" s="78">
        <v>167915976</v>
      </c>
      <c r="F13" s="79">
        <f t="shared" si="0"/>
        <v>516887040</v>
      </c>
      <c r="G13" s="77">
        <v>374476281</v>
      </c>
      <c r="H13" s="78">
        <v>225159726</v>
      </c>
      <c r="I13" s="79">
        <f t="shared" si="1"/>
        <v>599636007</v>
      </c>
      <c r="J13" s="77">
        <v>123869089</v>
      </c>
      <c r="K13" s="78">
        <v>46842056</v>
      </c>
      <c r="L13" s="78">
        <f t="shared" si="2"/>
        <v>170711145</v>
      </c>
      <c r="M13" s="95">
        <f t="shared" si="3"/>
        <v>0.33026779893726876</v>
      </c>
      <c r="N13" s="77">
        <v>108631718</v>
      </c>
      <c r="O13" s="78">
        <v>39897391</v>
      </c>
      <c r="P13" s="78">
        <f t="shared" si="4"/>
        <v>148529109</v>
      </c>
      <c r="Q13" s="95">
        <f t="shared" si="5"/>
        <v>0.28735313038608978</v>
      </c>
      <c r="R13" s="77">
        <v>96536489</v>
      </c>
      <c r="S13" s="78">
        <v>14070454</v>
      </c>
      <c r="T13" s="78">
        <f t="shared" si="6"/>
        <v>110606943</v>
      </c>
      <c r="U13" s="95">
        <f t="shared" si="7"/>
        <v>0.18445680664403463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329037296</v>
      </c>
      <c r="AA13" s="78">
        <f t="shared" si="11"/>
        <v>100809901</v>
      </c>
      <c r="AB13" s="78">
        <f t="shared" si="12"/>
        <v>429847197</v>
      </c>
      <c r="AC13" s="95">
        <f t="shared" si="13"/>
        <v>0.71684687374018885</v>
      </c>
      <c r="AD13" s="77">
        <v>83275251</v>
      </c>
      <c r="AE13" s="78">
        <v>14805008</v>
      </c>
      <c r="AF13" s="78">
        <f t="shared" si="14"/>
        <v>98080259</v>
      </c>
      <c r="AG13" s="78">
        <v>468557059</v>
      </c>
      <c r="AH13" s="78">
        <v>477772362</v>
      </c>
      <c r="AI13" s="79">
        <v>384872598</v>
      </c>
      <c r="AJ13" s="114">
        <f t="shared" si="15"/>
        <v>0.80555642940267025</v>
      </c>
      <c r="AK13" s="115">
        <f t="shared" si="16"/>
        <v>0.12771870841001753</v>
      </c>
    </row>
    <row r="14" spans="1:37" x14ac:dyDescent="0.2">
      <c r="A14" s="55" t="s">
        <v>116</v>
      </c>
      <c r="B14" s="56" t="s">
        <v>367</v>
      </c>
      <c r="C14" s="57" t="s">
        <v>368</v>
      </c>
      <c r="D14" s="77">
        <v>1690321682</v>
      </c>
      <c r="E14" s="78">
        <v>450742250</v>
      </c>
      <c r="F14" s="79">
        <f t="shared" si="0"/>
        <v>2141063932</v>
      </c>
      <c r="G14" s="77">
        <v>1782384682</v>
      </c>
      <c r="H14" s="78">
        <v>485242250</v>
      </c>
      <c r="I14" s="79">
        <f t="shared" si="1"/>
        <v>2267626932</v>
      </c>
      <c r="J14" s="77">
        <v>535663280</v>
      </c>
      <c r="K14" s="78">
        <v>91793328</v>
      </c>
      <c r="L14" s="78">
        <f t="shared" si="2"/>
        <v>627456608</v>
      </c>
      <c r="M14" s="95">
        <f t="shared" si="3"/>
        <v>0.29305832423877382</v>
      </c>
      <c r="N14" s="77">
        <v>483287362</v>
      </c>
      <c r="O14" s="78">
        <v>100325149</v>
      </c>
      <c r="P14" s="78">
        <f t="shared" si="4"/>
        <v>583612511</v>
      </c>
      <c r="Q14" s="95">
        <f t="shared" si="5"/>
        <v>0.2725806092370342</v>
      </c>
      <c r="R14" s="77">
        <v>405741871</v>
      </c>
      <c r="S14" s="78">
        <v>68289406</v>
      </c>
      <c r="T14" s="78">
        <f t="shared" si="6"/>
        <v>474031277</v>
      </c>
      <c r="U14" s="95">
        <f t="shared" si="7"/>
        <v>0.20904288545466967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1424692513</v>
      </c>
      <c r="AA14" s="78">
        <f t="shared" si="11"/>
        <v>260407883</v>
      </c>
      <c r="AB14" s="78">
        <f t="shared" si="12"/>
        <v>1685100396</v>
      </c>
      <c r="AC14" s="95">
        <f t="shared" si="13"/>
        <v>0.74311182859068281</v>
      </c>
      <c r="AD14" s="77">
        <v>357179871</v>
      </c>
      <c r="AE14" s="78">
        <v>160035912</v>
      </c>
      <c r="AF14" s="78">
        <f t="shared" si="14"/>
        <v>517215783</v>
      </c>
      <c r="AG14" s="78">
        <v>2138468396</v>
      </c>
      <c r="AH14" s="78">
        <v>2067048867</v>
      </c>
      <c r="AI14" s="79">
        <v>1595926560</v>
      </c>
      <c r="AJ14" s="114">
        <f t="shared" si="15"/>
        <v>0.77207974396669166</v>
      </c>
      <c r="AK14" s="115">
        <f t="shared" si="16"/>
        <v>-8.3494176742862414E-2</v>
      </c>
    </row>
    <row r="15" spans="1:37" ht="16.5" x14ac:dyDescent="0.3">
      <c r="A15" s="58" t="s">
        <v>0</v>
      </c>
      <c r="B15" s="59" t="s">
        <v>369</v>
      </c>
      <c r="C15" s="60" t="s">
        <v>0</v>
      </c>
      <c r="D15" s="80">
        <f>SUM(D9:D14)</f>
        <v>5336295154</v>
      </c>
      <c r="E15" s="81">
        <f>SUM(E9:E14)</f>
        <v>1199151758</v>
      </c>
      <c r="F15" s="82">
        <f t="shared" si="0"/>
        <v>6535446912</v>
      </c>
      <c r="G15" s="80">
        <f>SUM(G9:G14)</f>
        <v>5529220417</v>
      </c>
      <c r="H15" s="81">
        <f>SUM(H9:H14)</f>
        <v>1311309675</v>
      </c>
      <c r="I15" s="82">
        <f t="shared" si="1"/>
        <v>6840530092</v>
      </c>
      <c r="J15" s="80">
        <f>SUM(J9:J14)</f>
        <v>1616630108</v>
      </c>
      <c r="K15" s="81">
        <f>SUM(K9:K14)</f>
        <v>248400583</v>
      </c>
      <c r="L15" s="81">
        <f t="shared" si="2"/>
        <v>1865030691</v>
      </c>
      <c r="M15" s="96">
        <f t="shared" si="3"/>
        <v>0.28537156159520494</v>
      </c>
      <c r="N15" s="80">
        <f>SUM(N9:N14)</f>
        <v>1454969469</v>
      </c>
      <c r="O15" s="81">
        <f>SUM(O9:O14)</f>
        <v>280173046</v>
      </c>
      <c r="P15" s="81">
        <f t="shared" si="4"/>
        <v>1735142515</v>
      </c>
      <c r="Q15" s="96">
        <f t="shared" si="5"/>
        <v>0.26549714784065254</v>
      </c>
      <c r="R15" s="80">
        <f>SUM(R9:R14)</f>
        <v>1280635275</v>
      </c>
      <c r="S15" s="81">
        <f>SUM(S9:S14)</f>
        <v>161975724</v>
      </c>
      <c r="T15" s="81">
        <f t="shared" si="6"/>
        <v>1442610999</v>
      </c>
      <c r="U15" s="96">
        <f t="shared" si="7"/>
        <v>0.21089169692961859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4352234852</v>
      </c>
      <c r="AA15" s="81">
        <f t="shared" si="11"/>
        <v>690549353</v>
      </c>
      <c r="AB15" s="81">
        <f t="shared" si="12"/>
        <v>5042784205</v>
      </c>
      <c r="AC15" s="96">
        <f t="shared" si="13"/>
        <v>0.73719202125834316</v>
      </c>
      <c r="AD15" s="80">
        <f>SUM(AD9:AD14)</f>
        <v>13914446562</v>
      </c>
      <c r="AE15" s="81">
        <f>SUM(AE9:AE14)</f>
        <v>247107483</v>
      </c>
      <c r="AF15" s="81">
        <f t="shared" si="14"/>
        <v>14161554045</v>
      </c>
      <c r="AG15" s="81">
        <f>SUM(AG9:AG14)</f>
        <v>6329282205</v>
      </c>
      <c r="AH15" s="81">
        <f>SUM(AH9:AH14)</f>
        <v>6236992770</v>
      </c>
      <c r="AI15" s="82">
        <f>SUM(AI9:AI14)</f>
        <v>16962169575</v>
      </c>
      <c r="AJ15" s="116">
        <f t="shared" si="15"/>
        <v>2.7196070607277618</v>
      </c>
      <c r="AK15" s="117">
        <f t="shared" si="16"/>
        <v>-0.898131872080145</v>
      </c>
    </row>
    <row r="16" spans="1:37" x14ac:dyDescent="0.2">
      <c r="A16" s="55" t="s">
        <v>101</v>
      </c>
      <c r="B16" s="56" t="s">
        <v>370</v>
      </c>
      <c r="C16" s="57" t="s">
        <v>371</v>
      </c>
      <c r="D16" s="77">
        <v>530867674</v>
      </c>
      <c r="E16" s="78">
        <v>80036000</v>
      </c>
      <c r="F16" s="79">
        <f t="shared" si="0"/>
        <v>610903674</v>
      </c>
      <c r="G16" s="77">
        <v>542577564</v>
      </c>
      <c r="H16" s="78">
        <v>97902630</v>
      </c>
      <c r="I16" s="79">
        <f t="shared" si="1"/>
        <v>640480194</v>
      </c>
      <c r="J16" s="77">
        <v>175219177</v>
      </c>
      <c r="K16" s="78">
        <v>5723342</v>
      </c>
      <c r="L16" s="78">
        <f t="shared" si="2"/>
        <v>180942519</v>
      </c>
      <c r="M16" s="95">
        <f t="shared" si="3"/>
        <v>0.29618829727319662</v>
      </c>
      <c r="N16" s="77">
        <v>139848777</v>
      </c>
      <c r="O16" s="78">
        <v>14277236</v>
      </c>
      <c r="P16" s="78">
        <f t="shared" si="4"/>
        <v>154126013</v>
      </c>
      <c r="Q16" s="95">
        <f t="shared" si="5"/>
        <v>0.25229184167584495</v>
      </c>
      <c r="R16" s="77">
        <v>124077137</v>
      </c>
      <c r="S16" s="78">
        <v>16000260</v>
      </c>
      <c r="T16" s="78">
        <f t="shared" si="6"/>
        <v>140077397</v>
      </c>
      <c r="U16" s="95">
        <f t="shared" si="7"/>
        <v>0.21870683638969796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439145091</v>
      </c>
      <c r="AA16" s="78">
        <f t="shared" si="11"/>
        <v>36000838</v>
      </c>
      <c r="AB16" s="78">
        <f t="shared" si="12"/>
        <v>475145929</v>
      </c>
      <c r="AC16" s="95">
        <f t="shared" si="13"/>
        <v>0.74185889501526103</v>
      </c>
      <c r="AD16" s="77">
        <v>51539649</v>
      </c>
      <c r="AE16" s="78">
        <v>11596279</v>
      </c>
      <c r="AF16" s="78">
        <f t="shared" si="14"/>
        <v>63135928</v>
      </c>
      <c r="AG16" s="78">
        <v>488756550</v>
      </c>
      <c r="AH16" s="78">
        <v>588113970</v>
      </c>
      <c r="AI16" s="79">
        <v>339475783</v>
      </c>
      <c r="AJ16" s="114">
        <f t="shared" si="15"/>
        <v>0.57722788492849442</v>
      </c>
      <c r="AK16" s="115">
        <f t="shared" si="16"/>
        <v>1.218663785222259</v>
      </c>
    </row>
    <row r="17" spans="1:37" x14ac:dyDescent="0.2">
      <c r="A17" s="55" t="s">
        <v>101</v>
      </c>
      <c r="B17" s="56" t="s">
        <v>372</v>
      </c>
      <c r="C17" s="57" t="s">
        <v>373</v>
      </c>
      <c r="D17" s="77">
        <v>897697200</v>
      </c>
      <c r="E17" s="78">
        <v>343557697</v>
      </c>
      <c r="F17" s="79">
        <f t="shared" si="0"/>
        <v>1241254897</v>
      </c>
      <c r="G17" s="77">
        <v>909295136</v>
      </c>
      <c r="H17" s="78">
        <v>326593681</v>
      </c>
      <c r="I17" s="79">
        <f t="shared" si="1"/>
        <v>1235888817</v>
      </c>
      <c r="J17" s="77">
        <v>321166808</v>
      </c>
      <c r="K17" s="78">
        <v>38267413</v>
      </c>
      <c r="L17" s="78">
        <f t="shared" si="2"/>
        <v>359434221</v>
      </c>
      <c r="M17" s="95">
        <f t="shared" si="3"/>
        <v>0.28957325515389287</v>
      </c>
      <c r="N17" s="77">
        <v>283320596</v>
      </c>
      <c r="O17" s="78">
        <v>73704044</v>
      </c>
      <c r="P17" s="78">
        <f t="shared" si="4"/>
        <v>357024640</v>
      </c>
      <c r="Q17" s="95">
        <f t="shared" si="5"/>
        <v>0.28763200923750315</v>
      </c>
      <c r="R17" s="77">
        <v>217669460</v>
      </c>
      <c r="S17" s="78">
        <v>46341100</v>
      </c>
      <c r="T17" s="78">
        <f t="shared" si="6"/>
        <v>264010560</v>
      </c>
      <c r="U17" s="95">
        <f t="shared" si="7"/>
        <v>0.21361999264695991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822156864</v>
      </c>
      <c r="AA17" s="78">
        <f t="shared" si="11"/>
        <v>158312557</v>
      </c>
      <c r="AB17" s="78">
        <f t="shared" si="12"/>
        <v>980469421</v>
      </c>
      <c r="AC17" s="95">
        <f t="shared" si="13"/>
        <v>0.79333141259421236</v>
      </c>
      <c r="AD17" s="77">
        <v>225164840</v>
      </c>
      <c r="AE17" s="78">
        <v>-11549249</v>
      </c>
      <c r="AF17" s="78">
        <f t="shared" si="14"/>
        <v>213615591</v>
      </c>
      <c r="AG17" s="78">
        <v>1206513517</v>
      </c>
      <c r="AH17" s="78">
        <v>1177610403</v>
      </c>
      <c r="AI17" s="79">
        <v>862714410</v>
      </c>
      <c r="AJ17" s="114">
        <f t="shared" si="15"/>
        <v>0.73259747689236399</v>
      </c>
      <c r="AK17" s="115">
        <f t="shared" si="16"/>
        <v>0.23591428305436746</v>
      </c>
    </row>
    <row r="18" spans="1:37" x14ac:dyDescent="0.2">
      <c r="A18" s="55" t="s">
        <v>101</v>
      </c>
      <c r="B18" s="56" t="s">
        <v>374</v>
      </c>
      <c r="C18" s="57" t="s">
        <v>375</v>
      </c>
      <c r="D18" s="77">
        <v>1395876579</v>
      </c>
      <c r="E18" s="78">
        <v>503876925</v>
      </c>
      <c r="F18" s="79">
        <f t="shared" si="0"/>
        <v>1899753504</v>
      </c>
      <c r="G18" s="77">
        <v>1425093579</v>
      </c>
      <c r="H18" s="78">
        <v>484502224</v>
      </c>
      <c r="I18" s="79">
        <f t="shared" si="1"/>
        <v>1909595803</v>
      </c>
      <c r="J18" s="77">
        <v>360094489</v>
      </c>
      <c r="K18" s="78">
        <v>92491085</v>
      </c>
      <c r="L18" s="78">
        <f t="shared" si="2"/>
        <v>452585574</v>
      </c>
      <c r="M18" s="95">
        <f t="shared" si="3"/>
        <v>0.23823384088886512</v>
      </c>
      <c r="N18" s="77">
        <v>283737615</v>
      </c>
      <c r="O18" s="78">
        <v>79519901</v>
      </c>
      <c r="P18" s="78">
        <f t="shared" si="4"/>
        <v>363257516</v>
      </c>
      <c r="Q18" s="95">
        <f t="shared" si="5"/>
        <v>0.19121297328055883</v>
      </c>
      <c r="R18" s="77">
        <v>294362508</v>
      </c>
      <c r="S18" s="78">
        <v>49930256</v>
      </c>
      <c r="T18" s="78">
        <f t="shared" si="6"/>
        <v>344292764</v>
      </c>
      <c r="U18" s="95">
        <f t="shared" si="7"/>
        <v>0.18029614615779505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938194612</v>
      </c>
      <c r="AA18" s="78">
        <f t="shared" si="11"/>
        <v>221941242</v>
      </c>
      <c r="AB18" s="78">
        <f t="shared" si="12"/>
        <v>1160135854</v>
      </c>
      <c r="AC18" s="95">
        <f t="shared" si="13"/>
        <v>0.60752953697186152</v>
      </c>
      <c r="AD18" s="77">
        <v>358888707</v>
      </c>
      <c r="AE18" s="78">
        <v>80975828</v>
      </c>
      <c r="AF18" s="78">
        <f t="shared" si="14"/>
        <v>439864535</v>
      </c>
      <c r="AG18" s="78">
        <v>1684116640</v>
      </c>
      <c r="AH18" s="78">
        <v>1669283982</v>
      </c>
      <c r="AI18" s="79">
        <v>1040540469</v>
      </c>
      <c r="AJ18" s="114">
        <f t="shared" si="15"/>
        <v>0.62334538653711224</v>
      </c>
      <c r="AK18" s="115">
        <f t="shared" si="16"/>
        <v>-0.21727546413806698</v>
      </c>
    </row>
    <row r="19" spans="1:37" x14ac:dyDescent="0.2">
      <c r="A19" s="55" t="s">
        <v>101</v>
      </c>
      <c r="B19" s="56" t="s">
        <v>376</v>
      </c>
      <c r="C19" s="57" t="s">
        <v>377</v>
      </c>
      <c r="D19" s="77">
        <v>662484333</v>
      </c>
      <c r="E19" s="78">
        <v>325650000</v>
      </c>
      <c r="F19" s="79">
        <f t="shared" si="0"/>
        <v>988134333</v>
      </c>
      <c r="G19" s="77">
        <v>641851118</v>
      </c>
      <c r="H19" s="78">
        <v>304563306</v>
      </c>
      <c r="I19" s="79">
        <f t="shared" si="1"/>
        <v>946414424</v>
      </c>
      <c r="J19" s="77">
        <v>199855714</v>
      </c>
      <c r="K19" s="78">
        <v>106153423</v>
      </c>
      <c r="L19" s="78">
        <f t="shared" si="2"/>
        <v>306009137</v>
      </c>
      <c r="M19" s="95">
        <f t="shared" si="3"/>
        <v>0.30968374114777369</v>
      </c>
      <c r="N19" s="77">
        <v>161438144</v>
      </c>
      <c r="O19" s="78">
        <v>96105453</v>
      </c>
      <c r="P19" s="78">
        <f t="shared" si="4"/>
        <v>257543597</v>
      </c>
      <c r="Q19" s="95">
        <f t="shared" si="5"/>
        <v>0.26063621958979133</v>
      </c>
      <c r="R19" s="77">
        <v>146674731</v>
      </c>
      <c r="S19" s="78">
        <v>58877771</v>
      </c>
      <c r="T19" s="78">
        <f t="shared" si="6"/>
        <v>205552502</v>
      </c>
      <c r="U19" s="95">
        <f t="shared" si="7"/>
        <v>0.21719079590021126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507968589</v>
      </c>
      <c r="AA19" s="78">
        <f t="shared" si="11"/>
        <v>261136647</v>
      </c>
      <c r="AB19" s="78">
        <f t="shared" si="12"/>
        <v>769105236</v>
      </c>
      <c r="AC19" s="95">
        <f t="shared" si="13"/>
        <v>0.81265164234225573</v>
      </c>
      <c r="AD19" s="77">
        <v>131746348</v>
      </c>
      <c r="AE19" s="78">
        <v>55666109</v>
      </c>
      <c r="AF19" s="78">
        <f t="shared" si="14"/>
        <v>187412457</v>
      </c>
      <c r="AG19" s="78">
        <v>889227204</v>
      </c>
      <c r="AH19" s="78">
        <v>961089202</v>
      </c>
      <c r="AI19" s="79">
        <v>716605595</v>
      </c>
      <c r="AJ19" s="114">
        <f t="shared" si="15"/>
        <v>0.7456181939291</v>
      </c>
      <c r="AK19" s="115">
        <f t="shared" si="16"/>
        <v>9.6792098510292801E-2</v>
      </c>
    </row>
    <row r="20" spans="1:37" x14ac:dyDescent="0.2">
      <c r="A20" s="55" t="s">
        <v>116</v>
      </c>
      <c r="B20" s="56" t="s">
        <v>378</v>
      </c>
      <c r="C20" s="57" t="s">
        <v>379</v>
      </c>
      <c r="D20" s="77">
        <v>2439118454</v>
      </c>
      <c r="E20" s="78">
        <v>896188979</v>
      </c>
      <c r="F20" s="79">
        <f t="shared" si="0"/>
        <v>3335307433</v>
      </c>
      <c r="G20" s="77">
        <v>2286054409</v>
      </c>
      <c r="H20" s="78">
        <v>844314482</v>
      </c>
      <c r="I20" s="79">
        <f t="shared" si="1"/>
        <v>3130368891</v>
      </c>
      <c r="J20" s="77">
        <v>631316210</v>
      </c>
      <c r="K20" s="78">
        <v>126139657</v>
      </c>
      <c r="L20" s="78">
        <f t="shared" si="2"/>
        <v>757455867</v>
      </c>
      <c r="M20" s="95">
        <f t="shared" si="3"/>
        <v>0.22710226334928688</v>
      </c>
      <c r="N20" s="77">
        <v>489228975</v>
      </c>
      <c r="O20" s="78">
        <v>199719023</v>
      </c>
      <c r="P20" s="78">
        <f t="shared" si="4"/>
        <v>688947998</v>
      </c>
      <c r="Q20" s="95">
        <f t="shared" si="5"/>
        <v>0.20656206716761752</v>
      </c>
      <c r="R20" s="77">
        <v>530836827</v>
      </c>
      <c r="S20" s="78">
        <v>154977204</v>
      </c>
      <c r="T20" s="78">
        <f t="shared" si="6"/>
        <v>685814031</v>
      </c>
      <c r="U20" s="95">
        <f t="shared" si="7"/>
        <v>0.21908409356218586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1651382012</v>
      </c>
      <c r="AA20" s="78">
        <f t="shared" si="11"/>
        <v>480835884</v>
      </c>
      <c r="AB20" s="78">
        <f t="shared" si="12"/>
        <v>2132217896</v>
      </c>
      <c r="AC20" s="95">
        <f t="shared" si="13"/>
        <v>0.6811394983288569</v>
      </c>
      <c r="AD20" s="77">
        <v>1053157019</v>
      </c>
      <c r="AE20" s="78">
        <v>33851478</v>
      </c>
      <c r="AF20" s="78">
        <f t="shared" si="14"/>
        <v>1087008497</v>
      </c>
      <c r="AG20" s="78">
        <v>2510242195</v>
      </c>
      <c r="AH20" s="78">
        <v>2741458010</v>
      </c>
      <c r="AI20" s="79">
        <v>2252810038</v>
      </c>
      <c r="AJ20" s="114">
        <f t="shared" si="15"/>
        <v>0.82175617127179712</v>
      </c>
      <c r="AK20" s="115">
        <f t="shared" si="16"/>
        <v>-0.36908126027279808</v>
      </c>
    </row>
    <row r="21" spans="1:37" ht="16.5" x14ac:dyDescent="0.3">
      <c r="A21" s="58" t="s">
        <v>0</v>
      </c>
      <c r="B21" s="59" t="s">
        <v>380</v>
      </c>
      <c r="C21" s="60" t="s">
        <v>0</v>
      </c>
      <c r="D21" s="80">
        <f>SUM(D16:D20)</f>
        <v>5926044240</v>
      </c>
      <c r="E21" s="81">
        <f>SUM(E16:E20)</f>
        <v>2149309601</v>
      </c>
      <c r="F21" s="82">
        <f t="shared" si="0"/>
        <v>8075353841</v>
      </c>
      <c r="G21" s="80">
        <f>SUM(G16:G20)</f>
        <v>5804871806</v>
      </c>
      <c r="H21" s="81">
        <f>SUM(H16:H20)</f>
        <v>2057876323</v>
      </c>
      <c r="I21" s="82">
        <f t="shared" si="1"/>
        <v>7862748129</v>
      </c>
      <c r="J21" s="80">
        <f>SUM(J16:J20)</f>
        <v>1687652398</v>
      </c>
      <c r="K21" s="81">
        <f>SUM(K16:K20)</f>
        <v>368774920</v>
      </c>
      <c r="L21" s="81">
        <f t="shared" si="2"/>
        <v>2056427318</v>
      </c>
      <c r="M21" s="96">
        <f t="shared" si="3"/>
        <v>0.25465476293548334</v>
      </c>
      <c r="N21" s="80">
        <f>SUM(N16:N20)</f>
        <v>1357574107</v>
      </c>
      <c r="O21" s="81">
        <f>SUM(O16:O20)</f>
        <v>463325657</v>
      </c>
      <c r="P21" s="81">
        <f t="shared" si="4"/>
        <v>1820899764</v>
      </c>
      <c r="Q21" s="96">
        <f t="shared" si="5"/>
        <v>0.2254885420320494</v>
      </c>
      <c r="R21" s="80">
        <f>SUM(R16:R20)</f>
        <v>1313620663</v>
      </c>
      <c r="S21" s="81">
        <f>SUM(S16:S20)</f>
        <v>326126591</v>
      </c>
      <c r="T21" s="81">
        <f t="shared" si="6"/>
        <v>1639747254</v>
      </c>
      <c r="U21" s="96">
        <f t="shared" si="7"/>
        <v>0.2085463284716137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4358847168</v>
      </c>
      <c r="AA21" s="81">
        <f t="shared" si="11"/>
        <v>1158227168</v>
      </c>
      <c r="AB21" s="81">
        <f t="shared" si="12"/>
        <v>5517074336</v>
      </c>
      <c r="AC21" s="96">
        <f t="shared" si="13"/>
        <v>0.70167252536698932</v>
      </c>
      <c r="AD21" s="80">
        <f>SUM(AD16:AD20)</f>
        <v>1820496563</v>
      </c>
      <c r="AE21" s="81">
        <f>SUM(AE16:AE20)</f>
        <v>170540445</v>
      </c>
      <c r="AF21" s="81">
        <f t="shared" si="14"/>
        <v>1991037008</v>
      </c>
      <c r="AG21" s="81">
        <f>SUM(AG16:AG20)</f>
        <v>6778856106</v>
      </c>
      <c r="AH21" s="81">
        <f>SUM(AH16:AH20)</f>
        <v>7137555567</v>
      </c>
      <c r="AI21" s="82">
        <f>SUM(AI16:AI20)</f>
        <v>5212146295</v>
      </c>
      <c r="AJ21" s="116">
        <f t="shared" si="15"/>
        <v>0.73024248232798383</v>
      </c>
      <c r="AK21" s="117">
        <f t="shared" si="16"/>
        <v>-0.17643557231157203</v>
      </c>
    </row>
    <row r="22" spans="1:37" x14ac:dyDescent="0.2">
      <c r="A22" s="55" t="s">
        <v>101</v>
      </c>
      <c r="B22" s="56" t="s">
        <v>381</v>
      </c>
      <c r="C22" s="57" t="s">
        <v>382</v>
      </c>
      <c r="D22" s="77">
        <v>352990326</v>
      </c>
      <c r="E22" s="78">
        <v>86892000</v>
      </c>
      <c r="F22" s="79">
        <f t="shared" si="0"/>
        <v>439882326</v>
      </c>
      <c r="G22" s="77">
        <v>355883855</v>
      </c>
      <c r="H22" s="78">
        <v>147328342</v>
      </c>
      <c r="I22" s="79">
        <f t="shared" si="1"/>
        <v>503212197</v>
      </c>
      <c r="J22" s="77">
        <v>175063728</v>
      </c>
      <c r="K22" s="78">
        <v>7813008</v>
      </c>
      <c r="L22" s="78">
        <f t="shared" si="2"/>
        <v>182876736</v>
      </c>
      <c r="M22" s="95">
        <f t="shared" si="3"/>
        <v>0.41574013137322546</v>
      </c>
      <c r="N22" s="77">
        <v>9844274</v>
      </c>
      <c r="O22" s="78">
        <v>20138321</v>
      </c>
      <c r="P22" s="78">
        <f t="shared" si="4"/>
        <v>29982595</v>
      </c>
      <c r="Q22" s="95">
        <f t="shared" si="5"/>
        <v>6.8160490267117485E-2</v>
      </c>
      <c r="R22" s="77">
        <v>173637563</v>
      </c>
      <c r="S22" s="78">
        <v>19984817</v>
      </c>
      <c r="T22" s="78">
        <f t="shared" si="6"/>
        <v>193622380</v>
      </c>
      <c r="U22" s="95">
        <f t="shared" si="7"/>
        <v>0.38477282775401406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358545565</v>
      </c>
      <c r="AA22" s="78">
        <f t="shared" si="11"/>
        <v>47936146</v>
      </c>
      <c r="AB22" s="78">
        <f t="shared" si="12"/>
        <v>406481711</v>
      </c>
      <c r="AC22" s="95">
        <f t="shared" si="13"/>
        <v>0.80777396379364785</v>
      </c>
      <c r="AD22" s="77">
        <v>79078153</v>
      </c>
      <c r="AE22" s="78">
        <v>18437315</v>
      </c>
      <c r="AF22" s="78">
        <f t="shared" si="14"/>
        <v>97515468</v>
      </c>
      <c r="AG22" s="78">
        <v>404598840</v>
      </c>
      <c r="AH22" s="78">
        <v>429317351</v>
      </c>
      <c r="AI22" s="79">
        <v>365329902</v>
      </c>
      <c r="AJ22" s="114">
        <f t="shared" si="15"/>
        <v>0.85095536238878922</v>
      </c>
      <c r="AK22" s="115">
        <f t="shared" si="16"/>
        <v>0.98555556334919081</v>
      </c>
    </row>
    <row r="23" spans="1:37" x14ac:dyDescent="0.2">
      <c r="A23" s="55" t="s">
        <v>101</v>
      </c>
      <c r="B23" s="56" t="s">
        <v>383</v>
      </c>
      <c r="C23" s="57" t="s">
        <v>384</v>
      </c>
      <c r="D23" s="77">
        <v>274776804</v>
      </c>
      <c r="E23" s="78">
        <v>72380350</v>
      </c>
      <c r="F23" s="79">
        <f t="shared" si="0"/>
        <v>347157154</v>
      </c>
      <c r="G23" s="77">
        <v>282665845</v>
      </c>
      <c r="H23" s="78">
        <v>73305346</v>
      </c>
      <c r="I23" s="79">
        <f t="shared" si="1"/>
        <v>355971191</v>
      </c>
      <c r="J23" s="77">
        <v>89653783</v>
      </c>
      <c r="K23" s="78">
        <v>16972194</v>
      </c>
      <c r="L23" s="78">
        <f t="shared" si="2"/>
        <v>106625977</v>
      </c>
      <c r="M23" s="95">
        <f t="shared" si="3"/>
        <v>0.30714037078435086</v>
      </c>
      <c r="N23" s="77">
        <v>78445355</v>
      </c>
      <c r="O23" s="78">
        <v>22096745</v>
      </c>
      <c r="P23" s="78">
        <f t="shared" si="4"/>
        <v>100542100</v>
      </c>
      <c r="Q23" s="95">
        <f t="shared" si="5"/>
        <v>0.28961552092917547</v>
      </c>
      <c r="R23" s="77">
        <v>75234560</v>
      </c>
      <c r="S23" s="78">
        <v>4227137</v>
      </c>
      <c r="T23" s="78">
        <f t="shared" si="6"/>
        <v>79461697</v>
      </c>
      <c r="U23" s="95">
        <f t="shared" si="7"/>
        <v>0.22322507834629798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243333698</v>
      </c>
      <c r="AA23" s="78">
        <f t="shared" si="11"/>
        <v>43296076</v>
      </c>
      <c r="AB23" s="78">
        <f t="shared" si="12"/>
        <v>286629774</v>
      </c>
      <c r="AC23" s="95">
        <f t="shared" si="13"/>
        <v>0.80520497514081135</v>
      </c>
      <c r="AD23" s="77">
        <v>60629925</v>
      </c>
      <c r="AE23" s="78">
        <v>5743874</v>
      </c>
      <c r="AF23" s="78">
        <f t="shared" si="14"/>
        <v>66373799</v>
      </c>
      <c r="AG23" s="78">
        <v>322948256</v>
      </c>
      <c r="AH23" s="78">
        <v>321467319</v>
      </c>
      <c r="AI23" s="79">
        <v>251557746</v>
      </c>
      <c r="AJ23" s="114">
        <f t="shared" si="15"/>
        <v>0.78252976626840254</v>
      </c>
      <c r="AK23" s="115">
        <f t="shared" si="16"/>
        <v>0.19718470536845412</v>
      </c>
    </row>
    <row r="24" spans="1:37" x14ac:dyDescent="0.2">
      <c r="A24" s="55" t="s">
        <v>101</v>
      </c>
      <c r="B24" s="56" t="s">
        <v>73</v>
      </c>
      <c r="C24" s="57" t="s">
        <v>74</v>
      </c>
      <c r="D24" s="77">
        <v>4945302348</v>
      </c>
      <c r="E24" s="78">
        <v>797238842</v>
      </c>
      <c r="F24" s="79">
        <f t="shared" si="0"/>
        <v>5742541190</v>
      </c>
      <c r="G24" s="77">
        <v>4935691964</v>
      </c>
      <c r="H24" s="78">
        <v>866334700</v>
      </c>
      <c r="I24" s="79">
        <f t="shared" si="1"/>
        <v>5802026664</v>
      </c>
      <c r="J24" s="77">
        <v>1327697595</v>
      </c>
      <c r="K24" s="78">
        <v>184109206</v>
      </c>
      <c r="L24" s="78">
        <f t="shared" si="2"/>
        <v>1511806801</v>
      </c>
      <c r="M24" s="95">
        <f t="shared" si="3"/>
        <v>0.26326442440371944</v>
      </c>
      <c r="N24" s="77">
        <v>1164563392</v>
      </c>
      <c r="O24" s="78">
        <v>221313685</v>
      </c>
      <c r="P24" s="78">
        <f t="shared" si="4"/>
        <v>1385877077</v>
      </c>
      <c r="Q24" s="95">
        <f t="shared" si="5"/>
        <v>0.24133515653546406</v>
      </c>
      <c r="R24" s="77">
        <v>1047010424</v>
      </c>
      <c r="S24" s="78">
        <v>194414554</v>
      </c>
      <c r="T24" s="78">
        <f t="shared" si="6"/>
        <v>1241424978</v>
      </c>
      <c r="U24" s="95">
        <f t="shared" si="7"/>
        <v>0.21396402496781081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3539271411</v>
      </c>
      <c r="AA24" s="78">
        <f t="shared" si="11"/>
        <v>599837445</v>
      </c>
      <c r="AB24" s="78">
        <f t="shared" si="12"/>
        <v>4139108856</v>
      </c>
      <c r="AC24" s="95">
        <f t="shared" si="13"/>
        <v>0.71339018168979584</v>
      </c>
      <c r="AD24" s="77">
        <v>926346569</v>
      </c>
      <c r="AE24" s="78">
        <v>127076119</v>
      </c>
      <c r="AF24" s="78">
        <f t="shared" si="14"/>
        <v>1053422688</v>
      </c>
      <c r="AG24" s="78">
        <v>5186148229</v>
      </c>
      <c r="AH24" s="78">
        <v>5103430268</v>
      </c>
      <c r="AI24" s="79">
        <v>3422176150</v>
      </c>
      <c r="AJ24" s="114">
        <f t="shared" si="15"/>
        <v>0.67056390903546681</v>
      </c>
      <c r="AK24" s="115">
        <f t="shared" si="16"/>
        <v>0.17846804719664444</v>
      </c>
    </row>
    <row r="25" spans="1:37" x14ac:dyDescent="0.2">
      <c r="A25" s="55" t="s">
        <v>101</v>
      </c>
      <c r="B25" s="56" t="s">
        <v>385</v>
      </c>
      <c r="C25" s="57" t="s">
        <v>386</v>
      </c>
      <c r="D25" s="77">
        <v>713725841</v>
      </c>
      <c r="E25" s="78">
        <v>299562774</v>
      </c>
      <c r="F25" s="79">
        <f t="shared" si="0"/>
        <v>1013288615</v>
      </c>
      <c r="G25" s="77">
        <v>705551385</v>
      </c>
      <c r="H25" s="78">
        <v>232981685</v>
      </c>
      <c r="I25" s="79">
        <f t="shared" si="1"/>
        <v>938533070</v>
      </c>
      <c r="J25" s="77">
        <v>161252413</v>
      </c>
      <c r="K25" s="78">
        <v>14342919</v>
      </c>
      <c r="L25" s="78">
        <f t="shared" si="2"/>
        <v>175595332</v>
      </c>
      <c r="M25" s="95">
        <f t="shared" si="3"/>
        <v>0.17329251449252689</v>
      </c>
      <c r="N25" s="77">
        <v>143079580</v>
      </c>
      <c r="O25" s="78">
        <v>4813592</v>
      </c>
      <c r="P25" s="78">
        <f t="shared" si="4"/>
        <v>147893172</v>
      </c>
      <c r="Q25" s="95">
        <f t="shared" si="5"/>
        <v>0.14595365013550457</v>
      </c>
      <c r="R25" s="77">
        <v>108854555</v>
      </c>
      <c r="S25" s="78">
        <v>1995879</v>
      </c>
      <c r="T25" s="78">
        <f t="shared" si="6"/>
        <v>110850434</v>
      </c>
      <c r="U25" s="95">
        <f t="shared" si="7"/>
        <v>0.11811031229831891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413186548</v>
      </c>
      <c r="AA25" s="78">
        <f t="shared" si="11"/>
        <v>21152390</v>
      </c>
      <c r="AB25" s="78">
        <f t="shared" si="12"/>
        <v>434338938</v>
      </c>
      <c r="AC25" s="95">
        <f t="shared" si="13"/>
        <v>0.46278490538431427</v>
      </c>
      <c r="AD25" s="77">
        <v>109709591</v>
      </c>
      <c r="AE25" s="78">
        <v>4128700</v>
      </c>
      <c r="AF25" s="78">
        <f t="shared" si="14"/>
        <v>113838291</v>
      </c>
      <c r="AG25" s="78">
        <v>756642032</v>
      </c>
      <c r="AH25" s="78">
        <v>820383916</v>
      </c>
      <c r="AI25" s="79">
        <v>386350489</v>
      </c>
      <c r="AJ25" s="114">
        <f t="shared" si="15"/>
        <v>0.47093864404820923</v>
      </c>
      <c r="AK25" s="115">
        <f t="shared" si="16"/>
        <v>-2.6246502593753829E-2</v>
      </c>
    </row>
    <row r="26" spans="1:37" x14ac:dyDescent="0.2">
      <c r="A26" s="55" t="s">
        <v>116</v>
      </c>
      <c r="B26" s="56" t="s">
        <v>387</v>
      </c>
      <c r="C26" s="57" t="s">
        <v>388</v>
      </c>
      <c r="D26" s="77">
        <v>967645000</v>
      </c>
      <c r="E26" s="78">
        <v>420353000</v>
      </c>
      <c r="F26" s="79">
        <f t="shared" si="0"/>
        <v>1387998000</v>
      </c>
      <c r="G26" s="77">
        <v>970506000</v>
      </c>
      <c r="H26" s="78">
        <v>516529000</v>
      </c>
      <c r="I26" s="79">
        <f t="shared" si="1"/>
        <v>1487035000</v>
      </c>
      <c r="J26" s="77">
        <v>368371474</v>
      </c>
      <c r="K26" s="78">
        <v>182473658</v>
      </c>
      <c r="L26" s="78">
        <f t="shared" si="2"/>
        <v>550845132</v>
      </c>
      <c r="M26" s="95">
        <f t="shared" si="3"/>
        <v>0.39686305888048828</v>
      </c>
      <c r="N26" s="77">
        <v>309856271</v>
      </c>
      <c r="O26" s="78">
        <v>183650644</v>
      </c>
      <c r="P26" s="78">
        <f t="shared" si="4"/>
        <v>493506915</v>
      </c>
      <c r="Q26" s="95">
        <f t="shared" si="5"/>
        <v>0.35555304474502125</v>
      </c>
      <c r="R26" s="77">
        <v>248325235</v>
      </c>
      <c r="S26" s="78">
        <v>46888960</v>
      </c>
      <c r="T26" s="78">
        <f t="shared" si="6"/>
        <v>295214195</v>
      </c>
      <c r="U26" s="95">
        <f t="shared" si="7"/>
        <v>0.19852538440588149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926552980</v>
      </c>
      <c r="AA26" s="78">
        <f t="shared" si="11"/>
        <v>413013262</v>
      </c>
      <c r="AB26" s="78">
        <f t="shared" si="12"/>
        <v>1339566242</v>
      </c>
      <c r="AC26" s="95">
        <f t="shared" si="13"/>
        <v>0.90083033822337744</v>
      </c>
      <c r="AD26" s="77">
        <v>266120416</v>
      </c>
      <c r="AE26" s="78">
        <v>125237874</v>
      </c>
      <c r="AF26" s="78">
        <f t="shared" si="14"/>
        <v>391358290</v>
      </c>
      <c r="AG26" s="78">
        <v>1277137000</v>
      </c>
      <c r="AH26" s="78">
        <v>1394715000</v>
      </c>
      <c r="AI26" s="79">
        <v>1190545556</v>
      </c>
      <c r="AJ26" s="114">
        <f t="shared" si="15"/>
        <v>0.85361206841541104</v>
      </c>
      <c r="AK26" s="115">
        <f t="shared" si="16"/>
        <v>-0.24566771027132195</v>
      </c>
    </row>
    <row r="27" spans="1:37" ht="16.5" x14ac:dyDescent="0.3">
      <c r="A27" s="58" t="s">
        <v>0</v>
      </c>
      <c r="B27" s="59" t="s">
        <v>389</v>
      </c>
      <c r="C27" s="60" t="s">
        <v>0</v>
      </c>
      <c r="D27" s="80">
        <f>SUM(D22:D26)</f>
        <v>7254440319</v>
      </c>
      <c r="E27" s="81">
        <f>SUM(E22:E26)</f>
        <v>1676426966</v>
      </c>
      <c r="F27" s="82">
        <f t="shared" si="0"/>
        <v>8930867285</v>
      </c>
      <c r="G27" s="80">
        <f>SUM(G22:G26)</f>
        <v>7250299049</v>
      </c>
      <c r="H27" s="81">
        <f>SUM(H22:H26)</f>
        <v>1836479073</v>
      </c>
      <c r="I27" s="82">
        <f t="shared" si="1"/>
        <v>9086778122</v>
      </c>
      <c r="J27" s="80">
        <f>SUM(J22:J26)</f>
        <v>2122038993</v>
      </c>
      <c r="K27" s="81">
        <f>SUM(K22:K26)</f>
        <v>405710985</v>
      </c>
      <c r="L27" s="81">
        <f t="shared" si="2"/>
        <v>2527749978</v>
      </c>
      <c r="M27" s="96">
        <f t="shared" si="3"/>
        <v>0.2830352190145663</v>
      </c>
      <c r="N27" s="80">
        <f>SUM(N22:N26)</f>
        <v>1705788872</v>
      </c>
      <c r="O27" s="81">
        <f>SUM(O22:O26)</f>
        <v>452012987</v>
      </c>
      <c r="P27" s="81">
        <f t="shared" si="4"/>
        <v>2157801859</v>
      </c>
      <c r="Q27" s="96">
        <f t="shared" si="5"/>
        <v>0.24161168116608062</v>
      </c>
      <c r="R27" s="80">
        <f>SUM(R22:R26)</f>
        <v>1653062337</v>
      </c>
      <c r="S27" s="81">
        <f>SUM(S22:S26)</f>
        <v>267511347</v>
      </c>
      <c r="T27" s="81">
        <f t="shared" si="6"/>
        <v>1920573684</v>
      </c>
      <c r="U27" s="96">
        <f t="shared" si="7"/>
        <v>0.21135914822769786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5480890202</v>
      </c>
      <c r="AA27" s="81">
        <f t="shared" si="11"/>
        <v>1125235319</v>
      </c>
      <c r="AB27" s="81">
        <f t="shared" si="12"/>
        <v>6606125521</v>
      </c>
      <c r="AC27" s="96">
        <f t="shared" si="13"/>
        <v>0.72700416278525704</v>
      </c>
      <c r="AD27" s="80">
        <f>SUM(AD22:AD26)</f>
        <v>1441884654</v>
      </c>
      <c r="AE27" s="81">
        <f>SUM(AE22:AE26)</f>
        <v>280623882</v>
      </c>
      <c r="AF27" s="81">
        <f t="shared" si="14"/>
        <v>1722508536</v>
      </c>
      <c r="AG27" s="81">
        <f>SUM(AG22:AG26)</f>
        <v>7947474357</v>
      </c>
      <c r="AH27" s="81">
        <f>SUM(AH22:AH26)</f>
        <v>8069313854</v>
      </c>
      <c r="AI27" s="82">
        <f>SUM(AI22:AI26)</f>
        <v>5615959843</v>
      </c>
      <c r="AJ27" s="116">
        <f t="shared" si="15"/>
        <v>0.69596497851129435</v>
      </c>
      <c r="AK27" s="117">
        <f t="shared" si="16"/>
        <v>0.11498645368686877</v>
      </c>
    </row>
    <row r="28" spans="1:37" x14ac:dyDescent="0.2">
      <c r="A28" s="55" t="s">
        <v>101</v>
      </c>
      <c r="B28" s="56" t="s">
        <v>390</v>
      </c>
      <c r="C28" s="57" t="s">
        <v>391</v>
      </c>
      <c r="D28" s="77">
        <v>550933503</v>
      </c>
      <c r="E28" s="78">
        <v>108462550</v>
      </c>
      <c r="F28" s="79">
        <f t="shared" si="0"/>
        <v>659396053</v>
      </c>
      <c r="G28" s="77">
        <v>550933502</v>
      </c>
      <c r="H28" s="78">
        <v>100445300</v>
      </c>
      <c r="I28" s="79">
        <f t="shared" si="1"/>
        <v>651378802</v>
      </c>
      <c r="J28" s="77">
        <v>53952583</v>
      </c>
      <c r="K28" s="78">
        <v>2456000</v>
      </c>
      <c r="L28" s="78">
        <f t="shared" si="2"/>
        <v>56408583</v>
      </c>
      <c r="M28" s="95">
        <f t="shared" si="3"/>
        <v>8.5545830526832109E-2</v>
      </c>
      <c r="N28" s="77">
        <v>106047423</v>
      </c>
      <c r="O28" s="78">
        <v>20527219</v>
      </c>
      <c r="P28" s="78">
        <f t="shared" si="4"/>
        <v>126574642</v>
      </c>
      <c r="Q28" s="95">
        <f t="shared" si="5"/>
        <v>0.19195541347894601</v>
      </c>
      <c r="R28" s="77">
        <v>54515607</v>
      </c>
      <c r="S28" s="78">
        <v>456721</v>
      </c>
      <c r="T28" s="78">
        <f t="shared" si="6"/>
        <v>54972328</v>
      </c>
      <c r="U28" s="95">
        <f t="shared" si="7"/>
        <v>8.439379333686084E-2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214515613</v>
      </c>
      <c r="AA28" s="78">
        <f t="shared" si="11"/>
        <v>23439940</v>
      </c>
      <c r="AB28" s="78">
        <f t="shared" si="12"/>
        <v>237955553</v>
      </c>
      <c r="AC28" s="95">
        <f t="shared" si="13"/>
        <v>0.36531055703590426</v>
      </c>
      <c r="AD28" s="77">
        <v>96357256</v>
      </c>
      <c r="AE28" s="78">
        <v>5074804</v>
      </c>
      <c r="AF28" s="78">
        <f t="shared" si="14"/>
        <v>101432060</v>
      </c>
      <c r="AG28" s="78">
        <v>580101588</v>
      </c>
      <c r="AH28" s="78">
        <v>567900667</v>
      </c>
      <c r="AI28" s="79">
        <v>311529212</v>
      </c>
      <c r="AJ28" s="114">
        <f t="shared" si="15"/>
        <v>0.54856285632783031</v>
      </c>
      <c r="AK28" s="115">
        <f t="shared" si="16"/>
        <v>-0.45803794184994373</v>
      </c>
    </row>
    <row r="29" spans="1:37" x14ac:dyDescent="0.2">
      <c r="A29" s="55" t="s">
        <v>101</v>
      </c>
      <c r="B29" s="56" t="s">
        <v>392</v>
      </c>
      <c r="C29" s="57" t="s">
        <v>393</v>
      </c>
      <c r="D29" s="77">
        <v>789635014</v>
      </c>
      <c r="E29" s="78">
        <v>106396650</v>
      </c>
      <c r="F29" s="79">
        <f t="shared" si="0"/>
        <v>896031664</v>
      </c>
      <c r="G29" s="77">
        <v>784235014</v>
      </c>
      <c r="H29" s="78">
        <v>297046761</v>
      </c>
      <c r="I29" s="79">
        <f t="shared" si="1"/>
        <v>1081281775</v>
      </c>
      <c r="J29" s="77">
        <v>261711064</v>
      </c>
      <c r="K29" s="78">
        <v>16508994</v>
      </c>
      <c r="L29" s="78">
        <f t="shared" si="2"/>
        <v>278220058</v>
      </c>
      <c r="M29" s="95">
        <f t="shared" si="3"/>
        <v>0.31050248465326558</v>
      </c>
      <c r="N29" s="77">
        <v>214090959</v>
      </c>
      <c r="O29" s="78">
        <v>37947766</v>
      </c>
      <c r="P29" s="78">
        <f t="shared" si="4"/>
        <v>252038725</v>
      </c>
      <c r="Q29" s="95">
        <f t="shared" si="5"/>
        <v>0.28128327951588994</v>
      </c>
      <c r="R29" s="77">
        <v>194103627</v>
      </c>
      <c r="S29" s="78">
        <v>17723998</v>
      </c>
      <c r="T29" s="78">
        <f t="shared" si="6"/>
        <v>211827625</v>
      </c>
      <c r="U29" s="95">
        <f t="shared" si="7"/>
        <v>0.1959041851047568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669905650</v>
      </c>
      <c r="AA29" s="78">
        <f t="shared" si="11"/>
        <v>72180758</v>
      </c>
      <c r="AB29" s="78">
        <f t="shared" si="12"/>
        <v>742086408</v>
      </c>
      <c r="AC29" s="95">
        <f t="shared" si="13"/>
        <v>0.68630252091320043</v>
      </c>
      <c r="AD29" s="77">
        <v>172345202</v>
      </c>
      <c r="AE29" s="78">
        <v>9940384</v>
      </c>
      <c r="AF29" s="78">
        <f t="shared" si="14"/>
        <v>182285586</v>
      </c>
      <c r="AG29" s="78">
        <v>924696961</v>
      </c>
      <c r="AH29" s="78">
        <v>973607088</v>
      </c>
      <c r="AI29" s="79">
        <v>434529167</v>
      </c>
      <c r="AJ29" s="114">
        <f t="shared" si="15"/>
        <v>0.44630854926561503</v>
      </c>
      <c r="AK29" s="115">
        <f t="shared" si="16"/>
        <v>0.16206459132758866</v>
      </c>
    </row>
    <row r="30" spans="1:37" x14ac:dyDescent="0.2">
      <c r="A30" s="55" t="s">
        <v>101</v>
      </c>
      <c r="B30" s="56" t="s">
        <v>394</v>
      </c>
      <c r="C30" s="57" t="s">
        <v>395</v>
      </c>
      <c r="D30" s="77">
        <v>555868844</v>
      </c>
      <c r="E30" s="78">
        <v>92692900</v>
      </c>
      <c r="F30" s="79">
        <f t="shared" si="0"/>
        <v>648561744</v>
      </c>
      <c r="G30" s="77">
        <v>556887213</v>
      </c>
      <c r="H30" s="78">
        <v>88968312</v>
      </c>
      <c r="I30" s="79">
        <f t="shared" si="1"/>
        <v>645855525</v>
      </c>
      <c r="J30" s="77">
        <v>146776276</v>
      </c>
      <c r="K30" s="78">
        <v>16768353</v>
      </c>
      <c r="L30" s="78">
        <f t="shared" si="2"/>
        <v>163544629</v>
      </c>
      <c r="M30" s="95">
        <f t="shared" si="3"/>
        <v>0.25216508761577527</v>
      </c>
      <c r="N30" s="77">
        <v>128783604</v>
      </c>
      <c r="O30" s="78">
        <v>20034845</v>
      </c>
      <c r="P30" s="78">
        <f t="shared" si="4"/>
        <v>148818449</v>
      </c>
      <c r="Q30" s="95">
        <f t="shared" si="5"/>
        <v>0.22945918469097987</v>
      </c>
      <c r="R30" s="77">
        <v>122960253</v>
      </c>
      <c r="S30" s="78">
        <v>15821594</v>
      </c>
      <c r="T30" s="78">
        <f t="shared" si="6"/>
        <v>138781847</v>
      </c>
      <c r="U30" s="95">
        <f t="shared" si="7"/>
        <v>0.21488063758531756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398520133</v>
      </c>
      <c r="AA30" s="78">
        <f t="shared" si="11"/>
        <v>52624792</v>
      </c>
      <c r="AB30" s="78">
        <f t="shared" si="12"/>
        <v>451144925</v>
      </c>
      <c r="AC30" s="95">
        <f t="shared" si="13"/>
        <v>0.69852297849430023</v>
      </c>
      <c r="AD30" s="77">
        <v>112054908</v>
      </c>
      <c r="AE30" s="78">
        <v>16313349</v>
      </c>
      <c r="AF30" s="78">
        <f t="shared" si="14"/>
        <v>128368257</v>
      </c>
      <c r="AG30" s="78">
        <v>603156199</v>
      </c>
      <c r="AH30" s="78">
        <v>605444135</v>
      </c>
      <c r="AI30" s="79">
        <v>434636585</v>
      </c>
      <c r="AJ30" s="114">
        <f t="shared" si="15"/>
        <v>0.71788057704118313</v>
      </c>
      <c r="AK30" s="115">
        <f t="shared" si="16"/>
        <v>8.1122781000290356E-2</v>
      </c>
    </row>
    <row r="31" spans="1:37" x14ac:dyDescent="0.2">
      <c r="A31" s="55" t="s">
        <v>101</v>
      </c>
      <c r="B31" s="56" t="s">
        <v>396</v>
      </c>
      <c r="C31" s="57" t="s">
        <v>397</v>
      </c>
      <c r="D31" s="77">
        <v>1418182584</v>
      </c>
      <c r="E31" s="78">
        <v>311598550</v>
      </c>
      <c r="F31" s="79">
        <f t="shared" si="0"/>
        <v>1729781134</v>
      </c>
      <c r="G31" s="77">
        <v>1457107867</v>
      </c>
      <c r="H31" s="78">
        <v>450580302</v>
      </c>
      <c r="I31" s="79">
        <f t="shared" si="1"/>
        <v>1907688169</v>
      </c>
      <c r="J31" s="77">
        <v>362011039</v>
      </c>
      <c r="K31" s="78">
        <v>64375123</v>
      </c>
      <c r="L31" s="78">
        <f t="shared" si="2"/>
        <v>426386162</v>
      </c>
      <c r="M31" s="95">
        <f t="shared" si="3"/>
        <v>0.24649717448010969</v>
      </c>
      <c r="N31" s="77">
        <v>356711074</v>
      </c>
      <c r="O31" s="78">
        <v>175256913</v>
      </c>
      <c r="P31" s="78">
        <f t="shared" si="4"/>
        <v>531967987</v>
      </c>
      <c r="Q31" s="95">
        <f t="shared" si="5"/>
        <v>0.30753485313477813</v>
      </c>
      <c r="R31" s="77">
        <v>315773027</v>
      </c>
      <c r="S31" s="78">
        <v>94201594</v>
      </c>
      <c r="T31" s="78">
        <f t="shared" si="6"/>
        <v>409974621</v>
      </c>
      <c r="U31" s="95">
        <f t="shared" si="7"/>
        <v>0.21490651756513568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1034495140</v>
      </c>
      <c r="AA31" s="78">
        <f t="shared" si="11"/>
        <v>333833630</v>
      </c>
      <c r="AB31" s="78">
        <f t="shared" si="12"/>
        <v>1368328770</v>
      </c>
      <c r="AC31" s="95">
        <f t="shared" si="13"/>
        <v>0.71727066940781559</v>
      </c>
      <c r="AD31" s="77">
        <v>351494729</v>
      </c>
      <c r="AE31" s="78">
        <v>82603010</v>
      </c>
      <c r="AF31" s="78">
        <f t="shared" si="14"/>
        <v>434097739</v>
      </c>
      <c r="AG31" s="78">
        <v>1504665668</v>
      </c>
      <c r="AH31" s="78">
        <v>1511365668</v>
      </c>
      <c r="AI31" s="79">
        <v>1139740768</v>
      </c>
      <c r="AJ31" s="114">
        <f t="shared" si="15"/>
        <v>0.75411317865134941</v>
      </c>
      <c r="AK31" s="115">
        <f t="shared" si="16"/>
        <v>-5.5570706393382019E-2</v>
      </c>
    </row>
    <row r="32" spans="1:37" x14ac:dyDescent="0.2">
      <c r="A32" s="55" t="s">
        <v>101</v>
      </c>
      <c r="B32" s="56" t="s">
        <v>398</v>
      </c>
      <c r="C32" s="57" t="s">
        <v>399</v>
      </c>
      <c r="D32" s="77">
        <v>868609038</v>
      </c>
      <c r="E32" s="78">
        <v>219833258</v>
      </c>
      <c r="F32" s="79">
        <f t="shared" si="0"/>
        <v>1088442296</v>
      </c>
      <c r="G32" s="77">
        <v>882530830</v>
      </c>
      <c r="H32" s="78">
        <v>222343363</v>
      </c>
      <c r="I32" s="79">
        <f t="shared" si="1"/>
        <v>1104874193</v>
      </c>
      <c r="J32" s="77">
        <v>232846022</v>
      </c>
      <c r="K32" s="78">
        <v>32041405</v>
      </c>
      <c r="L32" s="78">
        <f t="shared" si="2"/>
        <v>264887427</v>
      </c>
      <c r="M32" s="95">
        <f t="shared" si="3"/>
        <v>0.24336377589648536</v>
      </c>
      <c r="N32" s="77">
        <v>264609876</v>
      </c>
      <c r="O32" s="78">
        <v>74878202</v>
      </c>
      <c r="P32" s="78">
        <f t="shared" si="4"/>
        <v>339488078</v>
      </c>
      <c r="Q32" s="95">
        <f t="shared" si="5"/>
        <v>0.31190268813294997</v>
      </c>
      <c r="R32" s="77">
        <v>-129209593</v>
      </c>
      <c r="S32" s="78">
        <v>15890969</v>
      </c>
      <c r="T32" s="78">
        <f t="shared" si="6"/>
        <v>-113318624</v>
      </c>
      <c r="U32" s="95">
        <f t="shared" si="7"/>
        <v>-0.10256246794244746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368246305</v>
      </c>
      <c r="AA32" s="78">
        <f t="shared" si="11"/>
        <v>122810576</v>
      </c>
      <c r="AB32" s="78">
        <f t="shared" si="12"/>
        <v>491056881</v>
      </c>
      <c r="AC32" s="95">
        <f t="shared" si="13"/>
        <v>0.44444596870043829</v>
      </c>
      <c r="AD32" s="77">
        <v>205589064</v>
      </c>
      <c r="AE32" s="78">
        <v>23705558</v>
      </c>
      <c r="AF32" s="78">
        <f t="shared" si="14"/>
        <v>229294622</v>
      </c>
      <c r="AG32" s="78">
        <v>878335685</v>
      </c>
      <c r="AH32" s="78">
        <v>995315053</v>
      </c>
      <c r="AI32" s="79">
        <v>610919320</v>
      </c>
      <c r="AJ32" s="114">
        <f t="shared" si="15"/>
        <v>0.61379491665339059</v>
      </c>
      <c r="AK32" s="115">
        <f t="shared" si="16"/>
        <v>-1.4942053285488746</v>
      </c>
    </row>
    <row r="33" spans="1:37" x14ac:dyDescent="0.2">
      <c r="A33" s="55" t="s">
        <v>116</v>
      </c>
      <c r="B33" s="56" t="s">
        <v>400</v>
      </c>
      <c r="C33" s="57" t="s">
        <v>401</v>
      </c>
      <c r="D33" s="77">
        <v>159511601</v>
      </c>
      <c r="E33" s="78">
        <v>150000</v>
      </c>
      <c r="F33" s="79">
        <f t="shared" si="0"/>
        <v>159661601</v>
      </c>
      <c r="G33" s="77">
        <v>160233927</v>
      </c>
      <c r="H33" s="78">
        <v>180000</v>
      </c>
      <c r="I33" s="79">
        <f t="shared" si="1"/>
        <v>160413927</v>
      </c>
      <c r="J33" s="77">
        <v>64858620</v>
      </c>
      <c r="K33" s="78">
        <v>0</v>
      </c>
      <c r="L33" s="78">
        <f t="shared" si="2"/>
        <v>64858620</v>
      </c>
      <c r="M33" s="95">
        <f t="shared" si="3"/>
        <v>0.4062255394770844</v>
      </c>
      <c r="N33" s="77">
        <v>52094980</v>
      </c>
      <c r="O33" s="78">
        <v>0</v>
      </c>
      <c r="P33" s="78">
        <f t="shared" si="4"/>
        <v>52094980</v>
      </c>
      <c r="Q33" s="95">
        <f t="shared" si="5"/>
        <v>0.32628371301375086</v>
      </c>
      <c r="R33" s="77">
        <v>39504183</v>
      </c>
      <c r="S33" s="78">
        <v>0</v>
      </c>
      <c r="T33" s="78">
        <f t="shared" si="6"/>
        <v>39504183</v>
      </c>
      <c r="U33" s="95">
        <f t="shared" si="7"/>
        <v>0.2462640478840718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156457783</v>
      </c>
      <c r="AA33" s="78">
        <f t="shared" si="11"/>
        <v>0</v>
      </c>
      <c r="AB33" s="78">
        <f t="shared" si="12"/>
        <v>156457783</v>
      </c>
      <c r="AC33" s="95">
        <f t="shared" si="13"/>
        <v>0.97533790192668246</v>
      </c>
      <c r="AD33" s="77">
        <v>42549027</v>
      </c>
      <c r="AE33" s="78">
        <v>0</v>
      </c>
      <c r="AF33" s="78">
        <f t="shared" si="14"/>
        <v>42549027</v>
      </c>
      <c r="AG33" s="78">
        <v>152991589</v>
      </c>
      <c r="AH33" s="78">
        <v>153870743</v>
      </c>
      <c r="AI33" s="79">
        <v>150526339</v>
      </c>
      <c r="AJ33" s="114">
        <f t="shared" si="15"/>
        <v>0.97826484791848967</v>
      </c>
      <c r="AK33" s="115">
        <f t="shared" si="16"/>
        <v>-7.1560837337126371E-2</v>
      </c>
    </row>
    <row r="34" spans="1:37" ht="16.5" x14ac:dyDescent="0.3">
      <c r="A34" s="58" t="s">
        <v>0</v>
      </c>
      <c r="B34" s="59" t="s">
        <v>402</v>
      </c>
      <c r="C34" s="60" t="s">
        <v>0</v>
      </c>
      <c r="D34" s="80">
        <f>SUM(D28:D33)</f>
        <v>4342740584</v>
      </c>
      <c r="E34" s="81">
        <f>SUM(E28:E33)</f>
        <v>839133908</v>
      </c>
      <c r="F34" s="82">
        <f t="shared" si="0"/>
        <v>5181874492</v>
      </c>
      <c r="G34" s="80">
        <f>SUM(G28:G33)</f>
        <v>4391928353</v>
      </c>
      <c r="H34" s="81">
        <f>SUM(H28:H33)</f>
        <v>1159564038</v>
      </c>
      <c r="I34" s="82">
        <f t="shared" si="1"/>
        <v>5551492391</v>
      </c>
      <c r="J34" s="80">
        <f>SUM(J28:J33)</f>
        <v>1122155604</v>
      </c>
      <c r="K34" s="81">
        <f>SUM(K28:K33)</f>
        <v>132149875</v>
      </c>
      <c r="L34" s="81">
        <f t="shared" si="2"/>
        <v>1254305479</v>
      </c>
      <c r="M34" s="96">
        <f t="shared" si="3"/>
        <v>0.24205632169139768</v>
      </c>
      <c r="N34" s="80">
        <f>SUM(N28:N33)</f>
        <v>1122337916</v>
      </c>
      <c r="O34" s="81">
        <f>SUM(O28:O33)</f>
        <v>328644945</v>
      </c>
      <c r="P34" s="81">
        <f t="shared" si="4"/>
        <v>1450982861</v>
      </c>
      <c r="Q34" s="96">
        <f t="shared" si="5"/>
        <v>0.28001119348608106</v>
      </c>
      <c r="R34" s="80">
        <f>SUM(R28:R33)</f>
        <v>597647104</v>
      </c>
      <c r="S34" s="81">
        <f>SUM(S28:S33)</f>
        <v>144094876</v>
      </c>
      <c r="T34" s="81">
        <f t="shared" si="6"/>
        <v>741741980</v>
      </c>
      <c r="U34" s="96">
        <f t="shared" si="7"/>
        <v>0.13361127562788369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2842140624</v>
      </c>
      <c r="AA34" s="81">
        <f t="shared" si="11"/>
        <v>604889696</v>
      </c>
      <c r="AB34" s="81">
        <f t="shared" si="12"/>
        <v>3447030320</v>
      </c>
      <c r="AC34" s="96">
        <f t="shared" si="13"/>
        <v>0.62091957931677544</v>
      </c>
      <c r="AD34" s="80">
        <f>SUM(AD28:AD33)</f>
        <v>980390186</v>
      </c>
      <c r="AE34" s="81">
        <f>SUM(AE28:AE33)</f>
        <v>137637105</v>
      </c>
      <c r="AF34" s="81">
        <f t="shared" si="14"/>
        <v>1118027291</v>
      </c>
      <c r="AG34" s="81">
        <f>SUM(AG28:AG33)</f>
        <v>4643947690</v>
      </c>
      <c r="AH34" s="81">
        <f>SUM(AH28:AH33)</f>
        <v>4807503354</v>
      </c>
      <c r="AI34" s="82">
        <f>SUM(AI28:AI33)</f>
        <v>3081881391</v>
      </c>
      <c r="AJ34" s="116">
        <f t="shared" si="15"/>
        <v>0.64105652436742944</v>
      </c>
      <c r="AK34" s="117">
        <f t="shared" si="16"/>
        <v>-0.33656182995625994</v>
      </c>
    </row>
    <row r="35" spans="1:37" x14ac:dyDescent="0.2">
      <c r="A35" s="55" t="s">
        <v>101</v>
      </c>
      <c r="B35" s="56" t="s">
        <v>403</v>
      </c>
      <c r="C35" s="57" t="s">
        <v>404</v>
      </c>
      <c r="D35" s="77">
        <v>375826571</v>
      </c>
      <c r="E35" s="78">
        <v>79359008</v>
      </c>
      <c r="F35" s="79">
        <f t="shared" si="0"/>
        <v>455185579</v>
      </c>
      <c r="G35" s="77">
        <v>382830774</v>
      </c>
      <c r="H35" s="78">
        <v>73313629</v>
      </c>
      <c r="I35" s="79">
        <f t="shared" si="1"/>
        <v>456144403</v>
      </c>
      <c r="J35" s="77">
        <v>28724969</v>
      </c>
      <c r="K35" s="78">
        <v>6189533</v>
      </c>
      <c r="L35" s="78">
        <f t="shared" si="2"/>
        <v>34914502</v>
      </c>
      <c r="M35" s="95">
        <f t="shared" si="3"/>
        <v>7.6703884329340763E-2</v>
      </c>
      <c r="N35" s="77">
        <v>110696287</v>
      </c>
      <c r="O35" s="78">
        <v>15252936</v>
      </c>
      <c r="P35" s="78">
        <f t="shared" si="4"/>
        <v>125949223</v>
      </c>
      <c r="Q35" s="95">
        <f t="shared" si="5"/>
        <v>0.27669862317848165</v>
      </c>
      <c r="R35" s="77">
        <v>97269378</v>
      </c>
      <c r="S35" s="78">
        <v>12797598</v>
      </c>
      <c r="T35" s="78">
        <f t="shared" si="6"/>
        <v>110066976</v>
      </c>
      <c r="U35" s="95">
        <f t="shared" si="7"/>
        <v>0.24129853457831424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236690634</v>
      </c>
      <c r="AA35" s="78">
        <f t="shared" si="11"/>
        <v>34240067</v>
      </c>
      <c r="AB35" s="78">
        <f t="shared" si="12"/>
        <v>270930701</v>
      </c>
      <c r="AC35" s="95">
        <f t="shared" si="13"/>
        <v>0.59395818345709261</v>
      </c>
      <c r="AD35" s="77">
        <v>87079621</v>
      </c>
      <c r="AE35" s="78">
        <v>6191524</v>
      </c>
      <c r="AF35" s="78">
        <f t="shared" si="14"/>
        <v>93271145</v>
      </c>
      <c r="AG35" s="78">
        <v>408007143</v>
      </c>
      <c r="AH35" s="78">
        <v>410249709</v>
      </c>
      <c r="AI35" s="79">
        <v>302502236</v>
      </c>
      <c r="AJ35" s="114">
        <f t="shared" si="15"/>
        <v>0.73736124453899365</v>
      </c>
      <c r="AK35" s="115">
        <f t="shared" si="16"/>
        <v>0.18007531696968027</v>
      </c>
    </row>
    <row r="36" spans="1:37" x14ac:dyDescent="0.2">
      <c r="A36" s="55" t="s">
        <v>101</v>
      </c>
      <c r="B36" s="56" t="s">
        <v>405</v>
      </c>
      <c r="C36" s="57" t="s">
        <v>406</v>
      </c>
      <c r="D36" s="77">
        <v>680763743</v>
      </c>
      <c r="E36" s="78">
        <v>84156000</v>
      </c>
      <c r="F36" s="79">
        <f t="shared" si="0"/>
        <v>764919743</v>
      </c>
      <c r="G36" s="77">
        <v>697761925</v>
      </c>
      <c r="H36" s="78">
        <v>94038144</v>
      </c>
      <c r="I36" s="79">
        <f t="shared" si="1"/>
        <v>791800069</v>
      </c>
      <c r="J36" s="77">
        <v>199600964</v>
      </c>
      <c r="K36" s="78">
        <v>6825293</v>
      </c>
      <c r="L36" s="78">
        <f t="shared" si="2"/>
        <v>206426257</v>
      </c>
      <c r="M36" s="95">
        <f t="shared" si="3"/>
        <v>0.26986655644473279</v>
      </c>
      <c r="N36" s="77">
        <v>151354055</v>
      </c>
      <c r="O36" s="78">
        <v>21622175</v>
      </c>
      <c r="P36" s="78">
        <f t="shared" si="4"/>
        <v>172976230</v>
      </c>
      <c r="Q36" s="95">
        <f t="shared" si="5"/>
        <v>0.22613644317976506</v>
      </c>
      <c r="R36" s="77">
        <v>234273682</v>
      </c>
      <c r="S36" s="78">
        <v>35685072</v>
      </c>
      <c r="T36" s="78">
        <f t="shared" si="6"/>
        <v>269958754</v>
      </c>
      <c r="U36" s="95">
        <f t="shared" si="7"/>
        <v>0.34094307966017617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585228701</v>
      </c>
      <c r="AA36" s="78">
        <f t="shared" si="11"/>
        <v>64132540</v>
      </c>
      <c r="AB36" s="78">
        <f t="shared" si="12"/>
        <v>649361241</v>
      </c>
      <c r="AC36" s="95">
        <f t="shared" si="13"/>
        <v>0.82010758324397171</v>
      </c>
      <c r="AD36" s="77">
        <v>138664075</v>
      </c>
      <c r="AE36" s="78">
        <v>16930537</v>
      </c>
      <c r="AF36" s="78">
        <f t="shared" si="14"/>
        <v>155594612</v>
      </c>
      <c r="AG36" s="78">
        <v>699391986</v>
      </c>
      <c r="AH36" s="78">
        <v>733638762</v>
      </c>
      <c r="AI36" s="79">
        <v>539888385</v>
      </c>
      <c r="AJ36" s="114">
        <f t="shared" si="15"/>
        <v>0.73590493436877591</v>
      </c>
      <c r="AK36" s="115">
        <f t="shared" si="16"/>
        <v>0.73501351062207743</v>
      </c>
    </row>
    <row r="37" spans="1:37" x14ac:dyDescent="0.2">
      <c r="A37" s="55" t="s">
        <v>101</v>
      </c>
      <c r="B37" s="56" t="s">
        <v>407</v>
      </c>
      <c r="C37" s="57" t="s">
        <v>408</v>
      </c>
      <c r="D37" s="77">
        <v>457809000</v>
      </c>
      <c r="E37" s="78">
        <v>236116080</v>
      </c>
      <c r="F37" s="79">
        <f t="shared" si="0"/>
        <v>693925080</v>
      </c>
      <c r="G37" s="77">
        <v>468997433</v>
      </c>
      <c r="H37" s="78">
        <v>204472667</v>
      </c>
      <c r="I37" s="79">
        <f t="shared" si="1"/>
        <v>673470100</v>
      </c>
      <c r="J37" s="77">
        <v>163163941</v>
      </c>
      <c r="K37" s="78">
        <v>46469830</v>
      </c>
      <c r="L37" s="78">
        <f t="shared" si="2"/>
        <v>209633771</v>
      </c>
      <c r="M37" s="95">
        <f t="shared" si="3"/>
        <v>0.30209856516498873</v>
      </c>
      <c r="N37" s="77">
        <v>133033698</v>
      </c>
      <c r="O37" s="78">
        <v>56050943</v>
      </c>
      <c r="P37" s="78">
        <f t="shared" si="4"/>
        <v>189084641</v>
      </c>
      <c r="Q37" s="95">
        <f t="shared" si="5"/>
        <v>0.2724856709315075</v>
      </c>
      <c r="R37" s="77">
        <v>122828124</v>
      </c>
      <c r="S37" s="78">
        <v>29637318</v>
      </c>
      <c r="T37" s="78">
        <f t="shared" si="6"/>
        <v>152465442</v>
      </c>
      <c r="U37" s="95">
        <f t="shared" si="7"/>
        <v>0.22638784112316196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419025763</v>
      </c>
      <c r="AA37" s="78">
        <f t="shared" si="11"/>
        <v>132158091</v>
      </c>
      <c r="AB37" s="78">
        <f t="shared" si="12"/>
        <v>551183854</v>
      </c>
      <c r="AC37" s="95">
        <f t="shared" si="13"/>
        <v>0.81842364493984221</v>
      </c>
      <c r="AD37" s="77">
        <v>113889297</v>
      </c>
      <c r="AE37" s="78">
        <v>49463687</v>
      </c>
      <c r="AF37" s="78">
        <f t="shared" si="14"/>
        <v>163352984</v>
      </c>
      <c r="AG37" s="78">
        <v>586175151</v>
      </c>
      <c r="AH37" s="78">
        <v>619860105</v>
      </c>
      <c r="AI37" s="79">
        <v>514333362</v>
      </c>
      <c r="AJ37" s="114">
        <f t="shared" si="15"/>
        <v>0.82975716270689814</v>
      </c>
      <c r="AK37" s="115">
        <f t="shared" si="16"/>
        <v>-6.6650401684734462E-2</v>
      </c>
    </row>
    <row r="38" spans="1:37" x14ac:dyDescent="0.2">
      <c r="A38" s="55" t="s">
        <v>101</v>
      </c>
      <c r="B38" s="56" t="s">
        <v>409</v>
      </c>
      <c r="C38" s="57" t="s">
        <v>410</v>
      </c>
      <c r="D38" s="77">
        <v>915421905</v>
      </c>
      <c r="E38" s="78">
        <v>299863484</v>
      </c>
      <c r="F38" s="79">
        <f t="shared" si="0"/>
        <v>1215285389</v>
      </c>
      <c r="G38" s="77">
        <v>922449839</v>
      </c>
      <c r="H38" s="78">
        <v>424882551</v>
      </c>
      <c r="I38" s="79">
        <f t="shared" si="1"/>
        <v>1347332390</v>
      </c>
      <c r="J38" s="77">
        <v>329255530</v>
      </c>
      <c r="K38" s="78">
        <v>99143597</v>
      </c>
      <c r="L38" s="78">
        <f t="shared" si="2"/>
        <v>428399127</v>
      </c>
      <c r="M38" s="95">
        <f t="shared" si="3"/>
        <v>0.35250907389951347</v>
      </c>
      <c r="N38" s="77">
        <v>272661281</v>
      </c>
      <c r="O38" s="78">
        <v>145037956</v>
      </c>
      <c r="P38" s="78">
        <f t="shared" si="4"/>
        <v>417699237</v>
      </c>
      <c r="Q38" s="95">
        <f t="shared" si="5"/>
        <v>0.34370464812689361</v>
      </c>
      <c r="R38" s="77">
        <v>220439767</v>
      </c>
      <c r="S38" s="78">
        <v>20167903</v>
      </c>
      <c r="T38" s="78">
        <f t="shared" si="6"/>
        <v>240607670</v>
      </c>
      <c r="U38" s="95">
        <f t="shared" si="7"/>
        <v>0.17858078064908689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822356578</v>
      </c>
      <c r="AA38" s="78">
        <f t="shared" si="11"/>
        <v>264349456</v>
      </c>
      <c r="AB38" s="78">
        <f t="shared" si="12"/>
        <v>1086706034</v>
      </c>
      <c r="AC38" s="95">
        <f t="shared" si="13"/>
        <v>0.8065612035052464</v>
      </c>
      <c r="AD38" s="77">
        <v>196390372</v>
      </c>
      <c r="AE38" s="78">
        <v>37734493</v>
      </c>
      <c r="AF38" s="78">
        <f t="shared" si="14"/>
        <v>234124865</v>
      </c>
      <c r="AG38" s="78">
        <v>1253649216</v>
      </c>
      <c r="AH38" s="78">
        <v>1204228253</v>
      </c>
      <c r="AI38" s="79">
        <v>805155786</v>
      </c>
      <c r="AJ38" s="114">
        <f t="shared" si="15"/>
        <v>0.66860728769166322</v>
      </c>
      <c r="AK38" s="115">
        <f t="shared" si="16"/>
        <v>2.7689519436562282E-2</v>
      </c>
    </row>
    <row r="39" spans="1:37" x14ac:dyDescent="0.2">
      <c r="A39" s="55" t="s">
        <v>116</v>
      </c>
      <c r="B39" s="56" t="s">
        <v>411</v>
      </c>
      <c r="C39" s="57" t="s">
        <v>412</v>
      </c>
      <c r="D39" s="77">
        <v>1273051732</v>
      </c>
      <c r="E39" s="78">
        <v>593743325</v>
      </c>
      <c r="F39" s="79">
        <f t="shared" si="0"/>
        <v>1866795057</v>
      </c>
      <c r="G39" s="77">
        <v>1312647010</v>
      </c>
      <c r="H39" s="78">
        <v>569617873</v>
      </c>
      <c r="I39" s="79">
        <f t="shared" si="1"/>
        <v>1882264883</v>
      </c>
      <c r="J39" s="77">
        <v>486800429</v>
      </c>
      <c r="K39" s="78">
        <v>33707763</v>
      </c>
      <c r="L39" s="78">
        <f t="shared" si="2"/>
        <v>520508192</v>
      </c>
      <c r="M39" s="95">
        <f t="shared" si="3"/>
        <v>0.27882449658746872</v>
      </c>
      <c r="N39" s="77">
        <v>178417728</v>
      </c>
      <c r="O39" s="78">
        <v>118772491</v>
      </c>
      <c r="P39" s="78">
        <f t="shared" si="4"/>
        <v>297190219</v>
      </c>
      <c r="Q39" s="95">
        <f t="shared" si="5"/>
        <v>0.1591980961625184</v>
      </c>
      <c r="R39" s="77">
        <v>579546867</v>
      </c>
      <c r="S39" s="78">
        <v>70938544</v>
      </c>
      <c r="T39" s="78">
        <f t="shared" si="6"/>
        <v>650485411</v>
      </c>
      <c r="U39" s="95">
        <f t="shared" si="7"/>
        <v>0.34558654144534662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1244765024</v>
      </c>
      <c r="AA39" s="78">
        <f t="shared" si="11"/>
        <v>223418798</v>
      </c>
      <c r="AB39" s="78">
        <f t="shared" si="12"/>
        <v>1468183822</v>
      </c>
      <c r="AC39" s="95">
        <f t="shared" si="13"/>
        <v>0.7800091449721851</v>
      </c>
      <c r="AD39" s="77">
        <v>339524307</v>
      </c>
      <c r="AE39" s="78">
        <v>32963550</v>
      </c>
      <c r="AF39" s="78">
        <f t="shared" si="14"/>
        <v>372487857</v>
      </c>
      <c r="AG39" s="78">
        <v>1720155590</v>
      </c>
      <c r="AH39" s="78">
        <v>1807116384</v>
      </c>
      <c r="AI39" s="79">
        <v>1229867512</v>
      </c>
      <c r="AJ39" s="114">
        <f t="shared" si="15"/>
        <v>0.68056906732134415</v>
      </c>
      <c r="AK39" s="115">
        <f t="shared" si="16"/>
        <v>0.74632648763097809</v>
      </c>
    </row>
    <row r="40" spans="1:37" ht="16.5" x14ac:dyDescent="0.3">
      <c r="A40" s="58" t="s">
        <v>0</v>
      </c>
      <c r="B40" s="59" t="s">
        <v>413</v>
      </c>
      <c r="C40" s="60" t="s">
        <v>0</v>
      </c>
      <c r="D40" s="80">
        <f>SUM(D35:D39)</f>
        <v>3702872951</v>
      </c>
      <c r="E40" s="81">
        <f>SUM(E35:E39)</f>
        <v>1293237897</v>
      </c>
      <c r="F40" s="82">
        <f t="shared" si="0"/>
        <v>4996110848</v>
      </c>
      <c r="G40" s="80">
        <f>SUM(G35:G39)</f>
        <v>3784686981</v>
      </c>
      <c r="H40" s="81">
        <f>SUM(H35:H39)</f>
        <v>1366324864</v>
      </c>
      <c r="I40" s="82">
        <f t="shared" si="1"/>
        <v>5151011845</v>
      </c>
      <c r="J40" s="80">
        <f>SUM(J35:J39)</f>
        <v>1207545833</v>
      </c>
      <c r="K40" s="81">
        <f>SUM(K35:K39)</f>
        <v>192336016</v>
      </c>
      <c r="L40" s="81">
        <f t="shared" si="2"/>
        <v>1399881849</v>
      </c>
      <c r="M40" s="96">
        <f t="shared" si="3"/>
        <v>0.28019431345491236</v>
      </c>
      <c r="N40" s="80">
        <f>SUM(N35:N39)</f>
        <v>846163049</v>
      </c>
      <c r="O40" s="81">
        <f>SUM(O35:O39)</f>
        <v>356736501</v>
      </c>
      <c r="P40" s="81">
        <f t="shared" si="4"/>
        <v>1202899550</v>
      </c>
      <c r="Q40" s="96">
        <f t="shared" si="5"/>
        <v>0.24076718603662173</v>
      </c>
      <c r="R40" s="80">
        <f>SUM(R35:R39)</f>
        <v>1254357818</v>
      </c>
      <c r="S40" s="81">
        <f>SUM(S35:S39)</f>
        <v>169226435</v>
      </c>
      <c r="T40" s="81">
        <f t="shared" si="6"/>
        <v>1423584253</v>
      </c>
      <c r="U40" s="96">
        <f t="shared" si="7"/>
        <v>0.27636982710141683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3308066700</v>
      </c>
      <c r="AA40" s="81">
        <f t="shared" si="11"/>
        <v>718298952</v>
      </c>
      <c r="AB40" s="81">
        <f t="shared" si="12"/>
        <v>4026365652</v>
      </c>
      <c r="AC40" s="96">
        <f t="shared" si="13"/>
        <v>0.78166499576356541</v>
      </c>
      <c r="AD40" s="80">
        <f>SUM(AD35:AD39)</f>
        <v>875547672</v>
      </c>
      <c r="AE40" s="81">
        <f>SUM(AE35:AE39)</f>
        <v>143283791</v>
      </c>
      <c r="AF40" s="81">
        <f t="shared" si="14"/>
        <v>1018831463</v>
      </c>
      <c r="AG40" s="81">
        <f>SUM(AG35:AG39)</f>
        <v>4667379086</v>
      </c>
      <c r="AH40" s="81">
        <f>SUM(AH35:AH39)</f>
        <v>4775093213</v>
      </c>
      <c r="AI40" s="82">
        <f>SUM(AI35:AI39)</f>
        <v>3391747281</v>
      </c>
      <c r="AJ40" s="116">
        <f t="shared" si="15"/>
        <v>0.71029970090763961</v>
      </c>
      <c r="AK40" s="117">
        <f t="shared" si="16"/>
        <v>0.39727158484896541</v>
      </c>
    </row>
    <row r="41" spans="1:37" ht="16.5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26562393248</v>
      </c>
      <c r="E41" s="84">
        <f>SUM(E9:E14,E16:E20,E22:E26,E28:E33,E35:E39)</f>
        <v>7157260130</v>
      </c>
      <c r="F41" s="85">
        <f t="shared" si="0"/>
        <v>33719653378</v>
      </c>
      <c r="G41" s="83">
        <f>SUM(G9:G14,G16:G20,G22:G26,G28:G33,G35:G39)</f>
        <v>26761006606</v>
      </c>
      <c r="H41" s="84">
        <f>SUM(H9:H14,H16:H20,H22:H26,H28:H33,H35:H39)</f>
        <v>7731553973</v>
      </c>
      <c r="I41" s="85">
        <f t="shared" si="1"/>
        <v>34492560579</v>
      </c>
      <c r="J41" s="83">
        <f>SUM(J9:J14,J16:J20,J22:J26,J28:J33,J35:J39)</f>
        <v>7756022936</v>
      </c>
      <c r="K41" s="84">
        <f>SUM(K9:K14,K16:K20,K22:K26,K28:K33,K35:K39)</f>
        <v>1347372379</v>
      </c>
      <c r="L41" s="84">
        <f t="shared" si="2"/>
        <v>9103395315</v>
      </c>
      <c r="M41" s="97">
        <f t="shared" si="3"/>
        <v>0.26997298023648741</v>
      </c>
      <c r="N41" s="83">
        <f>SUM(N9:N14,N16:N20,N22:N26,N28:N33,N35:N39)</f>
        <v>6486833413</v>
      </c>
      <c r="O41" s="84">
        <f>SUM(O9:O14,O16:O20,O22:O26,O28:O33,O35:O39)</f>
        <v>1880893136</v>
      </c>
      <c r="P41" s="84">
        <f t="shared" si="4"/>
        <v>8367726549</v>
      </c>
      <c r="Q41" s="97">
        <f t="shared" si="5"/>
        <v>0.24815577002518735</v>
      </c>
      <c r="R41" s="83">
        <f>SUM(R9:R14,R16:R20,R22:R26,R28:R33,R35:R39)</f>
        <v>6099323197</v>
      </c>
      <c r="S41" s="84">
        <f>SUM(S9:S14,S16:S20,S22:S26,S28:S33,S35:S39)</f>
        <v>1068934973</v>
      </c>
      <c r="T41" s="84">
        <f t="shared" si="6"/>
        <v>7168258170</v>
      </c>
      <c r="U41" s="97">
        <f t="shared" si="7"/>
        <v>0.20782041256641956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20342179546</v>
      </c>
      <c r="AA41" s="84">
        <f t="shared" si="11"/>
        <v>4297200488</v>
      </c>
      <c r="AB41" s="84">
        <f t="shared" si="12"/>
        <v>24639380034</v>
      </c>
      <c r="AC41" s="97">
        <f t="shared" si="13"/>
        <v>0.71433896528404206</v>
      </c>
      <c r="AD41" s="83">
        <f>SUM(AD9:AD14,AD16:AD20,AD22:AD26,AD28:AD33,AD35:AD39)</f>
        <v>19032765637</v>
      </c>
      <c r="AE41" s="84">
        <f>SUM(AE9:AE14,AE16:AE20,AE22:AE26,AE28:AE33,AE35:AE39)</f>
        <v>979192706</v>
      </c>
      <c r="AF41" s="84">
        <f t="shared" si="14"/>
        <v>20011958343</v>
      </c>
      <c r="AG41" s="84">
        <f>SUM(AG9:AG14,AG16:AG20,AG22:AG26,AG28:AG33,AG35:AG39)</f>
        <v>30366939444</v>
      </c>
      <c r="AH41" s="84">
        <f>SUM(AH9:AH14,AH16:AH20,AH22:AH26,AH28:AH33,AH35:AH39)</f>
        <v>31026458758</v>
      </c>
      <c r="AI41" s="85">
        <f>SUM(AI9:AI14,AI16:AI20,AI22:AI26,AI28:AI33,AI35:AI39)</f>
        <v>34263904385</v>
      </c>
      <c r="AJ41" s="118">
        <f t="shared" si="15"/>
        <v>1.1043446708582314</v>
      </c>
      <c r="AK41" s="119">
        <f t="shared" si="16"/>
        <v>-0.64180126466696397</v>
      </c>
    </row>
    <row r="42" spans="1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2" width="12.5703125" bestFit="1" customWidth="1"/>
    <col min="13" max="13" width="14.140625" bestFit="1" customWidth="1"/>
    <col min="14" max="16" width="12.5703125" bestFit="1" customWidth="1"/>
    <col min="17" max="17" width="14.140625" bestFit="1" customWidth="1"/>
    <col min="18" max="21" width="12.5703125" bestFit="1" customWidth="1"/>
    <col min="22" max="25" width="12.5703125" hidden="1" customWidth="1"/>
    <col min="26" max="28" width="12.5703125" bestFit="1" customWidth="1"/>
    <col min="29" max="29" width="14.140625" bestFit="1" customWidth="1"/>
    <col min="30" max="35" width="12.5703125" hidden="1" customWidth="1"/>
    <col min="36" max="36" width="14.140625" hidden="1" customWidth="1"/>
    <col min="37" max="37" width="12.5703125" bestFit="1" customWidth="1"/>
  </cols>
  <sheetData>
    <row r="1" spans="1:37" ht="14.45" customHeight="1" x14ac:dyDescent="0.3">
      <c r="A1" s="1"/>
    </row>
    <row r="2" spans="1:37" ht="15.6" customHeight="1" x14ac:dyDescent="0.2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45" customHeight="1" x14ac:dyDescent="0.2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2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45" customHeight="1" x14ac:dyDescent="0.2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4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45" customHeight="1" x14ac:dyDescent="0.2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x14ac:dyDescent="0.2">
      <c r="A9" s="55" t="s">
        <v>101</v>
      </c>
      <c r="B9" s="56" t="s">
        <v>415</v>
      </c>
      <c r="C9" s="57" t="s">
        <v>416</v>
      </c>
      <c r="D9" s="77">
        <v>724446335</v>
      </c>
      <c r="E9" s="78">
        <v>20500000</v>
      </c>
      <c r="F9" s="79">
        <f>$D9       +$E9</f>
        <v>744946335</v>
      </c>
      <c r="G9" s="77">
        <v>785936640</v>
      </c>
      <c r="H9" s="78">
        <v>520706563</v>
      </c>
      <c r="I9" s="79">
        <f>$G9       +$H9</f>
        <v>1306643203</v>
      </c>
      <c r="J9" s="77">
        <v>15729875</v>
      </c>
      <c r="K9" s="78">
        <v>30199976</v>
      </c>
      <c r="L9" s="78">
        <f>$J9       +$K9</f>
        <v>45929851</v>
      </c>
      <c r="M9" s="95">
        <f>IF(($F9       =0),0,($L9       /$F9       ))</f>
        <v>6.1655247958230443E-2</v>
      </c>
      <c r="N9" s="77">
        <v>191475982</v>
      </c>
      <c r="O9" s="78">
        <v>90032338</v>
      </c>
      <c r="P9" s="78">
        <f>$N9       +$O9</f>
        <v>281508320</v>
      </c>
      <c r="Q9" s="95">
        <f>IF(($F9       =0),0,($P9       /$F9       ))</f>
        <v>0.37789073759252739</v>
      </c>
      <c r="R9" s="77">
        <v>166883276</v>
      </c>
      <c r="S9" s="78">
        <v>99768054</v>
      </c>
      <c r="T9" s="78">
        <f>$R9       +$S9</f>
        <v>266651330</v>
      </c>
      <c r="U9" s="95">
        <f>IF(($I9       =0),0,($T9       /$I9       ))</f>
        <v>0.20407355993417278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374089133</v>
      </c>
      <c r="AA9" s="78">
        <f>$K9       +$O9       +$S9</f>
        <v>220000368</v>
      </c>
      <c r="AB9" s="78">
        <f>$Z9       +$AA9</f>
        <v>594089501</v>
      </c>
      <c r="AC9" s="95">
        <f>IF(($I9       =0),0,($AB9       /$I9       ))</f>
        <v>0.45466849682912253</v>
      </c>
      <c r="AD9" s="77">
        <v>42083484</v>
      </c>
      <c r="AE9" s="78">
        <v>65268839</v>
      </c>
      <c r="AF9" s="78">
        <f>$AD9       +$AE9</f>
        <v>107352323</v>
      </c>
      <c r="AG9" s="78">
        <v>1014569177</v>
      </c>
      <c r="AH9" s="78">
        <v>1039458009</v>
      </c>
      <c r="AI9" s="79">
        <v>593273890</v>
      </c>
      <c r="AJ9" s="114">
        <f>IF(($AH9       =0),0,($AI9       /$AH9       ))</f>
        <v>0.57075310870013218</v>
      </c>
      <c r="AK9" s="115">
        <f>IF(($AF9       =0),0,(($T9       /$AF9       )-1))</f>
        <v>1.4838897058613254</v>
      </c>
    </row>
    <row r="10" spans="1:37" x14ac:dyDescent="0.2">
      <c r="A10" s="55" t="s">
        <v>101</v>
      </c>
      <c r="B10" s="56" t="s">
        <v>417</v>
      </c>
      <c r="C10" s="57" t="s">
        <v>418</v>
      </c>
      <c r="D10" s="77">
        <v>1070077655</v>
      </c>
      <c r="E10" s="78">
        <v>166448450</v>
      </c>
      <c r="F10" s="79">
        <f t="shared" ref="F10:F32" si="0">$D10      +$E10</f>
        <v>1236526105</v>
      </c>
      <c r="G10" s="77">
        <v>1094862599</v>
      </c>
      <c r="H10" s="78">
        <v>168051680</v>
      </c>
      <c r="I10" s="79">
        <f t="shared" ref="I10:I32" si="1">$G10      +$H10</f>
        <v>1262914279</v>
      </c>
      <c r="J10" s="77">
        <v>292680123</v>
      </c>
      <c r="K10" s="78">
        <v>42795928</v>
      </c>
      <c r="L10" s="78">
        <f t="shared" ref="L10:L32" si="2">$J10      +$K10</f>
        <v>335476051</v>
      </c>
      <c r="M10" s="95">
        <f t="shared" ref="M10:M32" si="3">IF(($F10      =0),0,($L10      /$F10      ))</f>
        <v>0.2713052717961017</v>
      </c>
      <c r="N10" s="77">
        <v>262599270</v>
      </c>
      <c r="O10" s="78">
        <v>28730621</v>
      </c>
      <c r="P10" s="78">
        <f t="shared" ref="P10:P32" si="4">$N10      +$O10</f>
        <v>291329891</v>
      </c>
      <c r="Q10" s="95">
        <f t="shared" ref="Q10:Q32" si="5">IF(($F10      =0),0,($P10      /$F10      ))</f>
        <v>0.23560351036826674</v>
      </c>
      <c r="R10" s="77">
        <v>248132621</v>
      </c>
      <c r="S10" s="78">
        <v>22834362</v>
      </c>
      <c r="T10" s="78">
        <f t="shared" ref="T10:T32" si="6">$R10      +$S10</f>
        <v>270966983</v>
      </c>
      <c r="U10" s="95">
        <f t="shared" ref="U10:U32" si="7">IF(($I10      =0),0,($T10      /$I10      ))</f>
        <v>0.21455690818109754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      +$R10</f>
        <v>803412014</v>
      </c>
      <c r="AA10" s="78">
        <f t="shared" ref="AA10:AA32" si="11">$K10      +$O10      +$S10</f>
        <v>94360911</v>
      </c>
      <c r="AB10" s="78">
        <f t="shared" ref="AB10:AB32" si="12">$Z10      +$AA10</f>
        <v>897772925</v>
      </c>
      <c r="AC10" s="95">
        <f t="shared" ref="AC10:AC32" si="13">IF(($I10      =0),0,($AB10      /$I10      ))</f>
        <v>0.7108739998655127</v>
      </c>
      <c r="AD10" s="77">
        <v>225691791</v>
      </c>
      <c r="AE10" s="78">
        <v>38963676</v>
      </c>
      <c r="AF10" s="78">
        <f t="shared" ref="AF10:AF32" si="14">$AD10      +$AE10</f>
        <v>264655467</v>
      </c>
      <c r="AG10" s="78">
        <v>1208480174</v>
      </c>
      <c r="AH10" s="78">
        <v>1281491124</v>
      </c>
      <c r="AI10" s="79">
        <v>893711728</v>
      </c>
      <c r="AJ10" s="114">
        <f t="shared" ref="AJ10:AJ32" si="15">IF(($AH10      =0),0,($AI10      /$AH10      ))</f>
        <v>0.69739985807346094</v>
      </c>
      <c r="AK10" s="115">
        <f t="shared" ref="AK10:AK32" si="16">IF(($AF10      =0),0,(($T10      /$AF10      )-1))</f>
        <v>2.3848046940212919E-2</v>
      </c>
    </row>
    <row r="11" spans="1:37" x14ac:dyDescent="0.2">
      <c r="A11" s="55" t="s">
        <v>101</v>
      </c>
      <c r="B11" s="56" t="s">
        <v>419</v>
      </c>
      <c r="C11" s="57" t="s">
        <v>420</v>
      </c>
      <c r="D11" s="77">
        <v>762711513</v>
      </c>
      <c r="E11" s="78">
        <v>82001634</v>
      </c>
      <c r="F11" s="79">
        <f t="shared" si="0"/>
        <v>844713147</v>
      </c>
      <c r="G11" s="77">
        <v>826026088</v>
      </c>
      <c r="H11" s="78">
        <v>104524095</v>
      </c>
      <c r="I11" s="79">
        <f t="shared" si="1"/>
        <v>930550183</v>
      </c>
      <c r="J11" s="77">
        <v>61413691</v>
      </c>
      <c r="K11" s="78">
        <v>27961234</v>
      </c>
      <c r="L11" s="78">
        <f t="shared" si="2"/>
        <v>89374925</v>
      </c>
      <c r="M11" s="95">
        <f t="shared" si="3"/>
        <v>0.10580505976190281</v>
      </c>
      <c r="N11" s="77">
        <v>209095452</v>
      </c>
      <c r="O11" s="78">
        <v>20666517</v>
      </c>
      <c r="P11" s="78">
        <f t="shared" si="4"/>
        <v>229761969</v>
      </c>
      <c r="Q11" s="95">
        <f t="shared" si="5"/>
        <v>0.27199999173210454</v>
      </c>
      <c r="R11" s="77">
        <v>85631046</v>
      </c>
      <c r="S11" s="78">
        <v>13211647</v>
      </c>
      <c r="T11" s="78">
        <f t="shared" si="6"/>
        <v>98842693</v>
      </c>
      <c r="U11" s="95">
        <f t="shared" si="7"/>
        <v>0.10621962663135601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356140189</v>
      </c>
      <c r="AA11" s="78">
        <f t="shared" si="11"/>
        <v>61839398</v>
      </c>
      <c r="AB11" s="78">
        <f t="shared" si="12"/>
        <v>417979587</v>
      </c>
      <c r="AC11" s="95">
        <f t="shared" si="13"/>
        <v>0.4491746867992395</v>
      </c>
      <c r="AD11" s="77">
        <v>168581591</v>
      </c>
      <c r="AE11" s="78">
        <v>17323875</v>
      </c>
      <c r="AF11" s="78">
        <f t="shared" si="14"/>
        <v>185905466</v>
      </c>
      <c r="AG11" s="78">
        <v>807107758</v>
      </c>
      <c r="AH11" s="78">
        <v>820945293</v>
      </c>
      <c r="AI11" s="79">
        <v>601555712</v>
      </c>
      <c r="AJ11" s="114">
        <f t="shared" si="15"/>
        <v>0.73275980400803642</v>
      </c>
      <c r="AK11" s="115">
        <f t="shared" si="16"/>
        <v>-0.46831744581409995</v>
      </c>
    </row>
    <row r="12" spans="1:37" x14ac:dyDescent="0.2">
      <c r="A12" s="55" t="s">
        <v>101</v>
      </c>
      <c r="B12" s="56" t="s">
        <v>421</v>
      </c>
      <c r="C12" s="57" t="s">
        <v>422</v>
      </c>
      <c r="D12" s="77">
        <v>525612438</v>
      </c>
      <c r="E12" s="78">
        <v>52356900</v>
      </c>
      <c r="F12" s="79">
        <f t="shared" si="0"/>
        <v>577969338</v>
      </c>
      <c r="G12" s="77">
        <v>531260604</v>
      </c>
      <c r="H12" s="78">
        <v>46489900</v>
      </c>
      <c r="I12" s="79">
        <f t="shared" si="1"/>
        <v>577750504</v>
      </c>
      <c r="J12" s="77">
        <v>134046168</v>
      </c>
      <c r="K12" s="78">
        <v>9556885</v>
      </c>
      <c r="L12" s="78">
        <f t="shared" si="2"/>
        <v>143603053</v>
      </c>
      <c r="M12" s="95">
        <f t="shared" si="3"/>
        <v>0.24846136907006647</v>
      </c>
      <c r="N12" s="77">
        <v>111351029</v>
      </c>
      <c r="O12" s="78">
        <v>16674170</v>
      </c>
      <c r="P12" s="78">
        <f t="shared" si="4"/>
        <v>128025199</v>
      </c>
      <c r="Q12" s="95">
        <f t="shared" si="5"/>
        <v>0.22150863477120997</v>
      </c>
      <c r="R12" s="77">
        <v>77346089</v>
      </c>
      <c r="S12" s="78">
        <v>2943411</v>
      </c>
      <c r="T12" s="78">
        <f t="shared" si="6"/>
        <v>80289500</v>
      </c>
      <c r="U12" s="95">
        <f t="shared" si="7"/>
        <v>0.13896915613941205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322743286</v>
      </c>
      <c r="AA12" s="78">
        <f t="shared" si="11"/>
        <v>29174466</v>
      </c>
      <c r="AB12" s="78">
        <f t="shared" si="12"/>
        <v>351917752</v>
      </c>
      <c r="AC12" s="95">
        <f t="shared" si="13"/>
        <v>0.60911717006481403</v>
      </c>
      <c r="AD12" s="77">
        <v>91139227</v>
      </c>
      <c r="AE12" s="78">
        <v>6631712</v>
      </c>
      <c r="AF12" s="78">
        <f t="shared" si="14"/>
        <v>97770939</v>
      </c>
      <c r="AG12" s="78">
        <v>459190613</v>
      </c>
      <c r="AH12" s="78">
        <v>535526025</v>
      </c>
      <c r="AI12" s="79">
        <v>335833807</v>
      </c>
      <c r="AJ12" s="114">
        <f t="shared" si="15"/>
        <v>0.62711015211632337</v>
      </c>
      <c r="AK12" s="115">
        <f t="shared" si="16"/>
        <v>-0.17879994995240867</v>
      </c>
    </row>
    <row r="13" spans="1:37" x14ac:dyDescent="0.2">
      <c r="A13" s="55" t="s">
        <v>101</v>
      </c>
      <c r="B13" s="56" t="s">
        <v>423</v>
      </c>
      <c r="C13" s="57" t="s">
        <v>424</v>
      </c>
      <c r="D13" s="77">
        <v>1133122559</v>
      </c>
      <c r="E13" s="78">
        <v>75686600</v>
      </c>
      <c r="F13" s="79">
        <f t="shared" si="0"/>
        <v>1208809159</v>
      </c>
      <c r="G13" s="77">
        <v>1181949769</v>
      </c>
      <c r="H13" s="78">
        <v>92243791</v>
      </c>
      <c r="I13" s="79">
        <f t="shared" si="1"/>
        <v>1274193560</v>
      </c>
      <c r="J13" s="77">
        <v>291032272</v>
      </c>
      <c r="K13" s="78">
        <v>17322438</v>
      </c>
      <c r="L13" s="78">
        <f t="shared" si="2"/>
        <v>308354710</v>
      </c>
      <c r="M13" s="95">
        <f t="shared" si="3"/>
        <v>0.25508965389961941</v>
      </c>
      <c r="N13" s="77">
        <v>216923561</v>
      </c>
      <c r="O13" s="78">
        <v>12155655</v>
      </c>
      <c r="P13" s="78">
        <f t="shared" si="4"/>
        <v>229079216</v>
      </c>
      <c r="Q13" s="95">
        <f t="shared" si="5"/>
        <v>0.18950817363884651</v>
      </c>
      <c r="R13" s="77">
        <v>333213285</v>
      </c>
      <c r="S13" s="78">
        <v>8288577</v>
      </c>
      <c r="T13" s="78">
        <f t="shared" si="6"/>
        <v>341501862</v>
      </c>
      <c r="U13" s="95">
        <f t="shared" si="7"/>
        <v>0.26801411710164347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841169118</v>
      </c>
      <c r="AA13" s="78">
        <f t="shared" si="11"/>
        <v>37766670</v>
      </c>
      <c r="AB13" s="78">
        <f t="shared" si="12"/>
        <v>878935788</v>
      </c>
      <c r="AC13" s="95">
        <f t="shared" si="13"/>
        <v>0.68979770075121083</v>
      </c>
      <c r="AD13" s="77">
        <v>219031169</v>
      </c>
      <c r="AE13" s="78">
        <v>12936342</v>
      </c>
      <c r="AF13" s="78">
        <f t="shared" si="14"/>
        <v>231967511</v>
      </c>
      <c r="AG13" s="78">
        <v>1234434029</v>
      </c>
      <c r="AH13" s="78">
        <v>1234434029</v>
      </c>
      <c r="AI13" s="79">
        <v>736129133</v>
      </c>
      <c r="AJ13" s="114">
        <f t="shared" si="15"/>
        <v>0.59632926159393818</v>
      </c>
      <c r="AK13" s="115">
        <f t="shared" si="16"/>
        <v>0.47219694916673061</v>
      </c>
    </row>
    <row r="14" spans="1:37" x14ac:dyDescent="0.2">
      <c r="A14" s="55" t="s">
        <v>101</v>
      </c>
      <c r="B14" s="56" t="s">
        <v>425</v>
      </c>
      <c r="C14" s="57" t="s">
        <v>426</v>
      </c>
      <c r="D14" s="77">
        <v>354211358</v>
      </c>
      <c r="E14" s="78">
        <v>36500000</v>
      </c>
      <c r="F14" s="79">
        <f t="shared" si="0"/>
        <v>390711358</v>
      </c>
      <c r="G14" s="77">
        <v>354211358</v>
      </c>
      <c r="H14" s="78">
        <v>36500000</v>
      </c>
      <c r="I14" s="79">
        <f t="shared" si="1"/>
        <v>390711358</v>
      </c>
      <c r="J14" s="77">
        <v>94742950</v>
      </c>
      <c r="K14" s="78">
        <v>6920026</v>
      </c>
      <c r="L14" s="78">
        <f t="shared" si="2"/>
        <v>101662976</v>
      </c>
      <c r="M14" s="95">
        <f t="shared" si="3"/>
        <v>0.2601996945274368</v>
      </c>
      <c r="N14" s="77">
        <v>91540898</v>
      </c>
      <c r="O14" s="78">
        <v>8987084</v>
      </c>
      <c r="P14" s="78">
        <f t="shared" si="4"/>
        <v>100527982</v>
      </c>
      <c r="Q14" s="95">
        <f t="shared" si="5"/>
        <v>0.25729475210188285</v>
      </c>
      <c r="R14" s="77">
        <v>84462557</v>
      </c>
      <c r="S14" s="78">
        <v>2938707</v>
      </c>
      <c r="T14" s="78">
        <f t="shared" si="6"/>
        <v>87401264</v>
      </c>
      <c r="U14" s="95">
        <f t="shared" si="7"/>
        <v>0.22369778152187733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270746405</v>
      </c>
      <c r="AA14" s="78">
        <f t="shared" si="11"/>
        <v>18845817</v>
      </c>
      <c r="AB14" s="78">
        <f t="shared" si="12"/>
        <v>289592222</v>
      </c>
      <c r="AC14" s="95">
        <f t="shared" si="13"/>
        <v>0.74119222815119701</v>
      </c>
      <c r="AD14" s="77">
        <v>66762502</v>
      </c>
      <c r="AE14" s="78">
        <v>10727140</v>
      </c>
      <c r="AF14" s="78">
        <f t="shared" si="14"/>
        <v>77489642</v>
      </c>
      <c r="AG14" s="78">
        <v>369124475</v>
      </c>
      <c r="AH14" s="78">
        <v>369124475</v>
      </c>
      <c r="AI14" s="79">
        <v>257300117</v>
      </c>
      <c r="AJ14" s="114">
        <f t="shared" si="15"/>
        <v>0.69705515192402234</v>
      </c>
      <c r="AK14" s="115">
        <f t="shared" si="16"/>
        <v>0.12790899201728156</v>
      </c>
    </row>
    <row r="15" spans="1:37" x14ac:dyDescent="0.2">
      <c r="A15" s="55" t="s">
        <v>101</v>
      </c>
      <c r="B15" s="56" t="s">
        <v>75</v>
      </c>
      <c r="C15" s="57" t="s">
        <v>76</v>
      </c>
      <c r="D15" s="77">
        <v>3087553471</v>
      </c>
      <c r="E15" s="78">
        <v>123426550</v>
      </c>
      <c r="F15" s="79">
        <f t="shared" si="0"/>
        <v>3210980021</v>
      </c>
      <c r="G15" s="77">
        <v>3072267990</v>
      </c>
      <c r="H15" s="78">
        <v>193592505</v>
      </c>
      <c r="I15" s="79">
        <f t="shared" si="1"/>
        <v>3265860495</v>
      </c>
      <c r="J15" s="77">
        <v>639774770</v>
      </c>
      <c r="K15" s="78">
        <v>46548322</v>
      </c>
      <c r="L15" s="78">
        <f t="shared" si="2"/>
        <v>686323092</v>
      </c>
      <c r="M15" s="95">
        <f t="shared" si="3"/>
        <v>0.21374256068596073</v>
      </c>
      <c r="N15" s="77">
        <v>655379753</v>
      </c>
      <c r="O15" s="78">
        <v>38697924</v>
      </c>
      <c r="P15" s="78">
        <f t="shared" si="4"/>
        <v>694077677</v>
      </c>
      <c r="Q15" s="95">
        <f t="shared" si="5"/>
        <v>0.21615758194093104</v>
      </c>
      <c r="R15" s="77">
        <v>646117412</v>
      </c>
      <c r="S15" s="78">
        <v>45502654</v>
      </c>
      <c r="T15" s="78">
        <f t="shared" si="6"/>
        <v>691620066</v>
      </c>
      <c r="U15" s="95">
        <f t="shared" si="7"/>
        <v>0.21177269116634451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1941271935</v>
      </c>
      <c r="AA15" s="78">
        <f t="shared" si="11"/>
        <v>130748900</v>
      </c>
      <c r="AB15" s="78">
        <f t="shared" si="12"/>
        <v>2072020835</v>
      </c>
      <c r="AC15" s="95">
        <f t="shared" si="13"/>
        <v>0.63444866618529583</v>
      </c>
      <c r="AD15" s="77">
        <v>615100496</v>
      </c>
      <c r="AE15" s="78">
        <v>32832711</v>
      </c>
      <c r="AF15" s="78">
        <f t="shared" si="14"/>
        <v>647933207</v>
      </c>
      <c r="AG15" s="78">
        <v>2992489743</v>
      </c>
      <c r="AH15" s="78">
        <v>3031222433</v>
      </c>
      <c r="AI15" s="79">
        <v>1882391516</v>
      </c>
      <c r="AJ15" s="114">
        <f t="shared" si="15"/>
        <v>0.62100078684657845</v>
      </c>
      <c r="AK15" s="115">
        <f t="shared" si="16"/>
        <v>6.7424942151483203E-2</v>
      </c>
    </row>
    <row r="16" spans="1:37" x14ac:dyDescent="0.2">
      <c r="A16" s="55" t="s">
        <v>116</v>
      </c>
      <c r="B16" s="56" t="s">
        <v>427</v>
      </c>
      <c r="C16" s="57" t="s">
        <v>428</v>
      </c>
      <c r="D16" s="77">
        <v>391721230</v>
      </c>
      <c r="E16" s="78">
        <v>0</v>
      </c>
      <c r="F16" s="79">
        <f t="shared" si="0"/>
        <v>391721230</v>
      </c>
      <c r="G16" s="77">
        <v>846532045</v>
      </c>
      <c r="H16" s="78">
        <v>0</v>
      </c>
      <c r="I16" s="79">
        <f t="shared" si="1"/>
        <v>846532045</v>
      </c>
      <c r="J16" s="77">
        <v>249974116</v>
      </c>
      <c r="K16" s="78">
        <v>0</v>
      </c>
      <c r="L16" s="78">
        <f t="shared" si="2"/>
        <v>249974116</v>
      </c>
      <c r="M16" s="95">
        <f t="shared" si="3"/>
        <v>0.63814288543921915</v>
      </c>
      <c r="N16" s="77">
        <v>252554956</v>
      </c>
      <c r="O16" s="78">
        <v>0</v>
      </c>
      <c r="P16" s="78">
        <f t="shared" si="4"/>
        <v>252554956</v>
      </c>
      <c r="Q16" s="95">
        <f t="shared" si="5"/>
        <v>0.64473134631993267</v>
      </c>
      <c r="R16" s="77">
        <v>160205454</v>
      </c>
      <c r="S16" s="78">
        <v>0</v>
      </c>
      <c r="T16" s="78">
        <f t="shared" si="6"/>
        <v>160205454</v>
      </c>
      <c r="U16" s="95">
        <f t="shared" si="7"/>
        <v>0.18924913114186953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662734526</v>
      </c>
      <c r="AA16" s="78">
        <f t="shared" si="11"/>
        <v>0</v>
      </c>
      <c r="AB16" s="78">
        <f t="shared" si="12"/>
        <v>662734526</v>
      </c>
      <c r="AC16" s="95">
        <f t="shared" si="13"/>
        <v>0.78288179391956747</v>
      </c>
      <c r="AD16" s="77">
        <v>100206047</v>
      </c>
      <c r="AE16" s="78">
        <v>0</v>
      </c>
      <c r="AF16" s="78">
        <f t="shared" si="14"/>
        <v>100206047</v>
      </c>
      <c r="AG16" s="78">
        <v>359911270</v>
      </c>
      <c r="AH16" s="78">
        <v>366830880</v>
      </c>
      <c r="AI16" s="79">
        <v>352393087</v>
      </c>
      <c r="AJ16" s="114">
        <f t="shared" si="15"/>
        <v>0.96064182764548067</v>
      </c>
      <c r="AK16" s="115">
        <f t="shared" si="16"/>
        <v>0.59876034227754737</v>
      </c>
    </row>
    <row r="17" spans="1:37" ht="16.5" x14ac:dyDescent="0.3">
      <c r="A17" s="58" t="s">
        <v>0</v>
      </c>
      <c r="B17" s="59" t="s">
        <v>429</v>
      </c>
      <c r="C17" s="60" t="s">
        <v>0</v>
      </c>
      <c r="D17" s="80">
        <f>SUM(D9:D16)</f>
        <v>8049456559</v>
      </c>
      <c r="E17" s="81">
        <f>SUM(E9:E16)</f>
        <v>556920134</v>
      </c>
      <c r="F17" s="82">
        <f t="shared" si="0"/>
        <v>8606376693</v>
      </c>
      <c r="G17" s="80">
        <f>SUM(G9:G16)</f>
        <v>8693047093</v>
      </c>
      <c r="H17" s="81">
        <f>SUM(H9:H16)</f>
        <v>1162108534</v>
      </c>
      <c r="I17" s="82">
        <f t="shared" si="1"/>
        <v>9855155627</v>
      </c>
      <c r="J17" s="80">
        <f>SUM(J9:J16)</f>
        <v>1779393965</v>
      </c>
      <c r="K17" s="81">
        <f>SUM(K9:K16)</f>
        <v>181304809</v>
      </c>
      <c r="L17" s="81">
        <f t="shared" si="2"/>
        <v>1960698774</v>
      </c>
      <c r="M17" s="96">
        <f t="shared" si="3"/>
        <v>0.22781930700229924</v>
      </c>
      <c r="N17" s="80">
        <f>SUM(N9:N16)</f>
        <v>1990920901</v>
      </c>
      <c r="O17" s="81">
        <f>SUM(O9:O16)</f>
        <v>215944309</v>
      </c>
      <c r="P17" s="81">
        <f t="shared" si="4"/>
        <v>2206865210</v>
      </c>
      <c r="Q17" s="96">
        <f t="shared" si="5"/>
        <v>0.25642210290364759</v>
      </c>
      <c r="R17" s="80">
        <f>SUM(R9:R16)</f>
        <v>1801991740</v>
      </c>
      <c r="S17" s="81">
        <f>SUM(S9:S16)</f>
        <v>195487412</v>
      </c>
      <c r="T17" s="81">
        <f t="shared" si="6"/>
        <v>1997479152</v>
      </c>
      <c r="U17" s="96">
        <f t="shared" si="7"/>
        <v>0.20268367417025265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5572306606</v>
      </c>
      <c r="AA17" s="81">
        <f t="shared" si="11"/>
        <v>592736530</v>
      </c>
      <c r="AB17" s="81">
        <f t="shared" si="12"/>
        <v>6165043136</v>
      </c>
      <c r="AC17" s="96">
        <f t="shared" si="13"/>
        <v>0.62556527459695688</v>
      </c>
      <c r="AD17" s="80">
        <f>SUM(AD9:AD16)</f>
        <v>1528596307</v>
      </c>
      <c r="AE17" s="81">
        <f>SUM(AE9:AE16)</f>
        <v>184684295</v>
      </c>
      <c r="AF17" s="81">
        <f t="shared" si="14"/>
        <v>1713280602</v>
      </c>
      <c r="AG17" s="81">
        <f>SUM(AG9:AG16)</f>
        <v>8445307239</v>
      </c>
      <c r="AH17" s="81">
        <f>SUM(AH9:AH16)</f>
        <v>8679032268</v>
      </c>
      <c r="AI17" s="82">
        <f>SUM(AI9:AI16)</f>
        <v>5652588990</v>
      </c>
      <c r="AJ17" s="116">
        <f t="shared" si="15"/>
        <v>0.65129254223899613</v>
      </c>
      <c r="AK17" s="117">
        <f t="shared" si="16"/>
        <v>0.16587974536584404</v>
      </c>
    </row>
    <row r="18" spans="1:37" x14ac:dyDescent="0.2">
      <c r="A18" s="55" t="s">
        <v>101</v>
      </c>
      <c r="B18" s="56" t="s">
        <v>430</v>
      </c>
      <c r="C18" s="57" t="s">
        <v>431</v>
      </c>
      <c r="D18" s="77">
        <v>808580320</v>
      </c>
      <c r="E18" s="78">
        <v>67531000</v>
      </c>
      <c r="F18" s="79">
        <f t="shared" si="0"/>
        <v>876111320</v>
      </c>
      <c r="G18" s="77">
        <v>808580320</v>
      </c>
      <c r="H18" s="78">
        <v>67531000</v>
      </c>
      <c r="I18" s="79">
        <f t="shared" si="1"/>
        <v>876111320</v>
      </c>
      <c r="J18" s="77">
        <v>182437567</v>
      </c>
      <c r="K18" s="78">
        <v>9544920</v>
      </c>
      <c r="L18" s="78">
        <f t="shared" si="2"/>
        <v>191982487</v>
      </c>
      <c r="M18" s="95">
        <f t="shared" si="3"/>
        <v>0.21913024363159694</v>
      </c>
      <c r="N18" s="77">
        <v>126167516</v>
      </c>
      <c r="O18" s="78">
        <v>6295678</v>
      </c>
      <c r="P18" s="78">
        <f t="shared" si="4"/>
        <v>132463194</v>
      </c>
      <c r="Q18" s="95">
        <f t="shared" si="5"/>
        <v>0.15119447834551436</v>
      </c>
      <c r="R18" s="77">
        <v>139419004</v>
      </c>
      <c r="S18" s="78">
        <v>14950887</v>
      </c>
      <c r="T18" s="78">
        <f t="shared" si="6"/>
        <v>154369891</v>
      </c>
      <c r="U18" s="95">
        <f t="shared" si="7"/>
        <v>0.17619894581432871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448024087</v>
      </c>
      <c r="AA18" s="78">
        <f t="shared" si="11"/>
        <v>30791485</v>
      </c>
      <c r="AB18" s="78">
        <f t="shared" si="12"/>
        <v>478815572</v>
      </c>
      <c r="AC18" s="95">
        <f t="shared" si="13"/>
        <v>0.54652366779144002</v>
      </c>
      <c r="AD18" s="77">
        <v>106462131</v>
      </c>
      <c r="AE18" s="78">
        <v>9777803</v>
      </c>
      <c r="AF18" s="78">
        <f t="shared" si="14"/>
        <v>116239934</v>
      </c>
      <c r="AG18" s="78">
        <v>755513553</v>
      </c>
      <c r="AH18" s="78">
        <v>839185945</v>
      </c>
      <c r="AI18" s="79">
        <v>428866487</v>
      </c>
      <c r="AJ18" s="114">
        <f t="shared" si="15"/>
        <v>0.51105060750272691</v>
      </c>
      <c r="AK18" s="115">
        <f t="shared" si="16"/>
        <v>0.32802803380807144</v>
      </c>
    </row>
    <row r="19" spans="1:37" x14ac:dyDescent="0.2">
      <c r="A19" s="55" t="s">
        <v>101</v>
      </c>
      <c r="B19" s="56" t="s">
        <v>77</v>
      </c>
      <c r="C19" s="57" t="s">
        <v>78</v>
      </c>
      <c r="D19" s="77">
        <v>4709689752</v>
      </c>
      <c r="E19" s="78">
        <v>234268500</v>
      </c>
      <c r="F19" s="79">
        <f t="shared" si="0"/>
        <v>4943958252</v>
      </c>
      <c r="G19" s="77">
        <v>4458386254</v>
      </c>
      <c r="H19" s="78">
        <v>231324194</v>
      </c>
      <c r="I19" s="79">
        <f t="shared" si="1"/>
        <v>4689710448</v>
      </c>
      <c r="J19" s="77">
        <v>1124692747</v>
      </c>
      <c r="K19" s="78">
        <v>40340107</v>
      </c>
      <c r="L19" s="78">
        <f t="shared" si="2"/>
        <v>1165032854</v>
      </c>
      <c r="M19" s="95">
        <f t="shared" si="3"/>
        <v>0.23564779365373978</v>
      </c>
      <c r="N19" s="77">
        <v>578511871</v>
      </c>
      <c r="O19" s="78">
        <v>37358454</v>
      </c>
      <c r="P19" s="78">
        <f t="shared" si="4"/>
        <v>615870325</v>
      </c>
      <c r="Q19" s="95">
        <f t="shared" si="5"/>
        <v>0.12457029238684598</v>
      </c>
      <c r="R19" s="77">
        <v>990271952</v>
      </c>
      <c r="S19" s="78">
        <v>26926507</v>
      </c>
      <c r="T19" s="78">
        <f t="shared" si="6"/>
        <v>1017198459</v>
      </c>
      <c r="U19" s="95">
        <f t="shared" si="7"/>
        <v>0.2169000560437159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2693476570</v>
      </c>
      <c r="AA19" s="78">
        <f t="shared" si="11"/>
        <v>104625068</v>
      </c>
      <c r="AB19" s="78">
        <f t="shared" si="12"/>
        <v>2798101638</v>
      </c>
      <c r="AC19" s="95">
        <f t="shared" si="13"/>
        <v>0.59664699324737502</v>
      </c>
      <c r="AD19" s="77">
        <v>831436429</v>
      </c>
      <c r="AE19" s="78">
        <v>62301493</v>
      </c>
      <c r="AF19" s="78">
        <f t="shared" si="14"/>
        <v>893737922</v>
      </c>
      <c r="AG19" s="78">
        <v>4217419872</v>
      </c>
      <c r="AH19" s="78">
        <v>4119748840</v>
      </c>
      <c r="AI19" s="79">
        <v>2841797665</v>
      </c>
      <c r="AJ19" s="114">
        <f t="shared" si="15"/>
        <v>0.68979876574223398</v>
      </c>
      <c r="AK19" s="115">
        <f t="shared" si="16"/>
        <v>0.13813953057258765</v>
      </c>
    </row>
    <row r="20" spans="1:37" x14ac:dyDescent="0.2">
      <c r="A20" s="55" t="s">
        <v>101</v>
      </c>
      <c r="B20" s="56" t="s">
        <v>79</v>
      </c>
      <c r="C20" s="57" t="s">
        <v>80</v>
      </c>
      <c r="D20" s="77">
        <v>2361424406</v>
      </c>
      <c r="E20" s="78">
        <v>234740664</v>
      </c>
      <c r="F20" s="79">
        <f t="shared" si="0"/>
        <v>2596165070</v>
      </c>
      <c r="G20" s="77">
        <v>2218765167</v>
      </c>
      <c r="H20" s="78">
        <v>279446122</v>
      </c>
      <c r="I20" s="79">
        <f t="shared" si="1"/>
        <v>2498211289</v>
      </c>
      <c r="J20" s="77">
        <v>570042868</v>
      </c>
      <c r="K20" s="78">
        <v>22558051</v>
      </c>
      <c r="L20" s="78">
        <f t="shared" si="2"/>
        <v>592600919</v>
      </c>
      <c r="M20" s="95">
        <f t="shared" si="3"/>
        <v>0.22826010789830092</v>
      </c>
      <c r="N20" s="77">
        <v>540747147</v>
      </c>
      <c r="O20" s="78">
        <v>71965367</v>
      </c>
      <c r="P20" s="78">
        <f t="shared" si="4"/>
        <v>612712514</v>
      </c>
      <c r="Q20" s="95">
        <f t="shared" si="5"/>
        <v>0.23600676285194763</v>
      </c>
      <c r="R20" s="77">
        <v>523644748</v>
      </c>
      <c r="S20" s="78">
        <v>38159363</v>
      </c>
      <c r="T20" s="78">
        <f t="shared" si="6"/>
        <v>561804111</v>
      </c>
      <c r="U20" s="95">
        <f t="shared" si="7"/>
        <v>0.22488254435231639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1634434763</v>
      </c>
      <c r="AA20" s="78">
        <f t="shared" si="11"/>
        <v>132682781</v>
      </c>
      <c r="AB20" s="78">
        <f t="shared" si="12"/>
        <v>1767117544</v>
      </c>
      <c r="AC20" s="95">
        <f t="shared" si="13"/>
        <v>0.70735311772102072</v>
      </c>
      <c r="AD20" s="77">
        <v>464961624</v>
      </c>
      <c r="AE20" s="78">
        <v>169411616</v>
      </c>
      <c r="AF20" s="78">
        <f t="shared" si="14"/>
        <v>634373240</v>
      </c>
      <c r="AG20" s="78">
        <v>2781823677</v>
      </c>
      <c r="AH20" s="78">
        <v>2765496392</v>
      </c>
      <c r="AI20" s="79">
        <v>1908041631</v>
      </c>
      <c r="AJ20" s="114">
        <f t="shared" si="15"/>
        <v>0.68994544217073051</v>
      </c>
      <c r="AK20" s="115">
        <f t="shared" si="16"/>
        <v>-0.11439500348406872</v>
      </c>
    </row>
    <row r="21" spans="1:37" x14ac:dyDescent="0.2">
      <c r="A21" s="55" t="s">
        <v>101</v>
      </c>
      <c r="B21" s="56" t="s">
        <v>432</v>
      </c>
      <c r="C21" s="57" t="s">
        <v>433</v>
      </c>
      <c r="D21" s="77">
        <v>357858637</v>
      </c>
      <c r="E21" s="78">
        <v>58090950</v>
      </c>
      <c r="F21" s="79">
        <f t="shared" si="0"/>
        <v>415949587</v>
      </c>
      <c r="G21" s="77">
        <v>336311729</v>
      </c>
      <c r="H21" s="78">
        <v>53431202</v>
      </c>
      <c r="I21" s="79">
        <f t="shared" si="1"/>
        <v>389742931</v>
      </c>
      <c r="J21" s="77">
        <v>104752210</v>
      </c>
      <c r="K21" s="78">
        <v>3772823</v>
      </c>
      <c r="L21" s="78">
        <f t="shared" si="2"/>
        <v>108525033</v>
      </c>
      <c r="M21" s="95">
        <f t="shared" si="3"/>
        <v>0.26090910146762569</v>
      </c>
      <c r="N21" s="77">
        <v>70109367</v>
      </c>
      <c r="O21" s="78">
        <v>13432249</v>
      </c>
      <c r="P21" s="78">
        <f t="shared" si="4"/>
        <v>83541616</v>
      </c>
      <c r="Q21" s="95">
        <f t="shared" si="5"/>
        <v>0.20084553179277467</v>
      </c>
      <c r="R21" s="77">
        <v>72043642</v>
      </c>
      <c r="S21" s="78">
        <v>7908117</v>
      </c>
      <c r="T21" s="78">
        <f t="shared" si="6"/>
        <v>79951759</v>
      </c>
      <c r="U21" s="95">
        <f t="shared" si="7"/>
        <v>0.2051397283713659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246905219</v>
      </c>
      <c r="AA21" s="78">
        <f t="shared" si="11"/>
        <v>25113189</v>
      </c>
      <c r="AB21" s="78">
        <f t="shared" si="12"/>
        <v>272018408</v>
      </c>
      <c r="AC21" s="95">
        <f t="shared" si="13"/>
        <v>0.69794314755640818</v>
      </c>
      <c r="AD21" s="77">
        <v>69850924</v>
      </c>
      <c r="AE21" s="78">
        <v>8048230</v>
      </c>
      <c r="AF21" s="78">
        <f t="shared" si="14"/>
        <v>77899154</v>
      </c>
      <c r="AG21" s="78">
        <v>387523244</v>
      </c>
      <c r="AH21" s="78">
        <v>360260166</v>
      </c>
      <c r="AI21" s="79">
        <v>252328221</v>
      </c>
      <c r="AJ21" s="114">
        <f t="shared" si="15"/>
        <v>0.70040555357985368</v>
      </c>
      <c r="AK21" s="115">
        <f t="shared" si="16"/>
        <v>2.6349515939544155E-2</v>
      </c>
    </row>
    <row r="22" spans="1:37" x14ac:dyDescent="0.2">
      <c r="A22" s="55" t="s">
        <v>101</v>
      </c>
      <c r="B22" s="56" t="s">
        <v>434</v>
      </c>
      <c r="C22" s="57" t="s">
        <v>435</v>
      </c>
      <c r="D22" s="77">
        <v>894127927</v>
      </c>
      <c r="E22" s="78">
        <v>274269047</v>
      </c>
      <c r="F22" s="79">
        <f t="shared" si="0"/>
        <v>1168396974</v>
      </c>
      <c r="G22" s="77">
        <v>1046749805</v>
      </c>
      <c r="H22" s="78">
        <v>251294951</v>
      </c>
      <c r="I22" s="79">
        <f t="shared" si="1"/>
        <v>1298044756</v>
      </c>
      <c r="J22" s="77">
        <v>343718654</v>
      </c>
      <c r="K22" s="78">
        <v>53582724</v>
      </c>
      <c r="L22" s="78">
        <f t="shared" si="2"/>
        <v>397301378</v>
      </c>
      <c r="M22" s="95">
        <f t="shared" si="3"/>
        <v>0.34003971838427577</v>
      </c>
      <c r="N22" s="77">
        <v>309809671</v>
      </c>
      <c r="O22" s="78">
        <v>86029650</v>
      </c>
      <c r="P22" s="78">
        <f t="shared" si="4"/>
        <v>395839321</v>
      </c>
      <c r="Q22" s="95">
        <f t="shared" si="5"/>
        <v>0.33878838255190485</v>
      </c>
      <c r="R22" s="77">
        <v>239493397</v>
      </c>
      <c r="S22" s="78">
        <v>25231444</v>
      </c>
      <c r="T22" s="78">
        <f t="shared" si="6"/>
        <v>264724841</v>
      </c>
      <c r="U22" s="95">
        <f t="shared" si="7"/>
        <v>0.20394122758583835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893021722</v>
      </c>
      <c r="AA22" s="78">
        <f t="shared" si="11"/>
        <v>164843818</v>
      </c>
      <c r="AB22" s="78">
        <f t="shared" si="12"/>
        <v>1057865540</v>
      </c>
      <c r="AC22" s="95">
        <f t="shared" si="13"/>
        <v>0.81496846322916772</v>
      </c>
      <c r="AD22" s="77">
        <v>226034299</v>
      </c>
      <c r="AE22" s="78">
        <v>25998333</v>
      </c>
      <c r="AF22" s="78">
        <f t="shared" si="14"/>
        <v>252032632</v>
      </c>
      <c r="AG22" s="78">
        <v>1011150616</v>
      </c>
      <c r="AH22" s="78">
        <v>1024976622</v>
      </c>
      <c r="AI22" s="79">
        <v>837591842</v>
      </c>
      <c r="AJ22" s="114">
        <f t="shared" si="15"/>
        <v>0.81718141079709428</v>
      </c>
      <c r="AK22" s="115">
        <f t="shared" si="16"/>
        <v>5.0359387589143711E-2</v>
      </c>
    </row>
    <row r="23" spans="1:37" x14ac:dyDescent="0.2">
      <c r="A23" s="55" t="s">
        <v>101</v>
      </c>
      <c r="B23" s="56" t="s">
        <v>436</v>
      </c>
      <c r="C23" s="57" t="s">
        <v>437</v>
      </c>
      <c r="D23" s="77">
        <v>717376685</v>
      </c>
      <c r="E23" s="78">
        <v>160610054</v>
      </c>
      <c r="F23" s="79">
        <f t="shared" si="0"/>
        <v>877986739</v>
      </c>
      <c r="G23" s="77">
        <v>767011684</v>
      </c>
      <c r="H23" s="78">
        <v>147376545</v>
      </c>
      <c r="I23" s="79">
        <f t="shared" si="1"/>
        <v>914388229</v>
      </c>
      <c r="J23" s="77">
        <v>252934799</v>
      </c>
      <c r="K23" s="78">
        <v>13188579</v>
      </c>
      <c r="L23" s="78">
        <f t="shared" si="2"/>
        <v>266123378</v>
      </c>
      <c r="M23" s="95">
        <f t="shared" si="3"/>
        <v>0.30310637527749723</v>
      </c>
      <c r="N23" s="77">
        <v>222642879</v>
      </c>
      <c r="O23" s="78">
        <v>52268723</v>
      </c>
      <c r="P23" s="78">
        <f t="shared" si="4"/>
        <v>274911602</v>
      </c>
      <c r="Q23" s="95">
        <f t="shared" si="5"/>
        <v>0.31311589320029581</v>
      </c>
      <c r="R23" s="77">
        <v>188838707</v>
      </c>
      <c r="S23" s="78">
        <v>32865459</v>
      </c>
      <c r="T23" s="78">
        <f t="shared" si="6"/>
        <v>221704166</v>
      </c>
      <c r="U23" s="95">
        <f t="shared" si="7"/>
        <v>0.2424617454256402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664416385</v>
      </c>
      <c r="AA23" s="78">
        <f t="shared" si="11"/>
        <v>98322761</v>
      </c>
      <c r="AB23" s="78">
        <f t="shared" si="12"/>
        <v>762739146</v>
      </c>
      <c r="AC23" s="95">
        <f t="shared" si="13"/>
        <v>0.83415241120738448</v>
      </c>
      <c r="AD23" s="77">
        <v>79077285</v>
      </c>
      <c r="AE23" s="78">
        <v>35488273</v>
      </c>
      <c r="AF23" s="78">
        <f t="shared" si="14"/>
        <v>114565558</v>
      </c>
      <c r="AG23" s="78">
        <v>812458008</v>
      </c>
      <c r="AH23" s="78">
        <v>827970539</v>
      </c>
      <c r="AI23" s="79">
        <v>603582336</v>
      </c>
      <c r="AJ23" s="114">
        <f t="shared" si="15"/>
        <v>0.72899011205035158</v>
      </c>
      <c r="AK23" s="115">
        <f t="shared" si="16"/>
        <v>0.93517292518227868</v>
      </c>
    </row>
    <row r="24" spans="1:37" x14ac:dyDescent="0.2">
      <c r="A24" s="55" t="s">
        <v>116</v>
      </c>
      <c r="B24" s="56" t="s">
        <v>438</v>
      </c>
      <c r="C24" s="57" t="s">
        <v>439</v>
      </c>
      <c r="D24" s="77">
        <v>926128500</v>
      </c>
      <c r="E24" s="78">
        <v>55195000</v>
      </c>
      <c r="F24" s="79">
        <f t="shared" si="0"/>
        <v>981323500</v>
      </c>
      <c r="G24" s="77">
        <v>896128500</v>
      </c>
      <c r="H24" s="78">
        <v>52521249</v>
      </c>
      <c r="I24" s="79">
        <f t="shared" si="1"/>
        <v>948649749</v>
      </c>
      <c r="J24" s="77">
        <v>260639341</v>
      </c>
      <c r="K24" s="78">
        <v>2220382</v>
      </c>
      <c r="L24" s="78">
        <f t="shared" si="2"/>
        <v>262859723</v>
      </c>
      <c r="M24" s="95">
        <f t="shared" si="3"/>
        <v>0.2678624561625193</v>
      </c>
      <c r="N24" s="77">
        <v>279023343</v>
      </c>
      <c r="O24" s="78">
        <v>13788907</v>
      </c>
      <c r="P24" s="78">
        <f t="shared" si="4"/>
        <v>292812250</v>
      </c>
      <c r="Q24" s="95">
        <f t="shared" si="5"/>
        <v>0.2983850381652941</v>
      </c>
      <c r="R24" s="77">
        <v>228495289</v>
      </c>
      <c r="S24" s="78">
        <v>3713019</v>
      </c>
      <c r="T24" s="78">
        <f t="shared" si="6"/>
        <v>232208308</v>
      </c>
      <c r="U24" s="95">
        <f t="shared" si="7"/>
        <v>0.24477770456881237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768157973</v>
      </c>
      <c r="AA24" s="78">
        <f t="shared" si="11"/>
        <v>19722308</v>
      </c>
      <c r="AB24" s="78">
        <f t="shared" si="12"/>
        <v>787880281</v>
      </c>
      <c r="AC24" s="95">
        <f t="shared" si="13"/>
        <v>0.83052810779798136</v>
      </c>
      <c r="AD24" s="77">
        <v>185602409</v>
      </c>
      <c r="AE24" s="78">
        <v>9681381</v>
      </c>
      <c r="AF24" s="78">
        <f t="shared" si="14"/>
        <v>195283790</v>
      </c>
      <c r="AG24" s="78">
        <v>649535400</v>
      </c>
      <c r="AH24" s="78">
        <v>761086997</v>
      </c>
      <c r="AI24" s="79">
        <v>517125234</v>
      </c>
      <c r="AJ24" s="114">
        <f t="shared" si="15"/>
        <v>0.67945614106977048</v>
      </c>
      <c r="AK24" s="115">
        <f t="shared" si="16"/>
        <v>0.18908132620736207</v>
      </c>
    </row>
    <row r="25" spans="1:37" ht="16.5" x14ac:dyDescent="0.3">
      <c r="A25" s="58" t="s">
        <v>0</v>
      </c>
      <c r="B25" s="59" t="s">
        <v>440</v>
      </c>
      <c r="C25" s="60" t="s">
        <v>0</v>
      </c>
      <c r="D25" s="80">
        <f>SUM(D18:D24)</f>
        <v>10775186227</v>
      </c>
      <c r="E25" s="81">
        <f>SUM(E18:E24)</f>
        <v>1084705215</v>
      </c>
      <c r="F25" s="82">
        <f t="shared" si="0"/>
        <v>11859891442</v>
      </c>
      <c r="G25" s="80">
        <f>SUM(G18:G24)</f>
        <v>10531933459</v>
      </c>
      <c r="H25" s="81">
        <f>SUM(H18:H24)</f>
        <v>1082925263</v>
      </c>
      <c r="I25" s="82">
        <f t="shared" si="1"/>
        <v>11614858722</v>
      </c>
      <c r="J25" s="80">
        <f>SUM(J18:J24)</f>
        <v>2839218186</v>
      </c>
      <c r="K25" s="81">
        <f>SUM(K18:K24)</f>
        <v>145207586</v>
      </c>
      <c r="L25" s="81">
        <f t="shared" si="2"/>
        <v>2984425772</v>
      </c>
      <c r="M25" s="96">
        <f t="shared" si="3"/>
        <v>0.25164022677569464</v>
      </c>
      <c r="N25" s="80">
        <f>SUM(N18:N24)</f>
        <v>2127011794</v>
      </c>
      <c r="O25" s="81">
        <f>SUM(O18:O24)</f>
        <v>281139028</v>
      </c>
      <c r="P25" s="81">
        <f t="shared" si="4"/>
        <v>2408150822</v>
      </c>
      <c r="Q25" s="96">
        <f t="shared" si="5"/>
        <v>0.20304998859196136</v>
      </c>
      <c r="R25" s="80">
        <f>SUM(R18:R24)</f>
        <v>2382206739</v>
      </c>
      <c r="S25" s="81">
        <f>SUM(S18:S24)</f>
        <v>149754796</v>
      </c>
      <c r="T25" s="81">
        <f t="shared" si="6"/>
        <v>2531961535</v>
      </c>
      <c r="U25" s="96">
        <f t="shared" si="7"/>
        <v>0.21799331318633666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7348436719</v>
      </c>
      <c r="AA25" s="81">
        <f t="shared" si="11"/>
        <v>576101410</v>
      </c>
      <c r="AB25" s="81">
        <f t="shared" si="12"/>
        <v>7924538129</v>
      </c>
      <c r="AC25" s="96">
        <f t="shared" si="13"/>
        <v>0.68227589492672269</v>
      </c>
      <c r="AD25" s="80">
        <f>SUM(AD18:AD24)</f>
        <v>1963425101</v>
      </c>
      <c r="AE25" s="81">
        <f>SUM(AE18:AE24)</f>
        <v>320707129</v>
      </c>
      <c r="AF25" s="81">
        <f t="shared" si="14"/>
        <v>2284132230</v>
      </c>
      <c r="AG25" s="81">
        <f>SUM(AG18:AG24)</f>
        <v>10615424370</v>
      </c>
      <c r="AH25" s="81">
        <f>SUM(AH18:AH24)</f>
        <v>10698725501</v>
      </c>
      <c r="AI25" s="82">
        <f>SUM(AI18:AI24)</f>
        <v>7389333416</v>
      </c>
      <c r="AJ25" s="116">
        <f t="shared" si="15"/>
        <v>0.69067417565852363</v>
      </c>
      <c r="AK25" s="117">
        <f t="shared" si="16"/>
        <v>0.10850041943499922</v>
      </c>
    </row>
    <row r="26" spans="1:37" x14ac:dyDescent="0.2">
      <c r="A26" s="55" t="s">
        <v>101</v>
      </c>
      <c r="B26" s="56" t="s">
        <v>441</v>
      </c>
      <c r="C26" s="57" t="s">
        <v>442</v>
      </c>
      <c r="D26" s="77">
        <v>754209999</v>
      </c>
      <c r="E26" s="78">
        <v>164615600</v>
      </c>
      <c r="F26" s="79">
        <f t="shared" si="0"/>
        <v>918825599</v>
      </c>
      <c r="G26" s="77">
        <v>754209999</v>
      </c>
      <c r="H26" s="78">
        <v>164615600</v>
      </c>
      <c r="I26" s="79">
        <f t="shared" si="1"/>
        <v>918825599</v>
      </c>
      <c r="J26" s="77">
        <v>206091532</v>
      </c>
      <c r="K26" s="78">
        <v>11323922</v>
      </c>
      <c r="L26" s="78">
        <f t="shared" si="2"/>
        <v>217415454</v>
      </c>
      <c r="M26" s="95">
        <f t="shared" si="3"/>
        <v>0.23662320056888184</v>
      </c>
      <c r="N26" s="77">
        <v>166317961</v>
      </c>
      <c r="O26" s="78">
        <v>35677522</v>
      </c>
      <c r="P26" s="78">
        <f t="shared" si="4"/>
        <v>201995483</v>
      </c>
      <c r="Q26" s="95">
        <f t="shared" si="5"/>
        <v>0.21984093958618584</v>
      </c>
      <c r="R26" s="77">
        <v>188424854</v>
      </c>
      <c r="S26" s="78">
        <v>55061342</v>
      </c>
      <c r="T26" s="78">
        <f t="shared" si="6"/>
        <v>243486196</v>
      </c>
      <c r="U26" s="95">
        <f t="shared" si="7"/>
        <v>0.26499718364942942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560834347</v>
      </c>
      <c r="AA26" s="78">
        <f t="shared" si="11"/>
        <v>102062786</v>
      </c>
      <c r="AB26" s="78">
        <f t="shared" si="12"/>
        <v>662897133</v>
      </c>
      <c r="AC26" s="95">
        <f t="shared" si="13"/>
        <v>0.72146132380449712</v>
      </c>
      <c r="AD26" s="77">
        <v>157216569</v>
      </c>
      <c r="AE26" s="78">
        <v>22068797</v>
      </c>
      <c r="AF26" s="78">
        <f t="shared" si="14"/>
        <v>179285366</v>
      </c>
      <c r="AG26" s="78">
        <v>838738728</v>
      </c>
      <c r="AH26" s="78">
        <v>838738738</v>
      </c>
      <c r="AI26" s="79">
        <v>560751438</v>
      </c>
      <c r="AJ26" s="114">
        <f t="shared" si="15"/>
        <v>0.66856508778541712</v>
      </c>
      <c r="AK26" s="115">
        <f t="shared" si="16"/>
        <v>0.35809297452643185</v>
      </c>
    </row>
    <row r="27" spans="1:37" x14ac:dyDescent="0.2">
      <c r="A27" s="55" t="s">
        <v>101</v>
      </c>
      <c r="B27" s="56" t="s">
        <v>443</v>
      </c>
      <c r="C27" s="57" t="s">
        <v>444</v>
      </c>
      <c r="D27" s="77">
        <v>1238052527</v>
      </c>
      <c r="E27" s="78">
        <v>390121492</v>
      </c>
      <c r="F27" s="79">
        <f t="shared" si="0"/>
        <v>1628174019</v>
      </c>
      <c r="G27" s="77">
        <v>1242620915</v>
      </c>
      <c r="H27" s="78">
        <v>458899455</v>
      </c>
      <c r="I27" s="79">
        <f t="shared" si="1"/>
        <v>1701520370</v>
      </c>
      <c r="J27" s="77">
        <v>432256248</v>
      </c>
      <c r="K27" s="78">
        <v>59086050</v>
      </c>
      <c r="L27" s="78">
        <f t="shared" si="2"/>
        <v>491342298</v>
      </c>
      <c r="M27" s="95">
        <f t="shared" si="3"/>
        <v>0.30177505123302178</v>
      </c>
      <c r="N27" s="77">
        <v>366641930</v>
      </c>
      <c r="O27" s="78">
        <v>82029561</v>
      </c>
      <c r="P27" s="78">
        <f t="shared" si="4"/>
        <v>448671491</v>
      </c>
      <c r="Q27" s="95">
        <f t="shared" si="5"/>
        <v>0.27556728320451107</v>
      </c>
      <c r="R27" s="77">
        <v>307355488</v>
      </c>
      <c r="S27" s="78">
        <v>75458815</v>
      </c>
      <c r="T27" s="78">
        <f t="shared" si="6"/>
        <v>382814303</v>
      </c>
      <c r="U27" s="95">
        <f t="shared" si="7"/>
        <v>0.22498367327803429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1106253666</v>
      </c>
      <c r="AA27" s="78">
        <f t="shared" si="11"/>
        <v>216574426</v>
      </c>
      <c r="AB27" s="78">
        <f t="shared" si="12"/>
        <v>1322828092</v>
      </c>
      <c r="AC27" s="95">
        <f t="shared" si="13"/>
        <v>0.77743888073464562</v>
      </c>
      <c r="AD27" s="77">
        <v>295802797</v>
      </c>
      <c r="AE27" s="78">
        <v>71788968</v>
      </c>
      <c r="AF27" s="78">
        <f t="shared" si="14"/>
        <v>367591765</v>
      </c>
      <c r="AG27" s="78">
        <v>1744525492</v>
      </c>
      <c r="AH27" s="78">
        <v>1703879947</v>
      </c>
      <c r="AI27" s="79">
        <v>1241933253</v>
      </c>
      <c r="AJ27" s="114">
        <f t="shared" si="15"/>
        <v>0.72888542129194978</v>
      </c>
      <c r="AK27" s="115">
        <f t="shared" si="16"/>
        <v>4.1411531621226683E-2</v>
      </c>
    </row>
    <row r="28" spans="1:37" x14ac:dyDescent="0.2">
      <c r="A28" s="55" t="s">
        <v>101</v>
      </c>
      <c r="B28" s="56" t="s">
        <v>445</v>
      </c>
      <c r="C28" s="57" t="s">
        <v>446</v>
      </c>
      <c r="D28" s="77">
        <v>1461920996</v>
      </c>
      <c r="E28" s="78">
        <v>751483000</v>
      </c>
      <c r="F28" s="79">
        <f t="shared" si="0"/>
        <v>2213403996</v>
      </c>
      <c r="G28" s="77">
        <v>1995138591</v>
      </c>
      <c r="H28" s="78">
        <v>711979987</v>
      </c>
      <c r="I28" s="79">
        <f t="shared" si="1"/>
        <v>2707118578</v>
      </c>
      <c r="J28" s="77">
        <v>544897005</v>
      </c>
      <c r="K28" s="78">
        <v>127891273</v>
      </c>
      <c r="L28" s="78">
        <f t="shared" si="2"/>
        <v>672788278</v>
      </c>
      <c r="M28" s="95">
        <f t="shared" si="3"/>
        <v>0.30396090330361902</v>
      </c>
      <c r="N28" s="77">
        <v>452145097</v>
      </c>
      <c r="O28" s="78">
        <v>102208213</v>
      </c>
      <c r="P28" s="78">
        <f t="shared" si="4"/>
        <v>554353310</v>
      </c>
      <c r="Q28" s="95">
        <f t="shared" si="5"/>
        <v>0.25045283689819453</v>
      </c>
      <c r="R28" s="77">
        <v>420572947</v>
      </c>
      <c r="S28" s="78">
        <v>174066504</v>
      </c>
      <c r="T28" s="78">
        <f t="shared" si="6"/>
        <v>594639451</v>
      </c>
      <c r="U28" s="95">
        <f t="shared" si="7"/>
        <v>0.21965770388946737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1417615049</v>
      </c>
      <c r="AA28" s="78">
        <f t="shared" si="11"/>
        <v>404165990</v>
      </c>
      <c r="AB28" s="78">
        <f t="shared" si="12"/>
        <v>1821781039</v>
      </c>
      <c r="AC28" s="95">
        <f t="shared" si="13"/>
        <v>0.67295945356997211</v>
      </c>
      <c r="AD28" s="77">
        <v>368793751</v>
      </c>
      <c r="AE28" s="78">
        <v>59092797</v>
      </c>
      <c r="AF28" s="78">
        <f t="shared" si="14"/>
        <v>427886548</v>
      </c>
      <c r="AG28" s="78">
        <v>2367847606</v>
      </c>
      <c r="AH28" s="78">
        <v>2523888937</v>
      </c>
      <c r="AI28" s="79">
        <v>998638069</v>
      </c>
      <c r="AJ28" s="114">
        <f t="shared" si="15"/>
        <v>0.39567433192485207</v>
      </c>
      <c r="AK28" s="115">
        <f t="shared" si="16"/>
        <v>0.38971288950172833</v>
      </c>
    </row>
    <row r="29" spans="1:37" x14ac:dyDescent="0.2">
      <c r="A29" s="55" t="s">
        <v>101</v>
      </c>
      <c r="B29" s="56" t="s">
        <v>81</v>
      </c>
      <c r="C29" s="57" t="s">
        <v>82</v>
      </c>
      <c r="D29" s="77">
        <v>4154810494</v>
      </c>
      <c r="E29" s="78">
        <v>645473997</v>
      </c>
      <c r="F29" s="79">
        <f t="shared" si="0"/>
        <v>4800284491</v>
      </c>
      <c r="G29" s="77">
        <v>4267602671</v>
      </c>
      <c r="H29" s="78">
        <v>683978488</v>
      </c>
      <c r="I29" s="79">
        <f t="shared" si="1"/>
        <v>4951581159</v>
      </c>
      <c r="J29" s="77">
        <v>1218113658</v>
      </c>
      <c r="K29" s="78">
        <v>143059158</v>
      </c>
      <c r="L29" s="78">
        <f t="shared" si="2"/>
        <v>1361172816</v>
      </c>
      <c r="M29" s="95">
        <f t="shared" si="3"/>
        <v>0.28356086364298777</v>
      </c>
      <c r="N29" s="77">
        <v>1055004776</v>
      </c>
      <c r="O29" s="78">
        <v>197708906</v>
      </c>
      <c r="P29" s="78">
        <f t="shared" si="4"/>
        <v>1252713682</v>
      </c>
      <c r="Q29" s="95">
        <f t="shared" si="5"/>
        <v>0.26096654986776285</v>
      </c>
      <c r="R29" s="77">
        <v>1049243010</v>
      </c>
      <c r="S29" s="78">
        <v>141969930</v>
      </c>
      <c r="T29" s="78">
        <f t="shared" si="6"/>
        <v>1191212940</v>
      </c>
      <c r="U29" s="95">
        <f t="shared" si="7"/>
        <v>0.24057223374696179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3322361444</v>
      </c>
      <c r="AA29" s="78">
        <f t="shared" si="11"/>
        <v>482737994</v>
      </c>
      <c r="AB29" s="78">
        <f t="shared" si="12"/>
        <v>3805099438</v>
      </c>
      <c r="AC29" s="95">
        <f t="shared" si="13"/>
        <v>0.76846149054506485</v>
      </c>
      <c r="AD29" s="77">
        <v>928400814</v>
      </c>
      <c r="AE29" s="78">
        <v>152395917</v>
      </c>
      <c r="AF29" s="78">
        <f t="shared" si="14"/>
        <v>1080796731</v>
      </c>
      <c r="AG29" s="78">
        <v>4556352414</v>
      </c>
      <c r="AH29" s="78">
        <v>4654617952</v>
      </c>
      <c r="AI29" s="79">
        <v>3213144748</v>
      </c>
      <c r="AJ29" s="114">
        <f t="shared" si="15"/>
        <v>0.6903133148917997</v>
      </c>
      <c r="AK29" s="115">
        <f t="shared" si="16"/>
        <v>0.10216186432932495</v>
      </c>
    </row>
    <row r="30" spans="1:37" x14ac:dyDescent="0.2">
      <c r="A30" s="55" t="s">
        <v>116</v>
      </c>
      <c r="B30" s="56" t="s">
        <v>447</v>
      </c>
      <c r="C30" s="57" t="s">
        <v>448</v>
      </c>
      <c r="D30" s="77">
        <v>312986735</v>
      </c>
      <c r="E30" s="78">
        <v>34613750</v>
      </c>
      <c r="F30" s="79">
        <f t="shared" si="0"/>
        <v>347600485</v>
      </c>
      <c r="G30" s="77">
        <v>407115971</v>
      </c>
      <c r="H30" s="78">
        <v>135234890</v>
      </c>
      <c r="I30" s="79">
        <f t="shared" si="1"/>
        <v>542350861</v>
      </c>
      <c r="J30" s="77">
        <v>126549365</v>
      </c>
      <c r="K30" s="78">
        <v>6065599</v>
      </c>
      <c r="L30" s="78">
        <f t="shared" si="2"/>
        <v>132614964</v>
      </c>
      <c r="M30" s="95">
        <f t="shared" si="3"/>
        <v>0.38151547458283896</v>
      </c>
      <c r="N30" s="77">
        <v>109644711</v>
      </c>
      <c r="O30" s="78">
        <v>31028422</v>
      </c>
      <c r="P30" s="78">
        <f t="shared" si="4"/>
        <v>140673133</v>
      </c>
      <c r="Q30" s="95">
        <f t="shared" si="5"/>
        <v>0.40469774660987601</v>
      </c>
      <c r="R30" s="77">
        <v>84653012</v>
      </c>
      <c r="S30" s="78">
        <v>28386479</v>
      </c>
      <c r="T30" s="78">
        <f t="shared" si="6"/>
        <v>113039491</v>
      </c>
      <c r="U30" s="95">
        <f t="shared" si="7"/>
        <v>0.2084250235937212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320847088</v>
      </c>
      <c r="AA30" s="78">
        <f t="shared" si="11"/>
        <v>65480500</v>
      </c>
      <c r="AB30" s="78">
        <f t="shared" si="12"/>
        <v>386327588</v>
      </c>
      <c r="AC30" s="95">
        <f t="shared" si="13"/>
        <v>0.71232041060593065</v>
      </c>
      <c r="AD30" s="77">
        <v>83076858</v>
      </c>
      <c r="AE30" s="78">
        <v>5341458</v>
      </c>
      <c r="AF30" s="78">
        <f t="shared" si="14"/>
        <v>88418316</v>
      </c>
      <c r="AG30" s="78">
        <v>326606513</v>
      </c>
      <c r="AH30" s="78">
        <v>337221276</v>
      </c>
      <c r="AI30" s="79">
        <v>309284292</v>
      </c>
      <c r="AJ30" s="114">
        <f t="shared" si="15"/>
        <v>0.91715533393569149</v>
      </c>
      <c r="AK30" s="115">
        <f t="shared" si="16"/>
        <v>0.27846238329171524</v>
      </c>
    </row>
    <row r="31" spans="1:37" ht="16.5" x14ac:dyDescent="0.3">
      <c r="A31" s="58" t="s">
        <v>0</v>
      </c>
      <c r="B31" s="59" t="s">
        <v>449</v>
      </c>
      <c r="C31" s="60" t="s">
        <v>0</v>
      </c>
      <c r="D31" s="80">
        <f>SUM(D26:D30)</f>
        <v>7921980751</v>
      </c>
      <c r="E31" s="81">
        <f>SUM(E26:E30)</f>
        <v>1986307839</v>
      </c>
      <c r="F31" s="82">
        <f t="shared" si="0"/>
        <v>9908288590</v>
      </c>
      <c r="G31" s="80">
        <f>SUM(G26:G30)</f>
        <v>8666688147</v>
      </c>
      <c r="H31" s="81">
        <f>SUM(H26:H30)</f>
        <v>2154708420</v>
      </c>
      <c r="I31" s="82">
        <f t="shared" si="1"/>
        <v>10821396567</v>
      </c>
      <c r="J31" s="80">
        <f>SUM(J26:J30)</f>
        <v>2527907808</v>
      </c>
      <c r="K31" s="81">
        <f>SUM(K26:K30)</f>
        <v>347426002</v>
      </c>
      <c r="L31" s="81">
        <f t="shared" si="2"/>
        <v>2875333810</v>
      </c>
      <c r="M31" s="96">
        <f t="shared" si="3"/>
        <v>0.29019479841371881</v>
      </c>
      <c r="N31" s="80">
        <f>SUM(N26:N30)</f>
        <v>2149754475</v>
      </c>
      <c r="O31" s="81">
        <f>SUM(O26:O30)</f>
        <v>448652624</v>
      </c>
      <c r="P31" s="81">
        <f t="shared" si="4"/>
        <v>2598407099</v>
      </c>
      <c r="Q31" s="96">
        <f t="shared" si="5"/>
        <v>0.26224580313722978</v>
      </c>
      <c r="R31" s="80">
        <f>SUM(R26:R30)</f>
        <v>2050249311</v>
      </c>
      <c r="S31" s="81">
        <f>SUM(S26:S30)</f>
        <v>474943070</v>
      </c>
      <c r="T31" s="81">
        <f t="shared" si="6"/>
        <v>2525192381</v>
      </c>
      <c r="U31" s="96">
        <f t="shared" si="7"/>
        <v>0.23335180125461896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6727911594</v>
      </c>
      <c r="AA31" s="81">
        <f t="shared" si="11"/>
        <v>1271021696</v>
      </c>
      <c r="AB31" s="81">
        <f t="shared" si="12"/>
        <v>7998933290</v>
      </c>
      <c r="AC31" s="96">
        <f t="shared" si="13"/>
        <v>0.73917753965258592</v>
      </c>
      <c r="AD31" s="80">
        <f>SUM(AD26:AD30)</f>
        <v>1833290789</v>
      </c>
      <c r="AE31" s="81">
        <f>SUM(AE26:AE30)</f>
        <v>310687937</v>
      </c>
      <c r="AF31" s="81">
        <f t="shared" si="14"/>
        <v>2143978726</v>
      </c>
      <c r="AG31" s="81">
        <f>SUM(AG26:AG30)</f>
        <v>9834070753</v>
      </c>
      <c r="AH31" s="81">
        <f>SUM(AH26:AH30)</f>
        <v>10058346850</v>
      </c>
      <c r="AI31" s="82">
        <f>SUM(AI26:AI30)</f>
        <v>6323751800</v>
      </c>
      <c r="AJ31" s="116">
        <f t="shared" si="15"/>
        <v>0.62870687343616516</v>
      </c>
      <c r="AK31" s="117">
        <f t="shared" si="16"/>
        <v>0.17780664069891516</v>
      </c>
    </row>
    <row r="32" spans="1:37" ht="16.5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26746623537</v>
      </c>
      <c r="E32" s="84">
        <f>SUM(E9:E16,E18:E24,E26:E30)</f>
        <v>3627933188</v>
      </c>
      <c r="F32" s="85">
        <f t="shared" si="0"/>
        <v>30374556725</v>
      </c>
      <c r="G32" s="83">
        <f>SUM(G9:G16,G18:G24,G26:G30)</f>
        <v>27891668699</v>
      </c>
      <c r="H32" s="84">
        <f>SUM(H9:H16,H18:H24,H26:H30)</f>
        <v>4399742217</v>
      </c>
      <c r="I32" s="85">
        <f t="shared" si="1"/>
        <v>32291410916</v>
      </c>
      <c r="J32" s="83">
        <f>SUM(J9:J16,J18:J24,J26:J30)</f>
        <v>7146519959</v>
      </c>
      <c r="K32" s="84">
        <f>SUM(K9:K16,K18:K24,K26:K30)</f>
        <v>673938397</v>
      </c>
      <c r="L32" s="84">
        <f t="shared" si="2"/>
        <v>7820458356</v>
      </c>
      <c r="M32" s="97">
        <f t="shared" si="3"/>
        <v>0.25746740690912912</v>
      </c>
      <c r="N32" s="83">
        <f>SUM(N9:N16,N18:N24,N26:N30)</f>
        <v>6267687170</v>
      </c>
      <c r="O32" s="84">
        <f>SUM(O9:O16,O18:O24,O26:O30)</f>
        <v>945735961</v>
      </c>
      <c r="P32" s="84">
        <f t="shared" si="4"/>
        <v>7213423131</v>
      </c>
      <c r="Q32" s="97">
        <f t="shared" si="5"/>
        <v>0.23748241649442539</v>
      </c>
      <c r="R32" s="83">
        <f>SUM(R9:R16,R18:R24,R26:R30)</f>
        <v>6234447790</v>
      </c>
      <c r="S32" s="84">
        <f>SUM(S9:S16,S18:S24,S26:S30)</f>
        <v>820185278</v>
      </c>
      <c r="T32" s="84">
        <f t="shared" si="6"/>
        <v>7054633068</v>
      </c>
      <c r="U32" s="97">
        <f t="shared" si="7"/>
        <v>0.21846778656873478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19648654919</v>
      </c>
      <c r="AA32" s="84">
        <f t="shared" si="11"/>
        <v>2439859636</v>
      </c>
      <c r="AB32" s="84">
        <f t="shared" si="12"/>
        <v>22088514555</v>
      </c>
      <c r="AC32" s="97">
        <f t="shared" si="13"/>
        <v>0.68403683606328303</v>
      </c>
      <c r="AD32" s="83">
        <f>SUM(AD9:AD16,AD18:AD24,AD26:AD30)</f>
        <v>5325312197</v>
      </c>
      <c r="AE32" s="84">
        <f>SUM(AE9:AE16,AE18:AE24,AE26:AE30)</f>
        <v>816079361</v>
      </c>
      <c r="AF32" s="84">
        <f t="shared" si="14"/>
        <v>6141391558</v>
      </c>
      <c r="AG32" s="84">
        <f>SUM(AG9:AG16,AG18:AG24,AG26:AG30)</f>
        <v>28894802362</v>
      </c>
      <c r="AH32" s="84">
        <f>SUM(AH9:AH16,AH18:AH24,AH26:AH30)</f>
        <v>29436104619</v>
      </c>
      <c r="AI32" s="85">
        <f>SUM(AI9:AI16,AI18:AI24,AI26:AI30)</f>
        <v>19365674206</v>
      </c>
      <c r="AJ32" s="118">
        <f t="shared" si="15"/>
        <v>0.6578884827546142</v>
      </c>
      <c r="AK32" s="119">
        <f t="shared" si="16"/>
        <v>0.14870270058100732</v>
      </c>
    </row>
    <row r="33" spans="4:37" x14ac:dyDescent="0.2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3B49E2-8B17-4BCA-9B85-CFD624FCF44F}"/>
</file>

<file path=customXml/itemProps2.xml><?xml version="1.0" encoding="utf-8"?>
<ds:datastoreItem xmlns:ds="http://schemas.openxmlformats.org/officeDocument/2006/customXml" ds:itemID="{AEA9E150-F5F5-4BA2-804E-D89CF7365FCE}"/>
</file>

<file path=customXml/itemProps3.xml><?xml version="1.0" encoding="utf-8"?>
<ds:datastoreItem xmlns:ds="http://schemas.openxmlformats.org/officeDocument/2006/customXml" ds:itemID="{F79F8666-8858-490B-8DCC-C8A6F97641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2024-05-17T08:05:31Z</cp:lastPrinted>
  <dcterms:created xsi:type="dcterms:W3CDTF">2024-05-02T10:16:49Z</dcterms:created>
  <dcterms:modified xsi:type="dcterms:W3CDTF">2024-05-17T08:08:07Z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