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13_ncr:1_{2E749F32-E19F-42D7-A62A-FEB34D37DCB3}" xr6:coauthVersionLast="47" xr6:coauthVersionMax="47" xr10:uidLastSave="{00000000-0000-0000-0000-000000000000}"/>
  <workbookProtection workbookAlgorithmName="SHA-512" workbookHashValue="ySOtQE/WUOBJQTQYKTBK9EZaAX6E3wr5IWV6jYeTmlevFwe7/kJ3kztHh2W7ipm6mRuINHYLuxOTLHXSPTB7+Q==" workbookSaltValue="KWjxju6/nchIPtjbJZIrww==" workbookSpinCount="100000" lockStructure="1"/>
  <bookViews>
    <workbookView xWindow="28680" yWindow="-120" windowWidth="29040" windowHeight="15840" activeTab="8" xr2:uid="{00000000-000D-0000-FFFF-FFFF00000000}"/>
  </bookViews>
  <sheets>
    <sheet name="Summary" sheetId="1" r:id="rId1"/>
    <sheet name="EKU" sheetId="2" r:id="rId2"/>
    <sheet name="JHB" sheetId="3" r:id="rId3"/>
    <sheet name="TSH" sheetId="4" r:id="rId4"/>
    <sheet name="GT421" sheetId="5" r:id="rId5"/>
    <sheet name="GT422" sheetId="6" r:id="rId6"/>
    <sheet name="GT423" sheetId="7" r:id="rId7"/>
    <sheet name="DC42" sheetId="8" r:id="rId8"/>
    <sheet name="GT481" sheetId="9" r:id="rId9"/>
    <sheet name="GT484" sheetId="10" r:id="rId10"/>
    <sheet name="GT485" sheetId="11" r:id="rId11"/>
    <sheet name="DC48" sheetId="12" r:id="rId12"/>
  </sheets>
  <definedNames>
    <definedName name="_xlnm.Print_Area" localSheetId="7">'DC42'!$A$1:$X$128</definedName>
    <definedName name="_xlnm.Print_Area" localSheetId="11">'DC48'!$A$1:$X$128</definedName>
    <definedName name="_xlnm.Print_Area" localSheetId="1">EKU!$A$1:$X$128</definedName>
    <definedName name="_xlnm.Print_Area" localSheetId="4">'GT421'!$A$1:$X$128</definedName>
    <definedName name="_xlnm.Print_Area" localSheetId="5">'GT422'!$A$1:$X$128</definedName>
    <definedName name="_xlnm.Print_Area" localSheetId="6">'GT423'!$A$1:$X$128</definedName>
    <definedName name="_xlnm.Print_Area" localSheetId="8">'GT481'!$A$1:$X$128</definedName>
    <definedName name="_xlnm.Print_Area" localSheetId="9">'GT484'!$A$1:$X$128</definedName>
    <definedName name="_xlnm.Print_Area" localSheetId="10">'GT485'!$A$1:$X$128</definedName>
    <definedName name="_xlnm.Print_Area" localSheetId="2">JHB!$A$1:$X$128</definedName>
    <definedName name="_xlnm.Print_Area" localSheetId="0">Summary!$A$1:$X$128</definedName>
    <definedName name="_xlnm.Print_Area" localSheetId="3">TSH!$A$1:$X$128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S110" i="2"/>
  <c r="R110" i="2"/>
  <c r="E110" i="2"/>
  <c r="T110" i="2" s="1"/>
  <c r="S109" i="2"/>
  <c r="R109" i="2"/>
  <c r="E109" i="2"/>
  <c r="T109" i="2" s="1"/>
  <c r="S108" i="2"/>
  <c r="R108" i="2"/>
  <c r="E108" i="2"/>
  <c r="S107" i="2"/>
  <c r="R107" i="2"/>
  <c r="E107" i="2"/>
  <c r="S106" i="2"/>
  <c r="R106" i="2"/>
  <c r="E106" i="2"/>
  <c r="U106" i="2" s="1"/>
  <c r="S105" i="2"/>
  <c r="R105" i="2"/>
  <c r="E105" i="2"/>
  <c r="S104" i="2"/>
  <c r="R104" i="2"/>
  <c r="E104" i="2"/>
  <c r="U104" i="2" s="1"/>
  <c r="S103" i="2"/>
  <c r="R103" i="2"/>
  <c r="E103" i="2"/>
  <c r="S102" i="2"/>
  <c r="R102" i="2"/>
  <c r="E102" i="2"/>
  <c r="U102" i="2" s="1"/>
  <c r="S101" i="2"/>
  <c r="R101" i="2"/>
  <c r="E101" i="2"/>
  <c r="T101" i="2" s="1"/>
  <c r="S100" i="2"/>
  <c r="R100" i="2"/>
  <c r="E100" i="2"/>
  <c r="T100" i="2" s="1"/>
  <c r="S99" i="2"/>
  <c r="R99" i="2"/>
  <c r="E99" i="2"/>
  <c r="S98" i="2"/>
  <c r="R98" i="2"/>
  <c r="E98" i="2"/>
  <c r="U98" i="2" s="1"/>
  <c r="S97" i="2"/>
  <c r="R97" i="2"/>
  <c r="E97" i="2"/>
  <c r="W96" i="2"/>
  <c r="W113" i="2" s="1"/>
  <c r="V96" i="2"/>
  <c r="V113" i="2" s="1"/>
  <c r="M96" i="2"/>
  <c r="M113" i="2" s="1"/>
  <c r="S113" i="2" s="1"/>
  <c r="L96" i="2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T114" i="3" s="1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S110" i="3"/>
  <c r="R110" i="3"/>
  <c r="E110" i="3"/>
  <c r="T110" i="3" s="1"/>
  <c r="S109" i="3"/>
  <c r="R109" i="3"/>
  <c r="E109" i="3"/>
  <c r="T109" i="3" s="1"/>
  <c r="S108" i="3"/>
  <c r="R108" i="3"/>
  <c r="E108" i="3"/>
  <c r="U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S103" i="3"/>
  <c r="R103" i="3"/>
  <c r="E103" i="3"/>
  <c r="U103" i="3" s="1"/>
  <c r="S102" i="3"/>
  <c r="R102" i="3"/>
  <c r="E102" i="3"/>
  <c r="T102" i="3" s="1"/>
  <c r="S101" i="3"/>
  <c r="R101" i="3"/>
  <c r="E101" i="3"/>
  <c r="T101" i="3" s="1"/>
  <c r="S100" i="3"/>
  <c r="R100" i="3"/>
  <c r="E100" i="3"/>
  <c r="T100" i="3" s="1"/>
  <c r="S99" i="3"/>
  <c r="R99" i="3"/>
  <c r="E99" i="3"/>
  <c r="U99" i="3" s="1"/>
  <c r="S98" i="3"/>
  <c r="R98" i="3"/>
  <c r="E98" i="3"/>
  <c r="S97" i="3"/>
  <c r="R97" i="3"/>
  <c r="E97" i="3"/>
  <c r="U97" i="3" s="1"/>
  <c r="W96" i="3"/>
  <c r="W113" i="3" s="1"/>
  <c r="V96" i="3"/>
  <c r="V113" i="3" s="1"/>
  <c r="M96" i="3"/>
  <c r="M113" i="3" s="1"/>
  <c r="S113" i="3" s="1"/>
  <c r="L96" i="3"/>
  <c r="L113" i="3" s="1"/>
  <c r="R113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S114" i="4"/>
  <c r="Q114" i="4"/>
  <c r="P114" i="4"/>
  <c r="O114" i="4"/>
  <c r="N114" i="4"/>
  <c r="M114" i="4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T111" i="4" s="1"/>
  <c r="S110" i="4"/>
  <c r="R110" i="4"/>
  <c r="E110" i="4"/>
  <c r="S109" i="4"/>
  <c r="R109" i="4"/>
  <c r="E109" i="4"/>
  <c r="T109" i="4" s="1"/>
  <c r="S108" i="4"/>
  <c r="R108" i="4"/>
  <c r="E108" i="4"/>
  <c r="S107" i="4"/>
  <c r="R107" i="4"/>
  <c r="E107" i="4"/>
  <c r="U107" i="4" s="1"/>
  <c r="S106" i="4"/>
  <c r="R106" i="4"/>
  <c r="E106" i="4"/>
  <c r="S105" i="4"/>
  <c r="R105" i="4"/>
  <c r="E105" i="4"/>
  <c r="T104" i="4"/>
  <c r="S104" i="4"/>
  <c r="R104" i="4"/>
  <c r="E104" i="4"/>
  <c r="U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T99" i="4" s="1"/>
  <c r="S98" i="4"/>
  <c r="R98" i="4"/>
  <c r="E98" i="4"/>
  <c r="U98" i="4" s="1"/>
  <c r="S97" i="4"/>
  <c r="R97" i="4"/>
  <c r="E97" i="4"/>
  <c r="W96" i="4"/>
  <c r="W113" i="4" s="1"/>
  <c r="V96" i="4"/>
  <c r="V113" i="4" s="1"/>
  <c r="M96" i="4"/>
  <c r="S96" i="4" s="1"/>
  <c r="L96" i="4"/>
  <c r="L113" i="4" s="1"/>
  <c r="R113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T114" i="5"/>
  <c r="S114" i="5"/>
  <c r="Q114" i="5"/>
  <c r="P114" i="5"/>
  <c r="O114" i="5"/>
  <c r="N114" i="5"/>
  <c r="M114" i="5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V113" i="5"/>
  <c r="Q113" i="5"/>
  <c r="P113" i="5"/>
  <c r="O113" i="5"/>
  <c r="N113" i="5"/>
  <c r="U112" i="5"/>
  <c r="T112" i="5"/>
  <c r="S112" i="5"/>
  <c r="R112" i="5"/>
  <c r="S111" i="5"/>
  <c r="R111" i="5"/>
  <c r="E111" i="5"/>
  <c r="T111" i="5" s="1"/>
  <c r="S110" i="5"/>
  <c r="R110" i="5"/>
  <c r="E110" i="5"/>
  <c r="S109" i="5"/>
  <c r="R109" i="5"/>
  <c r="E109" i="5"/>
  <c r="U109" i="5" s="1"/>
  <c r="S108" i="5"/>
  <c r="R108" i="5"/>
  <c r="E108" i="5"/>
  <c r="S107" i="5"/>
  <c r="R107" i="5"/>
  <c r="E107" i="5"/>
  <c r="U107" i="5" s="1"/>
  <c r="S106" i="5"/>
  <c r="R106" i="5"/>
  <c r="E106" i="5"/>
  <c r="S105" i="5"/>
  <c r="R105" i="5"/>
  <c r="E105" i="5"/>
  <c r="U105" i="5" s="1"/>
  <c r="U104" i="5"/>
  <c r="S104" i="5"/>
  <c r="R104" i="5"/>
  <c r="E104" i="5"/>
  <c r="T104" i="5" s="1"/>
  <c r="S103" i="5"/>
  <c r="R103" i="5"/>
  <c r="E103" i="5"/>
  <c r="T103" i="5" s="1"/>
  <c r="S102" i="5"/>
  <c r="R102" i="5"/>
  <c r="E102" i="5"/>
  <c r="S101" i="5"/>
  <c r="R101" i="5"/>
  <c r="E101" i="5"/>
  <c r="U101" i="5" s="1"/>
  <c r="S100" i="5"/>
  <c r="R100" i="5"/>
  <c r="E100" i="5"/>
  <c r="T100" i="5" s="1"/>
  <c r="S99" i="5"/>
  <c r="R99" i="5"/>
  <c r="E99" i="5"/>
  <c r="U99" i="5" s="1"/>
  <c r="S98" i="5"/>
  <c r="R98" i="5"/>
  <c r="E98" i="5"/>
  <c r="S97" i="5"/>
  <c r="R97" i="5"/>
  <c r="E97" i="5"/>
  <c r="W96" i="5"/>
  <c r="W113" i="5" s="1"/>
  <c r="V96" i="5"/>
  <c r="M96" i="5"/>
  <c r="M113" i="5" s="1"/>
  <c r="S113" i="5" s="1"/>
  <c r="L96" i="5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T114" i="6" s="1"/>
  <c r="D114" i="6"/>
  <c r="C114" i="6"/>
  <c r="B114" i="6"/>
  <c r="Q113" i="6"/>
  <c r="P113" i="6"/>
  <c r="O113" i="6"/>
  <c r="N113" i="6"/>
  <c r="U112" i="6"/>
  <c r="T112" i="6"/>
  <c r="S112" i="6"/>
  <c r="R112" i="6"/>
  <c r="S111" i="6"/>
  <c r="R111" i="6"/>
  <c r="E111" i="6"/>
  <c r="T111" i="6" s="1"/>
  <c r="S110" i="6"/>
  <c r="R110" i="6"/>
  <c r="E110" i="6"/>
  <c r="U110" i="6" s="1"/>
  <c r="S109" i="6"/>
  <c r="R109" i="6"/>
  <c r="E109" i="6"/>
  <c r="S108" i="6"/>
  <c r="R108" i="6"/>
  <c r="E108" i="6"/>
  <c r="U108" i="6" s="1"/>
  <c r="S107" i="6"/>
  <c r="R107" i="6"/>
  <c r="E107" i="6"/>
  <c r="S106" i="6"/>
  <c r="R106" i="6"/>
  <c r="E106" i="6"/>
  <c r="U106" i="6" s="1"/>
  <c r="S105" i="6"/>
  <c r="R105" i="6"/>
  <c r="E105" i="6"/>
  <c r="S104" i="6"/>
  <c r="R104" i="6"/>
  <c r="E104" i="6"/>
  <c r="T104" i="6" s="1"/>
  <c r="S103" i="6"/>
  <c r="R103" i="6"/>
  <c r="E103" i="6"/>
  <c r="S102" i="6"/>
  <c r="R102" i="6"/>
  <c r="E102" i="6"/>
  <c r="U102" i="6" s="1"/>
  <c r="S101" i="6"/>
  <c r="R101" i="6"/>
  <c r="E101" i="6"/>
  <c r="T101" i="6" s="1"/>
  <c r="S100" i="6"/>
  <c r="R100" i="6"/>
  <c r="E100" i="6"/>
  <c r="U100" i="6" s="1"/>
  <c r="S99" i="6"/>
  <c r="R99" i="6"/>
  <c r="E99" i="6"/>
  <c r="U98" i="6"/>
  <c r="S98" i="6"/>
  <c r="R98" i="6"/>
  <c r="E98" i="6"/>
  <c r="T98" i="6" s="1"/>
  <c r="S97" i="6"/>
  <c r="R97" i="6"/>
  <c r="E97" i="6"/>
  <c r="T97" i="6" s="1"/>
  <c r="W96" i="6"/>
  <c r="W113" i="6" s="1"/>
  <c r="V96" i="6"/>
  <c r="V113" i="6" s="1"/>
  <c r="M96" i="6"/>
  <c r="S96" i="6" s="1"/>
  <c r="L96" i="6"/>
  <c r="L113" i="6" s="1"/>
  <c r="R113" i="6" s="1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T114" i="7"/>
  <c r="Q114" i="7"/>
  <c r="P114" i="7"/>
  <c r="O114" i="7"/>
  <c r="N114" i="7"/>
  <c r="M114" i="7"/>
  <c r="S114" i="7" s="1"/>
  <c r="L114" i="7"/>
  <c r="R114" i="7" s="1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U111" i="7" s="1"/>
  <c r="S110" i="7"/>
  <c r="R110" i="7"/>
  <c r="E110" i="7"/>
  <c r="T110" i="7" s="1"/>
  <c r="S109" i="7"/>
  <c r="R109" i="7"/>
  <c r="E109" i="7"/>
  <c r="U109" i="7" s="1"/>
  <c r="S108" i="7"/>
  <c r="R108" i="7"/>
  <c r="E108" i="7"/>
  <c r="S107" i="7"/>
  <c r="R107" i="7"/>
  <c r="E107" i="7"/>
  <c r="S106" i="7"/>
  <c r="R106" i="7"/>
  <c r="E106" i="7"/>
  <c r="T106" i="7" s="1"/>
  <c r="S105" i="7"/>
  <c r="R105" i="7"/>
  <c r="E105" i="7"/>
  <c r="S104" i="7"/>
  <c r="R104" i="7"/>
  <c r="E104" i="7"/>
  <c r="T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S99" i="7"/>
  <c r="R99" i="7"/>
  <c r="E99" i="7"/>
  <c r="U99" i="7" s="1"/>
  <c r="S98" i="7"/>
  <c r="R98" i="7"/>
  <c r="E98" i="7"/>
  <c r="T98" i="7" s="1"/>
  <c r="S97" i="7"/>
  <c r="R97" i="7"/>
  <c r="E97" i="7"/>
  <c r="U97" i="7" s="1"/>
  <c r="W96" i="7"/>
  <c r="W113" i="7" s="1"/>
  <c r="V96" i="7"/>
  <c r="V113" i="7" s="1"/>
  <c r="M96" i="7"/>
  <c r="L96" i="7"/>
  <c r="R96" i="7" s="1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S114" i="8"/>
  <c r="Q114" i="8"/>
  <c r="P114" i="8"/>
  <c r="O114" i="8"/>
  <c r="N114" i="8"/>
  <c r="M114" i="8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D113" i="8"/>
  <c r="U112" i="8"/>
  <c r="T112" i="8"/>
  <c r="S112" i="8"/>
  <c r="R112" i="8"/>
  <c r="S111" i="8"/>
  <c r="R111" i="8"/>
  <c r="E111" i="8"/>
  <c r="U111" i="8" s="1"/>
  <c r="S110" i="8"/>
  <c r="R110" i="8"/>
  <c r="E110" i="8"/>
  <c r="S109" i="8"/>
  <c r="R109" i="8"/>
  <c r="E109" i="8"/>
  <c r="S108" i="8"/>
  <c r="R108" i="8"/>
  <c r="E108" i="8"/>
  <c r="S107" i="8"/>
  <c r="R107" i="8"/>
  <c r="E107" i="8"/>
  <c r="T107" i="8" s="1"/>
  <c r="U106" i="8"/>
  <c r="S106" i="8"/>
  <c r="R106" i="8"/>
  <c r="E106" i="8"/>
  <c r="T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S100" i="8"/>
  <c r="R100" i="8"/>
  <c r="E100" i="8"/>
  <c r="U100" i="8" s="1"/>
  <c r="S99" i="8"/>
  <c r="R99" i="8"/>
  <c r="E99" i="8"/>
  <c r="T99" i="8" s="1"/>
  <c r="S98" i="8"/>
  <c r="R98" i="8"/>
  <c r="E98" i="8"/>
  <c r="T98" i="8" s="1"/>
  <c r="S97" i="8"/>
  <c r="R97" i="8"/>
  <c r="E97" i="8"/>
  <c r="W96" i="8"/>
  <c r="W113" i="8" s="1"/>
  <c r="V96" i="8"/>
  <c r="V113" i="8" s="1"/>
  <c r="M96" i="8"/>
  <c r="M113" i="8" s="1"/>
  <c r="S113" i="8" s="1"/>
  <c r="L96" i="8"/>
  <c r="L113" i="8" s="1"/>
  <c r="R113" i="8" s="1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D114" i="9"/>
  <c r="C114" i="9"/>
  <c r="B114" i="9"/>
  <c r="Q113" i="9"/>
  <c r="P113" i="9"/>
  <c r="O113" i="9"/>
  <c r="N113" i="9"/>
  <c r="U112" i="9"/>
  <c r="T112" i="9"/>
  <c r="S112" i="9"/>
  <c r="R112" i="9"/>
  <c r="S111" i="9"/>
  <c r="R111" i="9"/>
  <c r="E111" i="9"/>
  <c r="U111" i="9" s="1"/>
  <c r="S110" i="9"/>
  <c r="R110" i="9"/>
  <c r="E110" i="9"/>
  <c r="S109" i="9"/>
  <c r="R109" i="9"/>
  <c r="E109" i="9"/>
  <c r="U109" i="9" s="1"/>
  <c r="S108" i="9"/>
  <c r="R108" i="9"/>
  <c r="E108" i="9"/>
  <c r="S107" i="9"/>
  <c r="R107" i="9"/>
  <c r="E107" i="9"/>
  <c r="T107" i="9" s="1"/>
  <c r="U106" i="9"/>
  <c r="S106" i="9"/>
  <c r="R106" i="9"/>
  <c r="E106" i="9"/>
  <c r="T106" i="9" s="1"/>
  <c r="S105" i="9"/>
  <c r="R105" i="9"/>
  <c r="E105" i="9"/>
  <c r="U105" i="9" s="1"/>
  <c r="S104" i="9"/>
  <c r="R104" i="9"/>
  <c r="E104" i="9"/>
  <c r="T104" i="9" s="1"/>
  <c r="S103" i="9"/>
  <c r="R103" i="9"/>
  <c r="E103" i="9"/>
  <c r="U103" i="9" s="1"/>
  <c r="S102" i="9"/>
  <c r="R102" i="9"/>
  <c r="E102" i="9"/>
  <c r="S101" i="9"/>
  <c r="R101" i="9"/>
  <c r="E101" i="9"/>
  <c r="S100" i="9"/>
  <c r="R100" i="9"/>
  <c r="E100" i="9"/>
  <c r="T100" i="9" s="1"/>
  <c r="S99" i="9"/>
  <c r="R99" i="9"/>
  <c r="E99" i="9"/>
  <c r="S98" i="9"/>
  <c r="R98" i="9"/>
  <c r="E98" i="9"/>
  <c r="S97" i="9"/>
  <c r="R97" i="9"/>
  <c r="E97" i="9"/>
  <c r="U97" i="9" s="1"/>
  <c r="W96" i="9"/>
  <c r="W113" i="9" s="1"/>
  <c r="V96" i="9"/>
  <c r="V113" i="9" s="1"/>
  <c r="M96" i="9"/>
  <c r="M113" i="9" s="1"/>
  <c r="S113" i="9" s="1"/>
  <c r="L96" i="9"/>
  <c r="R96" i="9" s="1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T114" i="10" s="1"/>
  <c r="D114" i="10"/>
  <c r="C114" i="10"/>
  <c r="B114" i="10"/>
  <c r="Q113" i="10"/>
  <c r="P113" i="10"/>
  <c r="O113" i="10"/>
  <c r="N113" i="10"/>
  <c r="U112" i="10"/>
  <c r="T112" i="10"/>
  <c r="S112" i="10"/>
  <c r="R112" i="10"/>
  <c r="S111" i="10"/>
  <c r="R111" i="10"/>
  <c r="E111" i="10"/>
  <c r="T110" i="10"/>
  <c r="S110" i="10"/>
  <c r="R110" i="10"/>
  <c r="E110" i="10"/>
  <c r="U110" i="10" s="1"/>
  <c r="S109" i="10"/>
  <c r="R109" i="10"/>
  <c r="E109" i="10"/>
  <c r="S108" i="10"/>
  <c r="R108" i="10"/>
  <c r="E108" i="10"/>
  <c r="T108" i="10" s="1"/>
  <c r="S107" i="10"/>
  <c r="R107" i="10"/>
  <c r="E107" i="10"/>
  <c r="S106" i="10"/>
  <c r="R106" i="10"/>
  <c r="E106" i="10"/>
  <c r="U106" i="10" s="1"/>
  <c r="S105" i="10"/>
  <c r="R105" i="10"/>
  <c r="E105" i="10"/>
  <c r="T105" i="10" s="1"/>
  <c r="S104" i="10"/>
  <c r="R104" i="10"/>
  <c r="E104" i="10"/>
  <c r="U104" i="10" s="1"/>
  <c r="S103" i="10"/>
  <c r="R103" i="10"/>
  <c r="E103" i="10"/>
  <c r="S102" i="10"/>
  <c r="R102" i="10"/>
  <c r="E102" i="10"/>
  <c r="S101" i="10"/>
  <c r="R101" i="10"/>
  <c r="E101" i="10"/>
  <c r="T101" i="10" s="1"/>
  <c r="S100" i="10"/>
  <c r="R100" i="10"/>
  <c r="E100" i="10"/>
  <c r="T99" i="10"/>
  <c r="S99" i="10"/>
  <c r="R99" i="10"/>
  <c r="E99" i="10"/>
  <c r="U99" i="10" s="1"/>
  <c r="S98" i="10"/>
  <c r="R98" i="10"/>
  <c r="E98" i="10"/>
  <c r="S97" i="10"/>
  <c r="R97" i="10"/>
  <c r="E97" i="10"/>
  <c r="W96" i="10"/>
  <c r="W113" i="10" s="1"/>
  <c r="V96" i="10"/>
  <c r="V113" i="10" s="1"/>
  <c r="M96" i="10"/>
  <c r="M113" i="10" s="1"/>
  <c r="S113" i="10" s="1"/>
  <c r="L96" i="10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Q114" i="11"/>
  <c r="P114" i="11"/>
  <c r="O114" i="11"/>
  <c r="N114" i="11"/>
  <c r="M114" i="11"/>
  <c r="S114" i="11" s="1"/>
  <c r="L114" i="11"/>
  <c r="R114" i="11" s="1"/>
  <c r="K114" i="11"/>
  <c r="J114" i="11"/>
  <c r="I114" i="11"/>
  <c r="H114" i="11"/>
  <c r="G114" i="11"/>
  <c r="F114" i="11"/>
  <c r="E114" i="11"/>
  <c r="T114" i="11" s="1"/>
  <c r="D114" i="11"/>
  <c r="C114" i="11"/>
  <c r="B114" i="11"/>
  <c r="Q113" i="11"/>
  <c r="P113" i="11"/>
  <c r="O113" i="11"/>
  <c r="N113" i="11"/>
  <c r="K113" i="11"/>
  <c r="U112" i="11"/>
  <c r="T112" i="11"/>
  <c r="S112" i="11"/>
  <c r="R112" i="11"/>
  <c r="S111" i="11"/>
  <c r="R111" i="11"/>
  <c r="E111" i="11"/>
  <c r="T111" i="11" s="1"/>
  <c r="S110" i="11"/>
  <c r="R110" i="11"/>
  <c r="E110" i="11"/>
  <c r="T110" i="11" s="1"/>
  <c r="S109" i="11"/>
  <c r="R109" i="11"/>
  <c r="E109" i="11"/>
  <c r="U108" i="11"/>
  <c r="S108" i="11"/>
  <c r="R108" i="11"/>
  <c r="E108" i="11"/>
  <c r="T108" i="11" s="1"/>
  <c r="S107" i="11"/>
  <c r="R107" i="11"/>
  <c r="E107" i="11"/>
  <c r="U107" i="11" s="1"/>
  <c r="S106" i="11"/>
  <c r="R106" i="11"/>
  <c r="E106" i="11"/>
  <c r="T106" i="11" s="1"/>
  <c r="S105" i="11"/>
  <c r="R105" i="11"/>
  <c r="E105" i="11"/>
  <c r="U105" i="11" s="1"/>
  <c r="S104" i="11"/>
  <c r="R104" i="11"/>
  <c r="E104" i="11"/>
  <c r="S103" i="11"/>
  <c r="R103" i="11"/>
  <c r="E103" i="11"/>
  <c r="S102" i="11"/>
  <c r="R102" i="11"/>
  <c r="E102" i="11"/>
  <c r="T102" i="11" s="1"/>
  <c r="S101" i="11"/>
  <c r="R101" i="11"/>
  <c r="E101" i="11"/>
  <c r="U100" i="11"/>
  <c r="S100" i="11"/>
  <c r="R100" i="11"/>
  <c r="E100" i="11"/>
  <c r="T100" i="11" s="1"/>
  <c r="S99" i="11"/>
  <c r="R99" i="11"/>
  <c r="E99" i="11"/>
  <c r="U99" i="11" s="1"/>
  <c r="U98" i="11"/>
  <c r="S98" i="11"/>
  <c r="R98" i="11"/>
  <c r="E98" i="11"/>
  <c r="T98" i="11" s="1"/>
  <c r="S97" i="11"/>
  <c r="R97" i="11"/>
  <c r="E97" i="11"/>
  <c r="U97" i="11" s="1"/>
  <c r="W96" i="11"/>
  <c r="W113" i="11" s="1"/>
  <c r="V96" i="11"/>
  <c r="V113" i="11" s="1"/>
  <c r="M96" i="11"/>
  <c r="M113" i="11" s="1"/>
  <c r="S113" i="11" s="1"/>
  <c r="L96" i="11"/>
  <c r="L113" i="11" s="1"/>
  <c r="R113" i="11" s="1"/>
  <c r="K96" i="1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S114" i="12"/>
  <c r="Q114" i="12"/>
  <c r="P114" i="12"/>
  <c r="O114" i="12"/>
  <c r="N114" i="12"/>
  <c r="M114" i="12"/>
  <c r="L114" i="12"/>
  <c r="R114" i="12" s="1"/>
  <c r="K114" i="12"/>
  <c r="J114" i="12"/>
  <c r="I114" i="12"/>
  <c r="H114" i="12"/>
  <c r="G114" i="12"/>
  <c r="F114" i="12"/>
  <c r="E114" i="12"/>
  <c r="U114" i="12" s="1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T111" i="12" s="1"/>
  <c r="S110" i="12"/>
  <c r="R110" i="12"/>
  <c r="E110" i="12"/>
  <c r="T110" i="12" s="1"/>
  <c r="S109" i="12"/>
  <c r="R109" i="12"/>
  <c r="E109" i="12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S104" i="12"/>
  <c r="R104" i="12"/>
  <c r="E104" i="12"/>
  <c r="U104" i="12" s="1"/>
  <c r="S103" i="12"/>
  <c r="R103" i="12"/>
  <c r="E103" i="12"/>
  <c r="T103" i="12" s="1"/>
  <c r="S102" i="12"/>
  <c r="R102" i="12"/>
  <c r="E102" i="12"/>
  <c r="T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W96" i="12"/>
  <c r="W113" i="12" s="1"/>
  <c r="V96" i="12"/>
  <c r="V113" i="12" s="1"/>
  <c r="M96" i="12"/>
  <c r="M113" i="12" s="1"/>
  <c r="S113" i="12" s="1"/>
  <c r="L96" i="12"/>
  <c r="L113" i="12" s="1"/>
  <c r="R113" i="12" s="1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"/>
  <c r="V114" i="1"/>
  <c r="R114" i="1"/>
  <c r="Q114" i="1"/>
  <c r="P114" i="1"/>
  <c r="O114" i="1"/>
  <c r="N114" i="1"/>
  <c r="M114" i="1"/>
  <c r="S114" i="1" s="1"/>
  <c r="L114" i="1"/>
  <c r="K114" i="1"/>
  <c r="J114" i="1"/>
  <c r="I114" i="1"/>
  <c r="H114" i="1"/>
  <c r="G114" i="1"/>
  <c r="F114" i="1"/>
  <c r="E114" i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S110" i="1"/>
  <c r="R110" i="1"/>
  <c r="E110" i="1"/>
  <c r="T110" i="1" s="1"/>
  <c r="S109" i="1"/>
  <c r="R109" i="1"/>
  <c r="E109" i="1"/>
  <c r="U109" i="1" s="1"/>
  <c r="S108" i="1"/>
  <c r="R108" i="1"/>
  <c r="E108" i="1"/>
  <c r="T108" i="1" s="1"/>
  <c r="S107" i="1"/>
  <c r="R107" i="1"/>
  <c r="E107" i="1"/>
  <c r="U107" i="1" s="1"/>
  <c r="S106" i="1"/>
  <c r="R106" i="1"/>
  <c r="E106" i="1"/>
  <c r="S105" i="1"/>
  <c r="R105" i="1"/>
  <c r="E105" i="1"/>
  <c r="U105" i="1" s="1"/>
  <c r="S104" i="1"/>
  <c r="R104" i="1"/>
  <c r="E104" i="1"/>
  <c r="T104" i="1" s="1"/>
  <c r="S103" i="1"/>
  <c r="R103" i="1"/>
  <c r="E103" i="1"/>
  <c r="T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S97" i="1"/>
  <c r="R97" i="1"/>
  <c r="E97" i="1"/>
  <c r="U97" i="1" s="1"/>
  <c r="W96" i="1"/>
  <c r="W113" i="1" s="1"/>
  <c r="V96" i="1"/>
  <c r="V113" i="1" s="1"/>
  <c r="M96" i="1"/>
  <c r="L96" i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T94" i="12"/>
  <c r="S94" i="12"/>
  <c r="R94" i="12"/>
  <c r="Q94" i="12"/>
  <c r="P94" i="12"/>
  <c r="E94" i="12"/>
  <c r="U94" i="12" s="1"/>
  <c r="S93" i="12"/>
  <c r="R93" i="12"/>
  <c r="Q93" i="12"/>
  <c r="P93" i="12"/>
  <c r="E93" i="12"/>
  <c r="S92" i="12"/>
  <c r="R92" i="12"/>
  <c r="Q92" i="12"/>
  <c r="P92" i="12"/>
  <c r="E92" i="12"/>
  <c r="U91" i="12"/>
  <c r="S91" i="12"/>
  <c r="R91" i="12"/>
  <c r="Q91" i="12"/>
  <c r="P91" i="12"/>
  <c r="E91" i="12"/>
  <c r="T91" i="12" s="1"/>
  <c r="S90" i="12"/>
  <c r="R90" i="12"/>
  <c r="Q90" i="12"/>
  <c r="P90" i="12"/>
  <c r="E90" i="12"/>
  <c r="U90" i="12" s="1"/>
  <c r="U89" i="12"/>
  <c r="S89" i="12"/>
  <c r="R89" i="12"/>
  <c r="Q89" i="12"/>
  <c r="P89" i="12"/>
  <c r="E89" i="12"/>
  <c r="T89" i="12" s="1"/>
  <c r="T88" i="12"/>
  <c r="S88" i="12"/>
  <c r="R88" i="12"/>
  <c r="Q88" i="12"/>
  <c r="P88" i="12"/>
  <c r="E88" i="12"/>
  <c r="U88" i="12" s="1"/>
  <c r="S87" i="12"/>
  <c r="R87" i="12"/>
  <c r="Q87" i="12"/>
  <c r="P87" i="12"/>
  <c r="E87" i="12"/>
  <c r="U87" i="12" s="1"/>
  <c r="V73" i="12"/>
  <c r="O73" i="12"/>
  <c r="N73" i="12"/>
  <c r="M73" i="12"/>
  <c r="L73" i="12"/>
  <c r="K73" i="12"/>
  <c r="J73" i="12"/>
  <c r="R73" i="12" s="1"/>
  <c r="I73" i="12"/>
  <c r="H73" i="12"/>
  <c r="G73" i="12"/>
  <c r="F73" i="12"/>
  <c r="C73" i="12"/>
  <c r="B73" i="12"/>
  <c r="V72" i="12"/>
  <c r="O72" i="12"/>
  <c r="N72" i="12"/>
  <c r="M72" i="12"/>
  <c r="L72" i="12"/>
  <c r="K72" i="12"/>
  <c r="S72" i="12" s="1"/>
  <c r="J72" i="12"/>
  <c r="R72" i="12" s="1"/>
  <c r="I72" i="12"/>
  <c r="H72" i="12"/>
  <c r="G72" i="12"/>
  <c r="F72" i="12"/>
  <c r="E72" i="12"/>
  <c r="C72" i="12"/>
  <c r="B72" i="12"/>
  <c r="V71" i="12"/>
  <c r="O71" i="12"/>
  <c r="N71" i="12"/>
  <c r="M71" i="12"/>
  <c r="L71" i="12"/>
  <c r="K71" i="12"/>
  <c r="S71" i="12" s="1"/>
  <c r="J71" i="12"/>
  <c r="R71" i="12" s="1"/>
  <c r="I71" i="12"/>
  <c r="H71" i="12"/>
  <c r="G71" i="12"/>
  <c r="F71" i="12"/>
  <c r="E71" i="12"/>
  <c r="C71" i="12"/>
  <c r="B71" i="12"/>
  <c r="S70" i="12"/>
  <c r="R70" i="12"/>
  <c r="Q70" i="12"/>
  <c r="P70" i="12"/>
  <c r="E70" i="12"/>
  <c r="T70" i="12" s="1"/>
  <c r="S69" i="12"/>
  <c r="R69" i="12"/>
  <c r="Q69" i="12"/>
  <c r="P69" i="12"/>
  <c r="E69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E67" i="12" s="1"/>
  <c r="V66" i="12"/>
  <c r="O66" i="12"/>
  <c r="N66" i="12"/>
  <c r="M66" i="12"/>
  <c r="L66" i="12"/>
  <c r="K66" i="12"/>
  <c r="S66" i="12" s="1"/>
  <c r="J66" i="12"/>
  <c r="R66" i="12" s="1"/>
  <c r="I66" i="12"/>
  <c r="H66" i="12"/>
  <c r="G66" i="12"/>
  <c r="F66" i="12"/>
  <c r="E66" i="12"/>
  <c r="C66" i="12"/>
  <c r="B66" i="12"/>
  <c r="S65" i="12"/>
  <c r="R65" i="12"/>
  <c r="Q65" i="12"/>
  <c r="P65" i="12"/>
  <c r="E65" i="12"/>
  <c r="S64" i="12"/>
  <c r="R64" i="12"/>
  <c r="Q64" i="12"/>
  <c r="P64" i="12"/>
  <c r="E64" i="12"/>
  <c r="S63" i="12"/>
  <c r="R63" i="12"/>
  <c r="Q63" i="12"/>
  <c r="P63" i="12"/>
  <c r="E63" i="12"/>
  <c r="T63" i="12" s="1"/>
  <c r="S62" i="12"/>
  <c r="R62" i="12"/>
  <c r="Q62" i="12"/>
  <c r="P62" i="12"/>
  <c r="E62" i="12"/>
  <c r="U62" i="12" s="1"/>
  <c r="S61" i="12"/>
  <c r="R61" i="12"/>
  <c r="Q61" i="12"/>
  <c r="P61" i="12"/>
  <c r="E61" i="12"/>
  <c r="V59" i="12"/>
  <c r="O59" i="12"/>
  <c r="N59" i="12"/>
  <c r="M59" i="12"/>
  <c r="L59" i="12"/>
  <c r="K59" i="12"/>
  <c r="S59" i="12" s="1"/>
  <c r="J59" i="12"/>
  <c r="R59" i="12" s="1"/>
  <c r="I59" i="12"/>
  <c r="H59" i="12"/>
  <c r="G59" i="12"/>
  <c r="F59" i="12"/>
  <c r="C59" i="12"/>
  <c r="B59" i="12"/>
  <c r="E59" i="12" s="1"/>
  <c r="S58" i="12"/>
  <c r="R58" i="12"/>
  <c r="Q58" i="12"/>
  <c r="P58" i="12"/>
  <c r="E58" i="12"/>
  <c r="U58" i="12" s="1"/>
  <c r="S57" i="12"/>
  <c r="R57" i="12"/>
  <c r="Q57" i="12"/>
  <c r="P57" i="12"/>
  <c r="E57" i="12"/>
  <c r="S56" i="12"/>
  <c r="R56" i="12"/>
  <c r="Q56" i="12"/>
  <c r="P56" i="12"/>
  <c r="E56" i="12"/>
  <c r="U55" i="12"/>
  <c r="S55" i="12"/>
  <c r="R55" i="12"/>
  <c r="Q55" i="12"/>
  <c r="P55" i="12"/>
  <c r="E55" i="12"/>
  <c r="T55" i="12" s="1"/>
  <c r="V53" i="12"/>
  <c r="O53" i="12"/>
  <c r="N53" i="12"/>
  <c r="M53" i="12"/>
  <c r="L53" i="12"/>
  <c r="K53" i="12"/>
  <c r="S53" i="12" s="1"/>
  <c r="J53" i="12"/>
  <c r="R53" i="12" s="1"/>
  <c r="I53" i="12"/>
  <c r="H53" i="12"/>
  <c r="G53" i="12"/>
  <c r="F53" i="12"/>
  <c r="C53" i="12"/>
  <c r="B53" i="12"/>
  <c r="U52" i="12"/>
  <c r="S52" i="12"/>
  <c r="R52" i="12"/>
  <c r="Q52" i="12"/>
  <c r="P52" i="12"/>
  <c r="E52" i="12"/>
  <c r="T52" i="12" s="1"/>
  <c r="T51" i="12"/>
  <c r="S51" i="12"/>
  <c r="R51" i="12"/>
  <c r="Q51" i="12"/>
  <c r="P51" i="12"/>
  <c r="E51" i="12"/>
  <c r="U51" i="12" s="1"/>
  <c r="S50" i="12"/>
  <c r="R50" i="12"/>
  <c r="Q50" i="12"/>
  <c r="P50" i="12"/>
  <c r="E50" i="12"/>
  <c r="U50" i="12" s="1"/>
  <c r="T49" i="12"/>
  <c r="S49" i="12"/>
  <c r="R49" i="12"/>
  <c r="Q49" i="12"/>
  <c r="P49" i="12"/>
  <c r="E49" i="12"/>
  <c r="U49" i="12" s="1"/>
  <c r="S48" i="12"/>
  <c r="R48" i="12"/>
  <c r="Q48" i="12"/>
  <c r="P48" i="12"/>
  <c r="E48" i="12"/>
  <c r="U47" i="12"/>
  <c r="S47" i="12"/>
  <c r="R47" i="12"/>
  <c r="Q47" i="12"/>
  <c r="P47" i="12"/>
  <c r="E47" i="12"/>
  <c r="T47" i="12" s="1"/>
  <c r="S46" i="12"/>
  <c r="R46" i="12"/>
  <c r="Q46" i="12"/>
  <c r="P46" i="12"/>
  <c r="E46" i="12"/>
  <c r="U46" i="12" s="1"/>
  <c r="S45" i="12"/>
  <c r="R45" i="12"/>
  <c r="Q45" i="12"/>
  <c r="P45" i="12"/>
  <c r="E45" i="12"/>
  <c r="S44" i="12"/>
  <c r="R44" i="12"/>
  <c r="Q44" i="12"/>
  <c r="P44" i="12"/>
  <c r="E44" i="12"/>
  <c r="U43" i="12"/>
  <c r="T43" i="12"/>
  <c r="S43" i="12"/>
  <c r="R43" i="12"/>
  <c r="Q43" i="12"/>
  <c r="P43" i="12"/>
  <c r="E43" i="12"/>
  <c r="U42" i="12"/>
  <c r="T42" i="12"/>
  <c r="S42" i="12"/>
  <c r="R42" i="12"/>
  <c r="Q42" i="12"/>
  <c r="P42" i="12"/>
  <c r="E42" i="12"/>
  <c r="V40" i="12"/>
  <c r="O40" i="12"/>
  <c r="N40" i="12"/>
  <c r="M40" i="12"/>
  <c r="L40" i="12"/>
  <c r="K40" i="12"/>
  <c r="S40" i="12" s="1"/>
  <c r="J40" i="12"/>
  <c r="R40" i="12" s="1"/>
  <c r="I40" i="12"/>
  <c r="H40" i="12"/>
  <c r="G40" i="12"/>
  <c r="F40" i="12"/>
  <c r="C40" i="12"/>
  <c r="B40" i="12"/>
  <c r="T39" i="12"/>
  <c r="S39" i="12"/>
  <c r="R39" i="12"/>
  <c r="Q39" i="12"/>
  <c r="P39" i="12"/>
  <c r="E39" i="12"/>
  <c r="U39" i="12" s="1"/>
  <c r="S38" i="12"/>
  <c r="R38" i="12"/>
  <c r="Q38" i="12"/>
  <c r="P38" i="12"/>
  <c r="E38" i="12"/>
  <c r="U38" i="12" s="1"/>
  <c r="T37" i="12"/>
  <c r="S37" i="12"/>
  <c r="R37" i="12"/>
  <c r="Q37" i="12"/>
  <c r="P37" i="12"/>
  <c r="E37" i="12"/>
  <c r="U37" i="12" s="1"/>
  <c r="S36" i="12"/>
  <c r="R36" i="12"/>
  <c r="Q36" i="12"/>
  <c r="P36" i="12"/>
  <c r="E36" i="12"/>
  <c r="U35" i="12"/>
  <c r="S35" i="12"/>
  <c r="R35" i="12"/>
  <c r="Q35" i="12"/>
  <c r="P35" i="12"/>
  <c r="E35" i="12"/>
  <c r="V33" i="12"/>
  <c r="O33" i="12"/>
  <c r="N33" i="12"/>
  <c r="M33" i="12"/>
  <c r="L33" i="12"/>
  <c r="K33" i="12"/>
  <c r="S33" i="12" s="1"/>
  <c r="J33" i="12"/>
  <c r="I33" i="12"/>
  <c r="H33" i="12"/>
  <c r="G33" i="12"/>
  <c r="F33" i="12"/>
  <c r="C33" i="12"/>
  <c r="B33" i="12"/>
  <c r="E33" i="12" s="1"/>
  <c r="S32" i="12"/>
  <c r="R32" i="12"/>
  <c r="Q32" i="12"/>
  <c r="P32" i="12"/>
  <c r="E32" i="12"/>
  <c r="V30" i="12"/>
  <c r="O30" i="12"/>
  <c r="N30" i="12"/>
  <c r="M30" i="12"/>
  <c r="L30" i="12"/>
  <c r="K30" i="12"/>
  <c r="S30" i="12" s="1"/>
  <c r="J30" i="12"/>
  <c r="I30" i="12"/>
  <c r="H30" i="12"/>
  <c r="G30" i="12"/>
  <c r="F30" i="12"/>
  <c r="E30" i="12"/>
  <c r="C30" i="12"/>
  <c r="B30" i="12"/>
  <c r="S29" i="12"/>
  <c r="R29" i="12"/>
  <c r="Q29" i="12"/>
  <c r="P29" i="12"/>
  <c r="E29" i="12"/>
  <c r="U29" i="12" s="1"/>
  <c r="T28" i="12"/>
  <c r="S28" i="12"/>
  <c r="R28" i="12"/>
  <c r="Q28" i="12"/>
  <c r="P28" i="12"/>
  <c r="E28" i="12"/>
  <c r="U28" i="12" s="1"/>
  <c r="S27" i="12"/>
  <c r="R27" i="12"/>
  <c r="Q27" i="12"/>
  <c r="P27" i="12"/>
  <c r="E27" i="12"/>
  <c r="S26" i="12"/>
  <c r="R26" i="12"/>
  <c r="Q26" i="12"/>
  <c r="P26" i="12"/>
  <c r="E26" i="12"/>
  <c r="V24" i="12"/>
  <c r="O24" i="12"/>
  <c r="N24" i="12"/>
  <c r="M24" i="12"/>
  <c r="L24" i="12"/>
  <c r="K24" i="12"/>
  <c r="S24" i="12" s="1"/>
  <c r="J24" i="12"/>
  <c r="R24" i="12" s="1"/>
  <c r="I24" i="12"/>
  <c r="H24" i="12"/>
  <c r="P24" i="12" s="1"/>
  <c r="G24" i="12"/>
  <c r="F24" i="12"/>
  <c r="C24" i="12"/>
  <c r="B24" i="12"/>
  <c r="E24" i="12" s="1"/>
  <c r="S23" i="12"/>
  <c r="R23" i="12"/>
  <c r="Q23" i="12"/>
  <c r="P23" i="12"/>
  <c r="E23" i="12"/>
  <c r="S22" i="12"/>
  <c r="R22" i="12"/>
  <c r="Q22" i="12"/>
  <c r="P22" i="12"/>
  <c r="E22" i="12"/>
  <c r="U22" i="12" s="1"/>
  <c r="S21" i="12"/>
  <c r="R21" i="12"/>
  <c r="Q21" i="12"/>
  <c r="P21" i="12"/>
  <c r="E21" i="12"/>
  <c r="T20" i="12"/>
  <c r="S20" i="12"/>
  <c r="R20" i="12"/>
  <c r="Q20" i="12"/>
  <c r="P20" i="12"/>
  <c r="E20" i="12"/>
  <c r="U20" i="12" s="1"/>
  <c r="T19" i="12"/>
  <c r="S19" i="12"/>
  <c r="R19" i="12"/>
  <c r="Q19" i="12"/>
  <c r="P19" i="12"/>
  <c r="E19" i="12"/>
  <c r="U19" i="12" s="1"/>
  <c r="T18" i="12"/>
  <c r="S18" i="12"/>
  <c r="R18" i="12"/>
  <c r="Q18" i="12"/>
  <c r="P18" i="12"/>
  <c r="E18" i="12"/>
  <c r="U18" i="12" s="1"/>
  <c r="T17" i="12"/>
  <c r="S17" i="12"/>
  <c r="R17" i="12"/>
  <c r="Q17" i="12"/>
  <c r="P17" i="12"/>
  <c r="E17" i="12"/>
  <c r="U17" i="12" s="1"/>
  <c r="V15" i="12"/>
  <c r="O15" i="12"/>
  <c r="N15" i="12"/>
  <c r="M15" i="12"/>
  <c r="L15" i="12"/>
  <c r="K15" i="12"/>
  <c r="S15" i="12" s="1"/>
  <c r="J15" i="12"/>
  <c r="I15" i="12"/>
  <c r="H15" i="12"/>
  <c r="G15" i="12"/>
  <c r="F15" i="12"/>
  <c r="C15" i="12"/>
  <c r="B15" i="12"/>
  <c r="E15" i="12" s="1"/>
  <c r="S14" i="12"/>
  <c r="R14" i="12"/>
  <c r="Q14" i="12"/>
  <c r="P14" i="12"/>
  <c r="E14" i="12"/>
  <c r="T13" i="12"/>
  <c r="S13" i="12"/>
  <c r="R13" i="12"/>
  <c r="Q13" i="12"/>
  <c r="P13" i="12"/>
  <c r="E13" i="12"/>
  <c r="S12" i="12"/>
  <c r="R12" i="12"/>
  <c r="Q12" i="12"/>
  <c r="P12" i="12"/>
  <c r="E12" i="12"/>
  <c r="S11" i="12"/>
  <c r="R11" i="12"/>
  <c r="Q11" i="12"/>
  <c r="P11" i="12"/>
  <c r="E11" i="12"/>
  <c r="T10" i="12"/>
  <c r="S10" i="12"/>
  <c r="R10" i="12"/>
  <c r="Q10" i="12"/>
  <c r="U10" i="12" s="1"/>
  <c r="P10" i="12"/>
  <c r="E10" i="12"/>
  <c r="T9" i="12"/>
  <c r="S9" i="12"/>
  <c r="R9" i="12"/>
  <c r="Q9" i="12"/>
  <c r="P9" i="12"/>
  <c r="E9" i="12"/>
  <c r="U9" i="12" s="1"/>
  <c r="S94" i="11"/>
  <c r="R94" i="11"/>
  <c r="Q94" i="11"/>
  <c r="P94" i="11"/>
  <c r="E94" i="11"/>
  <c r="S93" i="11"/>
  <c r="R93" i="11"/>
  <c r="Q93" i="11"/>
  <c r="P93" i="11"/>
  <c r="E93" i="11"/>
  <c r="U93" i="11" s="1"/>
  <c r="S92" i="11"/>
  <c r="R92" i="11"/>
  <c r="Q92" i="11"/>
  <c r="P92" i="11"/>
  <c r="E92" i="11"/>
  <c r="S91" i="11"/>
  <c r="R91" i="11"/>
  <c r="Q91" i="11"/>
  <c r="P91" i="11"/>
  <c r="E91" i="11"/>
  <c r="S90" i="11"/>
  <c r="R90" i="11"/>
  <c r="Q90" i="11"/>
  <c r="P90" i="11"/>
  <c r="E90" i="11"/>
  <c r="S89" i="11"/>
  <c r="R89" i="11"/>
  <c r="Q89" i="11"/>
  <c r="P89" i="11"/>
  <c r="E89" i="11"/>
  <c r="U88" i="11"/>
  <c r="T88" i="11"/>
  <c r="S88" i="11"/>
  <c r="R88" i="11"/>
  <c r="Q88" i="11"/>
  <c r="P88" i="11"/>
  <c r="E88" i="11"/>
  <c r="U87" i="11"/>
  <c r="T87" i="11"/>
  <c r="S87" i="11"/>
  <c r="R87" i="11"/>
  <c r="Q87" i="11"/>
  <c r="P87" i="11"/>
  <c r="E87" i="11"/>
  <c r="V73" i="11"/>
  <c r="O73" i="11"/>
  <c r="N73" i="11"/>
  <c r="M73" i="11"/>
  <c r="L73" i="11"/>
  <c r="K73" i="11"/>
  <c r="J73" i="11"/>
  <c r="I73" i="11"/>
  <c r="H73" i="11"/>
  <c r="G73" i="11"/>
  <c r="F73" i="11"/>
  <c r="C73" i="11"/>
  <c r="B73" i="11"/>
  <c r="V72" i="11"/>
  <c r="O72" i="11"/>
  <c r="N72" i="11"/>
  <c r="M72" i="11"/>
  <c r="S72" i="11" s="1"/>
  <c r="L72" i="11"/>
  <c r="K72" i="11"/>
  <c r="J72" i="11"/>
  <c r="I72" i="11"/>
  <c r="H72" i="11"/>
  <c r="G72" i="11"/>
  <c r="F72" i="11"/>
  <c r="C72" i="11"/>
  <c r="B72" i="11"/>
  <c r="V71" i="11"/>
  <c r="O71" i="11"/>
  <c r="N71" i="11"/>
  <c r="M71" i="11"/>
  <c r="L71" i="11"/>
  <c r="K71" i="11"/>
  <c r="S71" i="11" s="1"/>
  <c r="J71" i="11"/>
  <c r="R71" i="11" s="1"/>
  <c r="I71" i="11"/>
  <c r="H71" i="11"/>
  <c r="G71" i="11"/>
  <c r="F71" i="11"/>
  <c r="C71" i="11"/>
  <c r="B71" i="11"/>
  <c r="E71" i="11" s="1"/>
  <c r="U70" i="11"/>
  <c r="T70" i="11"/>
  <c r="S70" i="11"/>
  <c r="R70" i="11"/>
  <c r="Q70" i="11"/>
  <c r="P70" i="11"/>
  <c r="E70" i="11"/>
  <c r="S69" i="11"/>
  <c r="R69" i="11"/>
  <c r="Q69" i="11"/>
  <c r="P69" i="11"/>
  <c r="T69" i="11" s="1"/>
  <c r="E69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V66" i="11"/>
  <c r="O66" i="11"/>
  <c r="N66" i="11"/>
  <c r="M66" i="11"/>
  <c r="L66" i="11"/>
  <c r="K66" i="11"/>
  <c r="S66" i="11" s="1"/>
  <c r="J66" i="11"/>
  <c r="R66" i="11" s="1"/>
  <c r="I66" i="11"/>
  <c r="H66" i="11"/>
  <c r="G66" i="11"/>
  <c r="F66" i="11"/>
  <c r="C66" i="11"/>
  <c r="B66" i="11"/>
  <c r="T65" i="11"/>
  <c r="S65" i="11"/>
  <c r="R65" i="11"/>
  <c r="Q65" i="11"/>
  <c r="P65" i="11"/>
  <c r="E65" i="11"/>
  <c r="U65" i="11" s="1"/>
  <c r="U64" i="11"/>
  <c r="S64" i="11"/>
  <c r="R64" i="11"/>
  <c r="Q64" i="11"/>
  <c r="P64" i="11"/>
  <c r="E64" i="11"/>
  <c r="T64" i="11" s="1"/>
  <c r="T63" i="11"/>
  <c r="S63" i="11"/>
  <c r="R63" i="11"/>
  <c r="Q63" i="11"/>
  <c r="P63" i="11"/>
  <c r="E63" i="11"/>
  <c r="U63" i="11" s="1"/>
  <c r="S62" i="11"/>
  <c r="R62" i="11"/>
  <c r="Q62" i="11"/>
  <c r="P62" i="11"/>
  <c r="E62" i="11"/>
  <c r="U62" i="11" s="1"/>
  <c r="S61" i="11"/>
  <c r="R61" i="11"/>
  <c r="Q61" i="11"/>
  <c r="P61" i="11"/>
  <c r="E61" i="11"/>
  <c r="V59" i="11"/>
  <c r="O59" i="11"/>
  <c r="N59" i="11"/>
  <c r="M59" i="11"/>
  <c r="Q59" i="11" s="1"/>
  <c r="L59" i="11"/>
  <c r="K59" i="11"/>
  <c r="S59" i="11" s="1"/>
  <c r="J59" i="11"/>
  <c r="R59" i="11" s="1"/>
  <c r="I59" i="11"/>
  <c r="H59" i="11"/>
  <c r="G59" i="11"/>
  <c r="F59" i="11"/>
  <c r="C59" i="11"/>
  <c r="E59" i="11" s="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S56" i="11"/>
  <c r="R56" i="11"/>
  <c r="Q56" i="11"/>
  <c r="P56" i="11"/>
  <c r="E56" i="11"/>
  <c r="T56" i="11" s="1"/>
  <c r="S55" i="11"/>
  <c r="R55" i="11"/>
  <c r="Q55" i="11"/>
  <c r="P55" i="11"/>
  <c r="E55" i="11"/>
  <c r="V53" i="11"/>
  <c r="O53" i="11"/>
  <c r="N53" i="11"/>
  <c r="M53" i="11"/>
  <c r="L53" i="11"/>
  <c r="K53" i="11"/>
  <c r="J53" i="11"/>
  <c r="R53" i="11" s="1"/>
  <c r="I53" i="11"/>
  <c r="H53" i="11"/>
  <c r="G53" i="11"/>
  <c r="F53" i="11"/>
  <c r="C53" i="11"/>
  <c r="B53" i="11"/>
  <c r="S52" i="11"/>
  <c r="R52" i="11"/>
  <c r="Q52" i="11"/>
  <c r="P52" i="11"/>
  <c r="E52" i="11"/>
  <c r="T52" i="11" s="1"/>
  <c r="S51" i="11"/>
  <c r="R51" i="11"/>
  <c r="Q51" i="11"/>
  <c r="P51" i="11"/>
  <c r="E51" i="11"/>
  <c r="T51" i="11" s="1"/>
  <c r="S50" i="11"/>
  <c r="R50" i="11"/>
  <c r="Q50" i="11"/>
  <c r="P50" i="11"/>
  <c r="E50" i="11"/>
  <c r="T49" i="11"/>
  <c r="S49" i="11"/>
  <c r="R49" i="11"/>
  <c r="Q49" i="11"/>
  <c r="P49" i="11"/>
  <c r="E49" i="11"/>
  <c r="U49" i="11" s="1"/>
  <c r="T48" i="11"/>
  <c r="S48" i="11"/>
  <c r="R48" i="11"/>
  <c r="Q48" i="11"/>
  <c r="P48" i="11"/>
  <c r="E48" i="11"/>
  <c r="U48" i="11" s="1"/>
  <c r="U47" i="11"/>
  <c r="T47" i="11"/>
  <c r="S47" i="11"/>
  <c r="R47" i="11"/>
  <c r="Q47" i="11"/>
  <c r="P47" i="11"/>
  <c r="E47" i="11"/>
  <c r="S46" i="11"/>
  <c r="R46" i="11"/>
  <c r="Q46" i="11"/>
  <c r="P46" i="11"/>
  <c r="E46" i="11"/>
  <c r="U46" i="11" s="1"/>
  <c r="S45" i="11"/>
  <c r="R45" i="11"/>
  <c r="Q45" i="11"/>
  <c r="P45" i="11"/>
  <c r="E45" i="11"/>
  <c r="U44" i="11"/>
  <c r="S44" i="11"/>
  <c r="R44" i="11"/>
  <c r="Q44" i="11"/>
  <c r="P44" i="11"/>
  <c r="E44" i="11"/>
  <c r="T44" i="11" s="1"/>
  <c r="U43" i="11"/>
  <c r="S43" i="11"/>
  <c r="R43" i="11"/>
  <c r="Q43" i="11"/>
  <c r="P43" i="11"/>
  <c r="E43" i="11"/>
  <c r="T43" i="11" s="1"/>
  <c r="T42" i="11"/>
  <c r="S42" i="11"/>
  <c r="R42" i="11"/>
  <c r="Q42" i="11"/>
  <c r="P42" i="11"/>
  <c r="E42" i="11"/>
  <c r="U42" i="11" s="1"/>
  <c r="V40" i="11"/>
  <c r="O40" i="11"/>
  <c r="N40" i="11"/>
  <c r="M40" i="11"/>
  <c r="L40" i="11"/>
  <c r="K40" i="11"/>
  <c r="S40" i="11" s="1"/>
  <c r="J40" i="11"/>
  <c r="R40" i="11" s="1"/>
  <c r="I40" i="11"/>
  <c r="H40" i="11"/>
  <c r="G40" i="11"/>
  <c r="F40" i="11"/>
  <c r="C40" i="11"/>
  <c r="B40" i="11"/>
  <c r="E40" i="11" s="1"/>
  <c r="U39" i="11"/>
  <c r="T39" i="11"/>
  <c r="S39" i="11"/>
  <c r="R39" i="11"/>
  <c r="Q39" i="11"/>
  <c r="P39" i="11"/>
  <c r="E39" i="11"/>
  <c r="U38" i="11"/>
  <c r="T38" i="11"/>
  <c r="S38" i="11"/>
  <c r="R38" i="11"/>
  <c r="Q38" i="11"/>
  <c r="P38" i="11"/>
  <c r="E38" i="11"/>
  <c r="T37" i="11"/>
  <c r="S37" i="11"/>
  <c r="R37" i="11"/>
  <c r="Q37" i="11"/>
  <c r="P37" i="11"/>
  <c r="E37" i="11"/>
  <c r="U37" i="11" s="1"/>
  <c r="S36" i="11"/>
  <c r="R36" i="11"/>
  <c r="Q36" i="11"/>
  <c r="P36" i="11"/>
  <c r="E36" i="11"/>
  <c r="S35" i="11"/>
  <c r="R35" i="11"/>
  <c r="Q35" i="11"/>
  <c r="P35" i="11"/>
  <c r="T35" i="11" s="1"/>
  <c r="E35" i="11"/>
  <c r="V33" i="11"/>
  <c r="S33" i="11"/>
  <c r="O33" i="11"/>
  <c r="N33" i="11"/>
  <c r="M33" i="11"/>
  <c r="L33" i="11"/>
  <c r="K33" i="11"/>
  <c r="J33" i="11"/>
  <c r="R33" i="11" s="1"/>
  <c r="I33" i="11"/>
  <c r="H33" i="11"/>
  <c r="P33" i="11" s="1"/>
  <c r="G33" i="11"/>
  <c r="F33" i="11"/>
  <c r="C33" i="11"/>
  <c r="B33" i="11"/>
  <c r="S32" i="11"/>
  <c r="R32" i="11"/>
  <c r="Q32" i="11"/>
  <c r="P32" i="11"/>
  <c r="E32" i="11"/>
  <c r="V30" i="11"/>
  <c r="O30" i="11"/>
  <c r="N30" i="11"/>
  <c r="M30" i="11"/>
  <c r="L30" i="11"/>
  <c r="K30" i="11"/>
  <c r="S30" i="11" s="1"/>
  <c r="J30" i="11"/>
  <c r="R30" i="11" s="1"/>
  <c r="I30" i="11"/>
  <c r="H30" i="11"/>
  <c r="G30" i="11"/>
  <c r="F30" i="11"/>
  <c r="C30" i="11"/>
  <c r="B30" i="11"/>
  <c r="E30" i="11" s="1"/>
  <c r="T30" i="11" s="1"/>
  <c r="S29" i="11"/>
  <c r="R29" i="11"/>
  <c r="Q29" i="11"/>
  <c r="P29" i="11"/>
  <c r="E29" i="11"/>
  <c r="U28" i="11"/>
  <c r="S28" i="11"/>
  <c r="R28" i="11"/>
  <c r="Q28" i="11"/>
  <c r="P28" i="11"/>
  <c r="E28" i="11"/>
  <c r="T28" i="11" s="1"/>
  <c r="S27" i="11"/>
  <c r="R27" i="11"/>
  <c r="Q27" i="11"/>
  <c r="P27" i="11"/>
  <c r="E27" i="11"/>
  <c r="U27" i="11" s="1"/>
  <c r="T26" i="11"/>
  <c r="S26" i="11"/>
  <c r="R26" i="11"/>
  <c r="Q26" i="11"/>
  <c r="P26" i="11"/>
  <c r="E26" i="11"/>
  <c r="U26" i="11" s="1"/>
  <c r="V24" i="11"/>
  <c r="R24" i="11"/>
  <c r="O24" i="11"/>
  <c r="N24" i="11"/>
  <c r="M24" i="11"/>
  <c r="L24" i="11"/>
  <c r="K24" i="11"/>
  <c r="S24" i="11" s="1"/>
  <c r="J24" i="11"/>
  <c r="I24" i="11"/>
  <c r="Q24" i="11" s="1"/>
  <c r="H24" i="11"/>
  <c r="G24" i="11"/>
  <c r="F24" i="11"/>
  <c r="C24" i="11"/>
  <c r="B24" i="11"/>
  <c r="E24" i="11" s="1"/>
  <c r="U23" i="11"/>
  <c r="T23" i="11"/>
  <c r="S23" i="11"/>
  <c r="R23" i="11"/>
  <c r="Q23" i="11"/>
  <c r="P23" i="11"/>
  <c r="E23" i="11"/>
  <c r="U22" i="11"/>
  <c r="S22" i="11"/>
  <c r="R22" i="11"/>
  <c r="Q22" i="11"/>
  <c r="P22" i="11"/>
  <c r="E22" i="11"/>
  <c r="T22" i="11" s="1"/>
  <c r="S21" i="11"/>
  <c r="R21" i="11"/>
  <c r="Q21" i="11"/>
  <c r="P21" i="11"/>
  <c r="E21" i="11"/>
  <c r="T20" i="11"/>
  <c r="S20" i="11"/>
  <c r="R20" i="11"/>
  <c r="Q20" i="11"/>
  <c r="P20" i="11"/>
  <c r="E20" i="11"/>
  <c r="U20" i="11" s="1"/>
  <c r="U19" i="11"/>
  <c r="S19" i="11"/>
  <c r="R19" i="11"/>
  <c r="Q19" i="11"/>
  <c r="P19" i="11"/>
  <c r="E19" i="11"/>
  <c r="T19" i="11" s="1"/>
  <c r="S18" i="11"/>
  <c r="R18" i="11"/>
  <c r="Q18" i="11"/>
  <c r="P18" i="11"/>
  <c r="E18" i="11"/>
  <c r="U18" i="11" s="1"/>
  <c r="S17" i="11"/>
  <c r="R17" i="11"/>
  <c r="Q17" i="11"/>
  <c r="P17" i="11"/>
  <c r="E17" i="11"/>
  <c r="V15" i="11"/>
  <c r="Q15" i="11"/>
  <c r="O15" i="11"/>
  <c r="N15" i="11"/>
  <c r="M15" i="11"/>
  <c r="L15" i="11"/>
  <c r="K15" i="11"/>
  <c r="S15" i="11" s="1"/>
  <c r="J15" i="11"/>
  <c r="I15" i="11"/>
  <c r="H15" i="11"/>
  <c r="P15" i="11" s="1"/>
  <c r="G15" i="11"/>
  <c r="F15" i="11"/>
  <c r="C15" i="11"/>
  <c r="E15" i="11" s="1"/>
  <c r="B15" i="11"/>
  <c r="T14" i="11"/>
  <c r="S14" i="11"/>
  <c r="R14" i="11"/>
  <c r="Q14" i="11"/>
  <c r="P14" i="11"/>
  <c r="E14" i="11"/>
  <c r="U14" i="11" s="1"/>
  <c r="S13" i="11"/>
  <c r="R13" i="11"/>
  <c r="Q13" i="11"/>
  <c r="P13" i="11"/>
  <c r="E13" i="11"/>
  <c r="U12" i="11"/>
  <c r="T12" i="11"/>
  <c r="S12" i="11"/>
  <c r="R12" i="11"/>
  <c r="Q12" i="11"/>
  <c r="P12" i="11"/>
  <c r="E12" i="11"/>
  <c r="T11" i="11"/>
  <c r="S11" i="11"/>
  <c r="R11" i="11"/>
  <c r="Q11" i="11"/>
  <c r="P11" i="11"/>
  <c r="E11" i="11"/>
  <c r="U11" i="11" s="1"/>
  <c r="S10" i="11"/>
  <c r="R10" i="11"/>
  <c r="Q10" i="11"/>
  <c r="U10" i="11" s="1"/>
  <c r="P10" i="11"/>
  <c r="T10" i="11" s="1"/>
  <c r="E10" i="11"/>
  <c r="S9" i="11"/>
  <c r="R9" i="11"/>
  <c r="Q9" i="11"/>
  <c r="P9" i="11"/>
  <c r="E9" i="11"/>
  <c r="S94" i="10"/>
  <c r="R94" i="10"/>
  <c r="Q94" i="10"/>
  <c r="P94" i="10"/>
  <c r="E94" i="10"/>
  <c r="U94" i="10" s="1"/>
  <c r="U93" i="10"/>
  <c r="S93" i="10"/>
  <c r="R93" i="10"/>
  <c r="Q93" i="10"/>
  <c r="P93" i="10"/>
  <c r="E93" i="10"/>
  <c r="T93" i="10" s="1"/>
  <c r="S92" i="10"/>
  <c r="R92" i="10"/>
  <c r="Q92" i="10"/>
  <c r="P92" i="10"/>
  <c r="E92" i="10"/>
  <c r="S91" i="10"/>
  <c r="R91" i="10"/>
  <c r="Q91" i="10"/>
  <c r="P91" i="10"/>
  <c r="E91" i="10"/>
  <c r="U90" i="10"/>
  <c r="T90" i="10"/>
  <c r="S90" i="10"/>
  <c r="R90" i="10"/>
  <c r="Q90" i="10"/>
  <c r="P90" i="10"/>
  <c r="E90" i="10"/>
  <c r="T89" i="10"/>
  <c r="S89" i="10"/>
  <c r="R89" i="10"/>
  <c r="Q89" i="10"/>
  <c r="P89" i="10"/>
  <c r="E89" i="10"/>
  <c r="U89" i="10" s="1"/>
  <c r="U88" i="10"/>
  <c r="T88" i="10"/>
  <c r="S88" i="10"/>
  <c r="R88" i="10"/>
  <c r="Q88" i="10"/>
  <c r="P88" i="10"/>
  <c r="E88" i="10"/>
  <c r="S87" i="10"/>
  <c r="R87" i="10"/>
  <c r="Q87" i="10"/>
  <c r="P87" i="10"/>
  <c r="E87" i="10"/>
  <c r="V73" i="10"/>
  <c r="O73" i="10"/>
  <c r="N73" i="10"/>
  <c r="M73" i="10"/>
  <c r="L73" i="10"/>
  <c r="K73" i="10"/>
  <c r="S73" i="10" s="1"/>
  <c r="J73" i="10"/>
  <c r="R73" i="10" s="1"/>
  <c r="I73" i="10"/>
  <c r="H73" i="10"/>
  <c r="G73" i="10"/>
  <c r="F73" i="10"/>
  <c r="C73" i="10"/>
  <c r="B73" i="10"/>
  <c r="V72" i="10"/>
  <c r="S72" i="10"/>
  <c r="O72" i="10"/>
  <c r="N72" i="10"/>
  <c r="M72" i="10"/>
  <c r="L72" i="10"/>
  <c r="K72" i="10"/>
  <c r="J72" i="10"/>
  <c r="R72" i="10" s="1"/>
  <c r="I72" i="10"/>
  <c r="H72" i="10"/>
  <c r="G72" i="10"/>
  <c r="F72" i="10"/>
  <c r="C72" i="10"/>
  <c r="B72" i="10"/>
  <c r="V71" i="10"/>
  <c r="O71" i="10"/>
  <c r="N71" i="10"/>
  <c r="M71" i="10"/>
  <c r="L71" i="10"/>
  <c r="K71" i="10"/>
  <c r="S71" i="10" s="1"/>
  <c r="J71" i="10"/>
  <c r="I71" i="10"/>
  <c r="Q71" i="10" s="1"/>
  <c r="H71" i="10"/>
  <c r="G71" i="10"/>
  <c r="F71" i="10"/>
  <c r="C71" i="10"/>
  <c r="E71" i="10" s="1"/>
  <c r="B71" i="10"/>
  <c r="S70" i="10"/>
  <c r="R70" i="10"/>
  <c r="Q70" i="10"/>
  <c r="P70" i="10"/>
  <c r="E70" i="10"/>
  <c r="S69" i="10"/>
  <c r="R69" i="10"/>
  <c r="Q69" i="10"/>
  <c r="P69" i="10"/>
  <c r="E69" i="10"/>
  <c r="V67" i="10"/>
  <c r="O67" i="10"/>
  <c r="N67" i="10"/>
  <c r="M67" i="10"/>
  <c r="L67" i="10"/>
  <c r="K67" i="10"/>
  <c r="S67" i="10" s="1"/>
  <c r="J67" i="10"/>
  <c r="I67" i="10"/>
  <c r="H67" i="10"/>
  <c r="G67" i="10"/>
  <c r="F67" i="10"/>
  <c r="C67" i="10"/>
  <c r="B67" i="10"/>
  <c r="V66" i="10"/>
  <c r="O66" i="10"/>
  <c r="N66" i="10"/>
  <c r="M66" i="10"/>
  <c r="L66" i="10"/>
  <c r="K66" i="10"/>
  <c r="S66" i="10" s="1"/>
  <c r="J66" i="10"/>
  <c r="R66" i="10" s="1"/>
  <c r="I66" i="10"/>
  <c r="H66" i="10"/>
  <c r="G66" i="10"/>
  <c r="F66" i="10"/>
  <c r="C66" i="10"/>
  <c r="B66" i="10"/>
  <c r="T65" i="10"/>
  <c r="S65" i="10"/>
  <c r="R65" i="10"/>
  <c r="Q65" i="10"/>
  <c r="P65" i="10"/>
  <c r="E65" i="10"/>
  <c r="U65" i="10" s="1"/>
  <c r="S64" i="10"/>
  <c r="R64" i="10"/>
  <c r="Q64" i="10"/>
  <c r="P64" i="10"/>
  <c r="E64" i="10"/>
  <c r="T64" i="10" s="1"/>
  <c r="S63" i="10"/>
  <c r="R63" i="10"/>
  <c r="Q63" i="10"/>
  <c r="P63" i="10"/>
  <c r="E63" i="10"/>
  <c r="U63" i="10" s="1"/>
  <c r="S62" i="10"/>
  <c r="R62" i="10"/>
  <c r="Q62" i="10"/>
  <c r="P62" i="10"/>
  <c r="E62" i="10"/>
  <c r="T61" i="10"/>
  <c r="S61" i="10"/>
  <c r="R61" i="10"/>
  <c r="Q61" i="10"/>
  <c r="P61" i="10"/>
  <c r="E61" i="10"/>
  <c r="U61" i="10" s="1"/>
  <c r="V59" i="10"/>
  <c r="O59" i="10"/>
  <c r="N59" i="10"/>
  <c r="M59" i="10"/>
  <c r="L59" i="10"/>
  <c r="K59" i="10"/>
  <c r="S59" i="10" s="1"/>
  <c r="J59" i="10"/>
  <c r="R59" i="10" s="1"/>
  <c r="I59" i="10"/>
  <c r="H59" i="10"/>
  <c r="G59" i="10"/>
  <c r="F59" i="10"/>
  <c r="C59" i="10"/>
  <c r="B59" i="10"/>
  <c r="S58" i="10"/>
  <c r="R58" i="10"/>
  <c r="Q58" i="10"/>
  <c r="P58" i="10"/>
  <c r="E58" i="10"/>
  <c r="U57" i="10"/>
  <c r="T57" i="10"/>
  <c r="S57" i="10"/>
  <c r="R57" i="10"/>
  <c r="Q57" i="10"/>
  <c r="P57" i="10"/>
  <c r="E57" i="10"/>
  <c r="T56" i="10"/>
  <c r="S56" i="10"/>
  <c r="R56" i="10"/>
  <c r="Q56" i="10"/>
  <c r="P56" i="10"/>
  <c r="E56" i="10"/>
  <c r="U56" i="10" s="1"/>
  <c r="U55" i="10"/>
  <c r="T55" i="10"/>
  <c r="S55" i="10"/>
  <c r="R55" i="10"/>
  <c r="Q55" i="10"/>
  <c r="P55" i="10"/>
  <c r="E55" i="10"/>
  <c r="V53" i="10"/>
  <c r="O53" i="10"/>
  <c r="N53" i="10"/>
  <c r="M53" i="10"/>
  <c r="L53" i="10"/>
  <c r="K53" i="10"/>
  <c r="S53" i="10" s="1"/>
  <c r="J53" i="10"/>
  <c r="R53" i="10" s="1"/>
  <c r="I53" i="10"/>
  <c r="H53" i="10"/>
  <c r="G53" i="10"/>
  <c r="F53" i="10"/>
  <c r="C53" i="10"/>
  <c r="B53" i="10"/>
  <c r="S52" i="10"/>
  <c r="R52" i="10"/>
  <c r="Q52" i="10"/>
  <c r="P52" i="10"/>
  <c r="E52" i="10"/>
  <c r="U51" i="10"/>
  <c r="S51" i="10"/>
  <c r="R51" i="10"/>
  <c r="Q51" i="10"/>
  <c r="P51" i="10"/>
  <c r="T51" i="10" s="1"/>
  <c r="E51" i="10"/>
  <c r="S50" i="10"/>
  <c r="R50" i="10"/>
  <c r="Q50" i="10"/>
  <c r="P50" i="10"/>
  <c r="E50" i="10"/>
  <c r="T49" i="10"/>
  <c r="S49" i="10"/>
  <c r="R49" i="10"/>
  <c r="Q49" i="10"/>
  <c r="P49" i="10"/>
  <c r="E49" i="10"/>
  <c r="U49" i="10" s="1"/>
  <c r="S48" i="10"/>
  <c r="R48" i="10"/>
  <c r="Q48" i="10"/>
  <c r="P48" i="10"/>
  <c r="E48" i="10"/>
  <c r="S47" i="10"/>
  <c r="R47" i="10"/>
  <c r="Q47" i="10"/>
  <c r="P47" i="10"/>
  <c r="E47" i="10"/>
  <c r="U47" i="10" s="1"/>
  <c r="S46" i="10"/>
  <c r="R46" i="10"/>
  <c r="Q46" i="10"/>
  <c r="P46" i="10"/>
  <c r="E46" i="10"/>
  <c r="S45" i="10"/>
  <c r="R45" i="10"/>
  <c r="Q45" i="10"/>
  <c r="P45" i="10"/>
  <c r="E45" i="10"/>
  <c r="U45" i="10" s="1"/>
  <c r="S44" i="10"/>
  <c r="R44" i="10"/>
  <c r="Q44" i="10"/>
  <c r="P44" i="10"/>
  <c r="E44" i="10"/>
  <c r="U43" i="10"/>
  <c r="T43" i="10"/>
  <c r="S43" i="10"/>
  <c r="R43" i="10"/>
  <c r="Q43" i="10"/>
  <c r="P43" i="10"/>
  <c r="E43" i="10"/>
  <c r="S42" i="10"/>
  <c r="R42" i="10"/>
  <c r="Q42" i="10"/>
  <c r="P42" i="10"/>
  <c r="E42" i="10"/>
  <c r="V40" i="10"/>
  <c r="O40" i="10"/>
  <c r="N40" i="10"/>
  <c r="M40" i="10"/>
  <c r="L40" i="10"/>
  <c r="K40" i="10"/>
  <c r="S40" i="10" s="1"/>
  <c r="J40" i="10"/>
  <c r="I40" i="10"/>
  <c r="H40" i="10"/>
  <c r="G40" i="10"/>
  <c r="F40" i="10"/>
  <c r="E40" i="10"/>
  <c r="C40" i="10"/>
  <c r="B40" i="10"/>
  <c r="S39" i="10"/>
  <c r="R39" i="10"/>
  <c r="Q39" i="10"/>
  <c r="P39" i="10"/>
  <c r="E39" i="10"/>
  <c r="U39" i="10" s="1"/>
  <c r="S38" i="10"/>
  <c r="R38" i="10"/>
  <c r="Q38" i="10"/>
  <c r="P38" i="10"/>
  <c r="E38" i="10"/>
  <c r="T37" i="10"/>
  <c r="S37" i="10"/>
  <c r="R37" i="10"/>
  <c r="Q37" i="10"/>
  <c r="P37" i="10"/>
  <c r="E37" i="10"/>
  <c r="U37" i="10" s="1"/>
  <c r="S36" i="10"/>
  <c r="R36" i="10"/>
  <c r="Q36" i="10"/>
  <c r="P36" i="10"/>
  <c r="E36" i="10"/>
  <c r="U36" i="10" s="1"/>
  <c r="S35" i="10"/>
  <c r="R35" i="10"/>
  <c r="Q35" i="10"/>
  <c r="P35" i="10"/>
  <c r="E35" i="10"/>
  <c r="V33" i="10"/>
  <c r="O33" i="10"/>
  <c r="N33" i="10"/>
  <c r="M33" i="10"/>
  <c r="L33" i="10"/>
  <c r="K33" i="10"/>
  <c r="S33" i="10" s="1"/>
  <c r="J33" i="10"/>
  <c r="R33" i="10" s="1"/>
  <c r="I33" i="10"/>
  <c r="H33" i="10"/>
  <c r="G33" i="10"/>
  <c r="F33" i="10"/>
  <c r="C33" i="10"/>
  <c r="B33" i="10"/>
  <c r="E33" i="10" s="1"/>
  <c r="S32" i="10"/>
  <c r="R32" i="10"/>
  <c r="Q32" i="10"/>
  <c r="P32" i="10"/>
  <c r="E32" i="10"/>
  <c r="T32" i="10" s="1"/>
  <c r="V30" i="10"/>
  <c r="O30" i="10"/>
  <c r="N30" i="10"/>
  <c r="M30" i="10"/>
  <c r="L30" i="10"/>
  <c r="K30" i="10"/>
  <c r="S30" i="10" s="1"/>
  <c r="J30" i="10"/>
  <c r="R30" i="10" s="1"/>
  <c r="I30" i="10"/>
  <c r="H30" i="10"/>
  <c r="G30" i="10"/>
  <c r="F30" i="10"/>
  <c r="C30" i="10"/>
  <c r="B30" i="10"/>
  <c r="E30" i="10" s="1"/>
  <c r="T29" i="10"/>
  <c r="S29" i="10"/>
  <c r="R29" i="10"/>
  <c r="Q29" i="10"/>
  <c r="P29" i="10"/>
  <c r="E29" i="10"/>
  <c r="U29" i="10" s="1"/>
  <c r="S28" i="10"/>
  <c r="R28" i="10"/>
  <c r="Q28" i="10"/>
  <c r="P28" i="10"/>
  <c r="E28" i="10"/>
  <c r="T27" i="10"/>
  <c r="S27" i="10"/>
  <c r="R27" i="10"/>
  <c r="Q27" i="10"/>
  <c r="P27" i="10"/>
  <c r="E27" i="10"/>
  <c r="U27" i="10" s="1"/>
  <c r="S26" i="10"/>
  <c r="R26" i="10"/>
  <c r="Q26" i="10"/>
  <c r="P26" i="10"/>
  <c r="E26" i="10"/>
  <c r="V24" i="10"/>
  <c r="O24" i="10"/>
  <c r="N24" i="10"/>
  <c r="M24" i="10"/>
  <c r="Q24" i="10" s="1"/>
  <c r="L24" i="10"/>
  <c r="K24" i="10"/>
  <c r="S24" i="10" s="1"/>
  <c r="J24" i="10"/>
  <c r="R24" i="10" s="1"/>
  <c r="I24" i="10"/>
  <c r="H24" i="10"/>
  <c r="G24" i="10"/>
  <c r="F24" i="10"/>
  <c r="C24" i="10"/>
  <c r="E24" i="10" s="1"/>
  <c r="B24" i="10"/>
  <c r="T23" i="10"/>
  <c r="S23" i="10"/>
  <c r="R23" i="10"/>
  <c r="Q23" i="10"/>
  <c r="P23" i="10"/>
  <c r="E23" i="10"/>
  <c r="U23" i="10" s="1"/>
  <c r="S22" i="10"/>
  <c r="R22" i="10"/>
  <c r="Q22" i="10"/>
  <c r="P22" i="10"/>
  <c r="E22" i="10"/>
  <c r="U21" i="10"/>
  <c r="S21" i="10"/>
  <c r="R21" i="10"/>
  <c r="Q21" i="10"/>
  <c r="P21" i="10"/>
  <c r="E21" i="10"/>
  <c r="T21" i="10" s="1"/>
  <c r="T20" i="10"/>
  <c r="S20" i="10"/>
  <c r="R20" i="10"/>
  <c r="Q20" i="10"/>
  <c r="P20" i="10"/>
  <c r="E20" i="10"/>
  <c r="U20" i="10" s="1"/>
  <c r="S19" i="10"/>
  <c r="R19" i="10"/>
  <c r="Q19" i="10"/>
  <c r="P19" i="10"/>
  <c r="E19" i="10"/>
  <c r="U19" i="10" s="1"/>
  <c r="S18" i="10"/>
  <c r="R18" i="10"/>
  <c r="Q18" i="10"/>
  <c r="P18" i="10"/>
  <c r="E18" i="10"/>
  <c r="T17" i="10"/>
  <c r="S17" i="10"/>
  <c r="R17" i="10"/>
  <c r="Q17" i="10"/>
  <c r="P17" i="10"/>
  <c r="E17" i="10"/>
  <c r="U17" i="10" s="1"/>
  <c r="V15" i="10"/>
  <c r="O15" i="10"/>
  <c r="N15" i="10"/>
  <c r="M15" i="10"/>
  <c r="L15" i="10"/>
  <c r="K15" i="10"/>
  <c r="S15" i="10" s="1"/>
  <c r="J15" i="10"/>
  <c r="R15" i="10" s="1"/>
  <c r="I15" i="10"/>
  <c r="H15" i="10"/>
  <c r="G15" i="10"/>
  <c r="F15" i="10"/>
  <c r="C15" i="10"/>
  <c r="B15" i="10"/>
  <c r="S14" i="10"/>
  <c r="R14" i="10"/>
  <c r="Q14" i="10"/>
  <c r="P14" i="10"/>
  <c r="E14" i="10"/>
  <c r="U13" i="10"/>
  <c r="T13" i="10"/>
  <c r="S13" i="10"/>
  <c r="R13" i="10"/>
  <c r="Q13" i="10"/>
  <c r="P13" i="10"/>
  <c r="E13" i="10"/>
  <c r="S12" i="10"/>
  <c r="R12" i="10"/>
  <c r="Q12" i="10"/>
  <c r="P12" i="10"/>
  <c r="E12" i="10"/>
  <c r="T12" i="10" s="1"/>
  <c r="T11" i="10"/>
  <c r="S11" i="10"/>
  <c r="R11" i="10"/>
  <c r="Q11" i="10"/>
  <c r="P11" i="10"/>
  <c r="E11" i="10"/>
  <c r="U11" i="10" s="1"/>
  <c r="S10" i="10"/>
  <c r="R10" i="10"/>
  <c r="Q10" i="10"/>
  <c r="P10" i="10"/>
  <c r="E10" i="10"/>
  <c r="U9" i="10"/>
  <c r="T9" i="10"/>
  <c r="S9" i="10"/>
  <c r="R9" i="10"/>
  <c r="Q9" i="10"/>
  <c r="P9" i="10"/>
  <c r="E9" i="10"/>
  <c r="T94" i="9"/>
  <c r="S94" i="9"/>
  <c r="R94" i="9"/>
  <c r="Q94" i="9"/>
  <c r="P94" i="9"/>
  <c r="E94" i="9"/>
  <c r="U94" i="9" s="1"/>
  <c r="U93" i="9"/>
  <c r="S93" i="9"/>
  <c r="R93" i="9"/>
  <c r="Q93" i="9"/>
  <c r="P93" i="9"/>
  <c r="E93" i="9"/>
  <c r="T93" i="9" s="1"/>
  <c r="S92" i="9"/>
  <c r="R92" i="9"/>
  <c r="Q92" i="9"/>
  <c r="P92" i="9"/>
  <c r="E92" i="9"/>
  <c r="S91" i="9"/>
  <c r="R91" i="9"/>
  <c r="Q91" i="9"/>
  <c r="P91" i="9"/>
  <c r="E91" i="9"/>
  <c r="U90" i="9"/>
  <c r="S90" i="9"/>
  <c r="R90" i="9"/>
  <c r="Q90" i="9"/>
  <c r="P90" i="9"/>
  <c r="E90" i="9"/>
  <c r="T90" i="9" s="1"/>
  <c r="S89" i="9"/>
  <c r="R89" i="9"/>
  <c r="Q89" i="9"/>
  <c r="P89" i="9"/>
  <c r="E89" i="9"/>
  <c r="U89" i="9" s="1"/>
  <c r="S88" i="9"/>
  <c r="R88" i="9"/>
  <c r="Q88" i="9"/>
  <c r="P88" i="9"/>
  <c r="E88" i="9"/>
  <c r="U87" i="9"/>
  <c r="T87" i="9"/>
  <c r="S87" i="9"/>
  <c r="R87" i="9"/>
  <c r="Q87" i="9"/>
  <c r="P87" i="9"/>
  <c r="E87" i="9"/>
  <c r="V73" i="9"/>
  <c r="O73" i="9"/>
  <c r="N73" i="9"/>
  <c r="M73" i="9"/>
  <c r="L73" i="9"/>
  <c r="K73" i="9"/>
  <c r="S73" i="9" s="1"/>
  <c r="J73" i="9"/>
  <c r="I73" i="9"/>
  <c r="H73" i="9"/>
  <c r="G73" i="9"/>
  <c r="F73" i="9"/>
  <c r="C73" i="9"/>
  <c r="B73" i="9"/>
  <c r="V72" i="9"/>
  <c r="O72" i="9"/>
  <c r="N72" i="9"/>
  <c r="M72" i="9"/>
  <c r="L72" i="9"/>
  <c r="K72" i="9"/>
  <c r="S72" i="9" s="1"/>
  <c r="J72" i="9"/>
  <c r="R72" i="9" s="1"/>
  <c r="I72" i="9"/>
  <c r="H72" i="9"/>
  <c r="G72" i="9"/>
  <c r="F72" i="9"/>
  <c r="E72" i="9"/>
  <c r="C72" i="9"/>
  <c r="B72" i="9"/>
  <c r="V71" i="9"/>
  <c r="O71" i="9"/>
  <c r="N71" i="9"/>
  <c r="M71" i="9"/>
  <c r="L71" i="9"/>
  <c r="K71" i="9"/>
  <c r="S71" i="9" s="1"/>
  <c r="J71" i="9"/>
  <c r="R71" i="9" s="1"/>
  <c r="I71" i="9"/>
  <c r="H71" i="9"/>
  <c r="G71" i="9"/>
  <c r="F71" i="9"/>
  <c r="C71" i="9"/>
  <c r="B71" i="9"/>
  <c r="S70" i="9"/>
  <c r="R70" i="9"/>
  <c r="Q70" i="9"/>
  <c r="P70" i="9"/>
  <c r="E70" i="9"/>
  <c r="U69" i="9"/>
  <c r="S69" i="9"/>
  <c r="R69" i="9"/>
  <c r="Q69" i="9"/>
  <c r="P69" i="9"/>
  <c r="E69" i="9"/>
  <c r="T69" i="9" s="1"/>
  <c r="V67" i="9"/>
  <c r="O67" i="9"/>
  <c r="N67" i="9"/>
  <c r="M67" i="9"/>
  <c r="L67" i="9"/>
  <c r="K67" i="9"/>
  <c r="S67" i="9" s="1"/>
  <c r="J67" i="9"/>
  <c r="I67" i="9"/>
  <c r="H67" i="9"/>
  <c r="G67" i="9"/>
  <c r="F67" i="9"/>
  <c r="C67" i="9"/>
  <c r="B67" i="9"/>
  <c r="V66" i="9"/>
  <c r="O66" i="9"/>
  <c r="N66" i="9"/>
  <c r="M66" i="9"/>
  <c r="L66" i="9"/>
  <c r="K66" i="9"/>
  <c r="S66" i="9" s="1"/>
  <c r="J66" i="9"/>
  <c r="R66" i="9" s="1"/>
  <c r="I66" i="9"/>
  <c r="Q66" i="9" s="1"/>
  <c r="H66" i="9"/>
  <c r="G66" i="9"/>
  <c r="F66" i="9"/>
  <c r="C66" i="9"/>
  <c r="B66" i="9"/>
  <c r="T65" i="9"/>
  <c r="S65" i="9"/>
  <c r="R65" i="9"/>
  <c r="Q65" i="9"/>
  <c r="P65" i="9"/>
  <c r="E65" i="9"/>
  <c r="U65" i="9" s="1"/>
  <c r="S64" i="9"/>
  <c r="R64" i="9"/>
  <c r="Q64" i="9"/>
  <c r="P64" i="9"/>
  <c r="E64" i="9"/>
  <c r="U64" i="9" s="1"/>
  <c r="S63" i="9"/>
  <c r="R63" i="9"/>
  <c r="Q63" i="9"/>
  <c r="P63" i="9"/>
  <c r="E63" i="9"/>
  <c r="S62" i="9"/>
  <c r="R62" i="9"/>
  <c r="Q62" i="9"/>
  <c r="P62" i="9"/>
  <c r="E62" i="9"/>
  <c r="U61" i="9"/>
  <c r="S61" i="9"/>
  <c r="R61" i="9"/>
  <c r="Q61" i="9"/>
  <c r="P61" i="9"/>
  <c r="E61" i="9"/>
  <c r="T61" i="9" s="1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B59" i="9"/>
  <c r="U58" i="9"/>
  <c r="T58" i="9"/>
  <c r="S58" i="9"/>
  <c r="R58" i="9"/>
  <c r="Q58" i="9"/>
  <c r="P58" i="9"/>
  <c r="E58" i="9"/>
  <c r="S57" i="9"/>
  <c r="R57" i="9"/>
  <c r="Q57" i="9"/>
  <c r="P57" i="9"/>
  <c r="E57" i="9"/>
  <c r="T57" i="9" s="1"/>
  <c r="T56" i="9"/>
  <c r="S56" i="9"/>
  <c r="R56" i="9"/>
  <c r="Q56" i="9"/>
  <c r="P56" i="9"/>
  <c r="E56" i="9"/>
  <c r="U56" i="9" s="1"/>
  <c r="S55" i="9"/>
  <c r="R55" i="9"/>
  <c r="Q55" i="9"/>
  <c r="P55" i="9"/>
  <c r="E55" i="9"/>
  <c r="V53" i="9"/>
  <c r="O53" i="9"/>
  <c r="N53" i="9"/>
  <c r="M53" i="9"/>
  <c r="L53" i="9"/>
  <c r="K53" i="9"/>
  <c r="S53" i="9" s="1"/>
  <c r="J53" i="9"/>
  <c r="I53" i="9"/>
  <c r="H53" i="9"/>
  <c r="G53" i="9"/>
  <c r="F53" i="9"/>
  <c r="C53" i="9"/>
  <c r="B53" i="9"/>
  <c r="T52" i="9"/>
  <c r="S52" i="9"/>
  <c r="R52" i="9"/>
  <c r="Q52" i="9"/>
  <c r="P52" i="9"/>
  <c r="E52" i="9"/>
  <c r="U52" i="9" s="1"/>
  <c r="S51" i="9"/>
  <c r="R51" i="9"/>
  <c r="Q51" i="9"/>
  <c r="P51" i="9"/>
  <c r="E51" i="9"/>
  <c r="S50" i="9"/>
  <c r="R50" i="9"/>
  <c r="Q50" i="9"/>
  <c r="P50" i="9"/>
  <c r="E50" i="9"/>
  <c r="U50" i="9" s="1"/>
  <c r="S49" i="9"/>
  <c r="R49" i="9"/>
  <c r="Q49" i="9"/>
  <c r="P49" i="9"/>
  <c r="E49" i="9"/>
  <c r="U48" i="9"/>
  <c r="S48" i="9"/>
  <c r="R48" i="9"/>
  <c r="Q48" i="9"/>
  <c r="P48" i="9"/>
  <c r="E48" i="9"/>
  <c r="T48" i="9" s="1"/>
  <c r="S47" i="9"/>
  <c r="R47" i="9"/>
  <c r="Q47" i="9"/>
  <c r="P47" i="9"/>
  <c r="E47" i="9"/>
  <c r="U46" i="9"/>
  <c r="S46" i="9"/>
  <c r="R46" i="9"/>
  <c r="Q46" i="9"/>
  <c r="P46" i="9"/>
  <c r="E46" i="9"/>
  <c r="T46" i="9" s="1"/>
  <c r="S45" i="9"/>
  <c r="R45" i="9"/>
  <c r="Q45" i="9"/>
  <c r="P45" i="9"/>
  <c r="E45" i="9"/>
  <c r="T45" i="9" s="1"/>
  <c r="S44" i="9"/>
  <c r="R44" i="9"/>
  <c r="Q44" i="9"/>
  <c r="P44" i="9"/>
  <c r="E44" i="9"/>
  <c r="U44" i="9" s="1"/>
  <c r="S43" i="9"/>
  <c r="R43" i="9"/>
  <c r="Q43" i="9"/>
  <c r="P43" i="9"/>
  <c r="E43" i="9"/>
  <c r="U42" i="9"/>
  <c r="S42" i="9"/>
  <c r="R42" i="9"/>
  <c r="Q42" i="9"/>
  <c r="P42" i="9"/>
  <c r="E42" i="9"/>
  <c r="T42" i="9" s="1"/>
  <c r="V40" i="9"/>
  <c r="S40" i="9"/>
  <c r="O40" i="9"/>
  <c r="N40" i="9"/>
  <c r="M40" i="9"/>
  <c r="L40" i="9"/>
  <c r="K40" i="9"/>
  <c r="J40" i="9"/>
  <c r="I40" i="9"/>
  <c r="H40" i="9"/>
  <c r="P40" i="9" s="1"/>
  <c r="G40" i="9"/>
  <c r="F40" i="9"/>
  <c r="C40" i="9"/>
  <c r="B40" i="9"/>
  <c r="S39" i="9"/>
  <c r="R39" i="9"/>
  <c r="Q39" i="9"/>
  <c r="P39" i="9"/>
  <c r="E39" i="9"/>
  <c r="T38" i="9"/>
  <c r="S38" i="9"/>
  <c r="R38" i="9"/>
  <c r="Q38" i="9"/>
  <c r="P38" i="9"/>
  <c r="E38" i="9"/>
  <c r="U38" i="9" s="1"/>
  <c r="S37" i="9"/>
  <c r="R37" i="9"/>
  <c r="Q37" i="9"/>
  <c r="P37" i="9"/>
  <c r="E37" i="9"/>
  <c r="U37" i="9" s="1"/>
  <c r="U36" i="9"/>
  <c r="S36" i="9"/>
  <c r="R36" i="9"/>
  <c r="Q36" i="9"/>
  <c r="P36" i="9"/>
  <c r="E36" i="9"/>
  <c r="T36" i="9" s="1"/>
  <c r="S35" i="9"/>
  <c r="R35" i="9"/>
  <c r="Q35" i="9"/>
  <c r="P35" i="9"/>
  <c r="E35" i="9"/>
  <c r="V33" i="9"/>
  <c r="O33" i="9"/>
  <c r="N33" i="9"/>
  <c r="M33" i="9"/>
  <c r="L33" i="9"/>
  <c r="K33" i="9"/>
  <c r="S33" i="9" s="1"/>
  <c r="J33" i="9"/>
  <c r="I33" i="9"/>
  <c r="Q33" i="9" s="1"/>
  <c r="H33" i="9"/>
  <c r="G33" i="9"/>
  <c r="F33" i="9"/>
  <c r="C33" i="9"/>
  <c r="E33" i="9" s="1"/>
  <c r="B33" i="9"/>
  <c r="S32" i="9"/>
  <c r="R32" i="9"/>
  <c r="Q32" i="9"/>
  <c r="P32" i="9"/>
  <c r="T32" i="9" s="1"/>
  <c r="E32" i="9"/>
  <c r="U32" i="9" s="1"/>
  <c r="V30" i="9"/>
  <c r="O30" i="9"/>
  <c r="N30" i="9"/>
  <c r="M30" i="9"/>
  <c r="L30" i="9"/>
  <c r="K30" i="9"/>
  <c r="S30" i="9" s="1"/>
  <c r="J30" i="9"/>
  <c r="R30" i="9" s="1"/>
  <c r="I30" i="9"/>
  <c r="H30" i="9"/>
  <c r="G30" i="9"/>
  <c r="F30" i="9"/>
  <c r="C30" i="9"/>
  <c r="B30" i="9"/>
  <c r="S29" i="9"/>
  <c r="R29" i="9"/>
  <c r="Q29" i="9"/>
  <c r="P29" i="9"/>
  <c r="E29" i="9"/>
  <c r="U28" i="9"/>
  <c r="S28" i="9"/>
  <c r="R28" i="9"/>
  <c r="Q28" i="9"/>
  <c r="P28" i="9"/>
  <c r="E28" i="9"/>
  <c r="T28" i="9" s="1"/>
  <c r="S27" i="9"/>
  <c r="R27" i="9"/>
  <c r="Q27" i="9"/>
  <c r="P27" i="9"/>
  <c r="E27" i="9"/>
  <c r="T26" i="9"/>
  <c r="S26" i="9"/>
  <c r="R26" i="9"/>
  <c r="Q26" i="9"/>
  <c r="P26" i="9"/>
  <c r="E26" i="9"/>
  <c r="U26" i="9" s="1"/>
  <c r="V24" i="9"/>
  <c r="O24" i="9"/>
  <c r="N24" i="9"/>
  <c r="M24" i="9"/>
  <c r="L24" i="9"/>
  <c r="K24" i="9"/>
  <c r="S24" i="9" s="1"/>
  <c r="J24" i="9"/>
  <c r="R24" i="9" s="1"/>
  <c r="I24" i="9"/>
  <c r="H24" i="9"/>
  <c r="G24" i="9"/>
  <c r="F24" i="9"/>
  <c r="C24" i="9"/>
  <c r="B24" i="9"/>
  <c r="S23" i="9"/>
  <c r="R23" i="9"/>
  <c r="Q23" i="9"/>
  <c r="P23" i="9"/>
  <c r="E23" i="9"/>
  <c r="T22" i="9"/>
  <c r="S22" i="9"/>
  <c r="R22" i="9"/>
  <c r="Q22" i="9"/>
  <c r="P22" i="9"/>
  <c r="E22" i="9"/>
  <c r="U22" i="9" s="1"/>
  <c r="S21" i="9"/>
  <c r="R21" i="9"/>
  <c r="Q21" i="9"/>
  <c r="P21" i="9"/>
  <c r="E21" i="9"/>
  <c r="T20" i="9"/>
  <c r="S20" i="9"/>
  <c r="R20" i="9"/>
  <c r="Q20" i="9"/>
  <c r="P20" i="9"/>
  <c r="E20" i="9"/>
  <c r="U20" i="9" s="1"/>
  <c r="S19" i="9"/>
  <c r="R19" i="9"/>
  <c r="Q19" i="9"/>
  <c r="P19" i="9"/>
  <c r="E19" i="9"/>
  <c r="T18" i="9"/>
  <c r="S18" i="9"/>
  <c r="R18" i="9"/>
  <c r="Q18" i="9"/>
  <c r="P18" i="9"/>
  <c r="E18" i="9"/>
  <c r="U18" i="9" s="1"/>
  <c r="S17" i="9"/>
  <c r="R17" i="9"/>
  <c r="Q17" i="9"/>
  <c r="P17" i="9"/>
  <c r="E17" i="9"/>
  <c r="T17" i="9" s="1"/>
  <c r="V15" i="9"/>
  <c r="O15" i="9"/>
  <c r="N15" i="9"/>
  <c r="M15" i="9"/>
  <c r="L15" i="9"/>
  <c r="K15" i="9"/>
  <c r="S15" i="9" s="1"/>
  <c r="J15" i="9"/>
  <c r="I15" i="9"/>
  <c r="H15" i="9"/>
  <c r="G15" i="9"/>
  <c r="F15" i="9"/>
  <c r="C15" i="9"/>
  <c r="B15" i="9"/>
  <c r="E15" i="9" s="1"/>
  <c r="S14" i="9"/>
  <c r="R14" i="9"/>
  <c r="Q14" i="9"/>
  <c r="P14" i="9"/>
  <c r="E14" i="9"/>
  <c r="U14" i="9" s="1"/>
  <c r="T13" i="9"/>
  <c r="S13" i="9"/>
  <c r="R13" i="9"/>
  <c r="Q13" i="9"/>
  <c r="P13" i="9"/>
  <c r="E13" i="9"/>
  <c r="U13" i="9" s="1"/>
  <c r="S12" i="9"/>
  <c r="R12" i="9"/>
  <c r="Q12" i="9"/>
  <c r="P12" i="9"/>
  <c r="E12" i="9"/>
  <c r="U12" i="9" s="1"/>
  <c r="S11" i="9"/>
  <c r="R11" i="9"/>
  <c r="Q11" i="9"/>
  <c r="P11" i="9"/>
  <c r="E11" i="9"/>
  <c r="S10" i="9"/>
  <c r="R10" i="9"/>
  <c r="Q10" i="9"/>
  <c r="P10" i="9"/>
  <c r="T10" i="9" s="1"/>
  <c r="E10" i="9"/>
  <c r="U9" i="9"/>
  <c r="S9" i="9"/>
  <c r="R9" i="9"/>
  <c r="Q9" i="9"/>
  <c r="P9" i="9"/>
  <c r="E9" i="9"/>
  <c r="T9" i="9" s="1"/>
  <c r="S94" i="8"/>
  <c r="R94" i="8"/>
  <c r="Q94" i="8"/>
  <c r="P94" i="8"/>
  <c r="E94" i="8"/>
  <c r="U94" i="8" s="1"/>
  <c r="S93" i="8"/>
  <c r="R93" i="8"/>
  <c r="Q93" i="8"/>
  <c r="P93" i="8"/>
  <c r="E93" i="8"/>
  <c r="U92" i="8"/>
  <c r="S92" i="8"/>
  <c r="R92" i="8"/>
  <c r="Q92" i="8"/>
  <c r="P92" i="8"/>
  <c r="E92" i="8"/>
  <c r="T92" i="8" s="1"/>
  <c r="T91" i="8"/>
  <c r="S91" i="8"/>
  <c r="R91" i="8"/>
  <c r="Q91" i="8"/>
  <c r="P91" i="8"/>
  <c r="E91" i="8"/>
  <c r="U91" i="8" s="1"/>
  <c r="S90" i="8"/>
  <c r="R90" i="8"/>
  <c r="Q90" i="8"/>
  <c r="P90" i="8"/>
  <c r="E90" i="8"/>
  <c r="U90" i="8" s="1"/>
  <c r="S89" i="8"/>
  <c r="R89" i="8"/>
  <c r="Q89" i="8"/>
  <c r="P89" i="8"/>
  <c r="E89" i="8"/>
  <c r="S88" i="8"/>
  <c r="R88" i="8"/>
  <c r="Q88" i="8"/>
  <c r="P88" i="8"/>
  <c r="E88" i="8"/>
  <c r="U88" i="8" s="1"/>
  <c r="U87" i="8"/>
  <c r="S87" i="8"/>
  <c r="R87" i="8"/>
  <c r="Q87" i="8"/>
  <c r="P87" i="8"/>
  <c r="E87" i="8"/>
  <c r="T87" i="8" s="1"/>
  <c r="V73" i="8"/>
  <c r="O73" i="8"/>
  <c r="N73" i="8"/>
  <c r="M73" i="8"/>
  <c r="L73" i="8"/>
  <c r="K73" i="8"/>
  <c r="S73" i="8" s="1"/>
  <c r="J73" i="8"/>
  <c r="R73" i="8" s="1"/>
  <c r="I73" i="8"/>
  <c r="H73" i="8"/>
  <c r="G73" i="8"/>
  <c r="F73" i="8"/>
  <c r="C73" i="8"/>
  <c r="B73" i="8"/>
  <c r="E73" i="8" s="1"/>
  <c r="V72" i="8"/>
  <c r="O72" i="8"/>
  <c r="N72" i="8"/>
  <c r="M72" i="8"/>
  <c r="L72" i="8"/>
  <c r="K72" i="8"/>
  <c r="S72" i="8" s="1"/>
  <c r="J72" i="8"/>
  <c r="R72" i="8" s="1"/>
  <c r="I72" i="8"/>
  <c r="H72" i="8"/>
  <c r="P72" i="8" s="1"/>
  <c r="G72" i="8"/>
  <c r="F72" i="8"/>
  <c r="C72" i="8"/>
  <c r="B72" i="8"/>
  <c r="E72" i="8" s="1"/>
  <c r="V71" i="8"/>
  <c r="S71" i="8"/>
  <c r="O71" i="8"/>
  <c r="N71" i="8"/>
  <c r="M71" i="8"/>
  <c r="L71" i="8"/>
  <c r="K71" i="8"/>
  <c r="J71" i="8"/>
  <c r="R71" i="8" s="1"/>
  <c r="I71" i="8"/>
  <c r="H71" i="8"/>
  <c r="G71" i="8"/>
  <c r="F71" i="8"/>
  <c r="C71" i="8"/>
  <c r="B71" i="8"/>
  <c r="E71" i="8" s="1"/>
  <c r="U70" i="8"/>
  <c r="T70" i="8"/>
  <c r="S70" i="8"/>
  <c r="R70" i="8"/>
  <c r="Q70" i="8"/>
  <c r="P70" i="8"/>
  <c r="E70" i="8"/>
  <c r="S69" i="8"/>
  <c r="R69" i="8"/>
  <c r="Q69" i="8"/>
  <c r="P69" i="8"/>
  <c r="E69" i="8"/>
  <c r="U69" i="8" s="1"/>
  <c r="V67" i="8"/>
  <c r="O67" i="8"/>
  <c r="N67" i="8"/>
  <c r="M67" i="8"/>
  <c r="L67" i="8"/>
  <c r="K67" i="8"/>
  <c r="J67" i="8"/>
  <c r="R67" i="8" s="1"/>
  <c r="I67" i="8"/>
  <c r="H67" i="8"/>
  <c r="G67" i="8"/>
  <c r="F67" i="8"/>
  <c r="C67" i="8"/>
  <c r="B67" i="8"/>
  <c r="V66" i="8"/>
  <c r="O66" i="8"/>
  <c r="N66" i="8"/>
  <c r="M66" i="8"/>
  <c r="L66" i="8"/>
  <c r="K66" i="8"/>
  <c r="S66" i="8" s="1"/>
  <c r="J66" i="8"/>
  <c r="R66" i="8" s="1"/>
  <c r="I66" i="8"/>
  <c r="H66" i="8"/>
  <c r="G66" i="8"/>
  <c r="F66" i="8"/>
  <c r="C66" i="8"/>
  <c r="B66" i="8"/>
  <c r="E66" i="8" s="1"/>
  <c r="S65" i="8"/>
  <c r="R65" i="8"/>
  <c r="Q65" i="8"/>
  <c r="P65" i="8"/>
  <c r="E65" i="8"/>
  <c r="S64" i="8"/>
  <c r="R64" i="8"/>
  <c r="Q64" i="8"/>
  <c r="P64" i="8"/>
  <c r="E64" i="8"/>
  <c r="U63" i="8"/>
  <c r="S63" i="8"/>
  <c r="R63" i="8"/>
  <c r="Q63" i="8"/>
  <c r="P63" i="8"/>
  <c r="E63" i="8"/>
  <c r="T63" i="8" s="1"/>
  <c r="U62" i="8"/>
  <c r="S62" i="8"/>
  <c r="R62" i="8"/>
  <c r="Q62" i="8"/>
  <c r="P62" i="8"/>
  <c r="E62" i="8"/>
  <c r="T62" i="8" s="1"/>
  <c r="S61" i="8"/>
  <c r="R61" i="8"/>
  <c r="Q61" i="8"/>
  <c r="P61" i="8"/>
  <c r="E61" i="8"/>
  <c r="U61" i="8" s="1"/>
  <c r="V59" i="8"/>
  <c r="O59" i="8"/>
  <c r="N59" i="8"/>
  <c r="M59" i="8"/>
  <c r="L59" i="8"/>
  <c r="K59" i="8"/>
  <c r="S59" i="8" s="1"/>
  <c r="J59" i="8"/>
  <c r="R59" i="8" s="1"/>
  <c r="I59" i="8"/>
  <c r="H59" i="8"/>
  <c r="G59" i="8"/>
  <c r="F59" i="8"/>
  <c r="C59" i="8"/>
  <c r="B59" i="8"/>
  <c r="T58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S56" i="8"/>
  <c r="R56" i="8"/>
  <c r="Q56" i="8"/>
  <c r="P56" i="8"/>
  <c r="E56" i="8"/>
  <c r="T55" i="8"/>
  <c r="S55" i="8"/>
  <c r="R55" i="8"/>
  <c r="Q55" i="8"/>
  <c r="P55" i="8"/>
  <c r="E55" i="8"/>
  <c r="U55" i="8" s="1"/>
  <c r="V53" i="8"/>
  <c r="O53" i="8"/>
  <c r="N53" i="8"/>
  <c r="M53" i="8"/>
  <c r="L53" i="8"/>
  <c r="K53" i="8"/>
  <c r="S53" i="8" s="1"/>
  <c r="J53" i="8"/>
  <c r="R53" i="8" s="1"/>
  <c r="I53" i="8"/>
  <c r="H53" i="8"/>
  <c r="G53" i="8"/>
  <c r="F53" i="8"/>
  <c r="C53" i="8"/>
  <c r="B53" i="8"/>
  <c r="S52" i="8"/>
  <c r="R52" i="8"/>
  <c r="Q52" i="8"/>
  <c r="P52" i="8"/>
  <c r="E52" i="8"/>
  <c r="T51" i="8"/>
  <c r="S51" i="8"/>
  <c r="R51" i="8"/>
  <c r="Q51" i="8"/>
  <c r="P51" i="8"/>
  <c r="E51" i="8"/>
  <c r="U51" i="8" s="1"/>
  <c r="U50" i="8"/>
  <c r="S50" i="8"/>
  <c r="R50" i="8"/>
  <c r="Q50" i="8"/>
  <c r="P50" i="8"/>
  <c r="E50" i="8"/>
  <c r="T50" i="8" s="1"/>
  <c r="S49" i="8"/>
  <c r="R49" i="8"/>
  <c r="Q49" i="8"/>
  <c r="P49" i="8"/>
  <c r="E49" i="8"/>
  <c r="S48" i="8"/>
  <c r="R48" i="8"/>
  <c r="Q48" i="8"/>
  <c r="P48" i="8"/>
  <c r="E48" i="8"/>
  <c r="S47" i="8"/>
  <c r="R47" i="8"/>
  <c r="Q47" i="8"/>
  <c r="P47" i="8"/>
  <c r="E47" i="8"/>
  <c r="T47" i="8" s="1"/>
  <c r="U46" i="8"/>
  <c r="S46" i="8"/>
  <c r="R46" i="8"/>
  <c r="Q46" i="8"/>
  <c r="P46" i="8"/>
  <c r="E46" i="8"/>
  <c r="T46" i="8" s="1"/>
  <c r="S45" i="8"/>
  <c r="R45" i="8"/>
  <c r="Q45" i="8"/>
  <c r="P45" i="8"/>
  <c r="E45" i="8"/>
  <c r="U45" i="8" s="1"/>
  <c r="S44" i="8"/>
  <c r="R44" i="8"/>
  <c r="Q44" i="8"/>
  <c r="P44" i="8"/>
  <c r="E44" i="8"/>
  <c r="S43" i="8"/>
  <c r="R43" i="8"/>
  <c r="Q43" i="8"/>
  <c r="P43" i="8"/>
  <c r="E43" i="8"/>
  <c r="U43" i="8" s="1"/>
  <c r="U42" i="8"/>
  <c r="S42" i="8"/>
  <c r="R42" i="8"/>
  <c r="Q42" i="8"/>
  <c r="P42" i="8"/>
  <c r="E42" i="8"/>
  <c r="T42" i="8" s="1"/>
  <c r="V40" i="8"/>
  <c r="O40" i="8"/>
  <c r="N40" i="8"/>
  <c r="M40" i="8"/>
  <c r="L40" i="8"/>
  <c r="K40" i="8"/>
  <c r="S40" i="8" s="1"/>
  <c r="J40" i="8"/>
  <c r="R40" i="8" s="1"/>
  <c r="I40" i="8"/>
  <c r="H40" i="8"/>
  <c r="G40" i="8"/>
  <c r="F40" i="8"/>
  <c r="C40" i="8"/>
  <c r="B40" i="8"/>
  <c r="T39" i="8"/>
  <c r="S39" i="8"/>
  <c r="R39" i="8"/>
  <c r="Q39" i="8"/>
  <c r="P39" i="8"/>
  <c r="E39" i="8"/>
  <c r="U39" i="8" s="1"/>
  <c r="S38" i="8"/>
  <c r="R38" i="8"/>
  <c r="Q38" i="8"/>
  <c r="P38" i="8"/>
  <c r="E38" i="8"/>
  <c r="T38" i="8" s="1"/>
  <c r="S37" i="8"/>
  <c r="R37" i="8"/>
  <c r="Q37" i="8"/>
  <c r="P37" i="8"/>
  <c r="E37" i="8"/>
  <c r="U37" i="8" s="1"/>
  <c r="S36" i="8"/>
  <c r="R36" i="8"/>
  <c r="Q36" i="8"/>
  <c r="P36" i="8"/>
  <c r="E36" i="8"/>
  <c r="S35" i="8"/>
  <c r="R35" i="8"/>
  <c r="Q35" i="8"/>
  <c r="P35" i="8"/>
  <c r="E35" i="8"/>
  <c r="U35" i="8" s="1"/>
  <c r="V33" i="8"/>
  <c r="O33" i="8"/>
  <c r="N33" i="8"/>
  <c r="M33" i="8"/>
  <c r="L33" i="8"/>
  <c r="K33" i="8"/>
  <c r="J33" i="8"/>
  <c r="R33" i="8" s="1"/>
  <c r="I33" i="8"/>
  <c r="H33" i="8"/>
  <c r="P33" i="8" s="1"/>
  <c r="G33" i="8"/>
  <c r="F33" i="8"/>
  <c r="C33" i="8"/>
  <c r="B33" i="8"/>
  <c r="S32" i="8"/>
  <c r="R32" i="8"/>
  <c r="Q32" i="8"/>
  <c r="P32" i="8"/>
  <c r="E32" i="8"/>
  <c r="V30" i="8"/>
  <c r="O30" i="8"/>
  <c r="N30" i="8"/>
  <c r="M30" i="8"/>
  <c r="L30" i="8"/>
  <c r="K30" i="8"/>
  <c r="S30" i="8" s="1"/>
  <c r="J30" i="8"/>
  <c r="R30" i="8" s="1"/>
  <c r="I30" i="8"/>
  <c r="H30" i="8"/>
  <c r="G30" i="8"/>
  <c r="F30" i="8"/>
  <c r="C30" i="8"/>
  <c r="B30" i="8"/>
  <c r="S29" i="8"/>
  <c r="R29" i="8"/>
  <c r="Q29" i="8"/>
  <c r="P29" i="8"/>
  <c r="E29" i="8"/>
  <c r="U29" i="8" s="1"/>
  <c r="S28" i="8"/>
  <c r="R28" i="8"/>
  <c r="Q28" i="8"/>
  <c r="P28" i="8"/>
  <c r="E28" i="8"/>
  <c r="S27" i="8"/>
  <c r="R27" i="8"/>
  <c r="Q27" i="8"/>
  <c r="P27" i="8"/>
  <c r="E27" i="8"/>
  <c r="T27" i="8" s="1"/>
  <c r="U26" i="8"/>
  <c r="S26" i="8"/>
  <c r="R26" i="8"/>
  <c r="Q26" i="8"/>
  <c r="P26" i="8"/>
  <c r="E26" i="8"/>
  <c r="T26" i="8" s="1"/>
  <c r="V24" i="8"/>
  <c r="S24" i="8"/>
  <c r="O24" i="8"/>
  <c r="N24" i="8"/>
  <c r="M24" i="8"/>
  <c r="L24" i="8"/>
  <c r="K24" i="8"/>
  <c r="J24" i="8"/>
  <c r="R24" i="8" s="1"/>
  <c r="I24" i="8"/>
  <c r="H24" i="8"/>
  <c r="G24" i="8"/>
  <c r="F24" i="8"/>
  <c r="C24" i="8"/>
  <c r="B24" i="8"/>
  <c r="S23" i="8"/>
  <c r="R23" i="8"/>
  <c r="Q23" i="8"/>
  <c r="P23" i="8"/>
  <c r="E23" i="8"/>
  <c r="T23" i="8" s="1"/>
  <c r="U22" i="8"/>
  <c r="T22" i="8"/>
  <c r="S22" i="8"/>
  <c r="R22" i="8"/>
  <c r="Q22" i="8"/>
  <c r="P22" i="8"/>
  <c r="E22" i="8"/>
  <c r="T21" i="8"/>
  <c r="S21" i="8"/>
  <c r="R21" i="8"/>
  <c r="Q21" i="8"/>
  <c r="P21" i="8"/>
  <c r="E21" i="8"/>
  <c r="U21" i="8" s="1"/>
  <c r="S20" i="8"/>
  <c r="R20" i="8"/>
  <c r="Q20" i="8"/>
  <c r="P20" i="8"/>
  <c r="E20" i="8"/>
  <c r="S19" i="8"/>
  <c r="R19" i="8"/>
  <c r="Q19" i="8"/>
  <c r="P19" i="8"/>
  <c r="E19" i="8"/>
  <c r="U18" i="8"/>
  <c r="S18" i="8"/>
  <c r="R18" i="8"/>
  <c r="Q18" i="8"/>
  <c r="P18" i="8"/>
  <c r="E18" i="8"/>
  <c r="T18" i="8" s="1"/>
  <c r="S17" i="8"/>
  <c r="R17" i="8"/>
  <c r="Q17" i="8"/>
  <c r="P17" i="8"/>
  <c r="E17" i="8"/>
  <c r="U17" i="8" s="1"/>
  <c r="V15" i="8"/>
  <c r="O15" i="8"/>
  <c r="N15" i="8"/>
  <c r="M15" i="8"/>
  <c r="L15" i="8"/>
  <c r="K15" i="8"/>
  <c r="S15" i="8" s="1"/>
  <c r="J15" i="8"/>
  <c r="I15" i="8"/>
  <c r="H15" i="8"/>
  <c r="G15" i="8"/>
  <c r="F15" i="8"/>
  <c r="C15" i="8"/>
  <c r="B15" i="8"/>
  <c r="E15" i="8" s="1"/>
  <c r="S14" i="8"/>
  <c r="R14" i="8"/>
  <c r="Q14" i="8"/>
  <c r="P14" i="8"/>
  <c r="E14" i="8"/>
  <c r="T13" i="8"/>
  <c r="S13" i="8"/>
  <c r="R13" i="8"/>
  <c r="Q13" i="8"/>
  <c r="P13" i="8"/>
  <c r="E13" i="8"/>
  <c r="U13" i="8" s="1"/>
  <c r="S12" i="8"/>
  <c r="R12" i="8"/>
  <c r="Q12" i="8"/>
  <c r="P12" i="8"/>
  <c r="E12" i="8"/>
  <c r="S11" i="8"/>
  <c r="R11" i="8"/>
  <c r="Q11" i="8"/>
  <c r="P11" i="8"/>
  <c r="E11" i="8"/>
  <c r="T11" i="8" s="1"/>
  <c r="S10" i="8"/>
  <c r="R10" i="8"/>
  <c r="Q10" i="8"/>
  <c r="P10" i="8"/>
  <c r="E10" i="8"/>
  <c r="T9" i="8"/>
  <c r="S9" i="8"/>
  <c r="R9" i="8"/>
  <c r="Q9" i="8"/>
  <c r="P9" i="8"/>
  <c r="E9" i="8"/>
  <c r="U9" i="8" s="1"/>
  <c r="S94" i="7"/>
  <c r="R94" i="7"/>
  <c r="Q94" i="7"/>
  <c r="P94" i="7"/>
  <c r="E94" i="7"/>
  <c r="U93" i="7"/>
  <c r="T93" i="7"/>
  <c r="S93" i="7"/>
  <c r="R93" i="7"/>
  <c r="Q93" i="7"/>
  <c r="P93" i="7"/>
  <c r="E93" i="7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U89" i="7"/>
  <c r="S89" i="7"/>
  <c r="R89" i="7"/>
  <c r="Q89" i="7"/>
  <c r="P89" i="7"/>
  <c r="E89" i="7"/>
  <c r="T89" i="7" s="1"/>
  <c r="S88" i="7"/>
  <c r="R88" i="7"/>
  <c r="Q88" i="7"/>
  <c r="P88" i="7"/>
  <c r="E88" i="7"/>
  <c r="U88" i="7" s="1"/>
  <c r="S87" i="7"/>
  <c r="R87" i="7"/>
  <c r="Q87" i="7"/>
  <c r="P87" i="7"/>
  <c r="E87" i="7"/>
  <c r="U87" i="7" s="1"/>
  <c r="V73" i="7"/>
  <c r="O73" i="7"/>
  <c r="N73" i="7"/>
  <c r="M73" i="7"/>
  <c r="L73" i="7"/>
  <c r="K73" i="7"/>
  <c r="J73" i="7"/>
  <c r="R73" i="7" s="1"/>
  <c r="I73" i="7"/>
  <c r="H73" i="7"/>
  <c r="G73" i="7"/>
  <c r="F73" i="7"/>
  <c r="C73" i="7"/>
  <c r="B73" i="7"/>
  <c r="E73" i="7" s="1"/>
  <c r="V72" i="7"/>
  <c r="O72" i="7"/>
  <c r="N72" i="7"/>
  <c r="M72" i="7"/>
  <c r="L72" i="7"/>
  <c r="K72" i="7"/>
  <c r="S72" i="7" s="1"/>
  <c r="J72" i="7"/>
  <c r="I72" i="7"/>
  <c r="H72" i="7"/>
  <c r="G72" i="7"/>
  <c r="F72" i="7"/>
  <c r="C72" i="7"/>
  <c r="B72" i="7"/>
  <c r="E72" i="7" s="1"/>
  <c r="V71" i="7"/>
  <c r="O71" i="7"/>
  <c r="N71" i="7"/>
  <c r="M71" i="7"/>
  <c r="L71" i="7"/>
  <c r="K71" i="7"/>
  <c r="J71" i="7"/>
  <c r="R71" i="7" s="1"/>
  <c r="I71" i="7"/>
  <c r="H71" i="7"/>
  <c r="G71" i="7"/>
  <c r="F71" i="7"/>
  <c r="C71" i="7"/>
  <c r="B71" i="7"/>
  <c r="E71" i="7" s="1"/>
  <c r="U70" i="7"/>
  <c r="S70" i="7"/>
  <c r="R70" i="7"/>
  <c r="Q70" i="7"/>
  <c r="P70" i="7"/>
  <c r="E70" i="7"/>
  <c r="T70" i="7" s="1"/>
  <c r="S69" i="7"/>
  <c r="R69" i="7"/>
  <c r="Q69" i="7"/>
  <c r="P69" i="7"/>
  <c r="T69" i="7" s="1"/>
  <c r="E69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E67" i="7" s="1"/>
  <c r="V66" i="7"/>
  <c r="O66" i="7"/>
  <c r="N66" i="7"/>
  <c r="M66" i="7"/>
  <c r="L66" i="7"/>
  <c r="K66" i="7"/>
  <c r="S66" i="7" s="1"/>
  <c r="J66" i="7"/>
  <c r="R66" i="7" s="1"/>
  <c r="I66" i="7"/>
  <c r="H66" i="7"/>
  <c r="G66" i="7"/>
  <c r="F66" i="7"/>
  <c r="C66" i="7"/>
  <c r="B66" i="7"/>
  <c r="S65" i="7"/>
  <c r="R65" i="7"/>
  <c r="Q65" i="7"/>
  <c r="P65" i="7"/>
  <c r="E65" i="7"/>
  <c r="S64" i="7"/>
  <c r="R64" i="7"/>
  <c r="Q64" i="7"/>
  <c r="P64" i="7"/>
  <c r="E64" i="7"/>
  <c r="S63" i="7"/>
  <c r="R63" i="7"/>
  <c r="Q63" i="7"/>
  <c r="P63" i="7"/>
  <c r="E63" i="7"/>
  <c r="T63" i="7" s="1"/>
  <c r="S62" i="7"/>
  <c r="R62" i="7"/>
  <c r="Q62" i="7"/>
  <c r="P62" i="7"/>
  <c r="E62" i="7"/>
  <c r="U62" i="7" s="1"/>
  <c r="S61" i="7"/>
  <c r="R61" i="7"/>
  <c r="Q61" i="7"/>
  <c r="P61" i="7"/>
  <c r="E61" i="7"/>
  <c r="V59" i="7"/>
  <c r="O59" i="7"/>
  <c r="N59" i="7"/>
  <c r="M59" i="7"/>
  <c r="L59" i="7"/>
  <c r="K59" i="7"/>
  <c r="S59" i="7" s="1"/>
  <c r="J59" i="7"/>
  <c r="R59" i="7" s="1"/>
  <c r="I59" i="7"/>
  <c r="H59" i="7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S56" i="7"/>
  <c r="R56" i="7"/>
  <c r="Q56" i="7"/>
  <c r="P56" i="7"/>
  <c r="E56" i="7"/>
  <c r="T56" i="7" s="1"/>
  <c r="U55" i="7"/>
  <c r="S55" i="7"/>
  <c r="R55" i="7"/>
  <c r="Q55" i="7"/>
  <c r="P55" i="7"/>
  <c r="E55" i="7"/>
  <c r="T55" i="7" s="1"/>
  <c r="V53" i="7"/>
  <c r="S53" i="7"/>
  <c r="O53" i="7"/>
  <c r="N53" i="7"/>
  <c r="M53" i="7"/>
  <c r="L53" i="7"/>
  <c r="K53" i="7"/>
  <c r="J53" i="7"/>
  <c r="I53" i="7"/>
  <c r="H53" i="7"/>
  <c r="G53" i="7"/>
  <c r="F53" i="7"/>
  <c r="C53" i="7"/>
  <c r="B53" i="7"/>
  <c r="E53" i="7" s="1"/>
  <c r="U52" i="7"/>
  <c r="S52" i="7"/>
  <c r="R52" i="7"/>
  <c r="Q52" i="7"/>
  <c r="P52" i="7"/>
  <c r="E52" i="7"/>
  <c r="T52" i="7" s="1"/>
  <c r="S51" i="7"/>
  <c r="R51" i="7"/>
  <c r="Q51" i="7"/>
  <c r="P51" i="7"/>
  <c r="E51" i="7"/>
  <c r="T51" i="7" s="1"/>
  <c r="S50" i="7"/>
  <c r="R50" i="7"/>
  <c r="Q50" i="7"/>
  <c r="P50" i="7"/>
  <c r="E50" i="7"/>
  <c r="U50" i="7" s="1"/>
  <c r="S49" i="7"/>
  <c r="R49" i="7"/>
  <c r="Q49" i="7"/>
  <c r="P49" i="7"/>
  <c r="E49" i="7"/>
  <c r="T48" i="7"/>
  <c r="S48" i="7"/>
  <c r="R48" i="7"/>
  <c r="Q48" i="7"/>
  <c r="P48" i="7"/>
  <c r="E48" i="7"/>
  <c r="U48" i="7" s="1"/>
  <c r="S47" i="7"/>
  <c r="R47" i="7"/>
  <c r="Q47" i="7"/>
  <c r="P47" i="7"/>
  <c r="E47" i="7"/>
  <c r="T47" i="7" s="1"/>
  <c r="S46" i="7"/>
  <c r="R46" i="7"/>
  <c r="Q46" i="7"/>
  <c r="P46" i="7"/>
  <c r="E46" i="7"/>
  <c r="U46" i="7" s="1"/>
  <c r="S45" i="7"/>
  <c r="R45" i="7"/>
  <c r="Q45" i="7"/>
  <c r="P45" i="7"/>
  <c r="E45" i="7"/>
  <c r="S44" i="7"/>
  <c r="R44" i="7"/>
  <c r="Q44" i="7"/>
  <c r="P44" i="7"/>
  <c r="E44" i="7"/>
  <c r="T44" i="7" s="1"/>
  <c r="S43" i="7"/>
  <c r="R43" i="7"/>
  <c r="Q43" i="7"/>
  <c r="P43" i="7"/>
  <c r="E43" i="7"/>
  <c r="U42" i="7"/>
  <c r="T42" i="7"/>
  <c r="S42" i="7"/>
  <c r="R42" i="7"/>
  <c r="Q42" i="7"/>
  <c r="P42" i="7"/>
  <c r="E42" i="7"/>
  <c r="V40" i="7"/>
  <c r="O40" i="7"/>
  <c r="N40" i="7"/>
  <c r="M40" i="7"/>
  <c r="Q40" i="7" s="1"/>
  <c r="L40" i="7"/>
  <c r="K40" i="7"/>
  <c r="J40" i="7"/>
  <c r="R40" i="7" s="1"/>
  <c r="I40" i="7"/>
  <c r="H40" i="7"/>
  <c r="G40" i="7"/>
  <c r="F40" i="7"/>
  <c r="C40" i="7"/>
  <c r="B40" i="7"/>
  <c r="S39" i="7"/>
  <c r="R39" i="7"/>
  <c r="Q39" i="7"/>
  <c r="P39" i="7"/>
  <c r="E39" i="7"/>
  <c r="U39" i="7" s="1"/>
  <c r="T38" i="7"/>
  <c r="S38" i="7"/>
  <c r="R38" i="7"/>
  <c r="Q38" i="7"/>
  <c r="P38" i="7"/>
  <c r="E38" i="7"/>
  <c r="U38" i="7" s="1"/>
  <c r="S37" i="7"/>
  <c r="R37" i="7"/>
  <c r="Q37" i="7"/>
  <c r="P37" i="7"/>
  <c r="E37" i="7"/>
  <c r="T37" i="7" s="1"/>
  <c r="S36" i="7"/>
  <c r="R36" i="7"/>
  <c r="Q36" i="7"/>
  <c r="P36" i="7"/>
  <c r="E36" i="7"/>
  <c r="S35" i="7"/>
  <c r="R35" i="7"/>
  <c r="Q35" i="7"/>
  <c r="P35" i="7"/>
  <c r="E35" i="7"/>
  <c r="U35" i="7" s="1"/>
  <c r="V33" i="7"/>
  <c r="O33" i="7"/>
  <c r="N33" i="7"/>
  <c r="M33" i="7"/>
  <c r="L33" i="7"/>
  <c r="K33" i="7"/>
  <c r="S33" i="7" s="1"/>
  <c r="J33" i="7"/>
  <c r="R33" i="7" s="1"/>
  <c r="I33" i="7"/>
  <c r="H33" i="7"/>
  <c r="G33" i="7"/>
  <c r="F33" i="7"/>
  <c r="C33" i="7"/>
  <c r="B33" i="7"/>
  <c r="E33" i="7" s="1"/>
  <c r="S32" i="7"/>
  <c r="R32" i="7"/>
  <c r="Q32" i="7"/>
  <c r="P32" i="7"/>
  <c r="E32" i="7"/>
  <c r="T32" i="7" s="1"/>
  <c r="V30" i="7"/>
  <c r="O30" i="7"/>
  <c r="N30" i="7"/>
  <c r="M30" i="7"/>
  <c r="L30" i="7"/>
  <c r="K30" i="7"/>
  <c r="S30" i="7" s="1"/>
  <c r="J30" i="7"/>
  <c r="R30" i="7" s="1"/>
  <c r="I30" i="7"/>
  <c r="H30" i="7"/>
  <c r="G30" i="7"/>
  <c r="F30" i="7"/>
  <c r="C30" i="7"/>
  <c r="B30" i="7"/>
  <c r="S29" i="7"/>
  <c r="R29" i="7"/>
  <c r="Q29" i="7"/>
  <c r="P29" i="7"/>
  <c r="E29" i="7"/>
  <c r="U28" i="7"/>
  <c r="T28" i="7"/>
  <c r="S28" i="7"/>
  <c r="R28" i="7"/>
  <c r="Q28" i="7"/>
  <c r="P28" i="7"/>
  <c r="E28" i="7"/>
  <c r="S27" i="7"/>
  <c r="R27" i="7"/>
  <c r="Q27" i="7"/>
  <c r="P27" i="7"/>
  <c r="E27" i="7"/>
  <c r="T27" i="7" s="1"/>
  <c r="T26" i="7"/>
  <c r="S26" i="7"/>
  <c r="R26" i="7"/>
  <c r="Q26" i="7"/>
  <c r="P26" i="7"/>
  <c r="E26" i="7"/>
  <c r="U26" i="7" s="1"/>
  <c r="V24" i="7"/>
  <c r="O24" i="7"/>
  <c r="N24" i="7"/>
  <c r="M24" i="7"/>
  <c r="L24" i="7"/>
  <c r="K24" i="7"/>
  <c r="S24" i="7" s="1"/>
  <c r="J24" i="7"/>
  <c r="R24" i="7" s="1"/>
  <c r="I24" i="7"/>
  <c r="H24" i="7"/>
  <c r="G24" i="7"/>
  <c r="F24" i="7"/>
  <c r="C24" i="7"/>
  <c r="B24" i="7"/>
  <c r="E24" i="7" s="1"/>
  <c r="U23" i="7"/>
  <c r="S23" i="7"/>
  <c r="R23" i="7"/>
  <c r="Q23" i="7"/>
  <c r="P23" i="7"/>
  <c r="E23" i="7"/>
  <c r="T23" i="7" s="1"/>
  <c r="S22" i="7"/>
  <c r="R22" i="7"/>
  <c r="Q22" i="7"/>
  <c r="P22" i="7"/>
  <c r="E22" i="7"/>
  <c r="S21" i="7"/>
  <c r="R21" i="7"/>
  <c r="Q21" i="7"/>
  <c r="P21" i="7"/>
  <c r="E21" i="7"/>
  <c r="S20" i="7"/>
  <c r="R20" i="7"/>
  <c r="Q20" i="7"/>
  <c r="P20" i="7"/>
  <c r="E20" i="7"/>
  <c r="U20" i="7" s="1"/>
  <c r="U19" i="7"/>
  <c r="S19" i="7"/>
  <c r="R19" i="7"/>
  <c r="Q19" i="7"/>
  <c r="P19" i="7"/>
  <c r="E19" i="7"/>
  <c r="T19" i="7" s="1"/>
  <c r="T18" i="7"/>
  <c r="S18" i="7"/>
  <c r="R18" i="7"/>
  <c r="Q18" i="7"/>
  <c r="P18" i="7"/>
  <c r="E18" i="7"/>
  <c r="U18" i="7" s="1"/>
  <c r="S17" i="7"/>
  <c r="R17" i="7"/>
  <c r="Q17" i="7"/>
  <c r="P17" i="7"/>
  <c r="E17" i="7"/>
  <c r="V15" i="7"/>
  <c r="O15" i="7"/>
  <c r="N15" i="7"/>
  <c r="M15" i="7"/>
  <c r="L15" i="7"/>
  <c r="K15" i="7"/>
  <c r="S15" i="7" s="1"/>
  <c r="J15" i="7"/>
  <c r="R15" i="7" s="1"/>
  <c r="I15" i="7"/>
  <c r="H15" i="7"/>
  <c r="G15" i="7"/>
  <c r="F15" i="7"/>
  <c r="C15" i="7"/>
  <c r="B15" i="7"/>
  <c r="E15" i="7" s="1"/>
  <c r="S14" i="7"/>
  <c r="R14" i="7"/>
  <c r="Q14" i="7"/>
  <c r="P14" i="7"/>
  <c r="T14" i="7" s="1"/>
  <c r="E14" i="7"/>
  <c r="U14" i="7" s="1"/>
  <c r="S13" i="7"/>
  <c r="R13" i="7"/>
  <c r="Q13" i="7"/>
  <c r="P13" i="7"/>
  <c r="E13" i="7"/>
  <c r="T12" i="7"/>
  <c r="S12" i="7"/>
  <c r="R12" i="7"/>
  <c r="Q12" i="7"/>
  <c r="P12" i="7"/>
  <c r="E12" i="7"/>
  <c r="U12" i="7" s="1"/>
  <c r="S11" i="7"/>
  <c r="R11" i="7"/>
  <c r="Q11" i="7"/>
  <c r="P11" i="7"/>
  <c r="E11" i="7"/>
  <c r="T11" i="7" s="1"/>
  <c r="S10" i="7"/>
  <c r="R10" i="7"/>
  <c r="Q10" i="7"/>
  <c r="P10" i="7"/>
  <c r="E10" i="7"/>
  <c r="U10" i="7" s="1"/>
  <c r="S9" i="7"/>
  <c r="R9" i="7"/>
  <c r="Q9" i="7"/>
  <c r="P9" i="7"/>
  <c r="E9" i="7"/>
  <c r="S94" i="6"/>
  <c r="R94" i="6"/>
  <c r="Q94" i="6"/>
  <c r="P94" i="6"/>
  <c r="E94" i="6"/>
  <c r="U94" i="6" s="1"/>
  <c r="U93" i="6"/>
  <c r="S93" i="6"/>
  <c r="R93" i="6"/>
  <c r="Q93" i="6"/>
  <c r="P93" i="6"/>
  <c r="E93" i="6"/>
  <c r="T93" i="6" s="1"/>
  <c r="S92" i="6"/>
  <c r="R92" i="6"/>
  <c r="Q92" i="6"/>
  <c r="P92" i="6"/>
  <c r="E92" i="6"/>
  <c r="U92" i="6" s="1"/>
  <c r="S91" i="6"/>
  <c r="R91" i="6"/>
  <c r="Q91" i="6"/>
  <c r="P91" i="6"/>
  <c r="E91" i="6"/>
  <c r="T90" i="6"/>
  <c r="S90" i="6"/>
  <c r="R90" i="6"/>
  <c r="Q90" i="6"/>
  <c r="P90" i="6"/>
  <c r="E90" i="6"/>
  <c r="U90" i="6" s="1"/>
  <c r="S89" i="6"/>
  <c r="R89" i="6"/>
  <c r="Q89" i="6"/>
  <c r="P89" i="6"/>
  <c r="E89" i="6"/>
  <c r="T89" i="6" s="1"/>
  <c r="S88" i="6"/>
  <c r="R88" i="6"/>
  <c r="Q88" i="6"/>
  <c r="P88" i="6"/>
  <c r="E88" i="6"/>
  <c r="U88" i="6" s="1"/>
  <c r="S87" i="6"/>
  <c r="R87" i="6"/>
  <c r="Q87" i="6"/>
  <c r="P87" i="6"/>
  <c r="E87" i="6"/>
  <c r="V73" i="6"/>
  <c r="O73" i="6"/>
  <c r="N73" i="6"/>
  <c r="M73" i="6"/>
  <c r="L73" i="6"/>
  <c r="K73" i="6"/>
  <c r="J73" i="6"/>
  <c r="I73" i="6"/>
  <c r="H73" i="6"/>
  <c r="G73" i="6"/>
  <c r="F73" i="6"/>
  <c r="C73" i="6"/>
  <c r="B73" i="6"/>
  <c r="V72" i="6"/>
  <c r="O72" i="6"/>
  <c r="N72" i="6"/>
  <c r="M72" i="6"/>
  <c r="S72" i="6" s="1"/>
  <c r="L72" i="6"/>
  <c r="K72" i="6"/>
  <c r="J72" i="6"/>
  <c r="R72" i="6" s="1"/>
  <c r="I72" i="6"/>
  <c r="H72" i="6"/>
  <c r="P72" i="6" s="1"/>
  <c r="G72" i="6"/>
  <c r="F72" i="6"/>
  <c r="C72" i="6"/>
  <c r="B72" i="6"/>
  <c r="V71" i="6"/>
  <c r="O71" i="6"/>
  <c r="N71" i="6"/>
  <c r="M71" i="6"/>
  <c r="L71" i="6"/>
  <c r="K71" i="6"/>
  <c r="J71" i="6"/>
  <c r="R71" i="6" s="1"/>
  <c r="I71" i="6"/>
  <c r="H71" i="6"/>
  <c r="G71" i="6"/>
  <c r="F71" i="6"/>
  <c r="E71" i="6"/>
  <c r="C71" i="6"/>
  <c r="B71" i="6"/>
  <c r="U70" i="6"/>
  <c r="T70" i="6"/>
  <c r="S70" i="6"/>
  <c r="R70" i="6"/>
  <c r="Q70" i="6"/>
  <c r="P70" i="6"/>
  <c r="E70" i="6"/>
  <c r="S69" i="6"/>
  <c r="R69" i="6"/>
  <c r="Q69" i="6"/>
  <c r="P69" i="6"/>
  <c r="E69" i="6"/>
  <c r="V67" i="6"/>
  <c r="O67" i="6"/>
  <c r="N67" i="6"/>
  <c r="M67" i="6"/>
  <c r="L67" i="6"/>
  <c r="K67" i="6"/>
  <c r="S67" i="6" s="1"/>
  <c r="J67" i="6"/>
  <c r="I67" i="6"/>
  <c r="H67" i="6"/>
  <c r="G67" i="6"/>
  <c r="F67" i="6"/>
  <c r="C67" i="6"/>
  <c r="B67" i="6"/>
  <c r="E67" i="6" s="1"/>
  <c r="V66" i="6"/>
  <c r="O66" i="6"/>
  <c r="N66" i="6"/>
  <c r="M66" i="6"/>
  <c r="L66" i="6"/>
  <c r="K66" i="6"/>
  <c r="S66" i="6" s="1"/>
  <c r="J66" i="6"/>
  <c r="R66" i="6" s="1"/>
  <c r="I66" i="6"/>
  <c r="H66" i="6"/>
  <c r="G66" i="6"/>
  <c r="F66" i="6"/>
  <c r="C66" i="6"/>
  <c r="B66" i="6"/>
  <c r="T65" i="6"/>
  <c r="S65" i="6"/>
  <c r="R65" i="6"/>
  <c r="Q65" i="6"/>
  <c r="P65" i="6"/>
  <c r="E65" i="6"/>
  <c r="U65" i="6" s="1"/>
  <c r="T64" i="6"/>
  <c r="S64" i="6"/>
  <c r="R64" i="6"/>
  <c r="Q64" i="6"/>
  <c r="P64" i="6"/>
  <c r="E64" i="6"/>
  <c r="U64" i="6" s="1"/>
  <c r="T63" i="6"/>
  <c r="S63" i="6"/>
  <c r="R63" i="6"/>
  <c r="Q63" i="6"/>
  <c r="P63" i="6"/>
  <c r="E63" i="6"/>
  <c r="U63" i="6" s="1"/>
  <c r="S62" i="6"/>
  <c r="R62" i="6"/>
  <c r="Q62" i="6"/>
  <c r="P62" i="6"/>
  <c r="E62" i="6"/>
  <c r="U61" i="6"/>
  <c r="T61" i="6"/>
  <c r="S61" i="6"/>
  <c r="R61" i="6"/>
  <c r="Q61" i="6"/>
  <c r="P61" i="6"/>
  <c r="E61" i="6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B59" i="6"/>
  <c r="E59" i="6" s="1"/>
  <c r="S58" i="6"/>
  <c r="R58" i="6"/>
  <c r="Q58" i="6"/>
  <c r="P58" i="6"/>
  <c r="E58" i="6"/>
  <c r="S57" i="6"/>
  <c r="R57" i="6"/>
  <c r="Q57" i="6"/>
  <c r="P57" i="6"/>
  <c r="E57" i="6"/>
  <c r="U57" i="6" s="1"/>
  <c r="U56" i="6"/>
  <c r="S56" i="6"/>
  <c r="R56" i="6"/>
  <c r="Q56" i="6"/>
  <c r="P56" i="6"/>
  <c r="E56" i="6"/>
  <c r="T56" i="6" s="1"/>
  <c r="S55" i="6"/>
  <c r="R55" i="6"/>
  <c r="Q55" i="6"/>
  <c r="P55" i="6"/>
  <c r="E55" i="6"/>
  <c r="U55" i="6" s="1"/>
  <c r="V53" i="6"/>
  <c r="O53" i="6"/>
  <c r="N53" i="6"/>
  <c r="M53" i="6"/>
  <c r="L53" i="6"/>
  <c r="K53" i="6"/>
  <c r="J53" i="6"/>
  <c r="I53" i="6"/>
  <c r="H53" i="6"/>
  <c r="G53" i="6"/>
  <c r="F53" i="6"/>
  <c r="C53" i="6"/>
  <c r="B53" i="6"/>
  <c r="E53" i="6" s="1"/>
  <c r="U52" i="6"/>
  <c r="S52" i="6"/>
  <c r="R52" i="6"/>
  <c r="Q52" i="6"/>
  <c r="P52" i="6"/>
  <c r="E52" i="6"/>
  <c r="T52" i="6" s="1"/>
  <c r="S51" i="6"/>
  <c r="R51" i="6"/>
  <c r="Q51" i="6"/>
  <c r="P51" i="6"/>
  <c r="E51" i="6"/>
  <c r="U51" i="6" s="1"/>
  <c r="S50" i="6"/>
  <c r="R50" i="6"/>
  <c r="Q50" i="6"/>
  <c r="P50" i="6"/>
  <c r="E50" i="6"/>
  <c r="S49" i="6"/>
  <c r="R49" i="6"/>
  <c r="Q49" i="6"/>
  <c r="P49" i="6"/>
  <c r="E49" i="6"/>
  <c r="U49" i="6" s="1"/>
  <c r="U48" i="6"/>
  <c r="T48" i="6"/>
  <c r="S48" i="6"/>
  <c r="R48" i="6"/>
  <c r="Q48" i="6"/>
  <c r="P48" i="6"/>
  <c r="E48" i="6"/>
  <c r="T47" i="6"/>
  <c r="S47" i="6"/>
  <c r="R47" i="6"/>
  <c r="Q47" i="6"/>
  <c r="P47" i="6"/>
  <c r="E47" i="6"/>
  <c r="U47" i="6" s="1"/>
  <c r="S46" i="6"/>
  <c r="R46" i="6"/>
  <c r="Q46" i="6"/>
  <c r="P46" i="6"/>
  <c r="E46" i="6"/>
  <c r="S45" i="6"/>
  <c r="R45" i="6"/>
  <c r="Q45" i="6"/>
  <c r="P45" i="6"/>
  <c r="E45" i="6"/>
  <c r="U44" i="6"/>
  <c r="S44" i="6"/>
  <c r="R44" i="6"/>
  <c r="Q44" i="6"/>
  <c r="P44" i="6"/>
  <c r="E44" i="6"/>
  <c r="S43" i="6"/>
  <c r="R43" i="6"/>
  <c r="Q43" i="6"/>
  <c r="P43" i="6"/>
  <c r="E43" i="6"/>
  <c r="T43" i="6" s="1"/>
  <c r="S42" i="6"/>
  <c r="R42" i="6"/>
  <c r="Q42" i="6"/>
  <c r="P42" i="6"/>
  <c r="E42" i="6"/>
  <c r="V40" i="6"/>
  <c r="O40" i="6"/>
  <c r="N40" i="6"/>
  <c r="M40" i="6"/>
  <c r="L40" i="6"/>
  <c r="K40" i="6"/>
  <c r="J40" i="6"/>
  <c r="R40" i="6" s="1"/>
  <c r="I40" i="6"/>
  <c r="Q40" i="6" s="1"/>
  <c r="H40" i="6"/>
  <c r="G40" i="6"/>
  <c r="F40" i="6"/>
  <c r="E40" i="6"/>
  <c r="C40" i="6"/>
  <c r="B40" i="6"/>
  <c r="S39" i="6"/>
  <c r="R39" i="6"/>
  <c r="Q39" i="6"/>
  <c r="P39" i="6"/>
  <c r="E39" i="6"/>
  <c r="U39" i="6" s="1"/>
  <c r="S38" i="6"/>
  <c r="R38" i="6"/>
  <c r="Q38" i="6"/>
  <c r="P38" i="6"/>
  <c r="E38" i="6"/>
  <c r="S37" i="6"/>
  <c r="R37" i="6"/>
  <c r="Q37" i="6"/>
  <c r="P37" i="6"/>
  <c r="E37" i="6"/>
  <c r="T37" i="6" s="1"/>
  <c r="U36" i="6"/>
  <c r="T36" i="6"/>
  <c r="S36" i="6"/>
  <c r="R36" i="6"/>
  <c r="Q36" i="6"/>
  <c r="P36" i="6"/>
  <c r="E36" i="6"/>
  <c r="S35" i="6"/>
  <c r="R35" i="6"/>
  <c r="Q35" i="6"/>
  <c r="P35" i="6"/>
  <c r="T35" i="6" s="1"/>
  <c r="E35" i="6"/>
  <c r="U35" i="6" s="1"/>
  <c r="V33" i="6"/>
  <c r="O33" i="6"/>
  <c r="N33" i="6"/>
  <c r="M33" i="6"/>
  <c r="L33" i="6"/>
  <c r="K33" i="6"/>
  <c r="S33" i="6" s="1"/>
  <c r="J33" i="6"/>
  <c r="R33" i="6" s="1"/>
  <c r="I33" i="6"/>
  <c r="H33" i="6"/>
  <c r="G33" i="6"/>
  <c r="F33" i="6"/>
  <c r="C33" i="6"/>
  <c r="B33" i="6"/>
  <c r="S32" i="6"/>
  <c r="R32" i="6"/>
  <c r="Q32" i="6"/>
  <c r="U32" i="6" s="1"/>
  <c r="P32" i="6"/>
  <c r="T32" i="6" s="1"/>
  <c r="E32" i="6"/>
  <c r="V30" i="6"/>
  <c r="O30" i="6"/>
  <c r="N30" i="6"/>
  <c r="M30" i="6"/>
  <c r="L30" i="6"/>
  <c r="K30" i="6"/>
  <c r="S30" i="6" s="1"/>
  <c r="J30" i="6"/>
  <c r="R30" i="6" s="1"/>
  <c r="I30" i="6"/>
  <c r="H30" i="6"/>
  <c r="G30" i="6"/>
  <c r="F30" i="6"/>
  <c r="C30" i="6"/>
  <c r="B30" i="6"/>
  <c r="E30" i="6" s="1"/>
  <c r="U29" i="6"/>
  <c r="S29" i="6"/>
  <c r="R29" i="6"/>
  <c r="Q29" i="6"/>
  <c r="P29" i="6"/>
  <c r="E29" i="6"/>
  <c r="T29" i="6" s="1"/>
  <c r="T28" i="6"/>
  <c r="S28" i="6"/>
  <c r="R28" i="6"/>
  <c r="Q28" i="6"/>
  <c r="P28" i="6"/>
  <c r="E28" i="6"/>
  <c r="U28" i="6" s="1"/>
  <c r="T27" i="6"/>
  <c r="S27" i="6"/>
  <c r="R27" i="6"/>
  <c r="Q27" i="6"/>
  <c r="P27" i="6"/>
  <c r="E27" i="6"/>
  <c r="U27" i="6" s="1"/>
  <c r="S26" i="6"/>
  <c r="R26" i="6"/>
  <c r="Q26" i="6"/>
  <c r="P26" i="6"/>
  <c r="E26" i="6"/>
  <c r="V24" i="6"/>
  <c r="O24" i="6"/>
  <c r="N24" i="6"/>
  <c r="M24" i="6"/>
  <c r="L24" i="6"/>
  <c r="K24" i="6"/>
  <c r="S24" i="6" s="1"/>
  <c r="J24" i="6"/>
  <c r="R24" i="6" s="1"/>
  <c r="I24" i="6"/>
  <c r="H24" i="6"/>
  <c r="P24" i="6" s="1"/>
  <c r="G24" i="6"/>
  <c r="F24" i="6"/>
  <c r="C24" i="6"/>
  <c r="B24" i="6"/>
  <c r="E24" i="6" s="1"/>
  <c r="S23" i="6"/>
  <c r="R23" i="6"/>
  <c r="Q23" i="6"/>
  <c r="P23" i="6"/>
  <c r="E23" i="6"/>
  <c r="U23" i="6" s="1"/>
  <c r="S22" i="6"/>
  <c r="R22" i="6"/>
  <c r="Q22" i="6"/>
  <c r="P22" i="6"/>
  <c r="E22" i="6"/>
  <c r="T21" i="6"/>
  <c r="S21" i="6"/>
  <c r="R21" i="6"/>
  <c r="Q21" i="6"/>
  <c r="P21" i="6"/>
  <c r="E21" i="6"/>
  <c r="U21" i="6" s="1"/>
  <c r="U20" i="6"/>
  <c r="S20" i="6"/>
  <c r="R20" i="6"/>
  <c r="Q20" i="6"/>
  <c r="P20" i="6"/>
  <c r="E20" i="6"/>
  <c r="T20" i="6" s="1"/>
  <c r="T19" i="6"/>
  <c r="S19" i="6"/>
  <c r="R19" i="6"/>
  <c r="Q19" i="6"/>
  <c r="P19" i="6"/>
  <c r="E19" i="6"/>
  <c r="U19" i="6" s="1"/>
  <c r="S18" i="6"/>
  <c r="R18" i="6"/>
  <c r="Q18" i="6"/>
  <c r="P18" i="6"/>
  <c r="E18" i="6"/>
  <c r="U17" i="6"/>
  <c r="S17" i="6"/>
  <c r="R17" i="6"/>
  <c r="Q17" i="6"/>
  <c r="P17" i="6"/>
  <c r="E17" i="6"/>
  <c r="T17" i="6" s="1"/>
  <c r="V15" i="6"/>
  <c r="S15" i="6"/>
  <c r="O15" i="6"/>
  <c r="N15" i="6"/>
  <c r="M15" i="6"/>
  <c r="L15" i="6"/>
  <c r="K15" i="6"/>
  <c r="J15" i="6"/>
  <c r="I15" i="6"/>
  <c r="H15" i="6"/>
  <c r="P15" i="6" s="1"/>
  <c r="G15" i="6"/>
  <c r="F15" i="6"/>
  <c r="C15" i="6"/>
  <c r="B15" i="6"/>
  <c r="S14" i="6"/>
  <c r="R14" i="6"/>
  <c r="Q14" i="6"/>
  <c r="P14" i="6"/>
  <c r="E14" i="6"/>
  <c r="S13" i="6"/>
  <c r="R13" i="6"/>
  <c r="Q13" i="6"/>
  <c r="P13" i="6"/>
  <c r="E13" i="6"/>
  <c r="T13" i="6" s="1"/>
  <c r="U12" i="6"/>
  <c r="T12" i="6"/>
  <c r="S12" i="6"/>
  <c r="R12" i="6"/>
  <c r="Q12" i="6"/>
  <c r="P12" i="6"/>
  <c r="E12" i="6"/>
  <c r="T11" i="6"/>
  <c r="S11" i="6"/>
  <c r="R11" i="6"/>
  <c r="Q11" i="6"/>
  <c r="P11" i="6"/>
  <c r="E11" i="6"/>
  <c r="U11" i="6" s="1"/>
  <c r="S10" i="6"/>
  <c r="R10" i="6"/>
  <c r="Q10" i="6"/>
  <c r="P10" i="6"/>
  <c r="E10" i="6"/>
  <c r="S9" i="6"/>
  <c r="R9" i="6"/>
  <c r="Q9" i="6"/>
  <c r="P9" i="6"/>
  <c r="E9" i="6"/>
  <c r="U9" i="6" s="1"/>
  <c r="U94" i="5"/>
  <c r="S94" i="5"/>
  <c r="R94" i="5"/>
  <c r="Q94" i="5"/>
  <c r="P94" i="5"/>
  <c r="E94" i="5"/>
  <c r="T94" i="5" s="1"/>
  <c r="S93" i="5"/>
  <c r="R93" i="5"/>
  <c r="Q93" i="5"/>
  <c r="P93" i="5"/>
  <c r="E93" i="5"/>
  <c r="U93" i="5" s="1"/>
  <c r="S92" i="5"/>
  <c r="R92" i="5"/>
  <c r="Q92" i="5"/>
  <c r="P92" i="5"/>
  <c r="E92" i="5"/>
  <c r="U91" i="5"/>
  <c r="S91" i="5"/>
  <c r="R91" i="5"/>
  <c r="Q91" i="5"/>
  <c r="P91" i="5"/>
  <c r="E91" i="5"/>
  <c r="T91" i="5" s="1"/>
  <c r="S90" i="5"/>
  <c r="R90" i="5"/>
  <c r="Q90" i="5"/>
  <c r="P90" i="5"/>
  <c r="E90" i="5"/>
  <c r="U90" i="5" s="1"/>
  <c r="T89" i="5"/>
  <c r="S89" i="5"/>
  <c r="R89" i="5"/>
  <c r="Q89" i="5"/>
  <c r="P89" i="5"/>
  <c r="E89" i="5"/>
  <c r="U89" i="5" s="1"/>
  <c r="S88" i="5"/>
  <c r="R88" i="5"/>
  <c r="Q88" i="5"/>
  <c r="P88" i="5"/>
  <c r="E88" i="5"/>
  <c r="T87" i="5"/>
  <c r="S87" i="5"/>
  <c r="R87" i="5"/>
  <c r="Q87" i="5"/>
  <c r="P87" i="5"/>
  <c r="E87" i="5"/>
  <c r="U87" i="5" s="1"/>
  <c r="V73" i="5"/>
  <c r="O73" i="5"/>
  <c r="N73" i="5"/>
  <c r="M73" i="5"/>
  <c r="L73" i="5"/>
  <c r="K73" i="5"/>
  <c r="J73" i="5"/>
  <c r="I73" i="5"/>
  <c r="H73" i="5"/>
  <c r="G73" i="5"/>
  <c r="F73" i="5"/>
  <c r="C73" i="5"/>
  <c r="B73" i="5"/>
  <c r="E73" i="5" s="1"/>
  <c r="V72" i="5"/>
  <c r="O72" i="5"/>
  <c r="N72" i="5"/>
  <c r="M72" i="5"/>
  <c r="L72" i="5"/>
  <c r="K72" i="5"/>
  <c r="S72" i="5" s="1"/>
  <c r="J72" i="5"/>
  <c r="R72" i="5" s="1"/>
  <c r="I72" i="5"/>
  <c r="Q72" i="5" s="1"/>
  <c r="H72" i="5"/>
  <c r="G72" i="5"/>
  <c r="F72" i="5"/>
  <c r="C72" i="5"/>
  <c r="B72" i="5"/>
  <c r="V71" i="5"/>
  <c r="O71" i="5"/>
  <c r="N71" i="5"/>
  <c r="M71" i="5"/>
  <c r="L71" i="5"/>
  <c r="K71" i="5"/>
  <c r="S71" i="5" s="1"/>
  <c r="J71" i="5"/>
  <c r="R71" i="5" s="1"/>
  <c r="I71" i="5"/>
  <c r="H71" i="5"/>
  <c r="G71" i="5"/>
  <c r="F71" i="5"/>
  <c r="C71" i="5"/>
  <c r="B71" i="5"/>
  <c r="E71" i="5" s="1"/>
  <c r="S70" i="5"/>
  <c r="R70" i="5"/>
  <c r="Q70" i="5"/>
  <c r="P70" i="5"/>
  <c r="E70" i="5"/>
  <c r="S69" i="5"/>
  <c r="R69" i="5"/>
  <c r="Q69" i="5"/>
  <c r="P69" i="5"/>
  <c r="E69" i="5"/>
  <c r="U69" i="5" s="1"/>
  <c r="V67" i="5"/>
  <c r="O67" i="5"/>
  <c r="N67" i="5"/>
  <c r="M67" i="5"/>
  <c r="L67" i="5"/>
  <c r="K67" i="5"/>
  <c r="S67" i="5" s="1"/>
  <c r="J67" i="5"/>
  <c r="I67" i="5"/>
  <c r="H67" i="5"/>
  <c r="G67" i="5"/>
  <c r="F67" i="5"/>
  <c r="C67" i="5"/>
  <c r="B67" i="5"/>
  <c r="V66" i="5"/>
  <c r="O66" i="5"/>
  <c r="N66" i="5"/>
  <c r="M66" i="5"/>
  <c r="L66" i="5"/>
  <c r="K66" i="5"/>
  <c r="S66" i="5" s="1"/>
  <c r="J66" i="5"/>
  <c r="R66" i="5" s="1"/>
  <c r="I66" i="5"/>
  <c r="H66" i="5"/>
  <c r="G66" i="5"/>
  <c r="F66" i="5"/>
  <c r="E66" i="5"/>
  <c r="C66" i="5"/>
  <c r="B66" i="5"/>
  <c r="U65" i="5"/>
  <c r="T65" i="5"/>
  <c r="S65" i="5"/>
  <c r="R65" i="5"/>
  <c r="Q65" i="5"/>
  <c r="P65" i="5"/>
  <c r="E65" i="5"/>
  <c r="S64" i="5"/>
  <c r="R64" i="5"/>
  <c r="Q64" i="5"/>
  <c r="P64" i="5"/>
  <c r="E64" i="5"/>
  <c r="U64" i="5" s="1"/>
  <c r="S63" i="5"/>
  <c r="R63" i="5"/>
  <c r="Q63" i="5"/>
  <c r="P63" i="5"/>
  <c r="E63" i="5"/>
  <c r="T62" i="5"/>
  <c r="S62" i="5"/>
  <c r="R62" i="5"/>
  <c r="Q62" i="5"/>
  <c r="P62" i="5"/>
  <c r="E62" i="5"/>
  <c r="U62" i="5" s="1"/>
  <c r="U61" i="5"/>
  <c r="T61" i="5"/>
  <c r="S61" i="5"/>
  <c r="R61" i="5"/>
  <c r="Q61" i="5"/>
  <c r="P61" i="5"/>
  <c r="E61" i="5"/>
  <c r="V59" i="5"/>
  <c r="O59" i="5"/>
  <c r="N59" i="5"/>
  <c r="M59" i="5"/>
  <c r="L59" i="5"/>
  <c r="K59" i="5"/>
  <c r="S59" i="5" s="1"/>
  <c r="J59" i="5"/>
  <c r="R59" i="5" s="1"/>
  <c r="I59" i="5"/>
  <c r="H59" i="5"/>
  <c r="G59" i="5"/>
  <c r="F59" i="5"/>
  <c r="C59" i="5"/>
  <c r="B59" i="5"/>
  <c r="S58" i="5"/>
  <c r="R58" i="5"/>
  <c r="Q58" i="5"/>
  <c r="P58" i="5"/>
  <c r="E58" i="5"/>
  <c r="T58" i="5" s="1"/>
  <c r="U57" i="5"/>
  <c r="T57" i="5"/>
  <c r="S57" i="5"/>
  <c r="R57" i="5"/>
  <c r="Q57" i="5"/>
  <c r="P57" i="5"/>
  <c r="E57" i="5"/>
  <c r="T56" i="5"/>
  <c r="S56" i="5"/>
  <c r="R56" i="5"/>
  <c r="Q56" i="5"/>
  <c r="P56" i="5"/>
  <c r="E56" i="5"/>
  <c r="U56" i="5" s="1"/>
  <c r="S55" i="5"/>
  <c r="R55" i="5"/>
  <c r="Q55" i="5"/>
  <c r="P55" i="5"/>
  <c r="E55" i="5"/>
  <c r="V53" i="5"/>
  <c r="O53" i="5"/>
  <c r="N53" i="5"/>
  <c r="M53" i="5"/>
  <c r="L53" i="5"/>
  <c r="K53" i="5"/>
  <c r="S53" i="5" s="1"/>
  <c r="J53" i="5"/>
  <c r="R53" i="5" s="1"/>
  <c r="I53" i="5"/>
  <c r="H53" i="5"/>
  <c r="G53" i="5"/>
  <c r="F53" i="5"/>
  <c r="E53" i="5"/>
  <c r="C53" i="5"/>
  <c r="B53" i="5"/>
  <c r="T52" i="5"/>
  <c r="S52" i="5"/>
  <c r="R52" i="5"/>
  <c r="Q52" i="5"/>
  <c r="P52" i="5"/>
  <c r="E52" i="5"/>
  <c r="U52" i="5" s="1"/>
  <c r="S51" i="5"/>
  <c r="R51" i="5"/>
  <c r="Q51" i="5"/>
  <c r="P51" i="5"/>
  <c r="E51" i="5"/>
  <c r="S50" i="5"/>
  <c r="R50" i="5"/>
  <c r="Q50" i="5"/>
  <c r="P50" i="5"/>
  <c r="E50" i="5"/>
  <c r="U50" i="5" s="1"/>
  <c r="S49" i="5"/>
  <c r="R49" i="5"/>
  <c r="Q49" i="5"/>
  <c r="P49" i="5"/>
  <c r="E49" i="5"/>
  <c r="S48" i="5"/>
  <c r="R48" i="5"/>
  <c r="Q48" i="5"/>
  <c r="P48" i="5"/>
  <c r="E48" i="5"/>
  <c r="U48" i="5" s="1"/>
  <c r="S47" i="5"/>
  <c r="R47" i="5"/>
  <c r="Q47" i="5"/>
  <c r="P47" i="5"/>
  <c r="E47" i="5"/>
  <c r="S46" i="5"/>
  <c r="R46" i="5"/>
  <c r="Q46" i="5"/>
  <c r="P46" i="5"/>
  <c r="E46" i="5"/>
  <c r="U45" i="5"/>
  <c r="S45" i="5"/>
  <c r="R45" i="5"/>
  <c r="Q45" i="5"/>
  <c r="P45" i="5"/>
  <c r="E45" i="5"/>
  <c r="T45" i="5" s="1"/>
  <c r="S44" i="5"/>
  <c r="R44" i="5"/>
  <c r="Q44" i="5"/>
  <c r="P44" i="5"/>
  <c r="T44" i="5" s="1"/>
  <c r="E44" i="5"/>
  <c r="U44" i="5" s="1"/>
  <c r="S43" i="5"/>
  <c r="R43" i="5"/>
  <c r="Q43" i="5"/>
  <c r="P43" i="5"/>
  <c r="E43" i="5"/>
  <c r="S42" i="5"/>
  <c r="R42" i="5"/>
  <c r="Q42" i="5"/>
  <c r="P42" i="5"/>
  <c r="E42" i="5"/>
  <c r="V40" i="5"/>
  <c r="O40" i="5"/>
  <c r="N40" i="5"/>
  <c r="M40" i="5"/>
  <c r="L40" i="5"/>
  <c r="K40" i="5"/>
  <c r="S40" i="5" s="1"/>
  <c r="J40" i="5"/>
  <c r="R40" i="5" s="1"/>
  <c r="I40" i="5"/>
  <c r="Q40" i="5" s="1"/>
  <c r="H40" i="5"/>
  <c r="G40" i="5"/>
  <c r="F40" i="5"/>
  <c r="C40" i="5"/>
  <c r="B40" i="5"/>
  <c r="E40" i="5" s="1"/>
  <c r="S39" i="5"/>
  <c r="R39" i="5"/>
  <c r="Q39" i="5"/>
  <c r="P39" i="5"/>
  <c r="E39" i="5"/>
  <c r="S38" i="5"/>
  <c r="R38" i="5"/>
  <c r="Q38" i="5"/>
  <c r="P38" i="5"/>
  <c r="E38" i="5"/>
  <c r="U38" i="5" s="1"/>
  <c r="S37" i="5"/>
  <c r="R37" i="5"/>
  <c r="Q37" i="5"/>
  <c r="P37" i="5"/>
  <c r="E37" i="5"/>
  <c r="S36" i="5"/>
  <c r="R36" i="5"/>
  <c r="Q36" i="5"/>
  <c r="P36" i="5"/>
  <c r="E36" i="5"/>
  <c r="U36" i="5" s="1"/>
  <c r="S35" i="5"/>
  <c r="R35" i="5"/>
  <c r="Q35" i="5"/>
  <c r="P35" i="5"/>
  <c r="E35" i="5"/>
  <c r="V33" i="5"/>
  <c r="O33" i="5"/>
  <c r="N33" i="5"/>
  <c r="M33" i="5"/>
  <c r="L33" i="5"/>
  <c r="K33" i="5"/>
  <c r="S33" i="5" s="1"/>
  <c r="J33" i="5"/>
  <c r="I33" i="5"/>
  <c r="Q33" i="5" s="1"/>
  <c r="H33" i="5"/>
  <c r="G33" i="5"/>
  <c r="F33" i="5"/>
  <c r="C33" i="5"/>
  <c r="B33" i="5"/>
  <c r="E33" i="5" s="1"/>
  <c r="S32" i="5"/>
  <c r="R32" i="5"/>
  <c r="Q32" i="5"/>
  <c r="P32" i="5"/>
  <c r="E32" i="5"/>
  <c r="U32" i="5" s="1"/>
  <c r="V30" i="5"/>
  <c r="O30" i="5"/>
  <c r="N30" i="5"/>
  <c r="M30" i="5"/>
  <c r="L30" i="5"/>
  <c r="K30" i="5"/>
  <c r="S30" i="5" s="1"/>
  <c r="J30" i="5"/>
  <c r="R30" i="5" s="1"/>
  <c r="I30" i="5"/>
  <c r="H30" i="5"/>
  <c r="G30" i="5"/>
  <c r="F30" i="5"/>
  <c r="C30" i="5"/>
  <c r="B30" i="5"/>
  <c r="E30" i="5" s="1"/>
  <c r="U29" i="5"/>
  <c r="S29" i="5"/>
  <c r="R29" i="5"/>
  <c r="Q29" i="5"/>
  <c r="P29" i="5"/>
  <c r="E29" i="5"/>
  <c r="T29" i="5" s="1"/>
  <c r="S28" i="5"/>
  <c r="R28" i="5"/>
  <c r="Q28" i="5"/>
  <c r="P28" i="5"/>
  <c r="E28" i="5"/>
  <c r="U28" i="5" s="1"/>
  <c r="S27" i="5"/>
  <c r="R27" i="5"/>
  <c r="Q27" i="5"/>
  <c r="P27" i="5"/>
  <c r="E27" i="5"/>
  <c r="S26" i="5"/>
  <c r="R26" i="5"/>
  <c r="Q26" i="5"/>
  <c r="P26" i="5"/>
  <c r="E26" i="5"/>
  <c r="T26" i="5" s="1"/>
  <c r="V24" i="5"/>
  <c r="O24" i="5"/>
  <c r="N24" i="5"/>
  <c r="M24" i="5"/>
  <c r="L24" i="5"/>
  <c r="K24" i="5"/>
  <c r="S24" i="5" s="1"/>
  <c r="J24" i="5"/>
  <c r="R24" i="5" s="1"/>
  <c r="I24" i="5"/>
  <c r="H24" i="5"/>
  <c r="G24" i="5"/>
  <c r="F24" i="5"/>
  <c r="C24" i="5"/>
  <c r="B24" i="5"/>
  <c r="S23" i="5"/>
  <c r="R23" i="5"/>
  <c r="Q23" i="5"/>
  <c r="P23" i="5"/>
  <c r="E23" i="5"/>
  <c r="S22" i="5"/>
  <c r="R22" i="5"/>
  <c r="Q22" i="5"/>
  <c r="P22" i="5"/>
  <c r="E22" i="5"/>
  <c r="T22" i="5" s="1"/>
  <c r="U21" i="5"/>
  <c r="T21" i="5"/>
  <c r="S21" i="5"/>
  <c r="R21" i="5"/>
  <c r="Q21" i="5"/>
  <c r="P21" i="5"/>
  <c r="E21" i="5"/>
  <c r="S20" i="5"/>
  <c r="R20" i="5"/>
  <c r="Q20" i="5"/>
  <c r="P20" i="5"/>
  <c r="E20" i="5"/>
  <c r="S19" i="5"/>
  <c r="R19" i="5"/>
  <c r="Q19" i="5"/>
  <c r="P19" i="5"/>
  <c r="E19" i="5"/>
  <c r="S18" i="5"/>
  <c r="R18" i="5"/>
  <c r="Q18" i="5"/>
  <c r="P18" i="5"/>
  <c r="E18" i="5"/>
  <c r="U18" i="5" s="1"/>
  <c r="U17" i="5"/>
  <c r="S17" i="5"/>
  <c r="R17" i="5"/>
  <c r="Q17" i="5"/>
  <c r="P17" i="5"/>
  <c r="E17" i="5"/>
  <c r="T17" i="5" s="1"/>
  <c r="V15" i="5"/>
  <c r="O15" i="5"/>
  <c r="N15" i="5"/>
  <c r="M15" i="5"/>
  <c r="L15" i="5"/>
  <c r="K15" i="5"/>
  <c r="S15" i="5" s="1"/>
  <c r="J15" i="5"/>
  <c r="I15" i="5"/>
  <c r="H15" i="5"/>
  <c r="G15" i="5"/>
  <c r="F15" i="5"/>
  <c r="C15" i="5"/>
  <c r="B15" i="5"/>
  <c r="E15" i="5" s="1"/>
  <c r="S14" i="5"/>
  <c r="R14" i="5"/>
  <c r="Q14" i="5"/>
  <c r="U14" i="5" s="1"/>
  <c r="P14" i="5"/>
  <c r="T14" i="5" s="1"/>
  <c r="E14" i="5"/>
  <c r="T13" i="5"/>
  <c r="S13" i="5"/>
  <c r="R13" i="5"/>
  <c r="Q13" i="5"/>
  <c r="P13" i="5"/>
  <c r="E13" i="5"/>
  <c r="U13" i="5" s="1"/>
  <c r="S12" i="5"/>
  <c r="R12" i="5"/>
  <c r="Q12" i="5"/>
  <c r="P12" i="5"/>
  <c r="E12" i="5"/>
  <c r="U12" i="5" s="1"/>
  <c r="S11" i="5"/>
  <c r="R11" i="5"/>
  <c r="Q11" i="5"/>
  <c r="P11" i="5"/>
  <c r="E11" i="5"/>
  <c r="U10" i="5"/>
  <c r="S10" i="5"/>
  <c r="R10" i="5"/>
  <c r="Q10" i="5"/>
  <c r="P10" i="5"/>
  <c r="E10" i="5"/>
  <c r="T9" i="5"/>
  <c r="S9" i="5"/>
  <c r="R9" i="5"/>
  <c r="Q9" i="5"/>
  <c r="P9" i="5"/>
  <c r="E9" i="5"/>
  <c r="U9" i="5" s="1"/>
  <c r="S94" i="4"/>
  <c r="R94" i="4"/>
  <c r="Q94" i="4"/>
  <c r="P94" i="4"/>
  <c r="E94" i="4"/>
  <c r="U94" i="4" s="1"/>
  <c r="S93" i="4"/>
  <c r="R93" i="4"/>
  <c r="Q93" i="4"/>
  <c r="P93" i="4"/>
  <c r="E93" i="4"/>
  <c r="U92" i="4"/>
  <c r="S92" i="4"/>
  <c r="R92" i="4"/>
  <c r="Q92" i="4"/>
  <c r="P92" i="4"/>
  <c r="E92" i="4"/>
  <c r="T92" i="4" s="1"/>
  <c r="U91" i="4"/>
  <c r="S91" i="4"/>
  <c r="R91" i="4"/>
  <c r="Q91" i="4"/>
  <c r="P91" i="4"/>
  <c r="E91" i="4"/>
  <c r="T91" i="4" s="1"/>
  <c r="S90" i="4"/>
  <c r="R90" i="4"/>
  <c r="Q90" i="4"/>
  <c r="P90" i="4"/>
  <c r="E90" i="4"/>
  <c r="U90" i="4" s="1"/>
  <c r="S89" i="4"/>
  <c r="R89" i="4"/>
  <c r="Q89" i="4"/>
  <c r="P89" i="4"/>
  <c r="E89" i="4"/>
  <c r="U88" i="4"/>
  <c r="S88" i="4"/>
  <c r="R88" i="4"/>
  <c r="Q88" i="4"/>
  <c r="P88" i="4"/>
  <c r="E88" i="4"/>
  <c r="T88" i="4" s="1"/>
  <c r="T87" i="4"/>
  <c r="S87" i="4"/>
  <c r="R87" i="4"/>
  <c r="Q87" i="4"/>
  <c r="P87" i="4"/>
  <c r="E87" i="4"/>
  <c r="U87" i="4" s="1"/>
  <c r="V73" i="4"/>
  <c r="O73" i="4"/>
  <c r="N73" i="4"/>
  <c r="M73" i="4"/>
  <c r="L73" i="4"/>
  <c r="K73" i="4"/>
  <c r="S73" i="4" s="1"/>
  <c r="J73" i="4"/>
  <c r="I73" i="4"/>
  <c r="H73" i="4"/>
  <c r="G73" i="4"/>
  <c r="F73" i="4"/>
  <c r="C73" i="4"/>
  <c r="B73" i="4"/>
  <c r="V72" i="4"/>
  <c r="O72" i="4"/>
  <c r="N72" i="4"/>
  <c r="M72" i="4"/>
  <c r="L72" i="4"/>
  <c r="K72" i="4"/>
  <c r="S72" i="4" s="1"/>
  <c r="J72" i="4"/>
  <c r="R72" i="4" s="1"/>
  <c r="I72" i="4"/>
  <c r="Q72" i="4" s="1"/>
  <c r="H72" i="4"/>
  <c r="G72" i="4"/>
  <c r="F72" i="4"/>
  <c r="C72" i="4"/>
  <c r="B72" i="4"/>
  <c r="V71" i="4"/>
  <c r="O71" i="4"/>
  <c r="N71" i="4"/>
  <c r="M71" i="4"/>
  <c r="L71" i="4"/>
  <c r="K71" i="4"/>
  <c r="S71" i="4" s="1"/>
  <c r="J71" i="4"/>
  <c r="R71" i="4" s="1"/>
  <c r="I71" i="4"/>
  <c r="H71" i="4"/>
  <c r="G71" i="4"/>
  <c r="F71" i="4"/>
  <c r="C71" i="4"/>
  <c r="B71" i="4"/>
  <c r="E71" i="4" s="1"/>
  <c r="U70" i="4"/>
  <c r="S70" i="4"/>
  <c r="R70" i="4"/>
  <c r="Q70" i="4"/>
  <c r="P70" i="4"/>
  <c r="E70" i="4"/>
  <c r="T70" i="4" s="1"/>
  <c r="U69" i="4"/>
  <c r="T69" i="4"/>
  <c r="S69" i="4"/>
  <c r="R69" i="4"/>
  <c r="Q69" i="4"/>
  <c r="P69" i="4"/>
  <c r="E69" i="4"/>
  <c r="V67" i="4"/>
  <c r="O67" i="4"/>
  <c r="N67" i="4"/>
  <c r="M67" i="4"/>
  <c r="L67" i="4"/>
  <c r="K67" i="4"/>
  <c r="S67" i="4" s="1"/>
  <c r="J67" i="4"/>
  <c r="I67" i="4"/>
  <c r="H67" i="4"/>
  <c r="G67" i="4"/>
  <c r="F67" i="4"/>
  <c r="C67" i="4"/>
  <c r="B67" i="4"/>
  <c r="V66" i="4"/>
  <c r="O66" i="4"/>
  <c r="N66" i="4"/>
  <c r="M66" i="4"/>
  <c r="L66" i="4"/>
  <c r="K66" i="4"/>
  <c r="S66" i="4" s="1"/>
  <c r="J66" i="4"/>
  <c r="R66" i="4" s="1"/>
  <c r="I66" i="4"/>
  <c r="Q66" i="4" s="1"/>
  <c r="H66" i="4"/>
  <c r="G66" i="4"/>
  <c r="F66" i="4"/>
  <c r="C66" i="4"/>
  <c r="B66" i="4"/>
  <c r="E66" i="4" s="1"/>
  <c r="S65" i="4"/>
  <c r="R65" i="4"/>
  <c r="Q65" i="4"/>
  <c r="P65" i="4"/>
  <c r="T65" i="4" s="1"/>
  <c r="E65" i="4"/>
  <c r="U65" i="4" s="1"/>
  <c r="S64" i="4"/>
  <c r="R64" i="4"/>
  <c r="Q64" i="4"/>
  <c r="P64" i="4"/>
  <c r="E64" i="4"/>
  <c r="S63" i="4"/>
  <c r="R63" i="4"/>
  <c r="Q63" i="4"/>
  <c r="P63" i="4"/>
  <c r="E63" i="4"/>
  <c r="U63" i="4" s="1"/>
  <c r="U62" i="4"/>
  <c r="S62" i="4"/>
  <c r="R62" i="4"/>
  <c r="Q62" i="4"/>
  <c r="P62" i="4"/>
  <c r="E62" i="4"/>
  <c r="T62" i="4" s="1"/>
  <c r="S61" i="4"/>
  <c r="R61" i="4"/>
  <c r="Q61" i="4"/>
  <c r="P61" i="4"/>
  <c r="E61" i="4"/>
  <c r="T61" i="4" s="1"/>
  <c r="V59" i="4"/>
  <c r="O59" i="4"/>
  <c r="N59" i="4"/>
  <c r="M59" i="4"/>
  <c r="L59" i="4"/>
  <c r="K59" i="4"/>
  <c r="S59" i="4" s="1"/>
  <c r="J59" i="4"/>
  <c r="R59" i="4" s="1"/>
  <c r="I59" i="4"/>
  <c r="H59" i="4"/>
  <c r="G59" i="4"/>
  <c r="F59" i="4"/>
  <c r="C59" i="4"/>
  <c r="B59" i="4"/>
  <c r="E59" i="4" s="1"/>
  <c r="U58" i="4"/>
  <c r="S58" i="4"/>
  <c r="R58" i="4"/>
  <c r="Q58" i="4"/>
  <c r="P58" i="4"/>
  <c r="E58" i="4"/>
  <c r="T58" i="4" s="1"/>
  <c r="T57" i="4"/>
  <c r="S57" i="4"/>
  <c r="R57" i="4"/>
  <c r="Q57" i="4"/>
  <c r="P57" i="4"/>
  <c r="E57" i="4"/>
  <c r="U57" i="4" s="1"/>
  <c r="S56" i="4"/>
  <c r="R56" i="4"/>
  <c r="Q56" i="4"/>
  <c r="P56" i="4"/>
  <c r="E56" i="4"/>
  <c r="S55" i="4"/>
  <c r="R55" i="4"/>
  <c r="Q55" i="4"/>
  <c r="P55" i="4"/>
  <c r="E55" i="4"/>
  <c r="T55" i="4" s="1"/>
  <c r="V53" i="4"/>
  <c r="O53" i="4"/>
  <c r="N53" i="4"/>
  <c r="M53" i="4"/>
  <c r="L53" i="4"/>
  <c r="K53" i="4"/>
  <c r="S53" i="4" s="1"/>
  <c r="J53" i="4"/>
  <c r="R53" i="4" s="1"/>
  <c r="I53" i="4"/>
  <c r="H53" i="4"/>
  <c r="G53" i="4"/>
  <c r="F53" i="4"/>
  <c r="C53" i="4"/>
  <c r="B53" i="4"/>
  <c r="S52" i="4"/>
  <c r="R52" i="4"/>
  <c r="Q52" i="4"/>
  <c r="P52" i="4"/>
  <c r="E52" i="4"/>
  <c r="S51" i="4"/>
  <c r="R51" i="4"/>
  <c r="Q51" i="4"/>
  <c r="P51" i="4"/>
  <c r="E51" i="4"/>
  <c r="T51" i="4" s="1"/>
  <c r="U50" i="4"/>
  <c r="T50" i="4"/>
  <c r="S50" i="4"/>
  <c r="R50" i="4"/>
  <c r="Q50" i="4"/>
  <c r="P50" i="4"/>
  <c r="E50" i="4"/>
  <c r="S49" i="4"/>
  <c r="R49" i="4"/>
  <c r="Q49" i="4"/>
  <c r="P49" i="4"/>
  <c r="E49" i="4"/>
  <c r="U49" i="4" s="1"/>
  <c r="S48" i="4"/>
  <c r="R48" i="4"/>
  <c r="Q48" i="4"/>
  <c r="P48" i="4"/>
  <c r="E48" i="4"/>
  <c r="S47" i="4"/>
  <c r="R47" i="4"/>
  <c r="Q47" i="4"/>
  <c r="P47" i="4"/>
  <c r="E47" i="4"/>
  <c r="U47" i="4" s="1"/>
  <c r="S46" i="4"/>
  <c r="R46" i="4"/>
  <c r="Q46" i="4"/>
  <c r="P46" i="4"/>
  <c r="E46" i="4"/>
  <c r="T46" i="4" s="1"/>
  <c r="S45" i="4"/>
  <c r="R45" i="4"/>
  <c r="Q45" i="4"/>
  <c r="P45" i="4"/>
  <c r="E45" i="4"/>
  <c r="U45" i="4" s="1"/>
  <c r="S44" i="4"/>
  <c r="R44" i="4"/>
  <c r="Q44" i="4"/>
  <c r="P44" i="4"/>
  <c r="E44" i="4"/>
  <c r="S43" i="4"/>
  <c r="R43" i="4"/>
  <c r="Q43" i="4"/>
  <c r="P43" i="4"/>
  <c r="E43" i="4"/>
  <c r="U43" i="4" s="1"/>
  <c r="U42" i="4"/>
  <c r="T42" i="4"/>
  <c r="S42" i="4"/>
  <c r="R42" i="4"/>
  <c r="Q42" i="4"/>
  <c r="P42" i="4"/>
  <c r="E42" i="4"/>
  <c r="V40" i="4"/>
  <c r="O40" i="4"/>
  <c r="N40" i="4"/>
  <c r="M40" i="4"/>
  <c r="L40" i="4"/>
  <c r="K40" i="4"/>
  <c r="S40" i="4" s="1"/>
  <c r="J40" i="4"/>
  <c r="I40" i="4"/>
  <c r="H40" i="4"/>
  <c r="G40" i="4"/>
  <c r="F40" i="4"/>
  <c r="C40" i="4"/>
  <c r="B40" i="4"/>
  <c r="E40" i="4" s="1"/>
  <c r="U39" i="4"/>
  <c r="S39" i="4"/>
  <c r="R39" i="4"/>
  <c r="Q39" i="4"/>
  <c r="P39" i="4"/>
  <c r="E39" i="4"/>
  <c r="T39" i="4" s="1"/>
  <c r="T38" i="4"/>
  <c r="S38" i="4"/>
  <c r="R38" i="4"/>
  <c r="Q38" i="4"/>
  <c r="P38" i="4"/>
  <c r="E38" i="4"/>
  <c r="U38" i="4" s="1"/>
  <c r="U37" i="4"/>
  <c r="S37" i="4"/>
  <c r="R37" i="4"/>
  <c r="Q37" i="4"/>
  <c r="P37" i="4"/>
  <c r="E37" i="4"/>
  <c r="T37" i="4" s="1"/>
  <c r="S36" i="4"/>
  <c r="R36" i="4"/>
  <c r="Q36" i="4"/>
  <c r="P36" i="4"/>
  <c r="E36" i="4"/>
  <c r="T35" i="4"/>
  <c r="S35" i="4"/>
  <c r="R35" i="4"/>
  <c r="Q35" i="4"/>
  <c r="P35" i="4"/>
  <c r="E35" i="4"/>
  <c r="U35" i="4" s="1"/>
  <c r="V33" i="4"/>
  <c r="O33" i="4"/>
  <c r="N33" i="4"/>
  <c r="M33" i="4"/>
  <c r="L33" i="4"/>
  <c r="K33" i="4"/>
  <c r="S33" i="4" s="1"/>
  <c r="J33" i="4"/>
  <c r="R33" i="4" s="1"/>
  <c r="I33" i="4"/>
  <c r="H33" i="4"/>
  <c r="G33" i="4"/>
  <c r="F33" i="4"/>
  <c r="C33" i="4"/>
  <c r="B33" i="4"/>
  <c r="S32" i="4"/>
  <c r="R32" i="4"/>
  <c r="Q32" i="4"/>
  <c r="P32" i="4"/>
  <c r="E32" i="4"/>
  <c r="T32" i="4" s="1"/>
  <c r="V30" i="4"/>
  <c r="O30" i="4"/>
  <c r="N30" i="4"/>
  <c r="M30" i="4"/>
  <c r="L30" i="4"/>
  <c r="K30" i="4"/>
  <c r="S30" i="4" s="1"/>
  <c r="J30" i="4"/>
  <c r="R30" i="4" s="1"/>
  <c r="I30" i="4"/>
  <c r="Q30" i="4" s="1"/>
  <c r="H30" i="4"/>
  <c r="G30" i="4"/>
  <c r="F30" i="4"/>
  <c r="C30" i="4"/>
  <c r="B30" i="4"/>
  <c r="S29" i="4"/>
  <c r="R29" i="4"/>
  <c r="Q29" i="4"/>
  <c r="P29" i="4"/>
  <c r="E29" i="4"/>
  <c r="U29" i="4" s="1"/>
  <c r="S28" i="4"/>
  <c r="R28" i="4"/>
  <c r="Q28" i="4"/>
  <c r="P28" i="4"/>
  <c r="E28" i="4"/>
  <c r="T28" i="4" s="1"/>
  <c r="U27" i="4"/>
  <c r="S27" i="4"/>
  <c r="R27" i="4"/>
  <c r="Q27" i="4"/>
  <c r="P27" i="4"/>
  <c r="E27" i="4"/>
  <c r="T27" i="4" s="1"/>
  <c r="U26" i="4"/>
  <c r="S26" i="4"/>
  <c r="R26" i="4"/>
  <c r="Q26" i="4"/>
  <c r="P26" i="4"/>
  <c r="E26" i="4"/>
  <c r="T26" i="4" s="1"/>
  <c r="V24" i="4"/>
  <c r="O24" i="4"/>
  <c r="N24" i="4"/>
  <c r="M24" i="4"/>
  <c r="L24" i="4"/>
  <c r="K24" i="4"/>
  <c r="S24" i="4" s="1"/>
  <c r="J24" i="4"/>
  <c r="R24" i="4" s="1"/>
  <c r="I24" i="4"/>
  <c r="H24" i="4"/>
  <c r="G24" i="4"/>
  <c r="F24" i="4"/>
  <c r="C24" i="4"/>
  <c r="B24" i="4"/>
  <c r="E24" i="4" s="1"/>
  <c r="U23" i="4"/>
  <c r="S23" i="4"/>
  <c r="R23" i="4"/>
  <c r="Q23" i="4"/>
  <c r="P23" i="4"/>
  <c r="E23" i="4"/>
  <c r="T23" i="4" s="1"/>
  <c r="U22" i="4"/>
  <c r="S22" i="4"/>
  <c r="R22" i="4"/>
  <c r="Q22" i="4"/>
  <c r="P22" i="4"/>
  <c r="E22" i="4"/>
  <c r="T22" i="4" s="1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T19" i="4" s="1"/>
  <c r="S18" i="4"/>
  <c r="R18" i="4"/>
  <c r="Q18" i="4"/>
  <c r="P18" i="4"/>
  <c r="E18" i="4"/>
  <c r="U18" i="4" s="1"/>
  <c r="S17" i="4"/>
  <c r="R17" i="4"/>
  <c r="Q17" i="4"/>
  <c r="P17" i="4"/>
  <c r="E17" i="4"/>
  <c r="U17" i="4" s="1"/>
  <c r="V15" i="4"/>
  <c r="O15" i="4"/>
  <c r="N15" i="4"/>
  <c r="M15" i="4"/>
  <c r="L15" i="4"/>
  <c r="K15" i="4"/>
  <c r="S15" i="4" s="1"/>
  <c r="J15" i="4"/>
  <c r="I15" i="4"/>
  <c r="Q15" i="4" s="1"/>
  <c r="H15" i="4"/>
  <c r="G15" i="4"/>
  <c r="F15" i="4"/>
  <c r="C15" i="4"/>
  <c r="B15" i="4"/>
  <c r="S14" i="4"/>
  <c r="R14" i="4"/>
  <c r="Q14" i="4"/>
  <c r="P14" i="4"/>
  <c r="E14" i="4"/>
  <c r="U14" i="4" s="1"/>
  <c r="S13" i="4"/>
  <c r="R13" i="4"/>
  <c r="Q13" i="4"/>
  <c r="P13" i="4"/>
  <c r="E13" i="4"/>
  <c r="S12" i="4"/>
  <c r="R12" i="4"/>
  <c r="Q12" i="4"/>
  <c r="P12" i="4"/>
  <c r="E12" i="4"/>
  <c r="T12" i="4" s="1"/>
  <c r="U11" i="4"/>
  <c r="S11" i="4"/>
  <c r="R11" i="4"/>
  <c r="Q11" i="4"/>
  <c r="P11" i="4"/>
  <c r="E11" i="4"/>
  <c r="T11" i="4" s="1"/>
  <c r="U10" i="4"/>
  <c r="S10" i="4"/>
  <c r="R10" i="4"/>
  <c r="Q10" i="4"/>
  <c r="P10" i="4"/>
  <c r="E10" i="4"/>
  <c r="T10" i="4" s="1"/>
  <c r="S9" i="4"/>
  <c r="R9" i="4"/>
  <c r="Q9" i="4"/>
  <c r="P9" i="4"/>
  <c r="E9" i="4"/>
  <c r="U9" i="4" s="1"/>
  <c r="S94" i="3"/>
  <c r="R94" i="3"/>
  <c r="Q94" i="3"/>
  <c r="P94" i="3"/>
  <c r="E94" i="3"/>
  <c r="U94" i="3" s="1"/>
  <c r="S93" i="3"/>
  <c r="R93" i="3"/>
  <c r="Q93" i="3"/>
  <c r="P93" i="3"/>
  <c r="E93" i="3"/>
  <c r="T93" i="3" s="1"/>
  <c r="S92" i="3"/>
  <c r="R92" i="3"/>
  <c r="Q92" i="3"/>
  <c r="P92" i="3"/>
  <c r="E92" i="3"/>
  <c r="U92" i="3" s="1"/>
  <c r="S91" i="3"/>
  <c r="R91" i="3"/>
  <c r="Q91" i="3"/>
  <c r="P91" i="3"/>
  <c r="E91" i="3"/>
  <c r="U91" i="3" s="1"/>
  <c r="S90" i="3"/>
  <c r="R90" i="3"/>
  <c r="Q90" i="3"/>
  <c r="P90" i="3"/>
  <c r="E90" i="3"/>
  <c r="T90" i="3" s="1"/>
  <c r="U89" i="3"/>
  <c r="T89" i="3"/>
  <c r="S89" i="3"/>
  <c r="R89" i="3"/>
  <c r="Q89" i="3"/>
  <c r="P89" i="3"/>
  <c r="E89" i="3"/>
  <c r="U88" i="3"/>
  <c r="S88" i="3"/>
  <c r="R88" i="3"/>
  <c r="Q88" i="3"/>
  <c r="P88" i="3"/>
  <c r="E88" i="3"/>
  <c r="T88" i="3" s="1"/>
  <c r="S87" i="3"/>
  <c r="R87" i="3"/>
  <c r="Q87" i="3"/>
  <c r="P87" i="3"/>
  <c r="E87" i="3"/>
  <c r="U87" i="3" s="1"/>
  <c r="V73" i="3"/>
  <c r="O73" i="3"/>
  <c r="N73" i="3"/>
  <c r="M73" i="3"/>
  <c r="L73" i="3"/>
  <c r="K73" i="3"/>
  <c r="S73" i="3" s="1"/>
  <c r="J73" i="3"/>
  <c r="I73" i="3"/>
  <c r="H73" i="3"/>
  <c r="G73" i="3"/>
  <c r="F73" i="3"/>
  <c r="C73" i="3"/>
  <c r="B73" i="3"/>
  <c r="E73" i="3" s="1"/>
  <c r="V72" i="3"/>
  <c r="O72" i="3"/>
  <c r="N72" i="3"/>
  <c r="M72" i="3"/>
  <c r="L72" i="3"/>
  <c r="K72" i="3"/>
  <c r="S72" i="3" s="1"/>
  <c r="J72" i="3"/>
  <c r="R72" i="3" s="1"/>
  <c r="I72" i="3"/>
  <c r="H72" i="3"/>
  <c r="G72" i="3"/>
  <c r="F72" i="3"/>
  <c r="C72" i="3"/>
  <c r="B72" i="3"/>
  <c r="E72" i="3" s="1"/>
  <c r="V71" i="3"/>
  <c r="O71" i="3"/>
  <c r="N71" i="3"/>
  <c r="M71" i="3"/>
  <c r="L71" i="3"/>
  <c r="K71" i="3"/>
  <c r="S71" i="3" s="1"/>
  <c r="J71" i="3"/>
  <c r="R71" i="3" s="1"/>
  <c r="I71" i="3"/>
  <c r="Q71" i="3" s="1"/>
  <c r="H71" i="3"/>
  <c r="G71" i="3"/>
  <c r="F71" i="3"/>
  <c r="C71" i="3"/>
  <c r="B71" i="3"/>
  <c r="S70" i="3"/>
  <c r="R70" i="3"/>
  <c r="Q70" i="3"/>
  <c r="P70" i="3"/>
  <c r="E70" i="3"/>
  <c r="U70" i="3" s="1"/>
  <c r="S69" i="3"/>
  <c r="R69" i="3"/>
  <c r="Q69" i="3"/>
  <c r="P69" i="3"/>
  <c r="E69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V66" i="3"/>
  <c r="O66" i="3"/>
  <c r="N66" i="3"/>
  <c r="M66" i="3"/>
  <c r="L66" i="3"/>
  <c r="K66" i="3"/>
  <c r="J66" i="3"/>
  <c r="R66" i="3" s="1"/>
  <c r="I66" i="3"/>
  <c r="H66" i="3"/>
  <c r="P66" i="3" s="1"/>
  <c r="G66" i="3"/>
  <c r="F66" i="3"/>
  <c r="C66" i="3"/>
  <c r="B66" i="3"/>
  <c r="S65" i="3"/>
  <c r="R65" i="3"/>
  <c r="Q65" i="3"/>
  <c r="P65" i="3"/>
  <c r="E65" i="3"/>
  <c r="U65" i="3" s="1"/>
  <c r="S64" i="3"/>
  <c r="R64" i="3"/>
  <c r="Q64" i="3"/>
  <c r="P64" i="3"/>
  <c r="E64" i="3"/>
  <c r="T64" i="3" s="1"/>
  <c r="S63" i="3"/>
  <c r="R63" i="3"/>
  <c r="Q63" i="3"/>
  <c r="P63" i="3"/>
  <c r="E63" i="3"/>
  <c r="U63" i="3" s="1"/>
  <c r="S62" i="3"/>
  <c r="R62" i="3"/>
  <c r="Q62" i="3"/>
  <c r="P62" i="3"/>
  <c r="E62" i="3"/>
  <c r="U62" i="3" s="1"/>
  <c r="S61" i="3"/>
  <c r="R61" i="3"/>
  <c r="Q61" i="3"/>
  <c r="P61" i="3"/>
  <c r="E61" i="3"/>
  <c r="U61" i="3" s="1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T57" i="3" s="1"/>
  <c r="U56" i="3"/>
  <c r="T56" i="3"/>
  <c r="S56" i="3"/>
  <c r="R56" i="3"/>
  <c r="Q56" i="3"/>
  <c r="P56" i="3"/>
  <c r="E56" i="3"/>
  <c r="U55" i="3"/>
  <c r="S55" i="3"/>
  <c r="R55" i="3"/>
  <c r="Q55" i="3"/>
  <c r="P55" i="3"/>
  <c r="E55" i="3"/>
  <c r="T55" i="3" s="1"/>
  <c r="V53" i="3"/>
  <c r="O53" i="3"/>
  <c r="N53" i="3"/>
  <c r="M53" i="3"/>
  <c r="L53" i="3"/>
  <c r="K53" i="3"/>
  <c r="S53" i="3" s="1"/>
  <c r="J53" i="3"/>
  <c r="R53" i="3" s="1"/>
  <c r="I53" i="3"/>
  <c r="H53" i="3"/>
  <c r="G53" i="3"/>
  <c r="F53" i="3"/>
  <c r="C53" i="3"/>
  <c r="B53" i="3"/>
  <c r="S52" i="3"/>
  <c r="R52" i="3"/>
  <c r="Q52" i="3"/>
  <c r="P52" i="3"/>
  <c r="E52" i="3"/>
  <c r="U52" i="3" s="1"/>
  <c r="U51" i="3"/>
  <c r="S51" i="3"/>
  <c r="R51" i="3"/>
  <c r="Q51" i="3"/>
  <c r="P51" i="3"/>
  <c r="E51" i="3"/>
  <c r="T51" i="3" s="1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T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S45" i="3"/>
  <c r="R45" i="3"/>
  <c r="Q45" i="3"/>
  <c r="P45" i="3"/>
  <c r="E45" i="3"/>
  <c r="T45" i="3" s="1"/>
  <c r="U44" i="3"/>
  <c r="S44" i="3"/>
  <c r="R44" i="3"/>
  <c r="Q44" i="3"/>
  <c r="P44" i="3"/>
  <c r="E44" i="3"/>
  <c r="T44" i="3" s="1"/>
  <c r="U43" i="3"/>
  <c r="T43" i="3"/>
  <c r="S43" i="3"/>
  <c r="R43" i="3"/>
  <c r="Q43" i="3"/>
  <c r="P43" i="3"/>
  <c r="E43" i="3"/>
  <c r="S42" i="3"/>
  <c r="R42" i="3"/>
  <c r="Q42" i="3"/>
  <c r="P42" i="3"/>
  <c r="E42" i="3"/>
  <c r="U42" i="3" s="1"/>
  <c r="V40" i="3"/>
  <c r="O40" i="3"/>
  <c r="N40" i="3"/>
  <c r="M40" i="3"/>
  <c r="L40" i="3"/>
  <c r="K40" i="3"/>
  <c r="S40" i="3" s="1"/>
  <c r="J40" i="3"/>
  <c r="R40" i="3" s="1"/>
  <c r="I40" i="3"/>
  <c r="H40" i="3"/>
  <c r="P40" i="3" s="1"/>
  <c r="G40" i="3"/>
  <c r="F40" i="3"/>
  <c r="C40" i="3"/>
  <c r="B40" i="3"/>
  <c r="E40" i="3" s="1"/>
  <c r="U39" i="3"/>
  <c r="S39" i="3"/>
  <c r="R39" i="3"/>
  <c r="Q39" i="3"/>
  <c r="P39" i="3"/>
  <c r="E39" i="3"/>
  <c r="T39" i="3" s="1"/>
  <c r="S38" i="3"/>
  <c r="R38" i="3"/>
  <c r="Q38" i="3"/>
  <c r="P38" i="3"/>
  <c r="E38" i="3"/>
  <c r="U38" i="3" s="1"/>
  <c r="S37" i="3"/>
  <c r="R37" i="3"/>
  <c r="Q37" i="3"/>
  <c r="P37" i="3"/>
  <c r="E37" i="3"/>
  <c r="U37" i="3" s="1"/>
  <c r="S36" i="3"/>
  <c r="R36" i="3"/>
  <c r="Q36" i="3"/>
  <c r="P36" i="3"/>
  <c r="E36" i="3"/>
  <c r="T36" i="3" s="1"/>
  <c r="S35" i="3"/>
  <c r="R35" i="3"/>
  <c r="Q35" i="3"/>
  <c r="P35" i="3"/>
  <c r="E35" i="3"/>
  <c r="T35" i="3" s="1"/>
  <c r="V33" i="3"/>
  <c r="O33" i="3"/>
  <c r="N33" i="3"/>
  <c r="M33" i="3"/>
  <c r="L33" i="3"/>
  <c r="K33" i="3"/>
  <c r="S33" i="3" s="1"/>
  <c r="J33" i="3"/>
  <c r="I33" i="3"/>
  <c r="Q33" i="3" s="1"/>
  <c r="H33" i="3"/>
  <c r="G33" i="3"/>
  <c r="F33" i="3"/>
  <c r="C33" i="3"/>
  <c r="B33" i="3"/>
  <c r="E33" i="3" s="1"/>
  <c r="S32" i="3"/>
  <c r="R32" i="3"/>
  <c r="Q32" i="3"/>
  <c r="P32" i="3"/>
  <c r="E32" i="3"/>
  <c r="T32" i="3" s="1"/>
  <c r="V30" i="3"/>
  <c r="O30" i="3"/>
  <c r="N30" i="3"/>
  <c r="M30" i="3"/>
  <c r="L30" i="3"/>
  <c r="K30" i="3"/>
  <c r="S30" i="3" s="1"/>
  <c r="J30" i="3"/>
  <c r="I30" i="3"/>
  <c r="H30" i="3"/>
  <c r="G30" i="3"/>
  <c r="F30" i="3"/>
  <c r="C30" i="3"/>
  <c r="B30" i="3"/>
  <c r="E30" i="3" s="1"/>
  <c r="S29" i="3"/>
  <c r="R29" i="3"/>
  <c r="Q29" i="3"/>
  <c r="P29" i="3"/>
  <c r="E29" i="3"/>
  <c r="U29" i="3" s="1"/>
  <c r="S28" i="3"/>
  <c r="R28" i="3"/>
  <c r="Q28" i="3"/>
  <c r="U28" i="3" s="1"/>
  <c r="P28" i="3"/>
  <c r="E28" i="3"/>
  <c r="S27" i="3"/>
  <c r="R27" i="3"/>
  <c r="Q27" i="3"/>
  <c r="P27" i="3"/>
  <c r="E27" i="3"/>
  <c r="U27" i="3" s="1"/>
  <c r="S26" i="3"/>
  <c r="R26" i="3"/>
  <c r="Q26" i="3"/>
  <c r="P26" i="3"/>
  <c r="E26" i="3"/>
  <c r="U26" i="3" s="1"/>
  <c r="V24" i="3"/>
  <c r="O24" i="3"/>
  <c r="N24" i="3"/>
  <c r="M24" i="3"/>
  <c r="L24" i="3"/>
  <c r="K24" i="3"/>
  <c r="S24" i="3" s="1"/>
  <c r="J24" i="3"/>
  <c r="R24" i="3" s="1"/>
  <c r="I24" i="3"/>
  <c r="H24" i="3"/>
  <c r="P24" i="3" s="1"/>
  <c r="G24" i="3"/>
  <c r="F24" i="3"/>
  <c r="C24" i="3"/>
  <c r="E24" i="3" s="1"/>
  <c r="B24" i="3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P21" i="3"/>
  <c r="E21" i="3"/>
  <c r="T21" i="3" s="1"/>
  <c r="T20" i="3"/>
  <c r="S20" i="3"/>
  <c r="R20" i="3"/>
  <c r="Q20" i="3"/>
  <c r="P20" i="3"/>
  <c r="E20" i="3"/>
  <c r="U20" i="3" s="1"/>
  <c r="U19" i="3"/>
  <c r="S19" i="3"/>
  <c r="R19" i="3"/>
  <c r="Q19" i="3"/>
  <c r="P19" i="3"/>
  <c r="E19" i="3"/>
  <c r="T19" i="3" s="1"/>
  <c r="S18" i="3"/>
  <c r="R18" i="3"/>
  <c r="Q18" i="3"/>
  <c r="P18" i="3"/>
  <c r="E18" i="3"/>
  <c r="U18" i="3" s="1"/>
  <c r="T17" i="3"/>
  <c r="S17" i="3"/>
  <c r="R17" i="3"/>
  <c r="Q17" i="3"/>
  <c r="P17" i="3"/>
  <c r="E17" i="3"/>
  <c r="U17" i="3" s="1"/>
  <c r="V15" i="3"/>
  <c r="O15" i="3"/>
  <c r="N15" i="3"/>
  <c r="M15" i="3"/>
  <c r="L15" i="3"/>
  <c r="K15" i="3"/>
  <c r="S15" i="3" s="1"/>
  <c r="J15" i="3"/>
  <c r="R15" i="3" s="1"/>
  <c r="I15" i="3"/>
  <c r="H15" i="3"/>
  <c r="G15" i="3"/>
  <c r="F15" i="3"/>
  <c r="C15" i="3"/>
  <c r="E15" i="3" s="1"/>
  <c r="B15" i="3"/>
  <c r="S14" i="3"/>
  <c r="R14" i="3"/>
  <c r="Q14" i="3"/>
  <c r="P14" i="3"/>
  <c r="E14" i="3"/>
  <c r="U14" i="3" s="1"/>
  <c r="S13" i="3"/>
  <c r="R13" i="3"/>
  <c r="Q13" i="3"/>
  <c r="P13" i="3"/>
  <c r="E13" i="3"/>
  <c r="U13" i="3" s="1"/>
  <c r="S12" i="3"/>
  <c r="R12" i="3"/>
  <c r="Q12" i="3"/>
  <c r="P12" i="3"/>
  <c r="E12" i="3"/>
  <c r="T12" i="3" s="1"/>
  <c r="S11" i="3"/>
  <c r="R11" i="3"/>
  <c r="Q11" i="3"/>
  <c r="P11" i="3"/>
  <c r="E11" i="3"/>
  <c r="U11" i="3" s="1"/>
  <c r="S10" i="3"/>
  <c r="R10" i="3"/>
  <c r="Q10" i="3"/>
  <c r="P10" i="3"/>
  <c r="E10" i="3"/>
  <c r="U10" i="3" s="1"/>
  <c r="S9" i="3"/>
  <c r="R9" i="3"/>
  <c r="Q9" i="3"/>
  <c r="P9" i="3"/>
  <c r="E9" i="3"/>
  <c r="U9" i="3" s="1"/>
  <c r="U94" i="2"/>
  <c r="S94" i="2"/>
  <c r="R94" i="2"/>
  <c r="Q94" i="2"/>
  <c r="P94" i="2"/>
  <c r="E94" i="2"/>
  <c r="T94" i="2" s="1"/>
  <c r="S93" i="2"/>
  <c r="R93" i="2"/>
  <c r="Q93" i="2"/>
  <c r="P93" i="2"/>
  <c r="E93" i="2"/>
  <c r="U93" i="2" s="1"/>
  <c r="S92" i="2"/>
  <c r="R92" i="2"/>
  <c r="Q92" i="2"/>
  <c r="P92" i="2"/>
  <c r="E92" i="2"/>
  <c r="U92" i="2" s="1"/>
  <c r="S91" i="2"/>
  <c r="R91" i="2"/>
  <c r="Q91" i="2"/>
  <c r="P91" i="2"/>
  <c r="E91" i="2"/>
  <c r="U91" i="2" s="1"/>
  <c r="S90" i="2"/>
  <c r="R90" i="2"/>
  <c r="Q90" i="2"/>
  <c r="P90" i="2"/>
  <c r="E90" i="2"/>
  <c r="T90" i="2" s="1"/>
  <c r="S89" i="2"/>
  <c r="R89" i="2"/>
  <c r="Q89" i="2"/>
  <c r="P89" i="2"/>
  <c r="E89" i="2"/>
  <c r="T89" i="2" s="1"/>
  <c r="S88" i="2"/>
  <c r="R88" i="2"/>
  <c r="Q88" i="2"/>
  <c r="P88" i="2"/>
  <c r="E88" i="2"/>
  <c r="U88" i="2" s="1"/>
  <c r="S87" i="2"/>
  <c r="R87" i="2"/>
  <c r="Q87" i="2"/>
  <c r="P87" i="2"/>
  <c r="E87" i="2"/>
  <c r="T87" i="2" s="1"/>
  <c r="V73" i="2"/>
  <c r="O73" i="2"/>
  <c r="N73" i="2"/>
  <c r="M73" i="2"/>
  <c r="L73" i="2"/>
  <c r="K73" i="2"/>
  <c r="S73" i="2" s="1"/>
  <c r="J73" i="2"/>
  <c r="R73" i="2" s="1"/>
  <c r="I73" i="2"/>
  <c r="H73" i="2"/>
  <c r="G73" i="2"/>
  <c r="F73" i="2"/>
  <c r="C73" i="2"/>
  <c r="B73" i="2"/>
  <c r="V72" i="2"/>
  <c r="O72" i="2"/>
  <c r="N72" i="2"/>
  <c r="M72" i="2"/>
  <c r="L72" i="2"/>
  <c r="K72" i="2"/>
  <c r="S72" i="2" s="1"/>
  <c r="J72" i="2"/>
  <c r="R72" i="2" s="1"/>
  <c r="I72" i="2"/>
  <c r="H72" i="2"/>
  <c r="G72" i="2"/>
  <c r="F72" i="2"/>
  <c r="C72" i="2"/>
  <c r="B72" i="2"/>
  <c r="E72" i="2" s="1"/>
  <c r="V71" i="2"/>
  <c r="O71" i="2"/>
  <c r="N71" i="2"/>
  <c r="M71" i="2"/>
  <c r="L71" i="2"/>
  <c r="K71" i="2"/>
  <c r="S71" i="2" s="1"/>
  <c r="J71" i="2"/>
  <c r="R71" i="2" s="1"/>
  <c r="I71" i="2"/>
  <c r="Q71" i="2" s="1"/>
  <c r="H71" i="2"/>
  <c r="G71" i="2"/>
  <c r="F71" i="2"/>
  <c r="C71" i="2"/>
  <c r="B71" i="2"/>
  <c r="S70" i="2"/>
  <c r="R70" i="2"/>
  <c r="Q70" i="2"/>
  <c r="P70" i="2"/>
  <c r="E70" i="2"/>
  <c r="U70" i="2" s="1"/>
  <c r="T69" i="2"/>
  <c r="S69" i="2"/>
  <c r="R69" i="2"/>
  <c r="Q69" i="2"/>
  <c r="P69" i="2"/>
  <c r="E69" i="2"/>
  <c r="U69" i="2" s="1"/>
  <c r="V67" i="2"/>
  <c r="O67" i="2"/>
  <c r="N67" i="2"/>
  <c r="M67" i="2"/>
  <c r="L67" i="2"/>
  <c r="K67" i="2"/>
  <c r="J67" i="2"/>
  <c r="I67" i="2"/>
  <c r="Q67" i="2" s="1"/>
  <c r="H67" i="2"/>
  <c r="G67" i="2"/>
  <c r="F67" i="2"/>
  <c r="C67" i="2"/>
  <c r="B67" i="2"/>
  <c r="V66" i="2"/>
  <c r="O66" i="2"/>
  <c r="N66" i="2"/>
  <c r="M66" i="2"/>
  <c r="L66" i="2"/>
  <c r="K66" i="2"/>
  <c r="S66" i="2" s="1"/>
  <c r="J66" i="2"/>
  <c r="R66" i="2" s="1"/>
  <c r="I66" i="2"/>
  <c r="Q66" i="2" s="1"/>
  <c r="H66" i="2"/>
  <c r="G66" i="2"/>
  <c r="F66" i="2"/>
  <c r="C66" i="2"/>
  <c r="B66" i="2"/>
  <c r="U65" i="2"/>
  <c r="S65" i="2"/>
  <c r="R65" i="2"/>
  <c r="Q65" i="2"/>
  <c r="P65" i="2"/>
  <c r="E65" i="2"/>
  <c r="T65" i="2" s="1"/>
  <c r="T64" i="2"/>
  <c r="S64" i="2"/>
  <c r="R64" i="2"/>
  <c r="Q64" i="2"/>
  <c r="P64" i="2"/>
  <c r="E64" i="2"/>
  <c r="U64" i="2" s="1"/>
  <c r="S63" i="2"/>
  <c r="R63" i="2"/>
  <c r="Q63" i="2"/>
  <c r="P63" i="2"/>
  <c r="E63" i="2"/>
  <c r="U63" i="2" s="1"/>
  <c r="S62" i="2"/>
  <c r="R62" i="2"/>
  <c r="Q62" i="2"/>
  <c r="P62" i="2"/>
  <c r="E62" i="2"/>
  <c r="U62" i="2" s="1"/>
  <c r="S61" i="2"/>
  <c r="R61" i="2"/>
  <c r="Q61" i="2"/>
  <c r="P61" i="2"/>
  <c r="E61" i="2"/>
  <c r="T61" i="2" s="1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C59" i="2"/>
  <c r="B59" i="2"/>
  <c r="S58" i="2"/>
  <c r="R58" i="2"/>
  <c r="Q58" i="2"/>
  <c r="P58" i="2"/>
  <c r="E58" i="2"/>
  <c r="U58" i="2" s="1"/>
  <c r="S57" i="2"/>
  <c r="R57" i="2"/>
  <c r="Q57" i="2"/>
  <c r="P57" i="2"/>
  <c r="E57" i="2"/>
  <c r="T57" i="2" s="1"/>
  <c r="S56" i="2"/>
  <c r="R56" i="2"/>
  <c r="Q56" i="2"/>
  <c r="P56" i="2"/>
  <c r="E56" i="2"/>
  <c r="U56" i="2" s="1"/>
  <c r="S55" i="2"/>
  <c r="R55" i="2"/>
  <c r="Q55" i="2"/>
  <c r="P55" i="2"/>
  <c r="E55" i="2"/>
  <c r="U55" i="2" s="1"/>
  <c r="V53" i="2"/>
  <c r="O53" i="2"/>
  <c r="N53" i="2"/>
  <c r="M53" i="2"/>
  <c r="L53" i="2"/>
  <c r="K53" i="2"/>
  <c r="S53" i="2" s="1"/>
  <c r="J53" i="2"/>
  <c r="R53" i="2" s="1"/>
  <c r="I53" i="2"/>
  <c r="H53" i="2"/>
  <c r="G53" i="2"/>
  <c r="F53" i="2"/>
  <c r="C53" i="2"/>
  <c r="B53" i="2"/>
  <c r="S52" i="2"/>
  <c r="R52" i="2"/>
  <c r="Q52" i="2"/>
  <c r="P52" i="2"/>
  <c r="E52" i="2"/>
  <c r="T52" i="2" s="1"/>
  <c r="S51" i="2"/>
  <c r="R51" i="2"/>
  <c r="Q51" i="2"/>
  <c r="P51" i="2"/>
  <c r="E51" i="2"/>
  <c r="U51" i="2" s="1"/>
  <c r="U50" i="2"/>
  <c r="S50" i="2"/>
  <c r="R50" i="2"/>
  <c r="Q50" i="2"/>
  <c r="P50" i="2"/>
  <c r="E50" i="2"/>
  <c r="T50" i="2" s="1"/>
  <c r="U49" i="2"/>
  <c r="T49" i="2"/>
  <c r="S49" i="2"/>
  <c r="R49" i="2"/>
  <c r="Q49" i="2"/>
  <c r="P49" i="2"/>
  <c r="E49" i="2"/>
  <c r="U48" i="2"/>
  <c r="S48" i="2"/>
  <c r="R48" i="2"/>
  <c r="Q48" i="2"/>
  <c r="P48" i="2"/>
  <c r="E48" i="2"/>
  <c r="T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U45" i="2"/>
  <c r="S45" i="2"/>
  <c r="R45" i="2"/>
  <c r="Q45" i="2"/>
  <c r="P45" i="2"/>
  <c r="E45" i="2"/>
  <c r="T45" i="2" s="1"/>
  <c r="S44" i="2"/>
  <c r="R44" i="2"/>
  <c r="Q44" i="2"/>
  <c r="P44" i="2"/>
  <c r="E44" i="2"/>
  <c r="U44" i="2" s="1"/>
  <c r="S43" i="2"/>
  <c r="R43" i="2"/>
  <c r="Q43" i="2"/>
  <c r="P43" i="2"/>
  <c r="E43" i="2"/>
  <c r="S42" i="2"/>
  <c r="R42" i="2"/>
  <c r="Q42" i="2"/>
  <c r="P42" i="2"/>
  <c r="E42" i="2"/>
  <c r="T42" i="2" s="1"/>
  <c r="V40" i="2"/>
  <c r="O40" i="2"/>
  <c r="N40" i="2"/>
  <c r="M40" i="2"/>
  <c r="L40" i="2"/>
  <c r="K40" i="2"/>
  <c r="S40" i="2" s="1"/>
  <c r="J40" i="2"/>
  <c r="R40" i="2" s="1"/>
  <c r="I40" i="2"/>
  <c r="H40" i="2"/>
  <c r="P40" i="2" s="1"/>
  <c r="G40" i="2"/>
  <c r="F40" i="2"/>
  <c r="C40" i="2"/>
  <c r="B40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U37" i="2"/>
  <c r="S37" i="2"/>
  <c r="R37" i="2"/>
  <c r="Q37" i="2"/>
  <c r="P37" i="2"/>
  <c r="E37" i="2"/>
  <c r="T37" i="2" s="1"/>
  <c r="S36" i="2"/>
  <c r="R36" i="2"/>
  <c r="Q36" i="2"/>
  <c r="P36" i="2"/>
  <c r="E36" i="2"/>
  <c r="U36" i="2" s="1"/>
  <c r="S35" i="2"/>
  <c r="R35" i="2"/>
  <c r="Q35" i="2"/>
  <c r="P35" i="2"/>
  <c r="E35" i="2"/>
  <c r="U35" i="2" s="1"/>
  <c r="V33" i="2"/>
  <c r="O33" i="2"/>
  <c r="N33" i="2"/>
  <c r="M33" i="2"/>
  <c r="L33" i="2"/>
  <c r="K33" i="2"/>
  <c r="S33" i="2" s="1"/>
  <c r="J33" i="2"/>
  <c r="R33" i="2" s="1"/>
  <c r="I33" i="2"/>
  <c r="H33" i="2"/>
  <c r="G33" i="2"/>
  <c r="F33" i="2"/>
  <c r="C33" i="2"/>
  <c r="B33" i="2"/>
  <c r="E33" i="2" s="1"/>
  <c r="S32" i="2"/>
  <c r="R32" i="2"/>
  <c r="Q32" i="2"/>
  <c r="U32" i="2" s="1"/>
  <c r="P32" i="2"/>
  <c r="E32" i="2"/>
  <c r="T32" i="2" s="1"/>
  <c r="V30" i="2"/>
  <c r="O30" i="2"/>
  <c r="N30" i="2"/>
  <c r="M30" i="2"/>
  <c r="L30" i="2"/>
  <c r="K30" i="2"/>
  <c r="S30" i="2" s="1"/>
  <c r="J30" i="2"/>
  <c r="I30" i="2"/>
  <c r="Q30" i="2" s="1"/>
  <c r="H30" i="2"/>
  <c r="G30" i="2"/>
  <c r="F30" i="2"/>
  <c r="C30" i="2"/>
  <c r="B30" i="2"/>
  <c r="E30" i="2" s="1"/>
  <c r="U29" i="2"/>
  <c r="S29" i="2"/>
  <c r="R29" i="2"/>
  <c r="Q29" i="2"/>
  <c r="P29" i="2"/>
  <c r="E29" i="2"/>
  <c r="T29" i="2" s="1"/>
  <c r="U28" i="2"/>
  <c r="S28" i="2"/>
  <c r="R28" i="2"/>
  <c r="Q28" i="2"/>
  <c r="P28" i="2"/>
  <c r="E28" i="2"/>
  <c r="T28" i="2" s="1"/>
  <c r="S27" i="2"/>
  <c r="R27" i="2"/>
  <c r="Q27" i="2"/>
  <c r="P27" i="2"/>
  <c r="E27" i="2"/>
  <c r="U27" i="2" s="1"/>
  <c r="S26" i="2"/>
  <c r="R26" i="2"/>
  <c r="Q26" i="2"/>
  <c r="P26" i="2"/>
  <c r="E26" i="2"/>
  <c r="U26" i="2" s="1"/>
  <c r="V24" i="2"/>
  <c r="O24" i="2"/>
  <c r="N24" i="2"/>
  <c r="M24" i="2"/>
  <c r="L24" i="2"/>
  <c r="K24" i="2"/>
  <c r="S24" i="2" s="1"/>
  <c r="J24" i="2"/>
  <c r="R24" i="2" s="1"/>
  <c r="I24" i="2"/>
  <c r="H24" i="2"/>
  <c r="G24" i="2"/>
  <c r="F24" i="2"/>
  <c r="C24" i="2"/>
  <c r="B24" i="2"/>
  <c r="S23" i="2"/>
  <c r="R23" i="2"/>
  <c r="Q23" i="2"/>
  <c r="P23" i="2"/>
  <c r="E23" i="2"/>
  <c r="U23" i="2" s="1"/>
  <c r="S22" i="2"/>
  <c r="R22" i="2"/>
  <c r="Q22" i="2"/>
  <c r="P22" i="2"/>
  <c r="E22" i="2"/>
  <c r="U22" i="2" s="1"/>
  <c r="S21" i="2"/>
  <c r="R21" i="2"/>
  <c r="Q21" i="2"/>
  <c r="P21" i="2"/>
  <c r="E21" i="2"/>
  <c r="T21" i="2" s="1"/>
  <c r="S20" i="2"/>
  <c r="R20" i="2"/>
  <c r="Q20" i="2"/>
  <c r="P20" i="2"/>
  <c r="E20" i="2"/>
  <c r="U20" i="2" s="1"/>
  <c r="S19" i="2"/>
  <c r="R19" i="2"/>
  <c r="Q19" i="2"/>
  <c r="P19" i="2"/>
  <c r="E19" i="2"/>
  <c r="U19" i="2" s="1"/>
  <c r="S18" i="2"/>
  <c r="R18" i="2"/>
  <c r="Q18" i="2"/>
  <c r="P18" i="2"/>
  <c r="E18" i="2"/>
  <c r="T18" i="2" s="1"/>
  <c r="U17" i="2"/>
  <c r="S17" i="2"/>
  <c r="R17" i="2"/>
  <c r="Q17" i="2"/>
  <c r="P17" i="2"/>
  <c r="E17" i="2"/>
  <c r="T17" i="2" s="1"/>
  <c r="V15" i="2"/>
  <c r="O15" i="2"/>
  <c r="N15" i="2"/>
  <c r="M15" i="2"/>
  <c r="L15" i="2"/>
  <c r="K15" i="2"/>
  <c r="S15" i="2" s="1"/>
  <c r="J15" i="2"/>
  <c r="I15" i="2"/>
  <c r="H15" i="2"/>
  <c r="G15" i="2"/>
  <c r="F15" i="2"/>
  <c r="C15" i="2"/>
  <c r="B15" i="2"/>
  <c r="E15" i="2" s="1"/>
  <c r="S14" i="2"/>
  <c r="R14" i="2"/>
  <c r="Q14" i="2"/>
  <c r="P14" i="2"/>
  <c r="E14" i="2"/>
  <c r="T14" i="2" s="1"/>
  <c r="S13" i="2"/>
  <c r="R13" i="2"/>
  <c r="Q13" i="2"/>
  <c r="P13" i="2"/>
  <c r="E13" i="2"/>
  <c r="U13" i="2" s="1"/>
  <c r="U12" i="2"/>
  <c r="S12" i="2"/>
  <c r="R12" i="2"/>
  <c r="Q12" i="2"/>
  <c r="P12" i="2"/>
  <c r="E12" i="2"/>
  <c r="T12" i="2" s="1"/>
  <c r="S11" i="2"/>
  <c r="R11" i="2"/>
  <c r="Q11" i="2"/>
  <c r="P11" i="2"/>
  <c r="E11" i="2"/>
  <c r="U11" i="2" s="1"/>
  <c r="S10" i="2"/>
  <c r="R10" i="2"/>
  <c r="Q10" i="2"/>
  <c r="P10" i="2"/>
  <c r="E10" i="2"/>
  <c r="T10" i="2" s="1"/>
  <c r="S9" i="2"/>
  <c r="R9" i="2"/>
  <c r="Q9" i="2"/>
  <c r="P9" i="2"/>
  <c r="E9" i="2"/>
  <c r="S94" i="1"/>
  <c r="R94" i="1"/>
  <c r="Q94" i="1"/>
  <c r="P94" i="1"/>
  <c r="E94" i="1"/>
  <c r="T94" i="1" s="1"/>
  <c r="S93" i="1"/>
  <c r="R93" i="1"/>
  <c r="Q93" i="1"/>
  <c r="P93" i="1"/>
  <c r="E93" i="1"/>
  <c r="U93" i="1" s="1"/>
  <c r="S92" i="1"/>
  <c r="R92" i="1"/>
  <c r="Q92" i="1"/>
  <c r="P92" i="1"/>
  <c r="E92" i="1"/>
  <c r="T92" i="1" s="1"/>
  <c r="U91" i="1"/>
  <c r="S91" i="1"/>
  <c r="R91" i="1"/>
  <c r="Q91" i="1"/>
  <c r="P91" i="1"/>
  <c r="E91" i="1"/>
  <c r="T91" i="1" s="1"/>
  <c r="U90" i="1"/>
  <c r="T90" i="1"/>
  <c r="S90" i="1"/>
  <c r="R90" i="1"/>
  <c r="Q90" i="1"/>
  <c r="P90" i="1"/>
  <c r="E90" i="1"/>
  <c r="S89" i="1"/>
  <c r="R89" i="1"/>
  <c r="Q89" i="1"/>
  <c r="P89" i="1"/>
  <c r="E89" i="1"/>
  <c r="U89" i="1" s="1"/>
  <c r="S88" i="1"/>
  <c r="R88" i="1"/>
  <c r="Q88" i="1"/>
  <c r="P88" i="1"/>
  <c r="E88" i="1"/>
  <c r="U88" i="1" s="1"/>
  <c r="S87" i="1"/>
  <c r="R87" i="1"/>
  <c r="Q87" i="1"/>
  <c r="P87" i="1"/>
  <c r="E87" i="1"/>
  <c r="T87" i="1" s="1"/>
  <c r="V73" i="1"/>
  <c r="O73" i="1"/>
  <c r="N73" i="1"/>
  <c r="M73" i="1"/>
  <c r="L73" i="1"/>
  <c r="K73" i="1"/>
  <c r="S73" i="1" s="1"/>
  <c r="J73" i="1"/>
  <c r="I73" i="1"/>
  <c r="H73" i="1"/>
  <c r="G73" i="1"/>
  <c r="F73" i="1"/>
  <c r="C73" i="1"/>
  <c r="B73" i="1"/>
  <c r="E73" i="1" s="1"/>
  <c r="V72" i="1"/>
  <c r="O72" i="1"/>
  <c r="N72" i="1"/>
  <c r="M72" i="1"/>
  <c r="L72" i="1"/>
  <c r="K72" i="1"/>
  <c r="S72" i="1" s="1"/>
  <c r="J72" i="1"/>
  <c r="I72" i="1"/>
  <c r="Q72" i="1" s="1"/>
  <c r="H72" i="1"/>
  <c r="G72" i="1"/>
  <c r="F72" i="1"/>
  <c r="C72" i="1"/>
  <c r="B72" i="1"/>
  <c r="E72" i="1" s="1"/>
  <c r="V71" i="1"/>
  <c r="O71" i="1"/>
  <c r="N71" i="1"/>
  <c r="M71" i="1"/>
  <c r="L71" i="1"/>
  <c r="K71" i="1"/>
  <c r="S71" i="1" s="1"/>
  <c r="J71" i="1"/>
  <c r="R71" i="1" s="1"/>
  <c r="I71" i="1"/>
  <c r="H71" i="1"/>
  <c r="G71" i="1"/>
  <c r="F71" i="1"/>
  <c r="C71" i="1"/>
  <c r="B71" i="1"/>
  <c r="E71" i="1" s="1"/>
  <c r="U70" i="1"/>
  <c r="S70" i="1"/>
  <c r="R70" i="1"/>
  <c r="Q70" i="1"/>
  <c r="P70" i="1"/>
  <c r="E70" i="1"/>
  <c r="T69" i="1"/>
  <c r="S69" i="1"/>
  <c r="R69" i="1"/>
  <c r="Q69" i="1"/>
  <c r="P69" i="1"/>
  <c r="E69" i="1"/>
  <c r="U69" i="1" s="1"/>
  <c r="V67" i="1"/>
  <c r="O67" i="1"/>
  <c r="N67" i="1"/>
  <c r="M67" i="1"/>
  <c r="L67" i="1"/>
  <c r="K67" i="1"/>
  <c r="J67" i="1"/>
  <c r="I67" i="1"/>
  <c r="Q67" i="1" s="1"/>
  <c r="H67" i="1"/>
  <c r="G67" i="1"/>
  <c r="F67" i="1"/>
  <c r="C67" i="1"/>
  <c r="B67" i="1"/>
  <c r="V66" i="1"/>
  <c r="O66" i="1"/>
  <c r="N66" i="1"/>
  <c r="M66" i="1"/>
  <c r="L66" i="1"/>
  <c r="K66" i="1"/>
  <c r="S66" i="1" s="1"/>
  <c r="J66" i="1"/>
  <c r="R66" i="1" s="1"/>
  <c r="I66" i="1"/>
  <c r="Q66" i="1" s="1"/>
  <c r="H66" i="1"/>
  <c r="G66" i="1"/>
  <c r="F66" i="1"/>
  <c r="C66" i="1"/>
  <c r="E66" i="1" s="1"/>
  <c r="B66" i="1"/>
  <c r="S65" i="1"/>
  <c r="R65" i="1"/>
  <c r="Q65" i="1"/>
  <c r="P65" i="1"/>
  <c r="E65" i="1"/>
  <c r="S64" i="1"/>
  <c r="R64" i="1"/>
  <c r="Q64" i="1"/>
  <c r="P64" i="1"/>
  <c r="E64" i="1"/>
  <c r="U64" i="1" s="1"/>
  <c r="U63" i="1"/>
  <c r="S63" i="1"/>
  <c r="R63" i="1"/>
  <c r="Q63" i="1"/>
  <c r="P63" i="1"/>
  <c r="E63" i="1"/>
  <c r="T63" i="1" s="1"/>
  <c r="U62" i="1"/>
  <c r="T62" i="1"/>
  <c r="S62" i="1"/>
  <c r="R62" i="1"/>
  <c r="Q62" i="1"/>
  <c r="P62" i="1"/>
  <c r="E62" i="1"/>
  <c r="T61" i="1"/>
  <c r="S61" i="1"/>
  <c r="R61" i="1"/>
  <c r="Q61" i="1"/>
  <c r="P61" i="1"/>
  <c r="E61" i="1"/>
  <c r="U61" i="1" s="1"/>
  <c r="V59" i="1"/>
  <c r="O59" i="1"/>
  <c r="N59" i="1"/>
  <c r="M59" i="1"/>
  <c r="L59" i="1"/>
  <c r="K59" i="1"/>
  <c r="S59" i="1" s="1"/>
  <c r="J59" i="1"/>
  <c r="R59" i="1" s="1"/>
  <c r="I59" i="1"/>
  <c r="Q59" i="1" s="1"/>
  <c r="H59" i="1"/>
  <c r="G59" i="1"/>
  <c r="F59" i="1"/>
  <c r="C59" i="1"/>
  <c r="B59" i="1"/>
  <c r="E59" i="1" s="1"/>
  <c r="U58" i="1"/>
  <c r="S58" i="1"/>
  <c r="R58" i="1"/>
  <c r="Q58" i="1"/>
  <c r="P58" i="1"/>
  <c r="E58" i="1"/>
  <c r="T58" i="1" s="1"/>
  <c r="U57" i="1"/>
  <c r="S57" i="1"/>
  <c r="R57" i="1"/>
  <c r="Q57" i="1"/>
  <c r="P57" i="1"/>
  <c r="E57" i="1"/>
  <c r="T57" i="1" s="1"/>
  <c r="S56" i="1"/>
  <c r="R56" i="1"/>
  <c r="Q56" i="1"/>
  <c r="P56" i="1"/>
  <c r="E56" i="1"/>
  <c r="U56" i="1" s="1"/>
  <c r="S55" i="1"/>
  <c r="R55" i="1"/>
  <c r="Q55" i="1"/>
  <c r="P55" i="1"/>
  <c r="E55" i="1"/>
  <c r="U55" i="1" s="1"/>
  <c r="V53" i="1"/>
  <c r="O53" i="1"/>
  <c r="N53" i="1"/>
  <c r="M53" i="1"/>
  <c r="L53" i="1"/>
  <c r="K53" i="1"/>
  <c r="J53" i="1"/>
  <c r="R53" i="1" s="1"/>
  <c r="I53" i="1"/>
  <c r="H53" i="1"/>
  <c r="G53" i="1"/>
  <c r="F53" i="1"/>
  <c r="C53" i="1"/>
  <c r="E53" i="1" s="1"/>
  <c r="B53" i="1"/>
  <c r="S52" i="1"/>
  <c r="R52" i="1"/>
  <c r="Q52" i="1"/>
  <c r="P52" i="1"/>
  <c r="E52" i="1"/>
  <c r="U52" i="1" s="1"/>
  <c r="S51" i="1"/>
  <c r="R51" i="1"/>
  <c r="Q51" i="1"/>
  <c r="P51" i="1"/>
  <c r="E51" i="1"/>
  <c r="U51" i="1" s="1"/>
  <c r="U50" i="1"/>
  <c r="S50" i="1"/>
  <c r="R50" i="1"/>
  <c r="Q50" i="1"/>
  <c r="P50" i="1"/>
  <c r="E50" i="1"/>
  <c r="T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U47" i="1"/>
  <c r="S47" i="1"/>
  <c r="R47" i="1"/>
  <c r="Q47" i="1"/>
  <c r="P47" i="1"/>
  <c r="E47" i="1"/>
  <c r="T47" i="1" s="1"/>
  <c r="U46" i="1"/>
  <c r="T46" i="1"/>
  <c r="S46" i="1"/>
  <c r="R46" i="1"/>
  <c r="Q46" i="1"/>
  <c r="P46" i="1"/>
  <c r="E46" i="1"/>
  <c r="T45" i="1"/>
  <c r="S45" i="1"/>
  <c r="R45" i="1"/>
  <c r="Q45" i="1"/>
  <c r="P45" i="1"/>
  <c r="E45" i="1"/>
  <c r="U45" i="1" s="1"/>
  <c r="S44" i="1"/>
  <c r="R44" i="1"/>
  <c r="Q44" i="1"/>
  <c r="P44" i="1"/>
  <c r="E44" i="1"/>
  <c r="U44" i="1" s="1"/>
  <c r="S43" i="1"/>
  <c r="R43" i="1"/>
  <c r="Q43" i="1"/>
  <c r="P43" i="1"/>
  <c r="E43" i="1"/>
  <c r="U43" i="1" s="1"/>
  <c r="U42" i="1"/>
  <c r="S42" i="1"/>
  <c r="R42" i="1"/>
  <c r="Q42" i="1"/>
  <c r="P42" i="1"/>
  <c r="E42" i="1"/>
  <c r="T42" i="1" s="1"/>
  <c r="V40" i="1"/>
  <c r="O40" i="1"/>
  <c r="N40" i="1"/>
  <c r="M40" i="1"/>
  <c r="L40" i="1"/>
  <c r="K40" i="1"/>
  <c r="S40" i="1" s="1"/>
  <c r="J40" i="1"/>
  <c r="I40" i="1"/>
  <c r="Q40" i="1" s="1"/>
  <c r="H40" i="1"/>
  <c r="G40" i="1"/>
  <c r="F40" i="1"/>
  <c r="C40" i="1"/>
  <c r="B40" i="1"/>
  <c r="E40" i="1" s="1"/>
  <c r="S39" i="1"/>
  <c r="R39" i="1"/>
  <c r="Q39" i="1"/>
  <c r="P39" i="1"/>
  <c r="E39" i="1"/>
  <c r="U39" i="1" s="1"/>
  <c r="S38" i="1"/>
  <c r="R38" i="1"/>
  <c r="Q38" i="1"/>
  <c r="U38" i="1" s="1"/>
  <c r="P38" i="1"/>
  <c r="E38" i="1"/>
  <c r="S37" i="1"/>
  <c r="R37" i="1"/>
  <c r="Q37" i="1"/>
  <c r="P37" i="1"/>
  <c r="E37" i="1"/>
  <c r="T37" i="1" s="1"/>
  <c r="S36" i="1"/>
  <c r="R36" i="1"/>
  <c r="Q36" i="1"/>
  <c r="P36" i="1"/>
  <c r="E36" i="1"/>
  <c r="U36" i="1" s="1"/>
  <c r="S35" i="1"/>
  <c r="R35" i="1"/>
  <c r="Q35" i="1"/>
  <c r="P35" i="1"/>
  <c r="E35" i="1"/>
  <c r="U35" i="1" s="1"/>
  <c r="V33" i="1"/>
  <c r="O33" i="1"/>
  <c r="N33" i="1"/>
  <c r="M33" i="1"/>
  <c r="L33" i="1"/>
  <c r="K33" i="1"/>
  <c r="S33" i="1" s="1"/>
  <c r="J33" i="1"/>
  <c r="R33" i="1" s="1"/>
  <c r="I33" i="1"/>
  <c r="H33" i="1"/>
  <c r="P33" i="1" s="1"/>
  <c r="G33" i="1"/>
  <c r="F33" i="1"/>
  <c r="C33" i="1"/>
  <c r="B33" i="1"/>
  <c r="S32" i="1"/>
  <c r="R32" i="1"/>
  <c r="Q32" i="1"/>
  <c r="P32" i="1"/>
  <c r="E32" i="1"/>
  <c r="U32" i="1" s="1"/>
  <c r="V30" i="1"/>
  <c r="O30" i="1"/>
  <c r="N30" i="1"/>
  <c r="M30" i="1"/>
  <c r="L30" i="1"/>
  <c r="K30" i="1"/>
  <c r="J30" i="1"/>
  <c r="I30" i="1"/>
  <c r="H30" i="1"/>
  <c r="G30" i="1"/>
  <c r="F30" i="1"/>
  <c r="C30" i="1"/>
  <c r="E30" i="1" s="1"/>
  <c r="B30" i="1"/>
  <c r="S29" i="1"/>
  <c r="R29" i="1"/>
  <c r="Q29" i="1"/>
  <c r="P29" i="1"/>
  <c r="E29" i="1"/>
  <c r="T29" i="1" s="1"/>
  <c r="S28" i="1"/>
  <c r="R28" i="1"/>
  <c r="Q28" i="1"/>
  <c r="P28" i="1"/>
  <c r="E28" i="1"/>
  <c r="S27" i="1"/>
  <c r="R27" i="1"/>
  <c r="Q27" i="1"/>
  <c r="P27" i="1"/>
  <c r="E27" i="1"/>
  <c r="T27" i="1" s="1"/>
  <c r="S26" i="1"/>
  <c r="R26" i="1"/>
  <c r="Q26" i="1"/>
  <c r="P26" i="1"/>
  <c r="E26" i="1"/>
  <c r="U26" i="1" s="1"/>
  <c r="V24" i="1"/>
  <c r="O24" i="1"/>
  <c r="N24" i="1"/>
  <c r="M24" i="1"/>
  <c r="L24" i="1"/>
  <c r="K24" i="1"/>
  <c r="S24" i="1" s="1"/>
  <c r="J24" i="1"/>
  <c r="R24" i="1" s="1"/>
  <c r="I24" i="1"/>
  <c r="Q24" i="1" s="1"/>
  <c r="H24" i="1"/>
  <c r="P24" i="1" s="1"/>
  <c r="G24" i="1"/>
  <c r="F24" i="1"/>
  <c r="C24" i="1"/>
  <c r="B24" i="1"/>
  <c r="U23" i="1"/>
  <c r="S23" i="1"/>
  <c r="R23" i="1"/>
  <c r="Q23" i="1"/>
  <c r="P23" i="1"/>
  <c r="E23" i="1"/>
  <c r="T23" i="1" s="1"/>
  <c r="U22" i="1"/>
  <c r="S22" i="1"/>
  <c r="R22" i="1"/>
  <c r="Q22" i="1"/>
  <c r="P22" i="1"/>
  <c r="E22" i="1"/>
  <c r="T22" i="1" s="1"/>
  <c r="S21" i="1"/>
  <c r="R21" i="1"/>
  <c r="Q21" i="1"/>
  <c r="P21" i="1"/>
  <c r="E21" i="1"/>
  <c r="U21" i="1" s="1"/>
  <c r="S20" i="1"/>
  <c r="R20" i="1"/>
  <c r="Q20" i="1"/>
  <c r="P20" i="1"/>
  <c r="E20" i="1"/>
  <c r="U20" i="1" s="1"/>
  <c r="T19" i="1"/>
  <c r="S19" i="1"/>
  <c r="R19" i="1"/>
  <c r="Q19" i="1"/>
  <c r="P19" i="1"/>
  <c r="E19" i="1"/>
  <c r="U19" i="1" s="1"/>
  <c r="S18" i="1"/>
  <c r="R18" i="1"/>
  <c r="Q18" i="1"/>
  <c r="P18" i="1"/>
  <c r="E18" i="1"/>
  <c r="T18" i="1" s="1"/>
  <c r="S17" i="1"/>
  <c r="R17" i="1"/>
  <c r="Q17" i="1"/>
  <c r="P17" i="1"/>
  <c r="E17" i="1"/>
  <c r="V15" i="1"/>
  <c r="O15" i="1"/>
  <c r="N15" i="1"/>
  <c r="M15" i="1"/>
  <c r="L15" i="1"/>
  <c r="K15" i="1"/>
  <c r="J15" i="1"/>
  <c r="R15" i="1" s="1"/>
  <c r="I15" i="1"/>
  <c r="H15" i="1"/>
  <c r="P15" i="1" s="1"/>
  <c r="G15" i="1"/>
  <c r="F15" i="1"/>
  <c r="E15" i="1"/>
  <c r="C15" i="1"/>
  <c r="B15" i="1"/>
  <c r="S14" i="1"/>
  <c r="R14" i="1"/>
  <c r="Q14" i="1"/>
  <c r="U14" i="1" s="1"/>
  <c r="P14" i="1"/>
  <c r="E14" i="1"/>
  <c r="S13" i="1"/>
  <c r="R13" i="1"/>
  <c r="Q13" i="1"/>
  <c r="P13" i="1"/>
  <c r="E13" i="1"/>
  <c r="U13" i="1" s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P10" i="1"/>
  <c r="E10" i="1"/>
  <c r="U10" i="1" s="1"/>
  <c r="S9" i="1"/>
  <c r="R9" i="1"/>
  <c r="Q9" i="1"/>
  <c r="P9" i="1"/>
  <c r="E9" i="1"/>
  <c r="U9" i="1" s="1"/>
  <c r="U20" i="5" l="1"/>
  <c r="T20" i="5"/>
  <c r="U45" i="6"/>
  <c r="T45" i="6"/>
  <c r="U22" i="7"/>
  <c r="T22" i="7"/>
  <c r="U19" i="8"/>
  <c r="T19" i="8"/>
  <c r="U49" i="9"/>
  <c r="T49" i="9"/>
  <c r="U44" i="10"/>
  <c r="T44" i="10"/>
  <c r="U92" i="11"/>
  <c r="T92" i="11"/>
  <c r="T108" i="2"/>
  <c r="U108" i="2"/>
  <c r="Q15" i="1"/>
  <c r="T17" i="1"/>
  <c r="E33" i="1"/>
  <c r="T9" i="2"/>
  <c r="P15" i="2"/>
  <c r="E40" i="2"/>
  <c r="T46" i="2"/>
  <c r="U61" i="2"/>
  <c r="E71" i="2"/>
  <c r="U21" i="3"/>
  <c r="Q24" i="3"/>
  <c r="P30" i="3"/>
  <c r="Q66" i="3"/>
  <c r="U66" i="3" s="1"/>
  <c r="E71" i="3"/>
  <c r="P72" i="3"/>
  <c r="E15" i="4"/>
  <c r="P24" i="4"/>
  <c r="U37" i="5"/>
  <c r="T37" i="5"/>
  <c r="U49" i="5"/>
  <c r="T49" i="5"/>
  <c r="U55" i="11"/>
  <c r="T55" i="11"/>
  <c r="T89" i="11"/>
  <c r="U89" i="11"/>
  <c r="U72" i="12"/>
  <c r="T72" i="12"/>
  <c r="U69" i="12"/>
  <c r="T69" i="12"/>
  <c r="T108" i="9"/>
  <c r="U108" i="9"/>
  <c r="U106" i="4"/>
  <c r="T106" i="4"/>
  <c r="P33" i="2"/>
  <c r="P15" i="3"/>
  <c r="Q30" i="3"/>
  <c r="U30" i="3" s="1"/>
  <c r="T46" i="5"/>
  <c r="U46" i="5"/>
  <c r="T28" i="10"/>
  <c r="U28" i="10"/>
  <c r="U52" i="10"/>
  <c r="T52" i="10"/>
  <c r="T98" i="9"/>
  <c r="U98" i="9"/>
  <c r="S15" i="1"/>
  <c r="U18" i="1"/>
  <c r="E24" i="1"/>
  <c r="U24" i="1" s="1"/>
  <c r="P30" i="1"/>
  <c r="U9" i="2"/>
  <c r="R15" i="2"/>
  <c r="E24" i="2"/>
  <c r="Q33" i="2"/>
  <c r="U33" i="2" s="1"/>
  <c r="U42" i="2"/>
  <c r="E66" i="2"/>
  <c r="Q72" i="2"/>
  <c r="E73" i="2"/>
  <c r="U12" i="3"/>
  <c r="Q15" i="3"/>
  <c r="T28" i="3"/>
  <c r="R30" i="3"/>
  <c r="S66" i="3"/>
  <c r="E30" i="4"/>
  <c r="Q33" i="4"/>
  <c r="U33" i="4" s="1"/>
  <c r="U14" i="8"/>
  <c r="T14" i="8"/>
  <c r="U14" i="12"/>
  <c r="T14" i="12"/>
  <c r="P72" i="2"/>
  <c r="Q72" i="3"/>
  <c r="T10" i="1"/>
  <c r="T21" i="1"/>
  <c r="U27" i="1"/>
  <c r="Q30" i="1"/>
  <c r="P40" i="1"/>
  <c r="P67" i="1"/>
  <c r="T70" i="1"/>
  <c r="P72" i="1"/>
  <c r="U14" i="2"/>
  <c r="T22" i="2"/>
  <c r="T26" i="2"/>
  <c r="P30" i="2"/>
  <c r="P71" i="2"/>
  <c r="U32" i="3"/>
  <c r="P33" i="3"/>
  <c r="U36" i="3"/>
  <c r="E59" i="3"/>
  <c r="E66" i="3"/>
  <c r="P71" i="3"/>
  <c r="P15" i="4"/>
  <c r="U19" i="4"/>
  <c r="U46" i="4"/>
  <c r="T49" i="4"/>
  <c r="E72" i="4"/>
  <c r="U62" i="9"/>
  <c r="T62" i="9"/>
  <c r="T35" i="10"/>
  <c r="T48" i="10"/>
  <c r="U48" i="10"/>
  <c r="U70" i="10"/>
  <c r="T70" i="10"/>
  <c r="U110" i="8"/>
  <c r="T110" i="8"/>
  <c r="Q24" i="4"/>
  <c r="P33" i="4"/>
  <c r="T26" i="1"/>
  <c r="T36" i="2"/>
  <c r="U87" i="2"/>
  <c r="U90" i="2"/>
  <c r="T93" i="2"/>
  <c r="T52" i="3"/>
  <c r="U12" i="4"/>
  <c r="U28" i="4"/>
  <c r="U32" i="4"/>
  <c r="U42" i="5"/>
  <c r="T42" i="5"/>
  <c r="U29" i="9"/>
  <c r="T29" i="9"/>
  <c r="U91" i="9"/>
  <c r="T91" i="9"/>
  <c r="U50" i="11"/>
  <c r="T50" i="11"/>
  <c r="U21" i="12"/>
  <c r="T21" i="12"/>
  <c r="U44" i="12"/>
  <c r="T44" i="12"/>
  <c r="U66" i="12"/>
  <c r="U61" i="12"/>
  <c r="T61" i="12"/>
  <c r="U111" i="3"/>
  <c r="T111" i="3"/>
  <c r="T9" i="1"/>
  <c r="U28" i="1"/>
  <c r="R30" i="1"/>
  <c r="T88" i="1"/>
  <c r="T13" i="2"/>
  <c r="T11" i="1"/>
  <c r="T14" i="1"/>
  <c r="S30" i="1"/>
  <c r="Q33" i="1"/>
  <c r="T38" i="1"/>
  <c r="R40" i="1"/>
  <c r="T65" i="1"/>
  <c r="R67" i="1"/>
  <c r="P71" i="1"/>
  <c r="R72" i="1"/>
  <c r="U92" i="1"/>
  <c r="U10" i="2"/>
  <c r="U18" i="2"/>
  <c r="U21" i="2"/>
  <c r="P24" i="2"/>
  <c r="R30" i="2"/>
  <c r="T38" i="2"/>
  <c r="Q40" i="2"/>
  <c r="T58" i="2"/>
  <c r="R67" i="2"/>
  <c r="R33" i="3"/>
  <c r="Q40" i="3"/>
  <c r="U45" i="3"/>
  <c r="U48" i="3"/>
  <c r="U64" i="3"/>
  <c r="U13" i="4"/>
  <c r="R15" i="4"/>
  <c r="E33" i="4"/>
  <c r="U10" i="8"/>
  <c r="T10" i="8"/>
  <c r="R15" i="12"/>
  <c r="U108" i="8"/>
  <c r="T108" i="8"/>
  <c r="Q15" i="2"/>
  <c r="P66" i="1"/>
  <c r="Q71" i="1"/>
  <c r="U87" i="1"/>
  <c r="Q24" i="2"/>
  <c r="E59" i="2"/>
  <c r="T62" i="2"/>
  <c r="P66" i="2"/>
  <c r="U90" i="3"/>
  <c r="U93" i="3"/>
  <c r="P30" i="4"/>
  <c r="Q40" i="4"/>
  <c r="U40" i="4" s="1"/>
  <c r="U64" i="7"/>
  <c r="T64" i="7"/>
  <c r="T21" i="9"/>
  <c r="U21" i="9"/>
  <c r="T18" i="5"/>
  <c r="T69" i="5"/>
  <c r="E72" i="5"/>
  <c r="T90" i="5"/>
  <c r="Q15" i="6"/>
  <c r="Q24" i="6"/>
  <c r="Q33" i="6"/>
  <c r="S71" i="6"/>
  <c r="T94" i="6"/>
  <c r="P15" i="7"/>
  <c r="T20" i="7"/>
  <c r="T58" i="7"/>
  <c r="T62" i="7"/>
  <c r="U27" i="8"/>
  <c r="E40" i="8"/>
  <c r="T43" i="8"/>
  <c r="U47" i="8"/>
  <c r="P66" i="8"/>
  <c r="S67" i="8"/>
  <c r="Q72" i="8"/>
  <c r="T88" i="8"/>
  <c r="R15" i="9"/>
  <c r="R33" i="9"/>
  <c r="T37" i="9"/>
  <c r="P59" i="9"/>
  <c r="T64" i="9"/>
  <c r="E71" i="9"/>
  <c r="U12" i="10"/>
  <c r="E66" i="10"/>
  <c r="Q72" i="10"/>
  <c r="U32" i="11"/>
  <c r="Q33" i="11"/>
  <c r="U36" i="11"/>
  <c r="U51" i="11"/>
  <c r="S53" i="11"/>
  <c r="T29" i="12"/>
  <c r="T46" i="12"/>
  <c r="T50" i="12"/>
  <c r="R67" i="12"/>
  <c r="P71" i="12"/>
  <c r="P72" i="12"/>
  <c r="S73" i="12"/>
  <c r="T90" i="12"/>
  <c r="L113" i="9"/>
  <c r="R113" i="9" s="1"/>
  <c r="U114" i="6"/>
  <c r="T90" i="4"/>
  <c r="T94" i="4"/>
  <c r="T10" i="5"/>
  <c r="T12" i="5"/>
  <c r="U22" i="5"/>
  <c r="U26" i="5"/>
  <c r="T23" i="6"/>
  <c r="T44" i="6"/>
  <c r="T55" i="6"/>
  <c r="E66" i="6"/>
  <c r="U89" i="6"/>
  <c r="U11" i="7"/>
  <c r="Q15" i="7"/>
  <c r="U32" i="7"/>
  <c r="U37" i="7"/>
  <c r="U51" i="7"/>
  <c r="P72" i="7"/>
  <c r="Q30" i="8"/>
  <c r="U30" i="8" s="1"/>
  <c r="U38" i="8"/>
  <c r="T57" i="8"/>
  <c r="E59" i="8"/>
  <c r="Q66" i="8"/>
  <c r="E67" i="8"/>
  <c r="Q71" i="8"/>
  <c r="U17" i="9"/>
  <c r="E24" i="9"/>
  <c r="U24" i="9" s="1"/>
  <c r="E66" i="9"/>
  <c r="P15" i="10"/>
  <c r="Q30" i="10"/>
  <c r="U64" i="10"/>
  <c r="P71" i="10"/>
  <c r="E73" i="10"/>
  <c r="E53" i="11"/>
  <c r="U13" i="12"/>
  <c r="Q40" i="12"/>
  <c r="P66" i="12"/>
  <c r="Q71" i="12"/>
  <c r="Q72" i="12"/>
  <c r="E73" i="12"/>
  <c r="S96" i="12"/>
  <c r="U110" i="2"/>
  <c r="P40" i="10"/>
  <c r="T40" i="10" s="1"/>
  <c r="Q59" i="10"/>
  <c r="T66" i="10"/>
  <c r="P59" i="11"/>
  <c r="P72" i="11"/>
  <c r="P30" i="12"/>
  <c r="U30" i="11"/>
  <c r="R40" i="4"/>
  <c r="P72" i="4"/>
  <c r="P24" i="5"/>
  <c r="P33" i="5"/>
  <c r="T38" i="5"/>
  <c r="T50" i="5"/>
  <c r="T64" i="5"/>
  <c r="P72" i="5"/>
  <c r="E15" i="6"/>
  <c r="Q72" i="6"/>
  <c r="T88" i="6"/>
  <c r="T92" i="6"/>
  <c r="E66" i="7"/>
  <c r="T88" i="7"/>
  <c r="T92" i="7"/>
  <c r="U11" i="8"/>
  <c r="Q24" i="8"/>
  <c r="T29" i="8"/>
  <c r="U40" i="8"/>
  <c r="T37" i="8"/>
  <c r="T45" i="8"/>
  <c r="T61" i="8"/>
  <c r="T69" i="8"/>
  <c r="T90" i="8"/>
  <c r="T12" i="9"/>
  <c r="Q30" i="9"/>
  <c r="Q40" i="9"/>
  <c r="U45" i="9"/>
  <c r="T50" i="9"/>
  <c r="E73" i="9"/>
  <c r="T19" i="10"/>
  <c r="T39" i="10"/>
  <c r="Q40" i="10"/>
  <c r="T45" i="10"/>
  <c r="T63" i="10"/>
  <c r="E72" i="10"/>
  <c r="T27" i="11"/>
  <c r="E33" i="11"/>
  <c r="U35" i="11"/>
  <c r="U56" i="11"/>
  <c r="Q72" i="11"/>
  <c r="T93" i="11"/>
  <c r="T22" i="12"/>
  <c r="Q30" i="12"/>
  <c r="T38" i="12"/>
  <c r="T62" i="12"/>
  <c r="T87" i="12"/>
  <c r="U99" i="4"/>
  <c r="T114" i="4"/>
  <c r="U109" i="3"/>
  <c r="P66" i="4"/>
  <c r="P71" i="4"/>
  <c r="Q67" i="6"/>
  <c r="P24" i="9"/>
  <c r="R40" i="9"/>
  <c r="U32" i="10"/>
  <c r="P33" i="10"/>
  <c r="R40" i="10"/>
  <c r="P66" i="10"/>
  <c r="P30" i="11"/>
  <c r="Q40" i="11"/>
  <c r="R73" i="11"/>
  <c r="R30" i="12"/>
  <c r="P33" i="12"/>
  <c r="T33" i="12" s="1"/>
  <c r="E40" i="12"/>
  <c r="U114" i="10"/>
  <c r="T104" i="8"/>
  <c r="T107" i="3"/>
  <c r="U66" i="10"/>
  <c r="U51" i="4"/>
  <c r="U55" i="4"/>
  <c r="E73" i="4"/>
  <c r="R15" i="5"/>
  <c r="R33" i="5"/>
  <c r="P53" i="5"/>
  <c r="U58" i="5"/>
  <c r="P67" i="5"/>
  <c r="T9" i="6"/>
  <c r="U13" i="6"/>
  <c r="Q30" i="6"/>
  <c r="E33" i="6"/>
  <c r="U37" i="6"/>
  <c r="P40" i="6"/>
  <c r="T49" i="6"/>
  <c r="R53" i="6"/>
  <c r="T57" i="6"/>
  <c r="P66" i="6"/>
  <c r="R67" i="6"/>
  <c r="P71" i="6"/>
  <c r="U27" i="7"/>
  <c r="S40" i="7"/>
  <c r="U44" i="7"/>
  <c r="T50" i="7"/>
  <c r="U56" i="7"/>
  <c r="T87" i="7"/>
  <c r="T91" i="7"/>
  <c r="R15" i="8"/>
  <c r="U23" i="8"/>
  <c r="E30" i="8"/>
  <c r="S33" i="8"/>
  <c r="E53" i="8"/>
  <c r="T14" i="9"/>
  <c r="Q24" i="9"/>
  <c r="T44" i="9"/>
  <c r="Q71" i="9"/>
  <c r="Q33" i="10"/>
  <c r="E59" i="10"/>
  <c r="Q66" i="10"/>
  <c r="T94" i="10"/>
  <c r="Q30" i="11"/>
  <c r="P53" i="11"/>
  <c r="T53" i="11" s="1"/>
  <c r="P66" i="11"/>
  <c r="U104" i="1"/>
  <c r="R96" i="6"/>
  <c r="E67" i="4"/>
  <c r="P40" i="5"/>
  <c r="Q53" i="5"/>
  <c r="E59" i="5"/>
  <c r="Q67" i="5"/>
  <c r="P71" i="5"/>
  <c r="Q71" i="6"/>
  <c r="E72" i="6"/>
  <c r="P30" i="7"/>
  <c r="U63" i="7"/>
  <c r="P66" i="7"/>
  <c r="P73" i="7"/>
  <c r="E24" i="8"/>
  <c r="Q59" i="8"/>
  <c r="E30" i="9"/>
  <c r="P33" i="9"/>
  <c r="T33" i="9" s="1"/>
  <c r="T32" i="11"/>
  <c r="T36" i="11"/>
  <c r="E80" i="5"/>
  <c r="U111" i="5"/>
  <c r="U114" i="3"/>
  <c r="E53" i="12"/>
  <c r="P53" i="12"/>
  <c r="S67" i="12"/>
  <c r="T58" i="12"/>
  <c r="Q59" i="12"/>
  <c r="P73" i="12"/>
  <c r="T73" i="12" s="1"/>
  <c r="Q73" i="12"/>
  <c r="T101" i="12"/>
  <c r="T99" i="12"/>
  <c r="U110" i="12"/>
  <c r="T108" i="12"/>
  <c r="T104" i="12"/>
  <c r="T106" i="12"/>
  <c r="U102" i="12"/>
  <c r="P73" i="11"/>
  <c r="S67" i="11"/>
  <c r="Q73" i="11"/>
  <c r="U73" i="11" s="1"/>
  <c r="E67" i="11"/>
  <c r="T58" i="11"/>
  <c r="S73" i="11"/>
  <c r="R67" i="11"/>
  <c r="E73" i="11"/>
  <c r="U106" i="11"/>
  <c r="U111" i="11"/>
  <c r="P67" i="10"/>
  <c r="T67" i="10" s="1"/>
  <c r="Q53" i="10"/>
  <c r="E67" i="10"/>
  <c r="T47" i="10"/>
  <c r="E53" i="10"/>
  <c r="R67" i="10"/>
  <c r="Q67" i="10"/>
  <c r="U67" i="10" s="1"/>
  <c r="P73" i="10"/>
  <c r="T73" i="10" s="1"/>
  <c r="P59" i="10"/>
  <c r="Q73" i="10"/>
  <c r="U105" i="10"/>
  <c r="U108" i="10"/>
  <c r="E80" i="10"/>
  <c r="E53" i="9"/>
  <c r="Q53" i="9"/>
  <c r="R53" i="9"/>
  <c r="P73" i="9"/>
  <c r="T73" i="9" s="1"/>
  <c r="P67" i="9"/>
  <c r="U57" i="9"/>
  <c r="E59" i="9"/>
  <c r="R67" i="9"/>
  <c r="T97" i="9"/>
  <c r="U107" i="9"/>
  <c r="T109" i="9"/>
  <c r="Q53" i="8"/>
  <c r="T100" i="8"/>
  <c r="T102" i="8"/>
  <c r="R96" i="8"/>
  <c r="T105" i="8"/>
  <c r="R67" i="7"/>
  <c r="Q53" i="7"/>
  <c r="R53" i="7"/>
  <c r="S73" i="7"/>
  <c r="U47" i="7"/>
  <c r="Q73" i="7"/>
  <c r="U73" i="7" s="1"/>
  <c r="E59" i="7"/>
  <c r="P67" i="7"/>
  <c r="T67" i="7" s="1"/>
  <c r="Q59" i="7"/>
  <c r="L113" i="7"/>
  <c r="R113" i="7" s="1"/>
  <c r="T101" i="7"/>
  <c r="Q53" i="6"/>
  <c r="U53" i="6" s="1"/>
  <c r="P67" i="6"/>
  <c r="S73" i="6"/>
  <c r="P53" i="6"/>
  <c r="P59" i="6"/>
  <c r="E73" i="6"/>
  <c r="Q59" i="6"/>
  <c r="Q73" i="6"/>
  <c r="U73" i="6" s="1"/>
  <c r="R73" i="6"/>
  <c r="T106" i="6"/>
  <c r="U101" i="6"/>
  <c r="U104" i="6"/>
  <c r="U111" i="6"/>
  <c r="E80" i="6"/>
  <c r="Q73" i="5"/>
  <c r="T67" i="5"/>
  <c r="U67" i="5"/>
  <c r="E67" i="5"/>
  <c r="P73" i="5"/>
  <c r="T73" i="5" s="1"/>
  <c r="S73" i="5"/>
  <c r="U103" i="5"/>
  <c r="T105" i="5"/>
  <c r="U100" i="5"/>
  <c r="S96" i="5"/>
  <c r="P53" i="4"/>
  <c r="E53" i="4"/>
  <c r="T47" i="4"/>
  <c r="P67" i="4"/>
  <c r="T67" i="4" s="1"/>
  <c r="R73" i="4"/>
  <c r="R67" i="4"/>
  <c r="T102" i="4"/>
  <c r="U109" i="4"/>
  <c r="U101" i="4"/>
  <c r="E67" i="3"/>
  <c r="P53" i="3"/>
  <c r="Q53" i="3"/>
  <c r="E53" i="3"/>
  <c r="R67" i="3"/>
  <c r="Q59" i="3"/>
  <c r="R73" i="3"/>
  <c r="P67" i="3"/>
  <c r="T67" i="3" s="1"/>
  <c r="U57" i="3"/>
  <c r="Q67" i="3"/>
  <c r="U67" i="3" s="1"/>
  <c r="P73" i="3"/>
  <c r="T73" i="3" s="1"/>
  <c r="P59" i="3"/>
  <c r="S67" i="3"/>
  <c r="Q73" i="3"/>
  <c r="U73" i="3" s="1"/>
  <c r="U100" i="3"/>
  <c r="E53" i="2"/>
  <c r="P53" i="2"/>
  <c r="E67" i="2"/>
  <c r="Q53" i="2"/>
  <c r="S67" i="2"/>
  <c r="P73" i="2"/>
  <c r="U57" i="2"/>
  <c r="Q73" i="2"/>
  <c r="P59" i="2"/>
  <c r="Q59" i="2"/>
  <c r="P67" i="2"/>
  <c r="T67" i="2" s="1"/>
  <c r="T102" i="2"/>
  <c r="U100" i="2"/>
  <c r="S96" i="2"/>
  <c r="E80" i="2"/>
  <c r="P53" i="1"/>
  <c r="S67" i="1"/>
  <c r="Q53" i="1"/>
  <c r="U53" i="1" s="1"/>
  <c r="S53" i="1"/>
  <c r="E67" i="1"/>
  <c r="P73" i="1"/>
  <c r="Q73" i="1"/>
  <c r="P59" i="1"/>
  <c r="R73" i="1"/>
  <c r="U103" i="1"/>
  <c r="T105" i="1"/>
  <c r="U110" i="1"/>
  <c r="T100" i="1"/>
  <c r="T102" i="1"/>
  <c r="U108" i="1"/>
  <c r="E80" i="1"/>
  <c r="U59" i="1"/>
  <c r="T59" i="1"/>
  <c r="U33" i="1"/>
  <c r="T33" i="1"/>
  <c r="U30" i="2"/>
  <c r="T30" i="2"/>
  <c r="U59" i="2"/>
  <c r="T59" i="2"/>
  <c r="U24" i="4"/>
  <c r="T24" i="4"/>
  <c r="U59" i="3"/>
  <c r="T59" i="3"/>
  <c r="U30" i="1"/>
  <c r="T30" i="1"/>
  <c r="U30" i="4"/>
  <c r="T30" i="4"/>
  <c r="U24" i="2"/>
  <c r="T24" i="2"/>
  <c r="U24" i="3"/>
  <c r="T24" i="3"/>
  <c r="T30" i="3"/>
  <c r="U33" i="3"/>
  <c r="T33" i="3"/>
  <c r="U29" i="7"/>
  <c r="T29" i="7"/>
  <c r="U62" i="10"/>
  <c r="T62" i="10"/>
  <c r="T20" i="1"/>
  <c r="T40" i="1"/>
  <c r="U40" i="1"/>
  <c r="T44" i="1"/>
  <c r="T52" i="1"/>
  <c r="T56" i="1"/>
  <c r="T89" i="1"/>
  <c r="T11" i="2"/>
  <c r="T23" i="2"/>
  <c r="T27" i="2"/>
  <c r="T35" i="2"/>
  <c r="T47" i="2"/>
  <c r="T63" i="2"/>
  <c r="T70" i="2"/>
  <c r="T92" i="2"/>
  <c r="U15" i="3"/>
  <c r="T15" i="3"/>
  <c r="T14" i="3"/>
  <c r="T18" i="3"/>
  <c r="T38" i="3"/>
  <c r="T42" i="3"/>
  <c r="T50" i="3"/>
  <c r="T66" i="3"/>
  <c r="T87" i="3"/>
  <c r="T9" i="4"/>
  <c r="T21" i="4"/>
  <c r="Q71" i="4"/>
  <c r="P15" i="5"/>
  <c r="T15" i="5" s="1"/>
  <c r="U19" i="5"/>
  <c r="T19" i="5"/>
  <c r="U23" i="5"/>
  <c r="T23" i="5"/>
  <c r="T32" i="5"/>
  <c r="U40" i="5"/>
  <c r="T40" i="5"/>
  <c r="U35" i="5"/>
  <c r="T35" i="5"/>
  <c r="U59" i="5"/>
  <c r="T59" i="5"/>
  <c r="U24" i="6"/>
  <c r="T24" i="6"/>
  <c r="P33" i="6"/>
  <c r="T39" i="6"/>
  <c r="U42" i="6"/>
  <c r="T42" i="6"/>
  <c r="U46" i="6"/>
  <c r="T46" i="6"/>
  <c r="U15" i="7"/>
  <c r="T15" i="7"/>
  <c r="T73" i="7"/>
  <c r="U9" i="7"/>
  <c r="T9" i="7"/>
  <c r="U13" i="7"/>
  <c r="T13" i="7"/>
  <c r="U53" i="7"/>
  <c r="U43" i="7"/>
  <c r="T43" i="7"/>
  <c r="U59" i="7"/>
  <c r="T59" i="7"/>
  <c r="U91" i="10"/>
  <c r="T91" i="10"/>
  <c r="U13" i="11"/>
  <c r="T13" i="11"/>
  <c r="U53" i="4"/>
  <c r="U57" i="11"/>
  <c r="T57" i="11"/>
  <c r="U59" i="4"/>
  <c r="T59" i="4"/>
  <c r="U55" i="5"/>
  <c r="T55" i="5"/>
  <c r="T39" i="1"/>
  <c r="T43" i="1"/>
  <c r="T51" i="1"/>
  <c r="T55" i="1"/>
  <c r="U72" i="1"/>
  <c r="T72" i="1"/>
  <c r="U71" i="1"/>
  <c r="T71" i="1"/>
  <c r="T91" i="2"/>
  <c r="T13" i="3"/>
  <c r="T29" i="3"/>
  <c r="T37" i="3"/>
  <c r="T49" i="3"/>
  <c r="T65" i="3"/>
  <c r="T94" i="3"/>
  <c r="T20" i="4"/>
  <c r="U48" i="4"/>
  <c r="T48" i="4"/>
  <c r="Q15" i="5"/>
  <c r="P30" i="5"/>
  <c r="U39" i="5"/>
  <c r="T39" i="5"/>
  <c r="U10" i="6"/>
  <c r="T10" i="6"/>
  <c r="U14" i="6"/>
  <c r="T14" i="6"/>
  <c r="S40" i="6"/>
  <c r="U50" i="6"/>
  <c r="T50" i="6"/>
  <c r="U59" i="6"/>
  <c r="T59" i="6"/>
  <c r="Q30" i="7"/>
  <c r="T49" i="7"/>
  <c r="U49" i="7"/>
  <c r="U72" i="10"/>
  <c r="T72" i="10"/>
  <c r="U71" i="10"/>
  <c r="U69" i="10"/>
  <c r="T71" i="10"/>
  <c r="T69" i="10"/>
  <c r="U30" i="5"/>
  <c r="T30" i="5"/>
  <c r="U62" i="6"/>
  <c r="T62" i="6"/>
  <c r="U64" i="8"/>
  <c r="T64" i="8"/>
  <c r="U53" i="12"/>
  <c r="T53" i="12"/>
  <c r="U45" i="12"/>
  <c r="T45" i="12"/>
  <c r="U72" i="3"/>
  <c r="T72" i="3"/>
  <c r="U71" i="3"/>
  <c r="T71" i="3"/>
  <c r="T33" i="4"/>
  <c r="U87" i="6"/>
  <c r="T87" i="6"/>
  <c r="U91" i="6"/>
  <c r="T91" i="6"/>
  <c r="U24" i="7"/>
  <c r="T24" i="7"/>
  <c r="U89" i="8"/>
  <c r="T89" i="8"/>
  <c r="U11" i="9"/>
  <c r="T11" i="9"/>
  <c r="U73" i="1"/>
  <c r="T73" i="1"/>
  <c r="U67" i="1"/>
  <c r="U15" i="1"/>
  <c r="T67" i="1"/>
  <c r="T15" i="1"/>
  <c r="U66" i="1"/>
  <c r="T66" i="1"/>
  <c r="U53" i="3"/>
  <c r="T53" i="3"/>
  <c r="P40" i="4"/>
  <c r="T40" i="4" s="1"/>
  <c r="U44" i="4"/>
  <c r="T44" i="4"/>
  <c r="U52" i="4"/>
  <c r="T52" i="4"/>
  <c r="P59" i="4"/>
  <c r="Q24" i="5"/>
  <c r="U27" i="5"/>
  <c r="T27" i="5"/>
  <c r="Q30" i="5"/>
  <c r="T36" i="5"/>
  <c r="U88" i="5"/>
  <c r="T88" i="5"/>
  <c r="U92" i="5"/>
  <c r="T92" i="5"/>
  <c r="P30" i="6"/>
  <c r="S53" i="6"/>
  <c r="T10" i="7"/>
  <c r="P24" i="7"/>
  <c r="T39" i="7"/>
  <c r="U49" i="8"/>
  <c r="T49" i="8"/>
  <c r="U43" i="9"/>
  <c r="T43" i="9"/>
  <c r="U53" i="9"/>
  <c r="U47" i="9"/>
  <c r="T47" i="9"/>
  <c r="U24" i="10"/>
  <c r="T24" i="10"/>
  <c r="U59" i="11"/>
  <c r="T59" i="11"/>
  <c r="U30" i="6"/>
  <c r="T30" i="6"/>
  <c r="U40" i="9"/>
  <c r="T40" i="9"/>
  <c r="U35" i="9"/>
  <c r="T35" i="9"/>
  <c r="U42" i="10"/>
  <c r="T42" i="10"/>
  <c r="T13" i="1"/>
  <c r="T49" i="1"/>
  <c r="T23" i="3"/>
  <c r="T27" i="3"/>
  <c r="U22" i="6"/>
  <c r="T22" i="6"/>
  <c r="T51" i="6"/>
  <c r="U17" i="7"/>
  <c r="T17" i="7"/>
  <c r="Q24" i="7"/>
  <c r="U36" i="7"/>
  <c r="T36" i="7"/>
  <c r="U65" i="7"/>
  <c r="T65" i="7"/>
  <c r="U65" i="8"/>
  <c r="T65" i="8"/>
  <c r="T89" i="9"/>
  <c r="U10" i="10"/>
  <c r="T10" i="10"/>
  <c r="U14" i="10"/>
  <c r="T14" i="10"/>
  <c r="T18" i="11"/>
  <c r="U24" i="11"/>
  <c r="T24" i="11"/>
  <c r="U40" i="3"/>
  <c r="T40" i="3"/>
  <c r="U26" i="6"/>
  <c r="T26" i="6"/>
  <c r="U38" i="6"/>
  <c r="T38" i="6"/>
  <c r="U72" i="6"/>
  <c r="T72" i="6"/>
  <c r="U71" i="6"/>
  <c r="T71" i="6"/>
  <c r="U69" i="6"/>
  <c r="T69" i="6"/>
  <c r="U22" i="10"/>
  <c r="T22" i="10"/>
  <c r="U53" i="2"/>
  <c r="T53" i="2"/>
  <c r="T20" i="2"/>
  <c r="T33" i="2"/>
  <c r="T44" i="2"/>
  <c r="T56" i="2"/>
  <c r="T11" i="3"/>
  <c r="T47" i="3"/>
  <c r="T63" i="3"/>
  <c r="T70" i="3"/>
  <c r="T92" i="3"/>
  <c r="T14" i="4"/>
  <c r="T18" i="4"/>
  <c r="Q59" i="4"/>
  <c r="U53" i="5"/>
  <c r="T53" i="5"/>
  <c r="U43" i="5"/>
  <c r="T43" i="5"/>
  <c r="U47" i="5"/>
  <c r="T47" i="5"/>
  <c r="U70" i="5"/>
  <c r="T70" i="5"/>
  <c r="T12" i="1"/>
  <c r="U17" i="1"/>
  <c r="T28" i="1"/>
  <c r="U29" i="1"/>
  <c r="T32" i="1"/>
  <c r="T36" i="1"/>
  <c r="U37" i="1"/>
  <c r="T53" i="1"/>
  <c r="T48" i="1"/>
  <c r="T64" i="1"/>
  <c r="U65" i="1"/>
  <c r="T93" i="1"/>
  <c r="U94" i="1"/>
  <c r="T19" i="2"/>
  <c r="T39" i="2"/>
  <c r="T43" i="2"/>
  <c r="T51" i="2"/>
  <c r="U52" i="2"/>
  <c r="T55" i="2"/>
  <c r="U72" i="2"/>
  <c r="T72" i="2"/>
  <c r="U71" i="2"/>
  <c r="T71" i="2"/>
  <c r="T88" i="2"/>
  <c r="U89" i="2"/>
  <c r="T10" i="3"/>
  <c r="T22" i="3"/>
  <c r="T26" i="3"/>
  <c r="U35" i="3"/>
  <c r="T46" i="3"/>
  <c r="T58" i="3"/>
  <c r="T62" i="3"/>
  <c r="T69" i="3"/>
  <c r="T91" i="3"/>
  <c r="T13" i="4"/>
  <c r="T17" i="4"/>
  <c r="T29" i="4"/>
  <c r="T45" i="4"/>
  <c r="Q53" i="4"/>
  <c r="U56" i="4"/>
  <c r="T56" i="4"/>
  <c r="U66" i="4"/>
  <c r="T66" i="4"/>
  <c r="U61" i="4"/>
  <c r="P73" i="4"/>
  <c r="T73" i="4" s="1"/>
  <c r="U89" i="4"/>
  <c r="T89" i="4"/>
  <c r="U93" i="4"/>
  <c r="T93" i="4"/>
  <c r="U11" i="5"/>
  <c r="T11" i="5"/>
  <c r="T28" i="5"/>
  <c r="U51" i="5"/>
  <c r="T51" i="5"/>
  <c r="P59" i="5"/>
  <c r="P66" i="5"/>
  <c r="R67" i="5"/>
  <c r="R73" i="5"/>
  <c r="T93" i="5"/>
  <c r="R15" i="6"/>
  <c r="U18" i="6"/>
  <c r="T18" i="6"/>
  <c r="U58" i="6"/>
  <c r="T58" i="6"/>
  <c r="Q66" i="6"/>
  <c r="U21" i="7"/>
  <c r="T21" i="7"/>
  <c r="E30" i="7"/>
  <c r="P33" i="7"/>
  <c r="T33" i="7" s="1"/>
  <c r="U66" i="7"/>
  <c r="U61" i="7"/>
  <c r="T66" i="7"/>
  <c r="T61" i="7"/>
  <c r="Q67" i="7"/>
  <c r="U67" i="7" s="1"/>
  <c r="T17" i="8"/>
  <c r="P53" i="8"/>
  <c r="U55" i="9"/>
  <c r="T55" i="9"/>
  <c r="U59" i="9"/>
  <c r="T59" i="9"/>
  <c r="U33" i="10"/>
  <c r="T33" i="10"/>
  <c r="U38" i="10"/>
  <c r="T38" i="10"/>
  <c r="E72" i="11"/>
  <c r="T27" i="12"/>
  <c r="U27" i="12"/>
  <c r="U40" i="2"/>
  <c r="T40" i="2"/>
  <c r="U15" i="4"/>
  <c r="T15" i="4"/>
  <c r="U33" i="5"/>
  <c r="T33" i="5"/>
  <c r="T35" i="1"/>
  <c r="U73" i="2"/>
  <c r="U67" i="2"/>
  <c r="U15" i="2"/>
  <c r="T73" i="2"/>
  <c r="T15" i="2"/>
  <c r="U43" i="2"/>
  <c r="U66" i="2"/>
  <c r="T66" i="2"/>
  <c r="T9" i="3"/>
  <c r="T61" i="3"/>
  <c r="U69" i="3"/>
  <c r="U36" i="4"/>
  <c r="T36" i="4"/>
  <c r="U64" i="4"/>
  <c r="T64" i="4"/>
  <c r="Q67" i="4"/>
  <c r="U67" i="4" s="1"/>
  <c r="Q73" i="4"/>
  <c r="U73" i="4" s="1"/>
  <c r="E24" i="5"/>
  <c r="T48" i="5"/>
  <c r="Q59" i="5"/>
  <c r="U63" i="5"/>
  <c r="T63" i="5"/>
  <c r="Q66" i="5"/>
  <c r="Q71" i="5"/>
  <c r="U33" i="6"/>
  <c r="T33" i="6"/>
  <c r="T53" i="6"/>
  <c r="U43" i="6"/>
  <c r="P73" i="6"/>
  <c r="T73" i="6" s="1"/>
  <c r="Q33" i="7"/>
  <c r="U33" i="7" s="1"/>
  <c r="U32" i="8"/>
  <c r="T32" i="8"/>
  <c r="P71" i="9"/>
  <c r="P24" i="10"/>
  <c r="U92" i="10"/>
  <c r="T92" i="10"/>
  <c r="T92" i="12"/>
  <c r="U92" i="12"/>
  <c r="T53" i="4"/>
  <c r="U71" i="5"/>
  <c r="T71" i="5"/>
  <c r="T72" i="5"/>
  <c r="U45" i="7"/>
  <c r="T45" i="7"/>
  <c r="Q66" i="7"/>
  <c r="U72" i="7"/>
  <c r="T72" i="7"/>
  <c r="U71" i="7"/>
  <c r="T71" i="7"/>
  <c r="U69" i="7"/>
  <c r="Q72" i="7"/>
  <c r="U20" i="8"/>
  <c r="T20" i="8"/>
  <c r="P59" i="8"/>
  <c r="P73" i="8"/>
  <c r="T73" i="8" s="1"/>
  <c r="U93" i="8"/>
  <c r="T93" i="8"/>
  <c r="U30" i="9"/>
  <c r="T30" i="9"/>
  <c r="U33" i="9"/>
  <c r="U39" i="9"/>
  <c r="T39" i="9"/>
  <c r="Q73" i="9"/>
  <c r="U73" i="9" s="1"/>
  <c r="E15" i="10"/>
  <c r="U21" i="11"/>
  <c r="T21" i="11"/>
  <c r="U90" i="11"/>
  <c r="T90" i="11"/>
  <c r="U94" i="11"/>
  <c r="T94" i="11"/>
  <c r="T63" i="4"/>
  <c r="U15" i="5"/>
  <c r="U73" i="5"/>
  <c r="U66" i="5"/>
  <c r="T66" i="5"/>
  <c r="P40" i="7"/>
  <c r="S67" i="7"/>
  <c r="P71" i="7"/>
  <c r="R72" i="7"/>
  <c r="U24" i="8"/>
  <c r="T24" i="8"/>
  <c r="Q33" i="8"/>
  <c r="U36" i="8"/>
  <c r="T36" i="8"/>
  <c r="U52" i="8"/>
  <c r="T52" i="8"/>
  <c r="P71" i="8"/>
  <c r="Q73" i="8"/>
  <c r="U73" i="8" s="1"/>
  <c r="U10" i="9"/>
  <c r="P66" i="9"/>
  <c r="Q67" i="9"/>
  <c r="U67" i="9" s="1"/>
  <c r="U70" i="9"/>
  <c r="T70" i="9"/>
  <c r="P72" i="9"/>
  <c r="R73" i="9"/>
  <c r="U88" i="9"/>
  <c r="T88" i="9"/>
  <c r="U92" i="9"/>
  <c r="T92" i="9"/>
  <c r="U26" i="10"/>
  <c r="T26" i="10"/>
  <c r="U30" i="10"/>
  <c r="T30" i="10"/>
  <c r="U59" i="10"/>
  <c r="T59" i="10"/>
  <c r="P72" i="10"/>
  <c r="R15" i="11"/>
  <c r="U17" i="11"/>
  <c r="T17" i="11"/>
  <c r="U97" i="8"/>
  <c r="T97" i="8"/>
  <c r="U107" i="7"/>
  <c r="T107" i="7"/>
  <c r="U110" i="5"/>
  <c r="T110" i="5"/>
  <c r="U40" i="6"/>
  <c r="T40" i="6"/>
  <c r="T46" i="7"/>
  <c r="Q71" i="7"/>
  <c r="U44" i="8"/>
  <c r="T44" i="8"/>
  <c r="U48" i="8"/>
  <c r="T48" i="8"/>
  <c r="U56" i="8"/>
  <c r="T56" i="8"/>
  <c r="T94" i="8"/>
  <c r="U63" i="9"/>
  <c r="T63" i="9"/>
  <c r="Q72" i="9"/>
  <c r="T36" i="10"/>
  <c r="T62" i="11"/>
  <c r="U72" i="11"/>
  <c r="T72" i="11"/>
  <c r="U69" i="11"/>
  <c r="U71" i="11"/>
  <c r="T71" i="11"/>
  <c r="T11" i="12"/>
  <c r="U11" i="12"/>
  <c r="U26" i="12"/>
  <c r="T26" i="12"/>
  <c r="T109" i="11"/>
  <c r="U109" i="11"/>
  <c r="U101" i="9"/>
  <c r="T101" i="9"/>
  <c r="T105" i="6"/>
  <c r="U105" i="6"/>
  <c r="U67" i="6"/>
  <c r="U15" i="6"/>
  <c r="T67" i="6"/>
  <c r="T15" i="6"/>
  <c r="U66" i="6"/>
  <c r="T66" i="6"/>
  <c r="S71" i="7"/>
  <c r="U90" i="7"/>
  <c r="T90" i="7"/>
  <c r="P15" i="8"/>
  <c r="T15" i="8" s="1"/>
  <c r="E33" i="8"/>
  <c r="P40" i="8"/>
  <c r="U59" i="8"/>
  <c r="T59" i="8"/>
  <c r="P67" i="8"/>
  <c r="T67" i="8" s="1"/>
  <c r="P15" i="9"/>
  <c r="U23" i="9"/>
  <c r="T23" i="9"/>
  <c r="P30" i="9"/>
  <c r="Q59" i="9"/>
  <c r="E67" i="9"/>
  <c r="U40" i="10"/>
  <c r="U35" i="10"/>
  <c r="P53" i="10"/>
  <c r="T53" i="10" s="1"/>
  <c r="U58" i="10"/>
  <c r="T58" i="10"/>
  <c r="U87" i="10"/>
  <c r="T87" i="10"/>
  <c r="U29" i="11"/>
  <c r="T29" i="11"/>
  <c r="Q66" i="11"/>
  <c r="T111" i="1"/>
  <c r="U111" i="1"/>
  <c r="T43" i="4"/>
  <c r="U71" i="4"/>
  <c r="T71" i="4"/>
  <c r="U72" i="4"/>
  <c r="T72" i="4"/>
  <c r="U40" i="7"/>
  <c r="T40" i="7"/>
  <c r="T35" i="7"/>
  <c r="E40" i="7"/>
  <c r="P53" i="7"/>
  <c r="T53" i="7" s="1"/>
  <c r="U57" i="7"/>
  <c r="T57" i="7"/>
  <c r="P59" i="7"/>
  <c r="U94" i="7"/>
  <c r="T94" i="7"/>
  <c r="U12" i="8"/>
  <c r="T12" i="8"/>
  <c r="Q15" i="8"/>
  <c r="U15" i="8" s="1"/>
  <c r="P24" i="8"/>
  <c r="U28" i="8"/>
  <c r="T28" i="8"/>
  <c r="P30" i="8"/>
  <c r="T30" i="8" s="1"/>
  <c r="Q40" i="8"/>
  <c r="Q67" i="8"/>
  <c r="U67" i="8" s="1"/>
  <c r="Q15" i="9"/>
  <c r="U15" i="9" s="1"/>
  <c r="U19" i="9"/>
  <c r="T19" i="9"/>
  <c r="U27" i="9"/>
  <c r="T27" i="9"/>
  <c r="E40" i="9"/>
  <c r="U51" i="9"/>
  <c r="T51" i="9"/>
  <c r="P53" i="9"/>
  <c r="T53" i="9" s="1"/>
  <c r="Q15" i="10"/>
  <c r="U15" i="10" s="1"/>
  <c r="U18" i="10"/>
  <c r="T18" i="10"/>
  <c r="P30" i="10"/>
  <c r="U46" i="10"/>
  <c r="T46" i="10"/>
  <c r="U50" i="10"/>
  <c r="T50" i="10"/>
  <c r="R71" i="10"/>
  <c r="T73" i="11"/>
  <c r="U15" i="11"/>
  <c r="T15" i="11"/>
  <c r="U9" i="11"/>
  <c r="T9" i="11"/>
  <c r="U33" i="11"/>
  <c r="T33" i="11"/>
  <c r="U91" i="11"/>
  <c r="T91" i="11"/>
  <c r="U24" i="12"/>
  <c r="T24" i="12"/>
  <c r="U57" i="12"/>
  <c r="T57" i="12"/>
  <c r="T98" i="3"/>
  <c r="U98" i="3"/>
  <c r="U72" i="5"/>
  <c r="U73" i="10"/>
  <c r="T15" i="10"/>
  <c r="P40" i="11"/>
  <c r="U45" i="11"/>
  <c r="T45" i="11"/>
  <c r="Q53" i="11"/>
  <c r="U53" i="11" s="1"/>
  <c r="E66" i="11"/>
  <c r="P71" i="11"/>
  <c r="P15" i="12"/>
  <c r="T15" i="12" s="1"/>
  <c r="U30" i="12"/>
  <c r="T30" i="12"/>
  <c r="T105" i="7"/>
  <c r="U105" i="7"/>
  <c r="T103" i="6"/>
  <c r="U103" i="6"/>
  <c r="U110" i="4"/>
  <c r="T110" i="4"/>
  <c r="U107" i="2"/>
  <c r="T107" i="2"/>
  <c r="U71" i="8"/>
  <c r="T71" i="8"/>
  <c r="U72" i="8"/>
  <c r="T72" i="8"/>
  <c r="U61" i="11"/>
  <c r="T61" i="11"/>
  <c r="U66" i="11"/>
  <c r="T66" i="11"/>
  <c r="Q71" i="11"/>
  <c r="R72" i="11"/>
  <c r="U12" i="12"/>
  <c r="T12" i="12"/>
  <c r="Q15" i="12"/>
  <c r="T35" i="12"/>
  <c r="U40" i="12"/>
  <c r="T40" i="12"/>
  <c r="Q53" i="12"/>
  <c r="U56" i="12"/>
  <c r="T56" i="12"/>
  <c r="U65" i="12"/>
  <c r="T65" i="12"/>
  <c r="S96" i="1"/>
  <c r="M113" i="1"/>
  <c r="S113" i="1" s="1"/>
  <c r="T109" i="12"/>
  <c r="U109" i="12"/>
  <c r="T109" i="10"/>
  <c r="U109" i="10"/>
  <c r="U114" i="9"/>
  <c r="T114" i="9"/>
  <c r="U108" i="5"/>
  <c r="T108" i="5"/>
  <c r="U108" i="4"/>
  <c r="T108" i="4"/>
  <c r="U66" i="8"/>
  <c r="T66" i="8"/>
  <c r="U53" i="10"/>
  <c r="T46" i="11"/>
  <c r="U52" i="11"/>
  <c r="T23" i="12"/>
  <c r="U23" i="12"/>
  <c r="U103" i="11"/>
  <c r="T103" i="11"/>
  <c r="U102" i="10"/>
  <c r="T102" i="10"/>
  <c r="T107" i="10"/>
  <c r="U107" i="10"/>
  <c r="U105" i="2"/>
  <c r="T105" i="2"/>
  <c r="U53" i="8"/>
  <c r="T53" i="8"/>
  <c r="U72" i="9"/>
  <c r="T72" i="9"/>
  <c r="U71" i="9"/>
  <c r="T71" i="9"/>
  <c r="P67" i="11"/>
  <c r="T67" i="11" s="1"/>
  <c r="P40" i="12"/>
  <c r="U59" i="12"/>
  <c r="T59" i="12"/>
  <c r="Q66" i="12"/>
  <c r="T101" i="11"/>
  <c r="U101" i="11"/>
  <c r="U98" i="10"/>
  <c r="T98" i="10"/>
  <c r="U97" i="5"/>
  <c r="T97" i="5"/>
  <c r="U102" i="5"/>
  <c r="T102" i="5"/>
  <c r="T40" i="8"/>
  <c r="T35" i="8"/>
  <c r="T15" i="9"/>
  <c r="T67" i="9"/>
  <c r="U66" i="9"/>
  <c r="T66" i="9"/>
  <c r="P24" i="11"/>
  <c r="U40" i="11"/>
  <c r="Q67" i="11"/>
  <c r="U67" i="11" s="1"/>
  <c r="U73" i="12"/>
  <c r="U48" i="12"/>
  <c r="T48" i="12"/>
  <c r="T109" i="6"/>
  <c r="U109" i="6"/>
  <c r="U99" i="2"/>
  <c r="T99" i="2"/>
  <c r="U63" i="12"/>
  <c r="U70" i="12"/>
  <c r="T100" i="10"/>
  <c r="U100" i="10"/>
  <c r="T66" i="12"/>
  <c r="U32" i="12"/>
  <c r="T32" i="12"/>
  <c r="P59" i="12"/>
  <c r="U64" i="12"/>
  <c r="T64" i="12"/>
  <c r="P67" i="12"/>
  <c r="T67" i="12" s="1"/>
  <c r="E80" i="12"/>
  <c r="E80" i="9"/>
  <c r="S96" i="10"/>
  <c r="T99" i="9"/>
  <c r="U99" i="9"/>
  <c r="U15" i="12"/>
  <c r="Q67" i="12"/>
  <c r="U67" i="12" s="1"/>
  <c r="E80" i="8"/>
  <c r="L113" i="5"/>
  <c r="R113" i="5" s="1"/>
  <c r="R96" i="5"/>
  <c r="T40" i="11"/>
  <c r="E80" i="11"/>
  <c r="E80" i="4"/>
  <c r="T103" i="3"/>
  <c r="U101" i="2"/>
  <c r="U109" i="2"/>
  <c r="Q24" i="12"/>
  <c r="Q33" i="12"/>
  <c r="U33" i="12" s="1"/>
  <c r="U36" i="12"/>
  <c r="T36" i="12"/>
  <c r="U71" i="12"/>
  <c r="T71" i="12"/>
  <c r="E80" i="7"/>
  <c r="T97" i="1"/>
  <c r="U114" i="1"/>
  <c r="T114" i="1"/>
  <c r="U104" i="9"/>
  <c r="U98" i="8"/>
  <c r="T99" i="7"/>
  <c r="U110" i="7"/>
  <c r="U97" i="6"/>
  <c r="M113" i="4"/>
  <c r="S113" i="4" s="1"/>
  <c r="U101" i="3"/>
  <c r="R33" i="12"/>
  <c r="U93" i="12"/>
  <c r="T93" i="12"/>
  <c r="E80" i="3"/>
  <c r="L113" i="1"/>
  <c r="R113" i="1" s="1"/>
  <c r="R96" i="1"/>
  <c r="U102" i="11"/>
  <c r="T97" i="7"/>
  <c r="U104" i="7"/>
  <c r="U106" i="7"/>
  <c r="E96" i="6"/>
  <c r="U96" i="6" s="1"/>
  <c r="T108" i="3"/>
  <c r="M113" i="6"/>
  <c r="S113" i="6" s="1"/>
  <c r="U105" i="4"/>
  <c r="T105" i="4"/>
  <c r="R96" i="12"/>
  <c r="E96" i="11"/>
  <c r="R96" i="10"/>
  <c r="L113" i="10"/>
  <c r="R113" i="10" s="1"/>
  <c r="T104" i="10"/>
  <c r="E96" i="9"/>
  <c r="T103" i="9"/>
  <c r="T103" i="7"/>
  <c r="T99" i="5"/>
  <c r="R96" i="4"/>
  <c r="U102" i="3"/>
  <c r="T106" i="3"/>
  <c r="E96" i="2"/>
  <c r="T98" i="2"/>
  <c r="T99" i="1"/>
  <c r="U103" i="12"/>
  <c r="T107" i="12"/>
  <c r="T114" i="12"/>
  <c r="R96" i="11"/>
  <c r="T97" i="11"/>
  <c r="U110" i="11"/>
  <c r="T106" i="10"/>
  <c r="S96" i="9"/>
  <c r="T105" i="9"/>
  <c r="S96" i="8"/>
  <c r="U99" i="8"/>
  <c r="T103" i="8"/>
  <c r="U109" i="8"/>
  <c r="T109" i="8"/>
  <c r="U100" i="7"/>
  <c r="T100" i="7"/>
  <c r="T109" i="7"/>
  <c r="T100" i="6"/>
  <c r="T101" i="5"/>
  <c r="U103" i="4"/>
  <c r="T107" i="4"/>
  <c r="E96" i="3"/>
  <c r="R96" i="2"/>
  <c r="L113" i="2"/>
  <c r="R113" i="2" s="1"/>
  <c r="T104" i="2"/>
  <c r="U111" i="2"/>
  <c r="T111" i="2"/>
  <c r="E96" i="10"/>
  <c r="S96" i="11"/>
  <c r="T99" i="11"/>
  <c r="T97" i="10"/>
  <c r="T111" i="9"/>
  <c r="T111" i="7"/>
  <c r="T102" i="6"/>
  <c r="U110" i="3"/>
  <c r="U98" i="1"/>
  <c r="E96" i="1"/>
  <c r="T98" i="1"/>
  <c r="T107" i="1"/>
  <c r="T98" i="12"/>
  <c r="U111" i="12"/>
  <c r="T105" i="11"/>
  <c r="U97" i="10"/>
  <c r="U107" i="8"/>
  <c r="T111" i="8"/>
  <c r="U98" i="7"/>
  <c r="T102" i="7"/>
  <c r="U108" i="7"/>
  <c r="T108" i="7"/>
  <c r="U99" i="6"/>
  <c r="T99" i="6"/>
  <c r="T108" i="6"/>
  <c r="T109" i="5"/>
  <c r="T100" i="4"/>
  <c r="S96" i="3"/>
  <c r="T99" i="3"/>
  <c r="T97" i="2"/>
  <c r="U103" i="2"/>
  <c r="T103" i="2"/>
  <c r="U106" i="1"/>
  <c r="T106" i="1"/>
  <c r="U97" i="12"/>
  <c r="T97" i="12"/>
  <c r="E96" i="12"/>
  <c r="U104" i="11"/>
  <c r="T104" i="11"/>
  <c r="U107" i="6"/>
  <c r="T107" i="6"/>
  <c r="E96" i="7"/>
  <c r="S96" i="7"/>
  <c r="M113" i="7"/>
  <c r="S113" i="7" s="1"/>
  <c r="U104" i="3"/>
  <c r="T104" i="3"/>
  <c r="U105" i="12"/>
  <c r="T105" i="12"/>
  <c r="E96" i="8"/>
  <c r="U101" i="8"/>
  <c r="T101" i="8"/>
  <c r="T101" i="1"/>
  <c r="U103" i="10"/>
  <c r="T103" i="10"/>
  <c r="U102" i="9"/>
  <c r="T102" i="9"/>
  <c r="U98" i="5"/>
  <c r="E96" i="5"/>
  <c r="T98" i="5"/>
  <c r="T107" i="5"/>
  <c r="T98" i="4"/>
  <c r="R96" i="3"/>
  <c r="T97" i="3"/>
  <c r="T106" i="2"/>
  <c r="T109" i="1"/>
  <c r="T100" i="12"/>
  <c r="T107" i="11"/>
  <c r="U114" i="11"/>
  <c r="U101" i="10"/>
  <c r="U111" i="10"/>
  <c r="T111" i="10"/>
  <c r="U100" i="9"/>
  <c r="U110" i="9"/>
  <c r="T110" i="9"/>
  <c r="T110" i="6"/>
  <c r="U106" i="5"/>
  <c r="T106" i="5"/>
  <c r="U97" i="4"/>
  <c r="T97" i="4"/>
  <c r="E96" i="4"/>
  <c r="U111" i="4"/>
  <c r="T105" i="3"/>
  <c r="U97" i="2"/>
  <c r="T114" i="2"/>
  <c r="T114" i="8"/>
  <c r="T24" i="1" l="1"/>
  <c r="T24" i="9"/>
  <c r="E113" i="6"/>
  <c r="T96" i="6"/>
  <c r="U33" i="8"/>
  <c r="T33" i="8"/>
  <c r="U24" i="5"/>
  <c r="T24" i="5"/>
  <c r="U30" i="7"/>
  <c r="T30" i="7"/>
  <c r="E113" i="7"/>
  <c r="T96" i="7"/>
  <c r="U96" i="7"/>
  <c r="T96" i="1"/>
  <c r="E113" i="1"/>
  <c r="U96" i="1"/>
  <c r="E113" i="2"/>
  <c r="T96" i="2"/>
  <c r="U96" i="2"/>
  <c r="T96" i="11"/>
  <c r="U96" i="11"/>
  <c r="E113" i="11"/>
  <c r="E113" i="10"/>
  <c r="U96" i="10"/>
  <c r="T96" i="10"/>
  <c r="U113" i="6"/>
  <c r="T113" i="6"/>
  <c r="T96" i="12"/>
  <c r="E113" i="12"/>
  <c r="U96" i="12"/>
  <c r="T96" i="4"/>
  <c r="E113" i="4"/>
  <c r="U96" i="4"/>
  <c r="U96" i="8"/>
  <c r="E113" i="8"/>
  <c r="T96" i="8"/>
  <c r="E113" i="5"/>
  <c r="U96" i="5"/>
  <c r="T96" i="5"/>
  <c r="T96" i="3"/>
  <c r="U96" i="3"/>
  <c r="E113" i="3"/>
  <c r="U96" i="9"/>
  <c r="T96" i="9"/>
  <c r="E113" i="9"/>
  <c r="U113" i="11" l="1"/>
  <c r="T113" i="11"/>
  <c r="T113" i="4"/>
  <c r="U113" i="4"/>
  <c r="U113" i="10"/>
  <c r="T113" i="10"/>
  <c r="U113" i="9"/>
  <c r="T113" i="9"/>
  <c r="T113" i="5"/>
  <c r="U113" i="5"/>
  <c r="U113" i="3"/>
  <c r="T113" i="3"/>
  <c r="U113" i="2"/>
  <c r="T113" i="2"/>
  <c r="T113" i="1"/>
  <c r="U113" i="1"/>
  <c r="T113" i="12"/>
  <c r="U113" i="12"/>
  <c r="T113" i="8"/>
  <c r="U113" i="8"/>
  <c r="U113" i="7"/>
  <c r="T113" i="7"/>
</calcChain>
</file>

<file path=xl/sharedStrings.xml><?xml version="1.0" encoding="utf-8"?>
<sst xmlns="http://schemas.openxmlformats.org/spreadsheetml/2006/main" count="2836" uniqueCount="137">
  <si>
    <t>Figures Finalised as at 2024/04/26</t>
  </si>
  <si>
    <t/>
  </si>
  <si>
    <t>3rd Quarter Ended 31 March 2024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</si>
  <si>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</si>
  <si>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</si>
  <si>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</si>
  <si>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</si>
  <si>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</si>
  <si>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</si>
  <si>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</si>
  <si>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</si>
  <si>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</si>
  <si>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</si>
  <si>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</si>
  <si>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</si>
  <si>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</si>
  <si>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</si>
  <si>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</si>
  <si>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</si>
  <si>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</si>
  <si>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</si>
  <si>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</si>
  <si>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</si>
  <si>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</si>
  <si>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</si>
  <si>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</si>
  <si>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</si>
  <si>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</si>
  <si>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</si>
  <si>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</si>
  <si>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</si>
  <si>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</si>
  <si>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</si>
  <si>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</si>
  <si>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</si>
  <si>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</si>
  <si>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</si>
  <si>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</si>
  <si>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</si>
  <si>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</si>
  <si>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</si>
  <si>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</si>
  <si>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</si>
  <si>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</si>
  <si>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</si>
  <si>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</si>
  <si>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</si>
  <si>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</si>
  <si>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</si>
  <si>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</si>
  <si>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</si>
  <si>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</si>
  <si>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</si>
  <si>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</si>
  <si>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</si>
  <si>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</si>
  <si>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</si>
  <si>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</si>
  <si>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</si>
  <si>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</si>
  <si>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</si>
  <si>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</si>
  <si>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</si>
  <si>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</si>
  <si>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</si>
  <si>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</si>
  <si>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</si>
  <si>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</si>
  <si>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</si>
  <si>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</si>
  <si>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</si>
  <si>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</si>
  <si>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</si>
  <si>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</si>
  <si>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</si>
  <si>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</si>
  <si>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</si>
  <si>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</si>
  <si>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</si>
  <si>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</si>
  <si>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</si>
  <si>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</si>
  <si>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</si>
  <si>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</si>
  <si>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</si>
  <si>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</si>
  <si>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</si>
  <si>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</si>
  <si>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</si>
  <si>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</si>
  <si>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</si>
  <si>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</si>
  <si>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</si>
  <si>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</si>
  <si>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</si>
  <si>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</si>
  <si>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</si>
  <si>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</si>
  <si>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</si>
  <si>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</si>
  <si>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</si>
  <si>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</si>
  <si>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</si>
  <si>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</si>
  <si>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</si>
  <si>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</si>
  <si>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</si>
  <si>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</si>
  <si>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</si>
  <si>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</si>
  <si>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</si>
  <si>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GAUTENG: CITY OF EKURHULENI (EKU)</t>
  </si>
  <si>
    <t>GAUTENG: CITY OF JOHANNESBURG (JHB)</t>
  </si>
  <si>
    <t>GAUTENG: CITY OF TSHWANE (TSH)</t>
  </si>
  <si>
    <t>GAUTENG: EMFULENI (GT421)</t>
  </si>
  <si>
    <t>GAUTENG: MIDVAAL (GT422)</t>
  </si>
  <si>
    <t>GAUTENG: LESEDI (GT423)</t>
  </si>
  <si>
    <t>GAUTENG: SEDIBENG (DC42)</t>
  </si>
  <si>
    <t>GAUTENG: MOGALE CITY (GT481)</t>
  </si>
  <si>
    <t>GAUTENG: MERAFONG CITY (GT484)</t>
  </si>
  <si>
    <t>GAUTENG: RAND WEST CITY (GT485)</t>
  </si>
  <si>
    <t>GAUTENG: WEST RAND (DC48)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</si>
  <si>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</si>
  <si>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</si>
  <si>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</si>
  <si>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</si>
  <si>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</si>
  <si>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</si>
  <si>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</si>
  <si>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</si>
  <si>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</si>
  <si>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</si>
  <si>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</si>
  <si>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</si>
  <si>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</si>
  <si>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</si>
  <si>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Division of revenue Act No. 5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</si>
</sst>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26"/>
  <sheetViews>
    <sheetView showGridLines="0" workbookViewId="0">
      <selection activeCell="C11" sqref="C1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136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>
        <v>204782000</v>
      </c>
      <c r="C9" s="92">
        <v>-15051000</v>
      </c>
      <c r="D9" s="92"/>
      <c r="E9" s="92">
        <f>$B9       +$C9       +$D9</f>
        <v>189731000</v>
      </c>
      <c r="F9" s="93">
        <v>189731000</v>
      </c>
      <c r="G9" s="94">
        <v>189731000</v>
      </c>
      <c r="H9" s="93">
        <v>17932000</v>
      </c>
      <c r="I9" s="94">
        <v>17931682</v>
      </c>
      <c r="J9" s="93">
        <v>36547000</v>
      </c>
      <c r="K9" s="94">
        <v>22209239</v>
      </c>
      <c r="L9" s="93">
        <v>24758000</v>
      </c>
      <c r="M9" s="94">
        <v>19324970</v>
      </c>
      <c r="N9" s="93"/>
      <c r="O9" s="94"/>
      <c r="P9" s="93">
        <f>$H9       +$J9       +$L9       +$N9</f>
        <v>79237000</v>
      </c>
      <c r="Q9" s="94">
        <f>$I9       +$K9       +$M9       +$O9</f>
        <v>59465891</v>
      </c>
      <c r="R9" s="48">
        <f>IF(($J9       =0),0,((($L9       -$J9       )/$J9       )*100))</f>
        <v>-32.257093605494298</v>
      </c>
      <c r="S9" s="49">
        <f>IF(($K9       =0),0,((($M9       -$K9       )/$K9       )*100))</f>
        <v>-12.986797971781023</v>
      </c>
      <c r="T9" s="48">
        <f>IF(($E9       =0),0,(($P9       /$E9       )*100))</f>
        <v>41.762811559523747</v>
      </c>
      <c r="U9" s="50">
        <f>IF(($E9       =0),0,(($Q9       /$E9       )*100))</f>
        <v>31.34221134132008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19350000</v>
      </c>
      <c r="C10" s="92"/>
      <c r="D10" s="92"/>
      <c r="E10" s="92">
        <f t="shared" ref="E10:E15" si="0">$B10      +$C10      +$D10</f>
        <v>19350000</v>
      </c>
      <c r="F10" s="93">
        <v>19350000</v>
      </c>
      <c r="G10" s="94">
        <v>19350000</v>
      </c>
      <c r="H10" s="93">
        <v>4075000</v>
      </c>
      <c r="I10" s="94">
        <v>1254707</v>
      </c>
      <c r="J10" s="93">
        <v>4148000</v>
      </c>
      <c r="K10" s="94">
        <v>1429261</v>
      </c>
      <c r="L10" s="93">
        <v>2926000</v>
      </c>
      <c r="M10" s="94">
        <v>3241048</v>
      </c>
      <c r="N10" s="93"/>
      <c r="O10" s="94"/>
      <c r="P10" s="93">
        <f t="shared" ref="P10:P15" si="1">$H10      +$J10      +$L10      +$N10</f>
        <v>11149000</v>
      </c>
      <c r="Q10" s="94">
        <f t="shared" ref="Q10:Q15" si="2">$I10      +$K10      +$M10      +$O10</f>
        <v>5925016</v>
      </c>
      <c r="R10" s="48">
        <f t="shared" ref="R10:R15" si="3">IF(($J10      =0),0,((($L10      -$J10      )/$J10      )*100))</f>
        <v>-29.459980713596913</v>
      </c>
      <c r="S10" s="49">
        <f t="shared" ref="S10:S15" si="4">IF(($K10      =0),0,((($M10      -$K10      )/$K10      )*100))</f>
        <v>126.76390106495595</v>
      </c>
      <c r="T10" s="48">
        <f t="shared" ref="T10:T14" si="5">IF(($E10      =0),0,(($P10      /$E10      )*100))</f>
        <v>57.617571059431526</v>
      </c>
      <c r="U10" s="50">
        <f t="shared" ref="U10:U14" si="6">IF(($E10      =0),0,(($Q10      /$E10      )*100))</f>
        <v>30.620237726098193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6000000</v>
      </c>
      <c r="C11" s="92">
        <v>-431000</v>
      </c>
      <c r="D11" s="92"/>
      <c r="E11" s="92">
        <f t="shared" si="0"/>
        <v>5569000</v>
      </c>
      <c r="F11" s="93">
        <v>5569000</v>
      </c>
      <c r="G11" s="94">
        <v>5569000</v>
      </c>
      <c r="H11" s="93">
        <v>1739000</v>
      </c>
      <c r="I11" s="94">
        <v>885684</v>
      </c>
      <c r="J11" s="93">
        <v>1244000</v>
      </c>
      <c r="K11" s="94">
        <v>1245813</v>
      </c>
      <c r="L11" s="93">
        <v>879000</v>
      </c>
      <c r="M11" s="94">
        <v>879809</v>
      </c>
      <c r="N11" s="93"/>
      <c r="O11" s="94"/>
      <c r="P11" s="93">
        <f t="shared" si="1"/>
        <v>3862000</v>
      </c>
      <c r="Q11" s="94">
        <f t="shared" si="2"/>
        <v>3011306</v>
      </c>
      <c r="R11" s="48">
        <f t="shared" si="3"/>
        <v>-29.340836012861736</v>
      </c>
      <c r="S11" s="49">
        <f t="shared" si="4"/>
        <v>-29.378726983905288</v>
      </c>
      <c r="T11" s="48">
        <f t="shared" si="5"/>
        <v>69.348177410666196</v>
      </c>
      <c r="U11" s="50">
        <f t="shared" si="6"/>
        <v>54.072652181720237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632204000</v>
      </c>
      <c r="C13" s="92">
        <v>-35464000</v>
      </c>
      <c r="D13" s="92"/>
      <c r="E13" s="92">
        <f t="shared" si="0"/>
        <v>596740000</v>
      </c>
      <c r="F13" s="93">
        <v>596740000</v>
      </c>
      <c r="G13" s="94">
        <v>596740000</v>
      </c>
      <c r="H13" s="93">
        <v>54853000</v>
      </c>
      <c r="I13" s="94">
        <v>18060815</v>
      </c>
      <c r="J13" s="93">
        <v>120016000</v>
      </c>
      <c r="K13" s="94">
        <v>86568417</v>
      </c>
      <c r="L13" s="93">
        <v>124521000</v>
      </c>
      <c r="M13" s="94">
        <v>76644774</v>
      </c>
      <c r="N13" s="93"/>
      <c r="O13" s="94"/>
      <c r="P13" s="93">
        <f t="shared" si="1"/>
        <v>299390000</v>
      </c>
      <c r="Q13" s="94">
        <f t="shared" si="2"/>
        <v>181274006</v>
      </c>
      <c r="R13" s="48">
        <f t="shared" si="3"/>
        <v>3.7536661778429541</v>
      </c>
      <c r="S13" s="49">
        <f t="shared" si="4"/>
        <v>-11.4633527375232</v>
      </c>
      <c r="T13" s="48">
        <f t="shared" si="5"/>
        <v>50.170928712672179</v>
      </c>
      <c r="U13" s="50">
        <f t="shared" si="6"/>
        <v>30.377384790696116</v>
      </c>
      <c r="V13" s="93">
        <v>6551000</v>
      </c>
      <c r="W13" s="94" t="s">
        <v>35</v>
      </c>
    </row>
    <row r="14" spans="1:23" ht="12.95" customHeight="1" x14ac:dyDescent="0.2">
      <c r="A14" s="47" t="s">
        <v>40</v>
      </c>
      <c r="B14" s="92">
        <v>6200000</v>
      </c>
      <c r="C14" s="92">
        <v>78879000</v>
      </c>
      <c r="D14" s="92"/>
      <c r="E14" s="92">
        <f t="shared" si="0"/>
        <v>85079000</v>
      </c>
      <c r="F14" s="93">
        <v>85079000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868536000</v>
      </c>
      <c r="C15" s="95">
        <f>SUM(C9:C14)</f>
        <v>27933000</v>
      </c>
      <c r="D15" s="95"/>
      <c r="E15" s="95">
        <f t="shared" si="0"/>
        <v>896469000</v>
      </c>
      <c r="F15" s="96">
        <f t="shared" ref="F15:O15" si="7">SUM(F9:F14)</f>
        <v>896469000</v>
      </c>
      <c r="G15" s="97">
        <f t="shared" si="7"/>
        <v>811390000</v>
      </c>
      <c r="H15" s="96">
        <f t="shared" si="7"/>
        <v>78599000</v>
      </c>
      <c r="I15" s="97">
        <f t="shared" si="7"/>
        <v>38132888</v>
      </c>
      <c r="J15" s="96">
        <f t="shared" si="7"/>
        <v>161955000</v>
      </c>
      <c r="K15" s="97">
        <f t="shared" si="7"/>
        <v>111452730</v>
      </c>
      <c r="L15" s="96">
        <f t="shared" si="7"/>
        <v>153084000</v>
      </c>
      <c r="M15" s="97">
        <f t="shared" si="7"/>
        <v>100090601</v>
      </c>
      <c r="N15" s="96">
        <f t="shared" si="7"/>
        <v>0</v>
      </c>
      <c r="O15" s="97">
        <f t="shared" si="7"/>
        <v>0</v>
      </c>
      <c r="P15" s="96">
        <f t="shared" si="1"/>
        <v>393638000</v>
      </c>
      <c r="Q15" s="97">
        <f t="shared" si="2"/>
        <v>249676219</v>
      </c>
      <c r="R15" s="52">
        <f t="shared" si="3"/>
        <v>-5.4774474391034547</v>
      </c>
      <c r="S15" s="53">
        <f t="shared" si="4"/>
        <v>-10.194572174230277</v>
      </c>
      <c r="T15" s="52">
        <f>IF((SUM($E9:$E13))=0,0,(P15/(SUM($E9:$E13))*100))</f>
        <v>48.514031476848373</v>
      </c>
      <c r="U15" s="54">
        <f>IF((SUM($E9:$E13))=0,0,(Q15/(SUM($E9:$E13))*100))</f>
        <v>30.771419292818496</v>
      </c>
      <c r="V15" s="96">
        <f>SUM(V9:V14)</f>
        <v>6551000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158007000</v>
      </c>
      <c r="C17" s="92"/>
      <c r="D17" s="92"/>
      <c r="E17" s="92">
        <f t="shared" ref="E17:E24" si="8">$B17      +$C17      +$D17</f>
        <v>158007000</v>
      </c>
      <c r="F17" s="93">
        <v>158007000</v>
      </c>
      <c r="G17" s="94">
        <v>158007000</v>
      </c>
      <c r="H17" s="93">
        <v>6579000</v>
      </c>
      <c r="I17" s="94"/>
      <c r="J17" s="93">
        <v>67526000</v>
      </c>
      <c r="K17" s="94"/>
      <c r="L17" s="93">
        <v>35568000</v>
      </c>
      <c r="M17" s="94">
        <v>17764719</v>
      </c>
      <c r="N17" s="93"/>
      <c r="O17" s="94"/>
      <c r="P17" s="93">
        <f t="shared" ref="P17:P24" si="9">$H17      +$J17      +$L17      +$N17</f>
        <v>109673000</v>
      </c>
      <c r="Q17" s="94">
        <f t="shared" ref="Q17:Q24" si="10">$I17      +$K17      +$M17      +$O17</f>
        <v>17764719</v>
      </c>
      <c r="R17" s="48">
        <f t="shared" ref="R17:R24" si="11">IF(($J17      =0),0,((($L17      -$J17      )/$J17      )*100))</f>
        <v>-47.32695554305009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69.410216003088479</v>
      </c>
      <c r="U17" s="50">
        <f t="shared" ref="U17:U23" si="14">IF(($E17      =0),0,(($Q17      /$E17      )*100))</f>
        <v>11.24299493060434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55200000</v>
      </c>
      <c r="C20" s="92">
        <v>6500000</v>
      </c>
      <c r="D20" s="92"/>
      <c r="E20" s="92">
        <f t="shared" si="8"/>
        <v>61700000</v>
      </c>
      <c r="F20" s="93">
        <v>61700000</v>
      </c>
      <c r="G20" s="94">
        <v>61700000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213207000</v>
      </c>
      <c r="C24" s="95">
        <f>SUM(C17:C23)</f>
        <v>6500000</v>
      </c>
      <c r="D24" s="95"/>
      <c r="E24" s="95">
        <f t="shared" si="8"/>
        <v>219707000</v>
      </c>
      <c r="F24" s="96">
        <f t="shared" ref="F24:O24" si="15">SUM(F17:F23)</f>
        <v>219707000</v>
      </c>
      <c r="G24" s="97">
        <f t="shared" si="15"/>
        <v>219707000</v>
      </c>
      <c r="H24" s="96">
        <f t="shared" si="15"/>
        <v>6579000</v>
      </c>
      <c r="I24" s="97">
        <f t="shared" si="15"/>
        <v>0</v>
      </c>
      <c r="J24" s="96">
        <f t="shared" si="15"/>
        <v>67526000</v>
      </c>
      <c r="K24" s="97">
        <f t="shared" si="15"/>
        <v>0</v>
      </c>
      <c r="L24" s="96">
        <f t="shared" si="15"/>
        <v>35568000</v>
      </c>
      <c r="M24" s="97">
        <f t="shared" si="15"/>
        <v>17764719</v>
      </c>
      <c r="N24" s="96">
        <f t="shared" si="15"/>
        <v>0</v>
      </c>
      <c r="O24" s="97">
        <f t="shared" si="15"/>
        <v>0</v>
      </c>
      <c r="P24" s="96">
        <f t="shared" si="9"/>
        <v>109673000</v>
      </c>
      <c r="Q24" s="97">
        <f t="shared" si="10"/>
        <v>17764719</v>
      </c>
      <c r="R24" s="52">
        <f t="shared" si="11"/>
        <v>-47.32695554305009</v>
      </c>
      <c r="S24" s="53">
        <f t="shared" si="12"/>
        <v>0</v>
      </c>
      <c r="T24" s="52">
        <f>IF(($E24-$E19-$E23)   =0,0,($P24   /($E24-$E19-$E23)   )*100)</f>
        <v>49.917845130105093</v>
      </c>
      <c r="U24" s="54">
        <f>IF(($E24-$E19-$E23)   =0,0,($Q24   /($E24-$E19-$E23)   )*100)</f>
        <v>8.0856408762579246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>
        <v>2831055000</v>
      </c>
      <c r="C28" s="92">
        <v>-670000000</v>
      </c>
      <c r="D28" s="92"/>
      <c r="E28" s="92">
        <f>$B28      +$C28      +$D28</f>
        <v>2161055000</v>
      </c>
      <c r="F28" s="93">
        <v>2161055000</v>
      </c>
      <c r="G28" s="94">
        <v>2161055000</v>
      </c>
      <c r="H28" s="93">
        <v>132554000</v>
      </c>
      <c r="I28" s="94">
        <v>57680241</v>
      </c>
      <c r="J28" s="93">
        <v>432747000</v>
      </c>
      <c r="K28" s="94">
        <v>126118325</v>
      </c>
      <c r="L28" s="93">
        <v>407600000</v>
      </c>
      <c r="M28" s="94">
        <v>201976344</v>
      </c>
      <c r="N28" s="93"/>
      <c r="O28" s="94"/>
      <c r="P28" s="93">
        <f>$H28      +$J28      +$L28      +$N28</f>
        <v>972901000</v>
      </c>
      <c r="Q28" s="94">
        <f>$I28      +$K28      +$M28      +$O28</f>
        <v>385774910</v>
      </c>
      <c r="R28" s="48">
        <f>IF(($J28      =0),0,((($L28      -$J28      )/$J28      )*100))</f>
        <v>-5.8110165986130466</v>
      </c>
      <c r="S28" s="49">
        <f>IF(($K28      =0),0,((($M28      -$K28      )/$K28      )*100))</f>
        <v>60.148292486440816</v>
      </c>
      <c r="T28" s="48">
        <f>IF(($E28      =0),0,(($P28      /$E28      )*100))</f>
        <v>45.019724162503962</v>
      </c>
      <c r="U28" s="50">
        <f>IF(($E28      =0),0,(($Q28      /$E28      )*100))</f>
        <v>17.851230533234926</v>
      </c>
      <c r="V28" s="93">
        <v>262918000</v>
      </c>
      <c r="W28" s="94" t="s">
        <v>35</v>
      </c>
    </row>
    <row r="29" spans="1:23" ht="12.95" customHeight="1" x14ac:dyDescent="0.2">
      <c r="A29" s="47" t="s">
        <v>54</v>
      </c>
      <c r="B29" s="92">
        <v>5402000</v>
      </c>
      <c r="C29" s="92"/>
      <c r="D29" s="92"/>
      <c r="E29" s="92">
        <f>$B29      +$C29      +$D29</f>
        <v>5402000</v>
      </c>
      <c r="F29" s="93">
        <v>5402000</v>
      </c>
      <c r="G29" s="94">
        <v>5402000</v>
      </c>
      <c r="H29" s="93">
        <v>925000</v>
      </c>
      <c r="I29" s="94">
        <v>406975</v>
      </c>
      <c r="J29" s="93">
        <v>1813000</v>
      </c>
      <c r="K29" s="94">
        <v>945356</v>
      </c>
      <c r="L29" s="93">
        <v>797000</v>
      </c>
      <c r="M29" s="94">
        <v>312424</v>
      </c>
      <c r="N29" s="93"/>
      <c r="O29" s="94"/>
      <c r="P29" s="93">
        <f>$H29      +$J29      +$L29      +$N29</f>
        <v>3535000</v>
      </c>
      <c r="Q29" s="94">
        <f>$I29      +$K29      +$M29      +$O29</f>
        <v>1664755</v>
      </c>
      <c r="R29" s="48">
        <f>IF(($J29      =0),0,((($L29      -$J29      )/$J29      )*100))</f>
        <v>-56.039713182570324</v>
      </c>
      <c r="S29" s="49">
        <f>IF(($K29      =0),0,((($M29      -$K29      )/$K29      )*100))</f>
        <v>-66.951709197381732</v>
      </c>
      <c r="T29" s="48">
        <f>IF(($E29      =0),0,(($P29      /$E29      )*100))</f>
        <v>65.438726397630504</v>
      </c>
      <c r="U29" s="50">
        <f>IF(($E29      =0),0,(($Q29      /$E29      )*100))</f>
        <v>30.817382450944098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2836457000</v>
      </c>
      <c r="C30" s="95">
        <f>SUM(C26:C29)</f>
        <v>-670000000</v>
      </c>
      <c r="D30" s="95"/>
      <c r="E30" s="95">
        <f>$B30      +$C30      +$D30</f>
        <v>2166457000</v>
      </c>
      <c r="F30" s="96">
        <f t="shared" ref="F30:O30" si="16">SUM(F26:F29)</f>
        <v>2166457000</v>
      </c>
      <c r="G30" s="97">
        <f t="shared" si="16"/>
        <v>2166457000</v>
      </c>
      <c r="H30" s="96">
        <f t="shared" si="16"/>
        <v>133479000</v>
      </c>
      <c r="I30" s="97">
        <f t="shared" si="16"/>
        <v>58087216</v>
      </c>
      <c r="J30" s="96">
        <f t="shared" si="16"/>
        <v>434560000</v>
      </c>
      <c r="K30" s="97">
        <f t="shared" si="16"/>
        <v>127063681</v>
      </c>
      <c r="L30" s="96">
        <f t="shared" si="16"/>
        <v>408397000</v>
      </c>
      <c r="M30" s="97">
        <f t="shared" si="16"/>
        <v>202288768</v>
      </c>
      <c r="N30" s="96">
        <f t="shared" si="16"/>
        <v>0</v>
      </c>
      <c r="O30" s="97">
        <f t="shared" si="16"/>
        <v>0</v>
      </c>
      <c r="P30" s="96">
        <f>$H30      +$J30      +$L30      +$N30</f>
        <v>976436000</v>
      </c>
      <c r="Q30" s="97">
        <f>$I30      +$K30      +$M30      +$O30</f>
        <v>387439665</v>
      </c>
      <c r="R30" s="52">
        <f>IF(($J30      =0),0,((($L30      -$J30      )/$J30      )*100))</f>
        <v>-6.0205725331369662</v>
      </c>
      <c r="S30" s="53">
        <f>IF(($K30      =0),0,((($M30      -$K30      )/$K30      )*100))</f>
        <v>59.202666259920491</v>
      </c>
      <c r="T30" s="52">
        <f>IF($E30   =0,0,($P30   /$E30   )*100)</f>
        <v>45.070638374082662</v>
      </c>
      <c r="U30" s="54">
        <f>IF($E30   =0,0,($Q30   /$E30   )*100)</f>
        <v>17.883561270775282</v>
      </c>
      <c r="V30" s="96">
        <f>SUM(V26:V29)</f>
        <v>262918000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82481000</v>
      </c>
      <c r="C32" s="92">
        <v>-3727000</v>
      </c>
      <c r="D32" s="92"/>
      <c r="E32" s="92">
        <f>$B32      +$C32      +$D32</f>
        <v>78754000</v>
      </c>
      <c r="F32" s="93">
        <v>78754000</v>
      </c>
      <c r="G32" s="94">
        <v>78754000</v>
      </c>
      <c r="H32" s="93">
        <v>15835000</v>
      </c>
      <c r="I32" s="94">
        <v>5070788</v>
      </c>
      <c r="J32" s="93">
        <v>20622000</v>
      </c>
      <c r="K32" s="94">
        <v>13080867</v>
      </c>
      <c r="L32" s="93">
        <v>17897000</v>
      </c>
      <c r="M32" s="94">
        <v>29271048</v>
      </c>
      <c r="N32" s="93"/>
      <c r="O32" s="94"/>
      <c r="P32" s="93">
        <f>$H32      +$J32      +$L32      +$N32</f>
        <v>54354000</v>
      </c>
      <c r="Q32" s="94">
        <f>$I32      +$K32      +$M32      +$O32</f>
        <v>47422703</v>
      </c>
      <c r="R32" s="48">
        <f>IF(($J32      =0),0,((($L32      -$J32      )/$J32      )*100))</f>
        <v>-13.214043254776453</v>
      </c>
      <c r="S32" s="49">
        <f>IF(($K32      =0),0,((($M32      -$K32      )/$K32      )*100))</f>
        <v>123.76993818529</v>
      </c>
      <c r="T32" s="48">
        <f>IF(($E32      =0),0,(($P32      /$E32      )*100))</f>
        <v>69.017446732864357</v>
      </c>
      <c r="U32" s="50">
        <f>IF(($E32      =0),0,(($Q32      /$E32      )*100))</f>
        <v>60.216246793813646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82481000</v>
      </c>
      <c r="C33" s="95">
        <f>C32</f>
        <v>-3727000</v>
      </c>
      <c r="D33" s="95"/>
      <c r="E33" s="95">
        <f>$B33      +$C33      +$D33</f>
        <v>78754000</v>
      </c>
      <c r="F33" s="96">
        <f t="shared" ref="F33:O33" si="17">F32</f>
        <v>78754000</v>
      </c>
      <c r="G33" s="97">
        <f t="shared" si="17"/>
        <v>78754000</v>
      </c>
      <c r="H33" s="96">
        <f t="shared" si="17"/>
        <v>15835000</v>
      </c>
      <c r="I33" s="97">
        <f t="shared" si="17"/>
        <v>5070788</v>
      </c>
      <c r="J33" s="96">
        <f t="shared" si="17"/>
        <v>20622000</v>
      </c>
      <c r="K33" s="97">
        <f t="shared" si="17"/>
        <v>13080867</v>
      </c>
      <c r="L33" s="96">
        <f t="shared" si="17"/>
        <v>17897000</v>
      </c>
      <c r="M33" s="97">
        <f t="shared" si="17"/>
        <v>29271048</v>
      </c>
      <c r="N33" s="96">
        <f t="shared" si="17"/>
        <v>0</v>
      </c>
      <c r="O33" s="97">
        <f t="shared" si="17"/>
        <v>0</v>
      </c>
      <c r="P33" s="96">
        <f>$H33      +$J33      +$L33      +$N33</f>
        <v>54354000</v>
      </c>
      <c r="Q33" s="97">
        <f>$I33      +$K33      +$M33      +$O33</f>
        <v>47422703</v>
      </c>
      <c r="R33" s="52">
        <f>IF(($J33      =0),0,((($L33      -$J33      )/$J33      )*100))</f>
        <v>-13.214043254776453</v>
      </c>
      <c r="S33" s="53">
        <f>IF(($K33      =0),0,((($M33      -$K33      )/$K33      )*100))</f>
        <v>123.76993818529</v>
      </c>
      <c r="T33" s="52">
        <f>IF($E33   =0,0,($P33   /$E33   )*100)</f>
        <v>69.017446732864357</v>
      </c>
      <c r="U33" s="54">
        <f>IF($E33   =0,0,($Q33   /$E33   )*100)</f>
        <v>60.216246793813646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158872000</v>
      </c>
      <c r="C35" s="92">
        <v>-11982000</v>
      </c>
      <c r="D35" s="92"/>
      <c r="E35" s="92">
        <f t="shared" ref="E35:E40" si="18">$B35      +$C35      +$D35</f>
        <v>146890000</v>
      </c>
      <c r="F35" s="93">
        <v>146890000</v>
      </c>
      <c r="G35" s="94">
        <v>146890000</v>
      </c>
      <c r="H35" s="93">
        <v>13500000</v>
      </c>
      <c r="I35" s="94">
        <v>15155895</v>
      </c>
      <c r="J35" s="93">
        <v>25435000</v>
      </c>
      <c r="K35" s="94">
        <v>42288649</v>
      </c>
      <c r="L35" s="93">
        <v>51121000</v>
      </c>
      <c r="M35" s="94">
        <v>17233629</v>
      </c>
      <c r="N35" s="93"/>
      <c r="O35" s="94"/>
      <c r="P35" s="93">
        <f t="shared" ref="P35:P40" si="19">$H35      +$J35      +$L35      +$N35</f>
        <v>90056000</v>
      </c>
      <c r="Q35" s="94">
        <f t="shared" ref="Q35:Q40" si="20">$I35      +$K35      +$M35      +$O35</f>
        <v>74678173</v>
      </c>
      <c r="R35" s="48">
        <f t="shared" ref="R35:R40" si="21">IF(($J35      =0),0,((($L35      -$J35      )/$J35      )*100))</f>
        <v>100.98682917240023</v>
      </c>
      <c r="S35" s="49">
        <f t="shared" ref="S35:S40" si="22">IF(($K35      =0),0,((($M35      -$K35      )/$K35      )*100))</f>
        <v>-59.247624581244004</v>
      </c>
      <c r="T35" s="48">
        <f t="shared" ref="T35:T39" si="23">IF(($E35      =0),0,(($P35      /$E35      )*100))</f>
        <v>61.308462114507456</v>
      </c>
      <c r="U35" s="50">
        <f t="shared" ref="U35:U39" si="24">IF(($E35      =0),0,(($Q35      /$E35      )*100))</f>
        <v>50.839521410579344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137089000</v>
      </c>
      <c r="C36" s="92">
        <v>-24150000</v>
      </c>
      <c r="D36" s="92"/>
      <c r="E36" s="92">
        <f t="shared" si="18"/>
        <v>112939000</v>
      </c>
      <c r="F36" s="93">
        <v>112939000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20000000</v>
      </c>
      <c r="C38" s="92">
        <v>-6000000</v>
      </c>
      <c r="D38" s="92"/>
      <c r="E38" s="92">
        <f t="shared" si="18"/>
        <v>14000000</v>
      </c>
      <c r="F38" s="93">
        <v>14000000</v>
      </c>
      <c r="G38" s="94">
        <v>14000000</v>
      </c>
      <c r="H38" s="93">
        <v>52000</v>
      </c>
      <c r="I38" s="94">
        <v>53164</v>
      </c>
      <c r="J38" s="93">
        <v>2525000</v>
      </c>
      <c r="K38" s="94">
        <v>2429860</v>
      </c>
      <c r="L38" s="93">
        <v>3509000</v>
      </c>
      <c r="M38" s="94">
        <v>7654219</v>
      </c>
      <c r="N38" s="93"/>
      <c r="O38" s="94"/>
      <c r="P38" s="93">
        <f t="shared" si="19"/>
        <v>6086000</v>
      </c>
      <c r="Q38" s="94">
        <f t="shared" si="20"/>
        <v>10137243</v>
      </c>
      <c r="R38" s="48">
        <f t="shared" si="21"/>
        <v>38.970297029702969</v>
      </c>
      <c r="S38" s="49">
        <f t="shared" si="22"/>
        <v>215.00658474150774</v>
      </c>
      <c r="T38" s="48">
        <f t="shared" si="23"/>
        <v>43.471428571428575</v>
      </c>
      <c r="U38" s="50">
        <f t="shared" si="24"/>
        <v>72.408878571428573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315961000</v>
      </c>
      <c r="C40" s="95">
        <f>SUM(C35:C39)</f>
        <v>-42132000</v>
      </c>
      <c r="D40" s="95"/>
      <c r="E40" s="95">
        <f t="shared" si="18"/>
        <v>273829000</v>
      </c>
      <c r="F40" s="96">
        <f t="shared" ref="F40:O40" si="25">SUM(F35:F39)</f>
        <v>273829000</v>
      </c>
      <c r="G40" s="97">
        <f t="shared" si="25"/>
        <v>160890000</v>
      </c>
      <c r="H40" s="96">
        <f t="shared" si="25"/>
        <v>13552000</v>
      </c>
      <c r="I40" s="97">
        <f t="shared" si="25"/>
        <v>15209059</v>
      </c>
      <c r="J40" s="96">
        <f t="shared" si="25"/>
        <v>27960000</v>
      </c>
      <c r="K40" s="97">
        <f t="shared" si="25"/>
        <v>44718509</v>
      </c>
      <c r="L40" s="96">
        <f t="shared" si="25"/>
        <v>54630000</v>
      </c>
      <c r="M40" s="97">
        <f t="shared" si="25"/>
        <v>24887848</v>
      </c>
      <c r="N40" s="96">
        <f t="shared" si="25"/>
        <v>0</v>
      </c>
      <c r="O40" s="97">
        <f t="shared" si="25"/>
        <v>0</v>
      </c>
      <c r="P40" s="96">
        <f t="shared" si="19"/>
        <v>96142000</v>
      </c>
      <c r="Q40" s="97">
        <f t="shared" si="20"/>
        <v>84815416</v>
      </c>
      <c r="R40" s="52">
        <f t="shared" si="21"/>
        <v>95.386266094420606</v>
      </c>
      <c r="S40" s="53">
        <f t="shared" si="22"/>
        <v>-44.345532629453274</v>
      </c>
      <c r="T40" s="52">
        <f>IF((+$E35+$E38) =0,0,(P40   /(+$E35+$E38) )*100)</f>
        <v>59.756355273789538</v>
      </c>
      <c r="U40" s="54">
        <f>IF((+$E35+$E38) =0,0,(Q40   /(+$E35+$E38) )*100)</f>
        <v>52.716400024861713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751944000</v>
      </c>
      <c r="C44" s="92">
        <v>-95743000</v>
      </c>
      <c r="D44" s="92"/>
      <c r="E44" s="92">
        <f t="shared" si="26"/>
        <v>656201000</v>
      </c>
      <c r="F44" s="93">
        <v>656201000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194766000</v>
      </c>
      <c r="C51" s="92">
        <v>-10476000</v>
      </c>
      <c r="D51" s="92"/>
      <c r="E51" s="92">
        <f t="shared" si="26"/>
        <v>184290000</v>
      </c>
      <c r="F51" s="93">
        <v>184290000</v>
      </c>
      <c r="G51" s="94">
        <v>184290000</v>
      </c>
      <c r="H51" s="93">
        <v>1447000</v>
      </c>
      <c r="I51" s="94">
        <v>236692</v>
      </c>
      <c r="J51" s="93">
        <v>32286000</v>
      </c>
      <c r="K51" s="94">
        <v>29364515</v>
      </c>
      <c r="L51" s="93">
        <v>38567000</v>
      </c>
      <c r="M51" s="94">
        <v>31057445</v>
      </c>
      <c r="N51" s="93"/>
      <c r="O51" s="94"/>
      <c r="P51" s="93">
        <f t="shared" si="27"/>
        <v>72300000</v>
      </c>
      <c r="Q51" s="94">
        <f t="shared" si="28"/>
        <v>60658652</v>
      </c>
      <c r="R51" s="48">
        <f t="shared" si="29"/>
        <v>19.454252617233475</v>
      </c>
      <c r="S51" s="49">
        <f t="shared" si="30"/>
        <v>5.7652237743412416</v>
      </c>
      <c r="T51" s="48">
        <f t="shared" si="31"/>
        <v>39.231645775679638</v>
      </c>
      <c r="U51" s="50">
        <f t="shared" si="32"/>
        <v>32.914782136849531</v>
      </c>
      <c r="V51" s="93">
        <v>7809000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946710000</v>
      </c>
      <c r="C53" s="95">
        <f>SUM(C42:C52)</f>
        <v>-106219000</v>
      </c>
      <c r="D53" s="95"/>
      <c r="E53" s="95">
        <f t="shared" si="26"/>
        <v>840491000</v>
      </c>
      <c r="F53" s="96">
        <f t="shared" ref="F53:O53" si="33">SUM(F42:F52)</f>
        <v>840491000</v>
      </c>
      <c r="G53" s="97">
        <f t="shared" si="33"/>
        <v>184290000</v>
      </c>
      <c r="H53" s="96">
        <f t="shared" si="33"/>
        <v>1447000</v>
      </c>
      <c r="I53" s="97">
        <f t="shared" si="33"/>
        <v>236692</v>
      </c>
      <c r="J53" s="96">
        <f t="shared" si="33"/>
        <v>32286000</v>
      </c>
      <c r="K53" s="97">
        <f t="shared" si="33"/>
        <v>29364515</v>
      </c>
      <c r="L53" s="96">
        <f t="shared" si="33"/>
        <v>38567000</v>
      </c>
      <c r="M53" s="97">
        <f t="shared" si="33"/>
        <v>31057445</v>
      </c>
      <c r="N53" s="96">
        <f t="shared" si="33"/>
        <v>0</v>
      </c>
      <c r="O53" s="97">
        <f t="shared" si="33"/>
        <v>0</v>
      </c>
      <c r="P53" s="96">
        <f t="shared" si="27"/>
        <v>72300000</v>
      </c>
      <c r="Q53" s="97">
        <f t="shared" si="28"/>
        <v>60658652</v>
      </c>
      <c r="R53" s="52">
        <f t="shared" si="29"/>
        <v>19.454252617233475</v>
      </c>
      <c r="S53" s="53">
        <f t="shared" si="30"/>
        <v>5.7652237743412416</v>
      </c>
      <c r="T53" s="52">
        <f>IF((+$E43+$E45+$E47+$E48+$E51) =0,0,(P53   /(+$E43+$E45+$E47+$E48+$E51) )*100)</f>
        <v>39.231645775679638</v>
      </c>
      <c r="U53" s="54">
        <f>IF((+$E43+$E45+$E47+$E48+$E51) =0,0,(Q53   /(+$E43+$E45+$E47+$E48+$E51) )*100)</f>
        <v>32.914782136849531</v>
      </c>
      <c r="V53" s="96">
        <f>SUM(V42:V52)</f>
        <v>7809000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>
        <v>2096123000</v>
      </c>
      <c r="C65" s="92">
        <v>-167089000</v>
      </c>
      <c r="D65" s="92"/>
      <c r="E65" s="92">
        <f t="shared" si="35"/>
        <v>1929034000</v>
      </c>
      <c r="F65" s="93">
        <v>1929034000</v>
      </c>
      <c r="G65" s="94">
        <v>1929034000</v>
      </c>
      <c r="H65" s="93">
        <v>293952000</v>
      </c>
      <c r="I65" s="94">
        <v>129490898</v>
      </c>
      <c r="J65" s="93">
        <v>392915000</v>
      </c>
      <c r="K65" s="94">
        <v>239451018</v>
      </c>
      <c r="L65" s="93">
        <v>518113000</v>
      </c>
      <c r="M65" s="94">
        <v>256733759</v>
      </c>
      <c r="N65" s="93"/>
      <c r="O65" s="94"/>
      <c r="P65" s="93">
        <f t="shared" si="36"/>
        <v>1204980000</v>
      </c>
      <c r="Q65" s="94">
        <f t="shared" si="37"/>
        <v>625675675</v>
      </c>
      <c r="R65" s="48">
        <f t="shared" si="38"/>
        <v>31.863889136327195</v>
      </c>
      <c r="S65" s="49">
        <f t="shared" si="39"/>
        <v>7.217651920778219</v>
      </c>
      <c r="T65" s="48">
        <f t="shared" si="40"/>
        <v>62.465461987709915</v>
      </c>
      <c r="U65" s="50">
        <f t="shared" si="41"/>
        <v>32.434662893448227</v>
      </c>
      <c r="V65" s="93">
        <v>88998000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2096123000</v>
      </c>
      <c r="C66" s="95">
        <f>SUM(C61:C65)</f>
        <v>-167089000</v>
      </c>
      <c r="D66" s="95"/>
      <c r="E66" s="95">
        <f t="shared" si="35"/>
        <v>1929034000</v>
      </c>
      <c r="F66" s="96">
        <f t="shared" ref="F66:O66" si="42">SUM(F61:F65)</f>
        <v>1929034000</v>
      </c>
      <c r="G66" s="97">
        <f t="shared" si="42"/>
        <v>1929034000</v>
      </c>
      <c r="H66" s="96">
        <f t="shared" si="42"/>
        <v>293952000</v>
      </c>
      <c r="I66" s="97">
        <f t="shared" si="42"/>
        <v>129490898</v>
      </c>
      <c r="J66" s="96">
        <f t="shared" si="42"/>
        <v>392915000</v>
      </c>
      <c r="K66" s="97">
        <f t="shared" si="42"/>
        <v>239451018</v>
      </c>
      <c r="L66" s="96">
        <f t="shared" si="42"/>
        <v>518113000</v>
      </c>
      <c r="M66" s="97">
        <f t="shared" si="42"/>
        <v>256733759</v>
      </c>
      <c r="N66" s="96">
        <f t="shared" si="42"/>
        <v>0</v>
      </c>
      <c r="O66" s="97">
        <f t="shared" si="42"/>
        <v>0</v>
      </c>
      <c r="P66" s="96">
        <f t="shared" si="36"/>
        <v>1204980000</v>
      </c>
      <c r="Q66" s="97">
        <f t="shared" si="37"/>
        <v>625675675</v>
      </c>
      <c r="R66" s="52">
        <f t="shared" si="38"/>
        <v>31.863889136327195</v>
      </c>
      <c r="S66" s="53">
        <f t="shared" si="39"/>
        <v>7.217651920778219</v>
      </c>
      <c r="T66" s="52">
        <f>IF((+$E61+$E63+$E64++$E65) =0,0,(P66   /(+$E61+$E63+$E64+$E65) )*100)</f>
        <v>62.465461987709915</v>
      </c>
      <c r="U66" s="54">
        <f>IF((+$E61+$E63+$E65) =0,0,(Q66  /(+$E61+$E63+$E65) )*100)</f>
        <v>32.434662893448227</v>
      </c>
      <c r="V66" s="96">
        <f>SUM(V61:V65)</f>
        <v>88998000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7359475000</v>
      </c>
      <c r="C67" s="104">
        <f>SUM(C9:C14,C17:C23,C26:C29,C32,C35:C39,C42:C52,C55:C58,C61:C65)</f>
        <v>-954734000</v>
      </c>
      <c r="D67" s="104"/>
      <c r="E67" s="104">
        <f t="shared" si="35"/>
        <v>6404741000</v>
      </c>
      <c r="F67" s="105">
        <f t="shared" ref="F67:O67" si="43">SUM(F9:F14,F17:F23,F26:F29,F32,F35:F39,F42:F52,F55:F58,F61:F65)</f>
        <v>6404741000</v>
      </c>
      <c r="G67" s="106">
        <f t="shared" si="43"/>
        <v>5550522000</v>
      </c>
      <c r="H67" s="105">
        <f t="shared" si="43"/>
        <v>543443000</v>
      </c>
      <c r="I67" s="106">
        <f t="shared" si="43"/>
        <v>246227541</v>
      </c>
      <c r="J67" s="105">
        <f t="shared" si="43"/>
        <v>1137824000</v>
      </c>
      <c r="K67" s="106">
        <f t="shared" si="43"/>
        <v>565131320</v>
      </c>
      <c r="L67" s="105">
        <f t="shared" si="43"/>
        <v>1226256000</v>
      </c>
      <c r="M67" s="106">
        <f t="shared" si="43"/>
        <v>662094188</v>
      </c>
      <c r="N67" s="105">
        <f t="shared" si="43"/>
        <v>0</v>
      </c>
      <c r="O67" s="106">
        <f t="shared" si="43"/>
        <v>0</v>
      </c>
      <c r="P67" s="105">
        <f t="shared" si="36"/>
        <v>2907523000</v>
      </c>
      <c r="Q67" s="106">
        <f t="shared" si="37"/>
        <v>1473453049</v>
      </c>
      <c r="R67" s="61">
        <f t="shared" si="38"/>
        <v>7.7720280113620381</v>
      </c>
      <c r="S67" s="62">
        <f t="shared" si="39"/>
        <v>17.15758171038901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52.382874980046921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26.546206807215611</v>
      </c>
      <c r="V67" s="105">
        <f>SUM(V9:V14,V17:V23,V26:V29,V32,V35:V39,V42:V52,V55:V58,V61:V65)</f>
        <v>366276000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459753000</v>
      </c>
      <c r="C69" s="92">
        <v>-100748000</v>
      </c>
      <c r="D69" s="92"/>
      <c r="E69" s="92">
        <f>$B69      +$C69      +$D69</f>
        <v>359005000</v>
      </c>
      <c r="F69" s="93">
        <v>359005000</v>
      </c>
      <c r="G69" s="94">
        <v>359005000</v>
      </c>
      <c r="H69" s="93">
        <v>89302000</v>
      </c>
      <c r="I69" s="94">
        <v>44242777</v>
      </c>
      <c r="J69" s="93">
        <v>72839000</v>
      </c>
      <c r="K69" s="94">
        <v>69530270</v>
      </c>
      <c r="L69" s="93">
        <v>60833000</v>
      </c>
      <c r="M69" s="94">
        <v>51953710</v>
      </c>
      <c r="N69" s="93"/>
      <c r="O69" s="94"/>
      <c r="P69" s="93">
        <f>$H69      +$J69      +$L69      +$N69</f>
        <v>222974000</v>
      </c>
      <c r="Q69" s="94">
        <f>$I69      +$K69      +$M69      +$O69</f>
        <v>165726757</v>
      </c>
      <c r="R69" s="48">
        <f>IF(($J69      =0),0,((($L69      -$J69      )/$J69      )*100))</f>
        <v>-16.482928101703759</v>
      </c>
      <c r="S69" s="49">
        <f>IF(($K69      =0),0,((($M69      -$K69      )/$K69      )*100))</f>
        <v>-25.27900438183255</v>
      </c>
      <c r="T69" s="48">
        <f>IF(($E69      =0),0,(($P69      /$E69      )*100))</f>
        <v>62.108884277377754</v>
      </c>
      <c r="U69" s="50">
        <f>IF(($E69      =0),0,(($Q69      /$E69      )*100))</f>
        <v>46.162799125360372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>
        <v>20000000</v>
      </c>
      <c r="D70" s="92"/>
      <c r="E70" s="92">
        <f>$B70      +$C70      +$D70</f>
        <v>20000000</v>
      </c>
      <c r="F70" s="93">
        <v>20000000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459753000</v>
      </c>
      <c r="C71" s="101">
        <f>SUM(C69:C70)</f>
        <v>-80748000</v>
      </c>
      <c r="D71" s="101"/>
      <c r="E71" s="101">
        <f>$B71      +$C71      +$D71</f>
        <v>379005000</v>
      </c>
      <c r="F71" s="102">
        <f t="shared" ref="F71:O71" si="44">SUM(F69:F70)</f>
        <v>379005000</v>
      </c>
      <c r="G71" s="103">
        <f t="shared" si="44"/>
        <v>359005000</v>
      </c>
      <c r="H71" s="102">
        <f t="shared" si="44"/>
        <v>89302000</v>
      </c>
      <c r="I71" s="103">
        <f t="shared" si="44"/>
        <v>44242777</v>
      </c>
      <c r="J71" s="102">
        <f t="shared" si="44"/>
        <v>72839000</v>
      </c>
      <c r="K71" s="103">
        <f t="shared" si="44"/>
        <v>69530270</v>
      </c>
      <c r="L71" s="102">
        <f t="shared" si="44"/>
        <v>60833000</v>
      </c>
      <c r="M71" s="103">
        <f t="shared" si="44"/>
        <v>51953710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222974000</v>
      </c>
      <c r="Q71" s="103">
        <f>$I71      +$K71      +$M71      +$O71</f>
        <v>165726757</v>
      </c>
      <c r="R71" s="57">
        <f>IF(($J71      =0),0,((($L71      -$J71      )/$J71      )*100))</f>
        <v>-16.482928101703759</v>
      </c>
      <c r="S71" s="58">
        <f>IF(($K71      =0),0,((($M71      -$K71      )/$K71      )*100))</f>
        <v>-25.27900438183255</v>
      </c>
      <c r="T71" s="57">
        <f>IF(($E69      =0),0,(($P69      /$E69      )*100))</f>
        <v>62.108884277377754</v>
      </c>
      <c r="U71" s="59">
        <f>IF($E69   =0,0,($Q69   /$E69 )*100)</f>
        <v>46.162799125360372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459753000</v>
      </c>
      <c r="C72" s="104">
        <f>SUM(C69:C70)</f>
        <v>-80748000</v>
      </c>
      <c r="D72" s="104"/>
      <c r="E72" s="104">
        <f>$B72      +$C72      +$D72</f>
        <v>379005000</v>
      </c>
      <c r="F72" s="105">
        <f t="shared" ref="F72:O72" si="45">SUM(F69:F70)</f>
        <v>379005000</v>
      </c>
      <c r="G72" s="106">
        <f t="shared" si="45"/>
        <v>359005000</v>
      </c>
      <c r="H72" s="105">
        <f t="shared" si="45"/>
        <v>89302000</v>
      </c>
      <c r="I72" s="106">
        <f t="shared" si="45"/>
        <v>44242777</v>
      </c>
      <c r="J72" s="105">
        <f t="shared" si="45"/>
        <v>72839000</v>
      </c>
      <c r="K72" s="106">
        <f t="shared" si="45"/>
        <v>69530270</v>
      </c>
      <c r="L72" s="105">
        <f t="shared" si="45"/>
        <v>60833000</v>
      </c>
      <c r="M72" s="106">
        <f t="shared" si="45"/>
        <v>51953710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222974000</v>
      </c>
      <c r="Q72" s="106">
        <f>$I72      +$K72      +$M72      +$O72</f>
        <v>165726757</v>
      </c>
      <c r="R72" s="61">
        <f>IF(($J72      =0),0,((($L72      -$J72      )/$J72      )*100))</f>
        <v>-16.482928101703759</v>
      </c>
      <c r="S72" s="62">
        <f>IF(($K72      =0),0,((($M72      -$K72      )/$K72      )*100))</f>
        <v>-25.27900438183255</v>
      </c>
      <c r="T72" s="61">
        <f>IF(($E69      =0),0,(($P69      /$E69      )*100))</f>
        <v>62.108884277377754</v>
      </c>
      <c r="U72" s="65">
        <f>IF($E69   =0,0,($Q69   /$E69 )*100)</f>
        <v>46.162799125360372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7819228000</v>
      </c>
      <c r="C73" s="104">
        <f>SUM(C9:C14,C17:C23,C26:C29,C32,C35:C39,C42:C52,C55:C58,C61:C65,C69:C70)</f>
        <v>-1035482000</v>
      </c>
      <c r="D73" s="104"/>
      <c r="E73" s="104">
        <f>$B73      +$C73      +$D73</f>
        <v>6783746000</v>
      </c>
      <c r="F73" s="105">
        <f t="shared" ref="F73:O73" si="46">SUM(F9:F14,F17:F23,F26:F29,F32,F35:F39,F42:F52,F55:F58,F61:F65,F69:F70)</f>
        <v>6783746000</v>
      </c>
      <c r="G73" s="106">
        <f t="shared" si="46"/>
        <v>5909527000</v>
      </c>
      <c r="H73" s="105">
        <f t="shared" si="46"/>
        <v>632745000</v>
      </c>
      <c r="I73" s="106">
        <f t="shared" si="46"/>
        <v>290470318</v>
      </c>
      <c r="J73" s="105">
        <f t="shared" si="46"/>
        <v>1210663000</v>
      </c>
      <c r="K73" s="106">
        <f t="shared" si="46"/>
        <v>634661590</v>
      </c>
      <c r="L73" s="105">
        <f t="shared" si="46"/>
        <v>1287089000</v>
      </c>
      <c r="M73" s="106">
        <f t="shared" si="46"/>
        <v>714047898</v>
      </c>
      <c r="N73" s="105">
        <f t="shared" si="46"/>
        <v>0</v>
      </c>
      <c r="O73" s="106">
        <f t="shared" si="46"/>
        <v>0</v>
      </c>
      <c r="P73" s="105">
        <f>$H73      +$J73      +$L73      +$N73</f>
        <v>3130497000</v>
      </c>
      <c r="Q73" s="106">
        <f>$I73      +$K73      +$M73      +$O73</f>
        <v>1639179806</v>
      </c>
      <c r="R73" s="61">
        <f>IF(($J73      =0),0,((($L73      -$J73      )/$J73      )*100))</f>
        <v>6.3127393832965906</v>
      </c>
      <c r="S73" s="62">
        <f>IF(($K73      =0),0,((($M73      -$K73      )/$K73      )*100))</f>
        <v>12.508446903175596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52.973732077034249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27.73791888927828</v>
      </c>
      <c r="V73" s="105">
        <f>SUM(V9:V14,V17:V23,V26:V29,V32,V35:V39,V42:V52,V55:V58,V61:V65,V69:V70)</f>
        <v>366276000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130</v>
      </c>
    </row>
    <row r="117" spans="1:23" x14ac:dyDescent="0.2">
      <c r="A117" s="29" t="s">
        <v>131</v>
      </c>
    </row>
    <row r="118" spans="1:23" x14ac:dyDescent="0.2">
      <c r="A118" s="29" t="s">
        <v>132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135</v>
      </c>
    </row>
    <row r="124" spans="1:23" x14ac:dyDescent="0.2">
      <c r="A124" s="30" t="s">
        <v>90</v>
      </c>
      <c r="G124" s="30" t="s">
        <v>90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90</v>
      </c>
      <c r="G126" s="30" t="s">
        <v>90</v>
      </c>
      <c r="W126" s="30"/>
    </row>
  </sheetData>
  <sheetProtection algorithmName="SHA-512" hashValue="GmJsLz8ywuhVVQ4r7qEaGeJ1siZ84hwbkgyjthDOggo9PKzfb11i+A0ONO1cscPI/At46D0V/p6Lder+k5XGUg==" saltValue="4S3uPH9BFhKTxDi8lPamC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W126"/>
  <sheetViews>
    <sheetView showGridLines="0" workbookViewId="0">
      <selection activeCell="C11" sqref="C1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136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2338000</v>
      </c>
      <c r="I10" s="94"/>
      <c r="J10" s="93"/>
      <c r="K10" s="94"/>
      <c r="L10" s="93">
        <v>53000</v>
      </c>
      <c r="M10" s="94"/>
      <c r="N10" s="93"/>
      <c r="O10" s="94"/>
      <c r="P10" s="93">
        <f t="shared" ref="P10:P15" si="1">$H10      +$J10      +$L10      +$N10</f>
        <v>2391000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83.89473684210526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2338000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53000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2391000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83.89473684210526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1034000</v>
      </c>
      <c r="C32" s="92"/>
      <c r="D32" s="92"/>
      <c r="E32" s="92">
        <f>$B32      +$C32      +$D32</f>
        <v>1034000</v>
      </c>
      <c r="F32" s="93">
        <v>1034000</v>
      </c>
      <c r="G32" s="94">
        <v>1034000</v>
      </c>
      <c r="H32" s="93">
        <v>110000</v>
      </c>
      <c r="I32" s="94"/>
      <c r="J32" s="93">
        <v>487000</v>
      </c>
      <c r="K32" s="94"/>
      <c r="L32" s="93">
        <v>370000</v>
      </c>
      <c r="M32" s="94"/>
      <c r="N32" s="93"/>
      <c r="O32" s="94"/>
      <c r="P32" s="93">
        <f>$H32      +$J32      +$L32      +$N32</f>
        <v>967000</v>
      </c>
      <c r="Q32" s="94">
        <f>$I32      +$K32      +$M32      +$O32</f>
        <v>0</v>
      </c>
      <c r="R32" s="48">
        <f>IF(($J32      =0),0,((($L32      -$J32      )/$J32      )*100))</f>
        <v>-24.024640657084191</v>
      </c>
      <c r="S32" s="49">
        <f>IF(($K32      =0),0,((($M32      -$K32      )/$K32      )*100))</f>
        <v>0</v>
      </c>
      <c r="T32" s="48">
        <f>IF(($E32      =0),0,(($P32      /$E32      )*100))</f>
        <v>93.520309477756285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1034000</v>
      </c>
      <c r="C33" s="95">
        <f>C32</f>
        <v>0</v>
      </c>
      <c r="D33" s="95"/>
      <c r="E33" s="95">
        <f>$B33      +$C33      +$D33</f>
        <v>1034000</v>
      </c>
      <c r="F33" s="96">
        <f t="shared" ref="F33:O33" si="17">F32</f>
        <v>1034000</v>
      </c>
      <c r="G33" s="97">
        <f t="shared" si="17"/>
        <v>1034000</v>
      </c>
      <c r="H33" s="96">
        <f t="shared" si="17"/>
        <v>110000</v>
      </c>
      <c r="I33" s="97">
        <f t="shared" si="17"/>
        <v>0</v>
      </c>
      <c r="J33" s="96">
        <f t="shared" si="17"/>
        <v>487000</v>
      </c>
      <c r="K33" s="97">
        <f t="shared" si="17"/>
        <v>0</v>
      </c>
      <c r="L33" s="96">
        <f t="shared" si="17"/>
        <v>370000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967000</v>
      </c>
      <c r="Q33" s="97">
        <f>$I33      +$K33      +$M33      +$O33</f>
        <v>0</v>
      </c>
      <c r="R33" s="52">
        <f>IF(($J33      =0),0,((($L33      -$J33      )/$J33      )*100))</f>
        <v>-24.024640657084191</v>
      </c>
      <c r="S33" s="53">
        <f>IF(($K33      =0),0,((($M33      -$K33      )/$K33      )*100))</f>
        <v>0</v>
      </c>
      <c r="T33" s="52">
        <f>IF($E33   =0,0,($P33   /$E33   )*100)</f>
        <v>93.520309477756285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25000000</v>
      </c>
      <c r="C35" s="92"/>
      <c r="D35" s="92"/>
      <c r="E35" s="92">
        <f t="shared" ref="E35:E40" si="18">$B35      +$C35      +$D35</f>
        <v>25000000</v>
      </c>
      <c r="F35" s="93">
        <v>25000000</v>
      </c>
      <c r="G35" s="94">
        <v>25000000</v>
      </c>
      <c r="H35" s="93"/>
      <c r="I35" s="94"/>
      <c r="J35" s="93">
        <v>5000000</v>
      </c>
      <c r="K35" s="94"/>
      <c r="L35" s="93">
        <v>5000000</v>
      </c>
      <c r="M35" s="94"/>
      <c r="N35" s="93"/>
      <c r="O35" s="94"/>
      <c r="P35" s="93">
        <f t="shared" ref="P35:P40" si="19">$H35      +$J35      +$L35      +$N35</f>
        <v>10000000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40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491000</v>
      </c>
      <c r="C36" s="92">
        <v>10635000</v>
      </c>
      <c r="D36" s="92"/>
      <c r="E36" s="92">
        <f t="shared" si="18"/>
        <v>11126000</v>
      </c>
      <c r="F36" s="93">
        <v>11126000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25491000</v>
      </c>
      <c r="C40" s="95">
        <f>SUM(C35:C39)</f>
        <v>10635000</v>
      </c>
      <c r="D40" s="95"/>
      <c r="E40" s="95">
        <f t="shared" si="18"/>
        <v>36126000</v>
      </c>
      <c r="F40" s="96">
        <f t="shared" ref="F40:O40" si="25">SUM(F35:F39)</f>
        <v>36126000</v>
      </c>
      <c r="G40" s="97">
        <f t="shared" si="25"/>
        <v>25000000</v>
      </c>
      <c r="H40" s="96">
        <f t="shared" si="25"/>
        <v>0</v>
      </c>
      <c r="I40" s="97">
        <f t="shared" si="25"/>
        <v>0</v>
      </c>
      <c r="J40" s="96">
        <f t="shared" si="25"/>
        <v>5000000</v>
      </c>
      <c r="K40" s="97">
        <f t="shared" si="25"/>
        <v>0</v>
      </c>
      <c r="L40" s="96">
        <f t="shared" si="25"/>
        <v>5000000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10000000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40806000</v>
      </c>
      <c r="C51" s="92">
        <v>-10476000</v>
      </c>
      <c r="D51" s="92"/>
      <c r="E51" s="92">
        <f t="shared" si="26"/>
        <v>30330000</v>
      </c>
      <c r="F51" s="93">
        <v>30330000</v>
      </c>
      <c r="G51" s="94">
        <v>30330000</v>
      </c>
      <c r="H51" s="93"/>
      <c r="I51" s="94">
        <v>236692</v>
      </c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236692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0.78038905374216949</v>
      </c>
      <c r="V51" s="93">
        <v>7809000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40806000</v>
      </c>
      <c r="C53" s="95">
        <f>SUM(C42:C52)</f>
        <v>-10476000</v>
      </c>
      <c r="D53" s="95"/>
      <c r="E53" s="95">
        <f t="shared" si="26"/>
        <v>30330000</v>
      </c>
      <c r="F53" s="96">
        <f t="shared" ref="F53:O53" si="33">SUM(F42:F52)</f>
        <v>30330000</v>
      </c>
      <c r="G53" s="97">
        <f t="shared" si="33"/>
        <v>30330000</v>
      </c>
      <c r="H53" s="96">
        <f t="shared" si="33"/>
        <v>0</v>
      </c>
      <c r="I53" s="97">
        <f t="shared" si="33"/>
        <v>236692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236692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0.78038905374216949</v>
      </c>
      <c r="V53" s="96">
        <f>SUM(V42:V52)</f>
        <v>7809000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70181000</v>
      </c>
      <c r="C67" s="104">
        <f>SUM(C9:C14,C17:C23,C26:C29,C32,C35:C39,C42:C52,C55:C58,C61:C65)</f>
        <v>159000</v>
      </c>
      <c r="D67" s="104"/>
      <c r="E67" s="104">
        <f t="shared" si="35"/>
        <v>70340000</v>
      </c>
      <c r="F67" s="105">
        <f t="shared" ref="F67:O67" si="43">SUM(F9:F14,F17:F23,F26:F29,F32,F35:F39,F42:F52,F55:F58,F61:F65)</f>
        <v>70340000</v>
      </c>
      <c r="G67" s="106">
        <f t="shared" si="43"/>
        <v>59214000</v>
      </c>
      <c r="H67" s="105">
        <f t="shared" si="43"/>
        <v>2448000</v>
      </c>
      <c r="I67" s="106">
        <f t="shared" si="43"/>
        <v>236692</v>
      </c>
      <c r="J67" s="105">
        <f t="shared" si="43"/>
        <v>5487000</v>
      </c>
      <c r="K67" s="106">
        <f t="shared" si="43"/>
        <v>0</v>
      </c>
      <c r="L67" s="105">
        <f t="shared" si="43"/>
        <v>5423000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13358000</v>
      </c>
      <c r="Q67" s="106">
        <f t="shared" si="37"/>
        <v>236692</v>
      </c>
      <c r="R67" s="61">
        <f t="shared" si="38"/>
        <v>-1.1663932932385639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22.558854324990712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0.39972303847063195</v>
      </c>
      <c r="V67" s="105">
        <f>SUM(V9:V14,V17:V23,V26:V29,V32,V35:V39,V42:V52,V55:V58,V61:V65)</f>
        <v>7809000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79084000</v>
      </c>
      <c r="C69" s="92">
        <v>-5289000</v>
      </c>
      <c r="D69" s="92"/>
      <c r="E69" s="92">
        <f>$B69      +$C69      +$D69</f>
        <v>73795000</v>
      </c>
      <c r="F69" s="93">
        <v>73795000</v>
      </c>
      <c r="G69" s="94">
        <v>73795000</v>
      </c>
      <c r="H69" s="93">
        <v>20171000</v>
      </c>
      <c r="I69" s="94">
        <v>11557380</v>
      </c>
      <c r="J69" s="93">
        <v>25762000</v>
      </c>
      <c r="K69" s="94"/>
      <c r="L69" s="93">
        <v>11863000</v>
      </c>
      <c r="M69" s="94"/>
      <c r="N69" s="93"/>
      <c r="O69" s="94"/>
      <c r="P69" s="93">
        <f>$H69      +$J69      +$L69      +$N69</f>
        <v>57796000</v>
      </c>
      <c r="Q69" s="94">
        <f>$I69      +$K69      +$M69      +$O69</f>
        <v>11557380</v>
      </c>
      <c r="R69" s="48">
        <f>IF(($J69      =0),0,((($L69      -$J69      )/$J69      )*100))</f>
        <v>-53.951556556168001</v>
      </c>
      <c r="S69" s="49">
        <f>IF(($K69      =0),0,((($M69      -$K69      )/$K69      )*100))</f>
        <v>0</v>
      </c>
      <c r="T69" s="48">
        <f>IF(($E69      =0),0,(($P69      /$E69      )*100))</f>
        <v>78.319669354292301</v>
      </c>
      <c r="U69" s="50">
        <f>IF(($E69      =0),0,(($Q69      /$E69      )*100))</f>
        <v>15.661467579104274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79084000</v>
      </c>
      <c r="C71" s="101">
        <f>SUM(C69:C70)</f>
        <v>-5289000</v>
      </c>
      <c r="D71" s="101"/>
      <c r="E71" s="101">
        <f>$B71      +$C71      +$D71</f>
        <v>73795000</v>
      </c>
      <c r="F71" s="102">
        <f t="shared" ref="F71:O71" si="44">SUM(F69:F70)</f>
        <v>73795000</v>
      </c>
      <c r="G71" s="103">
        <f t="shared" si="44"/>
        <v>73795000</v>
      </c>
      <c r="H71" s="102">
        <f t="shared" si="44"/>
        <v>20171000</v>
      </c>
      <c r="I71" s="103">
        <f t="shared" si="44"/>
        <v>11557380</v>
      </c>
      <c r="J71" s="102">
        <f t="shared" si="44"/>
        <v>25762000</v>
      </c>
      <c r="K71" s="103">
        <f t="shared" si="44"/>
        <v>0</v>
      </c>
      <c r="L71" s="102">
        <f t="shared" si="44"/>
        <v>11863000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57796000</v>
      </c>
      <c r="Q71" s="103">
        <f>$I71      +$K71      +$M71      +$O71</f>
        <v>11557380</v>
      </c>
      <c r="R71" s="57">
        <f>IF(($J71      =0),0,((($L71      -$J71      )/$J71      )*100))</f>
        <v>-53.951556556168001</v>
      </c>
      <c r="S71" s="58">
        <f>IF(($K71      =0),0,((($M71      -$K71      )/$K71      )*100))</f>
        <v>0</v>
      </c>
      <c r="T71" s="57">
        <f>IF(($E69      =0),0,(($P69      /$E69      )*100))</f>
        <v>78.319669354292301</v>
      </c>
      <c r="U71" s="59">
        <f>IF($E69   =0,0,($Q69   /$E69 )*100)</f>
        <v>15.661467579104274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79084000</v>
      </c>
      <c r="C72" s="104">
        <f>SUM(C69:C70)</f>
        <v>-5289000</v>
      </c>
      <c r="D72" s="104"/>
      <c r="E72" s="104">
        <f>$B72      +$C72      +$D72</f>
        <v>73795000</v>
      </c>
      <c r="F72" s="105">
        <f t="shared" ref="F72:O72" si="45">SUM(F69:F70)</f>
        <v>73795000</v>
      </c>
      <c r="G72" s="106">
        <f t="shared" si="45"/>
        <v>73795000</v>
      </c>
      <c r="H72" s="105">
        <f t="shared" si="45"/>
        <v>20171000</v>
      </c>
      <c r="I72" s="106">
        <f t="shared" si="45"/>
        <v>11557380</v>
      </c>
      <c r="J72" s="105">
        <f t="shared" si="45"/>
        <v>25762000</v>
      </c>
      <c r="K72" s="106">
        <f t="shared" si="45"/>
        <v>0</v>
      </c>
      <c r="L72" s="105">
        <f t="shared" si="45"/>
        <v>11863000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57796000</v>
      </c>
      <c r="Q72" s="106">
        <f>$I72      +$K72      +$M72      +$O72</f>
        <v>11557380</v>
      </c>
      <c r="R72" s="61">
        <f>IF(($J72      =0),0,((($L72      -$J72      )/$J72      )*100))</f>
        <v>-53.951556556168001</v>
      </c>
      <c r="S72" s="62">
        <f>IF(($K72      =0),0,((($M72      -$K72      )/$K72      )*100))</f>
        <v>0</v>
      </c>
      <c r="T72" s="61">
        <f>IF(($E69      =0),0,(($P69      /$E69      )*100))</f>
        <v>78.319669354292301</v>
      </c>
      <c r="U72" s="65">
        <f>IF($E69   =0,0,($Q69   /$E69 )*100)</f>
        <v>15.661467579104274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149265000</v>
      </c>
      <c r="C73" s="104">
        <f>SUM(C9:C14,C17:C23,C26:C29,C32,C35:C39,C42:C52,C55:C58,C61:C65,C69:C70)</f>
        <v>-5130000</v>
      </c>
      <c r="D73" s="104"/>
      <c r="E73" s="104">
        <f>$B73      +$C73      +$D73</f>
        <v>144135000</v>
      </c>
      <c r="F73" s="105">
        <f t="shared" ref="F73:O73" si="46">SUM(F9:F14,F17:F23,F26:F29,F32,F35:F39,F42:F52,F55:F58,F61:F65,F69:F70)</f>
        <v>144135000</v>
      </c>
      <c r="G73" s="106">
        <f t="shared" si="46"/>
        <v>133009000</v>
      </c>
      <c r="H73" s="105">
        <f t="shared" si="46"/>
        <v>22619000</v>
      </c>
      <c r="I73" s="106">
        <f t="shared" si="46"/>
        <v>11794072</v>
      </c>
      <c r="J73" s="105">
        <f t="shared" si="46"/>
        <v>31249000</v>
      </c>
      <c r="K73" s="106">
        <f t="shared" si="46"/>
        <v>0</v>
      </c>
      <c r="L73" s="105">
        <f t="shared" si="46"/>
        <v>17286000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71154000</v>
      </c>
      <c r="Q73" s="106">
        <f>$I73      +$K73      +$M73      +$O73</f>
        <v>11794072</v>
      </c>
      <c r="R73" s="61">
        <f>IF(($J73      =0),0,((($L73      -$J73      )/$J73      )*100))</f>
        <v>-44.683029856955429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53.495628115390694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8.8671232773722082</v>
      </c>
      <c r="V73" s="105">
        <f>SUM(V9:V14,V17:V23,V26:V29,V32,V35:V39,V42:V52,V55:V58,V61:V65,V69:V70)</f>
        <v>7809000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130</v>
      </c>
    </row>
    <row r="117" spans="1:23" x14ac:dyDescent="0.2">
      <c r="A117" s="29" t="s">
        <v>131</v>
      </c>
    </row>
    <row r="118" spans="1:23" x14ac:dyDescent="0.2">
      <c r="A118" s="29" t="s">
        <v>132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h0V+yELUuWysNa1b/cuRP/XCoyGO+cN8QLKDeOx0aMhQjPKl5YY0gCH82t0N3zSaUYKplcUfrBbudrqR4Wg/5A==" saltValue="VQxcpEfdNor1Bk8TUDIkm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W126"/>
  <sheetViews>
    <sheetView showGridLines="0" workbookViewId="0">
      <selection activeCell="C11" sqref="C1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136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78000</v>
      </c>
      <c r="I10" s="94">
        <v>52223</v>
      </c>
      <c r="J10" s="93">
        <v>1124000</v>
      </c>
      <c r="K10" s="94">
        <v>138113</v>
      </c>
      <c r="L10" s="93">
        <v>1098000</v>
      </c>
      <c r="M10" s="94">
        <v>1544442</v>
      </c>
      <c r="N10" s="93"/>
      <c r="O10" s="94"/>
      <c r="P10" s="93">
        <f t="shared" ref="P10:P15" si="1">$H10      +$J10      +$L10      +$N10</f>
        <v>2300000</v>
      </c>
      <c r="Q10" s="94">
        <f t="shared" ref="Q10:Q15" si="2">$I10      +$K10      +$M10      +$O10</f>
        <v>1734778</v>
      </c>
      <c r="R10" s="48">
        <f t="shared" ref="R10:R15" si="3">IF(($J10      =0),0,((($L10      -$J10      )/$J10      )*100))</f>
        <v>-2.3131672597864767</v>
      </c>
      <c r="S10" s="49">
        <f t="shared" ref="S10:S15" si="4">IF(($K10      =0),0,((($M10      -$K10      )/$K10      )*100))</f>
        <v>1018.2452050132863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75.425130434782602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>
        <v>5000000</v>
      </c>
      <c r="D13" s="92"/>
      <c r="E13" s="92">
        <f t="shared" si="0"/>
        <v>5000000</v>
      </c>
      <c r="F13" s="93">
        <v>5000000</v>
      </c>
      <c r="G13" s="94">
        <v>5000000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2300000</v>
      </c>
      <c r="C15" s="95">
        <f>SUM(C9:C14)</f>
        <v>5000000</v>
      </c>
      <c r="D15" s="95"/>
      <c r="E15" s="95">
        <f t="shared" si="0"/>
        <v>7300000</v>
      </c>
      <c r="F15" s="96">
        <f t="shared" ref="F15:O15" si="7">SUM(F9:F14)</f>
        <v>7300000</v>
      </c>
      <c r="G15" s="97">
        <f t="shared" si="7"/>
        <v>7300000</v>
      </c>
      <c r="H15" s="96">
        <f t="shared" si="7"/>
        <v>78000</v>
      </c>
      <c r="I15" s="97">
        <f t="shared" si="7"/>
        <v>52223</v>
      </c>
      <c r="J15" s="96">
        <f t="shared" si="7"/>
        <v>1124000</v>
      </c>
      <c r="K15" s="97">
        <f t="shared" si="7"/>
        <v>138113</v>
      </c>
      <c r="L15" s="96">
        <f t="shared" si="7"/>
        <v>1098000</v>
      </c>
      <c r="M15" s="97">
        <f t="shared" si="7"/>
        <v>1544442</v>
      </c>
      <c r="N15" s="96">
        <f t="shared" si="7"/>
        <v>0</v>
      </c>
      <c r="O15" s="97">
        <f t="shared" si="7"/>
        <v>0</v>
      </c>
      <c r="P15" s="96">
        <f t="shared" si="1"/>
        <v>2300000</v>
      </c>
      <c r="Q15" s="97">
        <f t="shared" si="2"/>
        <v>1734778</v>
      </c>
      <c r="R15" s="52">
        <f t="shared" si="3"/>
        <v>-2.3131672597864767</v>
      </c>
      <c r="S15" s="53">
        <f t="shared" si="4"/>
        <v>1018.2452050132863</v>
      </c>
      <c r="T15" s="52">
        <f>IF((SUM($E9:$E13))=0,0,(P15/(SUM($E9:$E13))*100))</f>
        <v>31.506849315068493</v>
      </c>
      <c r="U15" s="54">
        <f>IF((SUM($E9:$E13))=0,0,(Q15/(SUM($E9:$E13))*100))</f>
        <v>23.764082191780822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2699000</v>
      </c>
      <c r="C32" s="92">
        <v>-151000</v>
      </c>
      <c r="D32" s="92"/>
      <c r="E32" s="92">
        <f>$B32      +$C32      +$D32</f>
        <v>2548000</v>
      </c>
      <c r="F32" s="93">
        <v>2548000</v>
      </c>
      <c r="G32" s="94">
        <v>2548000</v>
      </c>
      <c r="H32" s="93">
        <v>746000</v>
      </c>
      <c r="I32" s="94"/>
      <c r="J32" s="93">
        <v>1072000</v>
      </c>
      <c r="K32" s="94">
        <v>2392814</v>
      </c>
      <c r="L32" s="93">
        <v>201000</v>
      </c>
      <c r="M32" s="94">
        <v>155186</v>
      </c>
      <c r="N32" s="93"/>
      <c r="O32" s="94"/>
      <c r="P32" s="93">
        <f>$H32      +$J32      +$L32      +$N32</f>
        <v>2019000</v>
      </c>
      <c r="Q32" s="94">
        <f>$I32      +$K32      +$M32      +$O32</f>
        <v>2548000</v>
      </c>
      <c r="R32" s="48">
        <f>IF(($J32      =0),0,((($L32      -$J32      )/$J32      )*100))</f>
        <v>-81.25</v>
      </c>
      <c r="S32" s="49">
        <f>IF(($K32      =0),0,((($M32      -$K32      )/$K32      )*100))</f>
        <v>-93.514497992739933</v>
      </c>
      <c r="T32" s="48">
        <f>IF(($E32      =0),0,(($P32      /$E32      )*100))</f>
        <v>79.238618524332807</v>
      </c>
      <c r="U32" s="50">
        <f>IF(($E32      =0),0,(($Q32      /$E32      )*100))</f>
        <v>100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2699000</v>
      </c>
      <c r="C33" s="95">
        <f>C32</f>
        <v>-151000</v>
      </c>
      <c r="D33" s="95"/>
      <c r="E33" s="95">
        <f>$B33      +$C33      +$D33</f>
        <v>2548000</v>
      </c>
      <c r="F33" s="96">
        <f t="shared" ref="F33:O33" si="17">F32</f>
        <v>2548000</v>
      </c>
      <c r="G33" s="97">
        <f t="shared" si="17"/>
        <v>2548000</v>
      </c>
      <c r="H33" s="96">
        <f t="shared" si="17"/>
        <v>746000</v>
      </c>
      <c r="I33" s="97">
        <f t="shared" si="17"/>
        <v>0</v>
      </c>
      <c r="J33" s="96">
        <f t="shared" si="17"/>
        <v>1072000</v>
      </c>
      <c r="K33" s="97">
        <f t="shared" si="17"/>
        <v>2392814</v>
      </c>
      <c r="L33" s="96">
        <f t="shared" si="17"/>
        <v>201000</v>
      </c>
      <c r="M33" s="97">
        <f t="shared" si="17"/>
        <v>155186</v>
      </c>
      <c r="N33" s="96">
        <f t="shared" si="17"/>
        <v>0</v>
      </c>
      <c r="O33" s="97">
        <f t="shared" si="17"/>
        <v>0</v>
      </c>
      <c r="P33" s="96">
        <f>$H33      +$J33      +$L33      +$N33</f>
        <v>2019000</v>
      </c>
      <c r="Q33" s="97">
        <f>$I33      +$K33      +$M33      +$O33</f>
        <v>2548000</v>
      </c>
      <c r="R33" s="52">
        <f>IF(($J33      =0),0,((($L33      -$J33      )/$J33      )*100))</f>
        <v>-81.25</v>
      </c>
      <c r="S33" s="53">
        <f>IF(($K33      =0),0,((($M33      -$K33      )/$K33      )*100))</f>
        <v>-93.514497992739933</v>
      </c>
      <c r="T33" s="52">
        <f>IF($E33   =0,0,($P33   /$E33   )*100)</f>
        <v>79.238618524332807</v>
      </c>
      <c r="U33" s="54">
        <f>IF($E33   =0,0,($Q33   /$E33   )*100)</f>
        <v>100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58000000</v>
      </c>
      <c r="C35" s="92"/>
      <c r="D35" s="92"/>
      <c r="E35" s="92">
        <f t="shared" ref="E35:E40" si="18">$B35      +$C35      +$D35</f>
        <v>58000000</v>
      </c>
      <c r="F35" s="93">
        <v>58000000</v>
      </c>
      <c r="G35" s="94">
        <v>58000000</v>
      </c>
      <c r="H35" s="93">
        <v>13500000</v>
      </c>
      <c r="I35" s="94">
        <v>15155895</v>
      </c>
      <c r="J35" s="93">
        <v>11500000</v>
      </c>
      <c r="K35" s="94">
        <v>22281171</v>
      </c>
      <c r="L35" s="93">
        <v>20009000</v>
      </c>
      <c r="M35" s="94">
        <v>9228138</v>
      </c>
      <c r="N35" s="93"/>
      <c r="O35" s="94"/>
      <c r="P35" s="93">
        <f t="shared" ref="P35:P40" si="19">$H35      +$J35      +$L35      +$N35</f>
        <v>45009000</v>
      </c>
      <c r="Q35" s="94">
        <f t="shared" ref="Q35:Q40" si="20">$I35      +$K35      +$M35      +$O35</f>
        <v>46665204</v>
      </c>
      <c r="R35" s="48">
        <f t="shared" ref="R35:R40" si="21">IF(($J35      =0),0,((($L35      -$J35      )/$J35      )*100))</f>
        <v>73.991304347826087</v>
      </c>
      <c r="S35" s="49">
        <f t="shared" ref="S35:S40" si="22">IF(($K35      =0),0,((($M35      -$K35      )/$K35      )*100))</f>
        <v>-58.583245018854711</v>
      </c>
      <c r="T35" s="48">
        <f t="shared" ref="T35:T39" si="23">IF(($E35      =0),0,(($P35      /$E35      )*100))</f>
        <v>77.601724137931043</v>
      </c>
      <c r="U35" s="50">
        <f t="shared" ref="U35:U39" si="24">IF(($E35      =0),0,(($Q35      /$E35      )*100))</f>
        <v>80.457248275862071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1497000</v>
      </c>
      <c r="C36" s="92">
        <v>52000</v>
      </c>
      <c r="D36" s="92"/>
      <c r="E36" s="92">
        <f t="shared" si="18"/>
        <v>1549000</v>
      </c>
      <c r="F36" s="93">
        <v>1549000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491000</v>
      </c>
      <c r="K38" s="94">
        <v>2376544</v>
      </c>
      <c r="L38" s="93">
        <v>3509000</v>
      </c>
      <c r="M38" s="94">
        <v>1377842</v>
      </c>
      <c r="N38" s="93"/>
      <c r="O38" s="94"/>
      <c r="P38" s="93">
        <f t="shared" si="19"/>
        <v>4000000</v>
      </c>
      <c r="Q38" s="94">
        <f t="shared" si="20"/>
        <v>3754386</v>
      </c>
      <c r="R38" s="48">
        <f t="shared" si="21"/>
        <v>614.66395112016289</v>
      </c>
      <c r="S38" s="49">
        <f t="shared" si="22"/>
        <v>-42.023290963685085</v>
      </c>
      <c r="T38" s="48">
        <f t="shared" si="23"/>
        <v>100</v>
      </c>
      <c r="U38" s="50">
        <f t="shared" si="24"/>
        <v>93.859649999999988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63497000</v>
      </c>
      <c r="C40" s="95">
        <f>SUM(C35:C39)</f>
        <v>52000</v>
      </c>
      <c r="D40" s="95"/>
      <c r="E40" s="95">
        <f t="shared" si="18"/>
        <v>63549000</v>
      </c>
      <c r="F40" s="96">
        <f t="shared" ref="F40:O40" si="25">SUM(F35:F39)</f>
        <v>63549000</v>
      </c>
      <c r="G40" s="97">
        <f t="shared" si="25"/>
        <v>62000000</v>
      </c>
      <c r="H40" s="96">
        <f t="shared" si="25"/>
        <v>13500000</v>
      </c>
      <c r="I40" s="97">
        <f t="shared" si="25"/>
        <v>15155895</v>
      </c>
      <c r="J40" s="96">
        <f t="shared" si="25"/>
        <v>11991000</v>
      </c>
      <c r="K40" s="97">
        <f t="shared" si="25"/>
        <v>24657715</v>
      </c>
      <c r="L40" s="96">
        <f t="shared" si="25"/>
        <v>23518000</v>
      </c>
      <c r="M40" s="97">
        <f t="shared" si="25"/>
        <v>10605980</v>
      </c>
      <c r="N40" s="96">
        <f t="shared" si="25"/>
        <v>0</v>
      </c>
      <c r="O40" s="97">
        <f t="shared" si="25"/>
        <v>0</v>
      </c>
      <c r="P40" s="96">
        <f t="shared" si="19"/>
        <v>49009000</v>
      </c>
      <c r="Q40" s="97">
        <f t="shared" si="20"/>
        <v>50419590</v>
      </c>
      <c r="R40" s="52">
        <f t="shared" si="21"/>
        <v>96.130431156700851</v>
      </c>
      <c r="S40" s="53">
        <f t="shared" si="22"/>
        <v>-56.987174196798037</v>
      </c>
      <c r="T40" s="52">
        <f>IF((+$E35+$E38) =0,0,(P40   /(+$E35+$E38) )*100)</f>
        <v>79.046774193548387</v>
      </c>
      <c r="U40" s="54">
        <f>IF((+$E35+$E38) =0,0,(Q40   /(+$E35+$E38) )*100)</f>
        <v>81.321919354838712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68658000</v>
      </c>
      <c r="C51" s="92"/>
      <c r="D51" s="92"/>
      <c r="E51" s="92">
        <f t="shared" si="26"/>
        <v>68658000</v>
      </c>
      <c r="F51" s="93">
        <v>68658000</v>
      </c>
      <c r="G51" s="94">
        <v>68658000</v>
      </c>
      <c r="H51" s="93"/>
      <c r="I51" s="94"/>
      <c r="J51" s="93">
        <v>6416000</v>
      </c>
      <c r="K51" s="94">
        <v>18772964</v>
      </c>
      <c r="L51" s="93">
        <v>6542000</v>
      </c>
      <c r="M51" s="94">
        <v>44046256</v>
      </c>
      <c r="N51" s="93"/>
      <c r="O51" s="94"/>
      <c r="P51" s="93">
        <f t="shared" si="27"/>
        <v>12958000</v>
      </c>
      <c r="Q51" s="94">
        <f t="shared" si="28"/>
        <v>62819220</v>
      </c>
      <c r="R51" s="48">
        <f t="shared" si="29"/>
        <v>1.963840399002494</v>
      </c>
      <c r="S51" s="49">
        <f t="shared" si="30"/>
        <v>134.62600791222951</v>
      </c>
      <c r="T51" s="48">
        <f t="shared" si="31"/>
        <v>18.873255847825455</v>
      </c>
      <c r="U51" s="50">
        <f t="shared" si="32"/>
        <v>91.495848990649307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68658000</v>
      </c>
      <c r="C53" s="95">
        <f>SUM(C42:C52)</f>
        <v>0</v>
      </c>
      <c r="D53" s="95"/>
      <c r="E53" s="95">
        <f t="shared" si="26"/>
        <v>68658000</v>
      </c>
      <c r="F53" s="96">
        <f t="shared" ref="F53:O53" si="33">SUM(F42:F52)</f>
        <v>68658000</v>
      </c>
      <c r="G53" s="97">
        <f t="shared" si="33"/>
        <v>68658000</v>
      </c>
      <c r="H53" s="96">
        <f t="shared" si="33"/>
        <v>0</v>
      </c>
      <c r="I53" s="97">
        <f t="shared" si="33"/>
        <v>0</v>
      </c>
      <c r="J53" s="96">
        <f t="shared" si="33"/>
        <v>6416000</v>
      </c>
      <c r="K53" s="97">
        <f t="shared" si="33"/>
        <v>18772964</v>
      </c>
      <c r="L53" s="96">
        <f t="shared" si="33"/>
        <v>6542000</v>
      </c>
      <c r="M53" s="97">
        <f t="shared" si="33"/>
        <v>44046256</v>
      </c>
      <c r="N53" s="96">
        <f t="shared" si="33"/>
        <v>0</v>
      </c>
      <c r="O53" s="97">
        <f t="shared" si="33"/>
        <v>0</v>
      </c>
      <c r="P53" s="96">
        <f t="shared" si="27"/>
        <v>12958000</v>
      </c>
      <c r="Q53" s="97">
        <f t="shared" si="28"/>
        <v>62819220</v>
      </c>
      <c r="R53" s="52">
        <f t="shared" si="29"/>
        <v>1.963840399002494</v>
      </c>
      <c r="S53" s="53">
        <f t="shared" si="30"/>
        <v>134.62600791222951</v>
      </c>
      <c r="T53" s="52">
        <f>IF((+$E43+$E45+$E47+$E48+$E51) =0,0,(P53   /(+$E43+$E45+$E47+$E48+$E51) )*100)</f>
        <v>18.873255847825455</v>
      </c>
      <c r="U53" s="54">
        <f>IF((+$E43+$E45+$E47+$E48+$E51) =0,0,(Q53   /(+$E43+$E45+$E47+$E48+$E51) )*100)</f>
        <v>91.495848990649307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137154000</v>
      </c>
      <c r="C67" s="104">
        <f>SUM(C9:C14,C17:C23,C26:C29,C32,C35:C39,C42:C52,C55:C58,C61:C65)</f>
        <v>4901000</v>
      </c>
      <c r="D67" s="104"/>
      <c r="E67" s="104">
        <f t="shared" si="35"/>
        <v>142055000</v>
      </c>
      <c r="F67" s="105">
        <f t="shared" ref="F67:O67" si="43">SUM(F9:F14,F17:F23,F26:F29,F32,F35:F39,F42:F52,F55:F58,F61:F65)</f>
        <v>142055000</v>
      </c>
      <c r="G67" s="106">
        <f t="shared" si="43"/>
        <v>140506000</v>
      </c>
      <c r="H67" s="105">
        <f t="shared" si="43"/>
        <v>14324000</v>
      </c>
      <c r="I67" s="106">
        <f t="shared" si="43"/>
        <v>15208118</v>
      </c>
      <c r="J67" s="105">
        <f t="shared" si="43"/>
        <v>20603000</v>
      </c>
      <c r="K67" s="106">
        <f t="shared" si="43"/>
        <v>45961606</v>
      </c>
      <c r="L67" s="105">
        <f t="shared" si="43"/>
        <v>31359000</v>
      </c>
      <c r="M67" s="106">
        <f t="shared" si="43"/>
        <v>56351864</v>
      </c>
      <c r="N67" s="105">
        <f t="shared" si="43"/>
        <v>0</v>
      </c>
      <c r="O67" s="106">
        <f t="shared" si="43"/>
        <v>0</v>
      </c>
      <c r="P67" s="105">
        <f t="shared" si="36"/>
        <v>66286000</v>
      </c>
      <c r="Q67" s="106">
        <f t="shared" si="37"/>
        <v>117521588</v>
      </c>
      <c r="R67" s="61">
        <f t="shared" si="38"/>
        <v>52.205989419016653</v>
      </c>
      <c r="S67" s="62">
        <f t="shared" si="39"/>
        <v>22.606385860407055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47.176633026347631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83.641686476022386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109164000</v>
      </c>
      <c r="C69" s="92">
        <v>27699000</v>
      </c>
      <c r="D69" s="92"/>
      <c r="E69" s="92">
        <f>$B69      +$C69      +$D69</f>
        <v>136863000</v>
      </c>
      <c r="F69" s="93">
        <v>136863000</v>
      </c>
      <c r="G69" s="94">
        <v>136863000</v>
      </c>
      <c r="H69" s="93">
        <v>58900000</v>
      </c>
      <c r="I69" s="94">
        <v>25221409</v>
      </c>
      <c r="J69" s="93">
        <v>21496000</v>
      </c>
      <c r="K69" s="94">
        <v>52544932</v>
      </c>
      <c r="L69" s="93">
        <v>8489000</v>
      </c>
      <c r="M69" s="94">
        <v>15422014</v>
      </c>
      <c r="N69" s="93"/>
      <c r="O69" s="94"/>
      <c r="P69" s="93">
        <f>$H69      +$J69      +$L69      +$N69</f>
        <v>88885000</v>
      </c>
      <c r="Q69" s="94">
        <f>$I69      +$K69      +$M69      +$O69</f>
        <v>93188355</v>
      </c>
      <c r="R69" s="48">
        <f>IF(($J69      =0),0,((($L69      -$J69      )/$J69      )*100))</f>
        <v>-60.508931894305917</v>
      </c>
      <c r="S69" s="49">
        <f>IF(($K69      =0),0,((($M69      -$K69      )/$K69      )*100))</f>
        <v>-70.649854490248458</v>
      </c>
      <c r="T69" s="48">
        <f>IF(($E69      =0),0,(($P69      /$E69      )*100))</f>
        <v>64.944506550345977</v>
      </c>
      <c r="U69" s="50">
        <f>IF(($E69      =0),0,(($Q69      /$E69      )*100))</f>
        <v>68.088785866158133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109164000</v>
      </c>
      <c r="C71" s="101">
        <f>SUM(C69:C70)</f>
        <v>27699000</v>
      </c>
      <c r="D71" s="101"/>
      <c r="E71" s="101">
        <f>$B71      +$C71      +$D71</f>
        <v>136863000</v>
      </c>
      <c r="F71" s="102">
        <f t="shared" ref="F71:O71" si="44">SUM(F69:F70)</f>
        <v>136863000</v>
      </c>
      <c r="G71" s="103">
        <f t="shared" si="44"/>
        <v>136863000</v>
      </c>
      <c r="H71" s="102">
        <f t="shared" si="44"/>
        <v>58900000</v>
      </c>
      <c r="I71" s="103">
        <f t="shared" si="44"/>
        <v>25221409</v>
      </c>
      <c r="J71" s="102">
        <f t="shared" si="44"/>
        <v>21496000</v>
      </c>
      <c r="K71" s="103">
        <f t="shared" si="44"/>
        <v>52544932</v>
      </c>
      <c r="L71" s="102">
        <f t="shared" si="44"/>
        <v>8489000</v>
      </c>
      <c r="M71" s="103">
        <f t="shared" si="44"/>
        <v>15422014</v>
      </c>
      <c r="N71" s="102">
        <f t="shared" si="44"/>
        <v>0</v>
      </c>
      <c r="O71" s="103">
        <f t="shared" si="44"/>
        <v>0</v>
      </c>
      <c r="P71" s="102">
        <f>$H71      +$J71      +$L71      +$N71</f>
        <v>88885000</v>
      </c>
      <c r="Q71" s="103">
        <f>$I71      +$K71      +$M71      +$O71</f>
        <v>93188355</v>
      </c>
      <c r="R71" s="57">
        <f>IF(($J71      =0),0,((($L71      -$J71      )/$J71      )*100))</f>
        <v>-60.508931894305917</v>
      </c>
      <c r="S71" s="58">
        <f>IF(($K71      =0),0,((($M71      -$K71      )/$K71      )*100))</f>
        <v>-70.649854490248458</v>
      </c>
      <c r="T71" s="57">
        <f>IF(($E69      =0),0,(($P69      /$E69      )*100))</f>
        <v>64.944506550345977</v>
      </c>
      <c r="U71" s="59">
        <f>IF($E69   =0,0,($Q69   /$E69 )*100)</f>
        <v>68.088785866158133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109164000</v>
      </c>
      <c r="C72" s="104">
        <f>SUM(C69:C70)</f>
        <v>27699000</v>
      </c>
      <c r="D72" s="104"/>
      <c r="E72" s="104">
        <f>$B72      +$C72      +$D72</f>
        <v>136863000</v>
      </c>
      <c r="F72" s="105">
        <f t="shared" ref="F72:O72" si="45">SUM(F69:F70)</f>
        <v>136863000</v>
      </c>
      <c r="G72" s="106">
        <f t="shared" si="45"/>
        <v>136863000</v>
      </c>
      <c r="H72" s="105">
        <f t="shared" si="45"/>
        <v>58900000</v>
      </c>
      <c r="I72" s="106">
        <f t="shared" si="45"/>
        <v>25221409</v>
      </c>
      <c r="J72" s="105">
        <f t="shared" si="45"/>
        <v>21496000</v>
      </c>
      <c r="K72" s="106">
        <f t="shared" si="45"/>
        <v>52544932</v>
      </c>
      <c r="L72" s="105">
        <f t="shared" si="45"/>
        <v>8489000</v>
      </c>
      <c r="M72" s="106">
        <f t="shared" si="45"/>
        <v>15422014</v>
      </c>
      <c r="N72" s="105">
        <f t="shared" si="45"/>
        <v>0</v>
      </c>
      <c r="O72" s="106">
        <f t="shared" si="45"/>
        <v>0</v>
      </c>
      <c r="P72" s="105">
        <f>$H72      +$J72      +$L72      +$N72</f>
        <v>88885000</v>
      </c>
      <c r="Q72" s="106">
        <f>$I72      +$K72      +$M72      +$O72</f>
        <v>93188355</v>
      </c>
      <c r="R72" s="61">
        <f>IF(($J72      =0),0,((($L72      -$J72      )/$J72      )*100))</f>
        <v>-60.508931894305917</v>
      </c>
      <c r="S72" s="62">
        <f>IF(($K72      =0),0,((($M72      -$K72      )/$K72      )*100))</f>
        <v>-70.649854490248458</v>
      </c>
      <c r="T72" s="61">
        <f>IF(($E69      =0),0,(($P69      /$E69      )*100))</f>
        <v>64.944506550345977</v>
      </c>
      <c r="U72" s="65">
        <f>IF($E69   =0,0,($Q69   /$E69 )*100)</f>
        <v>68.088785866158133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246318000</v>
      </c>
      <c r="C73" s="104">
        <f>SUM(C9:C14,C17:C23,C26:C29,C32,C35:C39,C42:C52,C55:C58,C61:C65,C69:C70)</f>
        <v>32600000</v>
      </c>
      <c r="D73" s="104"/>
      <c r="E73" s="104">
        <f>$B73      +$C73      +$D73</f>
        <v>278918000</v>
      </c>
      <c r="F73" s="105">
        <f t="shared" ref="F73:O73" si="46">SUM(F9:F14,F17:F23,F26:F29,F32,F35:F39,F42:F52,F55:F58,F61:F65,F69:F70)</f>
        <v>278918000</v>
      </c>
      <c r="G73" s="106">
        <f t="shared" si="46"/>
        <v>277369000</v>
      </c>
      <c r="H73" s="105">
        <f t="shared" si="46"/>
        <v>73224000</v>
      </c>
      <c r="I73" s="106">
        <f t="shared" si="46"/>
        <v>40429527</v>
      </c>
      <c r="J73" s="105">
        <f t="shared" si="46"/>
        <v>42099000</v>
      </c>
      <c r="K73" s="106">
        <f t="shared" si="46"/>
        <v>98506538</v>
      </c>
      <c r="L73" s="105">
        <f t="shared" si="46"/>
        <v>39848000</v>
      </c>
      <c r="M73" s="106">
        <f t="shared" si="46"/>
        <v>71773878</v>
      </c>
      <c r="N73" s="105">
        <f t="shared" si="46"/>
        <v>0</v>
      </c>
      <c r="O73" s="106">
        <f t="shared" si="46"/>
        <v>0</v>
      </c>
      <c r="P73" s="105">
        <f>$H73      +$J73      +$L73      +$N73</f>
        <v>155171000</v>
      </c>
      <c r="Q73" s="106">
        <f>$I73      +$K73      +$M73      +$O73</f>
        <v>210709943</v>
      </c>
      <c r="R73" s="61">
        <f>IF(($J73      =0),0,((($L73      -$J73      )/$J73      )*100))</f>
        <v>-5.3469203544027177</v>
      </c>
      <c r="S73" s="62">
        <f>IF(($K73      =0),0,((($M73      -$K73      )/$K73      )*100))</f>
        <v>-27.137955046191959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55.943887024144736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75.967373066204232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130</v>
      </c>
    </row>
    <row r="117" spans="1:23" x14ac:dyDescent="0.2">
      <c r="A117" s="29" t="s">
        <v>131</v>
      </c>
    </row>
    <row r="118" spans="1:23" x14ac:dyDescent="0.2">
      <c r="A118" s="29" t="s">
        <v>132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YX4uJrNUy3R9tZCMrtlBARB0BV0sQbhM33yA7zfYIAb9NiCn7lZ2/1JndWasdje0I6kQAGgdsIAhI8gpUoVgyQ==" saltValue="byZmKUhK//j3VxEHmeRLK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W126"/>
  <sheetViews>
    <sheetView showGridLines="0" workbookViewId="0">
      <selection activeCell="C11" sqref="C1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136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1200000</v>
      </c>
      <c r="C10" s="92"/>
      <c r="D10" s="92"/>
      <c r="E10" s="92">
        <f t="shared" ref="E10:E15" si="0">$B10      +$C10      +$D10</f>
        <v>1200000</v>
      </c>
      <c r="F10" s="93">
        <v>1200000</v>
      </c>
      <c r="G10" s="94">
        <v>1200000</v>
      </c>
      <c r="H10" s="93"/>
      <c r="I10" s="94">
        <v>214260</v>
      </c>
      <c r="J10" s="93">
        <v>524000</v>
      </c>
      <c r="K10" s="94">
        <v>212827</v>
      </c>
      <c r="L10" s="93">
        <v>101000</v>
      </c>
      <c r="M10" s="94">
        <v>402345</v>
      </c>
      <c r="N10" s="93"/>
      <c r="O10" s="94"/>
      <c r="P10" s="93">
        <f t="shared" ref="P10:P15" si="1">$H10      +$J10      +$L10      +$N10</f>
        <v>625000</v>
      </c>
      <c r="Q10" s="94">
        <f t="shared" ref="Q10:Q15" si="2">$I10      +$K10      +$M10      +$O10</f>
        <v>829432</v>
      </c>
      <c r="R10" s="48">
        <f t="shared" ref="R10:R15" si="3">IF(($J10      =0),0,((($L10      -$J10      )/$J10      )*100))</f>
        <v>-80.725190839694662</v>
      </c>
      <c r="S10" s="49">
        <f t="shared" ref="S10:S15" si="4">IF(($K10      =0),0,((($M10      -$K10      )/$K10      )*100))</f>
        <v>89.047912154003015</v>
      </c>
      <c r="T10" s="48">
        <f t="shared" ref="T10:T14" si="5">IF(($E10      =0),0,(($P10      /$E10      )*100))</f>
        <v>52.083333333333336</v>
      </c>
      <c r="U10" s="50">
        <f t="shared" ref="U10:U14" si="6">IF(($E10      =0),0,(($Q10      /$E10      )*100))</f>
        <v>69.11933333333333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70000000</v>
      </c>
      <c r="C13" s="92">
        <v>3429000</v>
      </c>
      <c r="D13" s="92"/>
      <c r="E13" s="92">
        <f t="shared" si="0"/>
        <v>73429000</v>
      </c>
      <c r="F13" s="93">
        <v>73429000</v>
      </c>
      <c r="G13" s="94">
        <v>73429000</v>
      </c>
      <c r="H13" s="93">
        <v>1863000</v>
      </c>
      <c r="I13" s="94">
        <v>139300</v>
      </c>
      <c r="J13" s="93">
        <v>26805000</v>
      </c>
      <c r="K13" s="94">
        <v>30554982</v>
      </c>
      <c r="L13" s="93"/>
      <c r="M13" s="94">
        <v>32277980</v>
      </c>
      <c r="N13" s="93"/>
      <c r="O13" s="94"/>
      <c r="P13" s="93">
        <f t="shared" si="1"/>
        <v>28668000</v>
      </c>
      <c r="Q13" s="94">
        <f t="shared" si="2"/>
        <v>62972262</v>
      </c>
      <c r="R13" s="48">
        <f t="shared" si="3"/>
        <v>-100</v>
      </c>
      <c r="S13" s="49">
        <f t="shared" si="4"/>
        <v>5.6390083947684868</v>
      </c>
      <c r="T13" s="48">
        <f t="shared" si="5"/>
        <v>39.041795475901893</v>
      </c>
      <c r="U13" s="50">
        <f t="shared" si="6"/>
        <v>85.759389342085555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71300000</v>
      </c>
      <c r="C15" s="95">
        <f>SUM(C9:C14)</f>
        <v>3329000</v>
      </c>
      <c r="D15" s="95"/>
      <c r="E15" s="95">
        <f t="shared" si="0"/>
        <v>74629000</v>
      </c>
      <c r="F15" s="96">
        <f t="shared" ref="F15:O15" si="7">SUM(F9:F14)</f>
        <v>74629000</v>
      </c>
      <c r="G15" s="97">
        <f t="shared" si="7"/>
        <v>74629000</v>
      </c>
      <c r="H15" s="96">
        <f t="shared" si="7"/>
        <v>1863000</v>
      </c>
      <c r="I15" s="97">
        <f t="shared" si="7"/>
        <v>353560</v>
      </c>
      <c r="J15" s="96">
        <f t="shared" si="7"/>
        <v>27329000</v>
      </c>
      <c r="K15" s="97">
        <f t="shared" si="7"/>
        <v>30767809</v>
      </c>
      <c r="L15" s="96">
        <f t="shared" si="7"/>
        <v>101000</v>
      </c>
      <c r="M15" s="97">
        <f t="shared" si="7"/>
        <v>32680325</v>
      </c>
      <c r="N15" s="96">
        <f t="shared" si="7"/>
        <v>0</v>
      </c>
      <c r="O15" s="97">
        <f t="shared" si="7"/>
        <v>0</v>
      </c>
      <c r="P15" s="96">
        <f t="shared" si="1"/>
        <v>29293000</v>
      </c>
      <c r="Q15" s="97">
        <f t="shared" si="2"/>
        <v>63801694</v>
      </c>
      <c r="R15" s="52">
        <f t="shared" si="3"/>
        <v>-99.630429214387647</v>
      </c>
      <c r="S15" s="53">
        <f t="shared" si="4"/>
        <v>6.2159642241668882</v>
      </c>
      <c r="T15" s="52">
        <f>IF((SUM($E9:$E13))=0,0,(P15/(SUM($E9:$E13))*100))</f>
        <v>39.251497407174156</v>
      </c>
      <c r="U15" s="54">
        <f>IF((SUM($E9:$E13))=0,0,(Q15/(SUM($E9:$E13))*100))</f>
        <v>85.49182489380803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2786000</v>
      </c>
      <c r="C29" s="92"/>
      <c r="D29" s="92"/>
      <c r="E29" s="92">
        <f>$B29      +$C29      +$D29</f>
        <v>2786000</v>
      </c>
      <c r="F29" s="93">
        <v>2786000</v>
      </c>
      <c r="G29" s="94">
        <v>2786000</v>
      </c>
      <c r="H29" s="93">
        <v>518000</v>
      </c>
      <c r="I29" s="94"/>
      <c r="J29" s="93">
        <v>868000</v>
      </c>
      <c r="K29" s="94"/>
      <c r="L29" s="93">
        <v>681000</v>
      </c>
      <c r="M29" s="94"/>
      <c r="N29" s="93"/>
      <c r="O29" s="94"/>
      <c r="P29" s="93">
        <f>$H29      +$J29      +$L29      +$N29</f>
        <v>2067000</v>
      </c>
      <c r="Q29" s="94">
        <f>$I29      +$K29      +$M29      +$O29</f>
        <v>0</v>
      </c>
      <c r="R29" s="48">
        <f>IF(($J29      =0),0,((($L29      -$J29      )/$J29      )*100))</f>
        <v>-21.54377880184332</v>
      </c>
      <c r="S29" s="49">
        <f>IF(($K29      =0),0,((($M29      -$K29      )/$K29      )*100))</f>
        <v>0</v>
      </c>
      <c r="T29" s="48">
        <f>IF(($E29      =0),0,(($P29      /$E29      )*100))</f>
        <v>74.192390524048818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2786000</v>
      </c>
      <c r="C30" s="95">
        <f>SUM(C26:C29)</f>
        <v>0</v>
      </c>
      <c r="D30" s="95"/>
      <c r="E30" s="95">
        <f>$B30      +$C30      +$D30</f>
        <v>2786000</v>
      </c>
      <c r="F30" s="96">
        <f t="shared" ref="F30:O30" si="16">SUM(F26:F29)</f>
        <v>2786000</v>
      </c>
      <c r="G30" s="97">
        <f t="shared" si="16"/>
        <v>2786000</v>
      </c>
      <c r="H30" s="96">
        <f t="shared" si="16"/>
        <v>518000</v>
      </c>
      <c r="I30" s="97">
        <f t="shared" si="16"/>
        <v>0</v>
      </c>
      <c r="J30" s="96">
        <f t="shared" si="16"/>
        <v>868000</v>
      </c>
      <c r="K30" s="97">
        <f t="shared" si="16"/>
        <v>0</v>
      </c>
      <c r="L30" s="96">
        <f t="shared" si="16"/>
        <v>681000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2067000</v>
      </c>
      <c r="Q30" s="97">
        <f>$I30      +$K30      +$M30      +$O30</f>
        <v>0</v>
      </c>
      <c r="R30" s="52">
        <f>IF(($J30      =0),0,((($L30      -$J30      )/$J30      )*100))</f>
        <v>-21.54377880184332</v>
      </c>
      <c r="S30" s="53">
        <f>IF(($K30      =0),0,((($M30      -$K30      )/$K30      )*100))</f>
        <v>0</v>
      </c>
      <c r="T30" s="52">
        <f>IF($E30   =0,0,($P30   /$E30   )*100)</f>
        <v>74.192390524048818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1203000</v>
      </c>
      <c r="C32" s="92"/>
      <c r="D32" s="92"/>
      <c r="E32" s="92">
        <f>$B32      +$C32      +$D32</f>
        <v>1203000</v>
      </c>
      <c r="F32" s="93">
        <v>1203000</v>
      </c>
      <c r="G32" s="94">
        <v>1203000</v>
      </c>
      <c r="H32" s="93">
        <v>291000</v>
      </c>
      <c r="I32" s="94">
        <v>290574</v>
      </c>
      <c r="J32" s="93">
        <v>450000</v>
      </c>
      <c r="K32" s="94">
        <v>437971</v>
      </c>
      <c r="L32" s="93">
        <v>462000</v>
      </c>
      <c r="M32" s="94">
        <v>357004</v>
      </c>
      <c r="N32" s="93"/>
      <c r="O32" s="94"/>
      <c r="P32" s="93">
        <f>$H32      +$J32      +$L32      +$N32</f>
        <v>1203000</v>
      </c>
      <c r="Q32" s="94">
        <f>$I32      +$K32      +$M32      +$O32</f>
        <v>1085549</v>
      </c>
      <c r="R32" s="48">
        <f>IF(($J32      =0),0,((($L32      -$J32      )/$J32      )*100))</f>
        <v>2.666666666666667</v>
      </c>
      <c r="S32" s="49">
        <f>IF(($K32      =0),0,((($M32      -$K32      )/$K32      )*100))</f>
        <v>-18.486840452906701</v>
      </c>
      <c r="T32" s="48">
        <f>IF(($E32      =0),0,(($P32      /$E32      )*100))</f>
        <v>100</v>
      </c>
      <c r="U32" s="50">
        <f>IF(($E32      =0),0,(($Q32      /$E32      )*100))</f>
        <v>90.236824605153785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1203000</v>
      </c>
      <c r="C33" s="95">
        <f>C32</f>
        <v>0</v>
      </c>
      <c r="D33" s="95"/>
      <c r="E33" s="95">
        <f>$B33      +$C33      +$D33</f>
        <v>1203000</v>
      </c>
      <c r="F33" s="96">
        <f t="shared" ref="F33:O33" si="17">F32</f>
        <v>1203000</v>
      </c>
      <c r="G33" s="97">
        <f t="shared" si="17"/>
        <v>1203000</v>
      </c>
      <c r="H33" s="96">
        <f t="shared" si="17"/>
        <v>291000</v>
      </c>
      <c r="I33" s="97">
        <f t="shared" si="17"/>
        <v>290574</v>
      </c>
      <c r="J33" s="96">
        <f t="shared" si="17"/>
        <v>450000</v>
      </c>
      <c r="K33" s="97">
        <f t="shared" si="17"/>
        <v>437971</v>
      </c>
      <c r="L33" s="96">
        <f t="shared" si="17"/>
        <v>462000</v>
      </c>
      <c r="M33" s="97">
        <f t="shared" si="17"/>
        <v>357004</v>
      </c>
      <c r="N33" s="96">
        <f t="shared" si="17"/>
        <v>0</v>
      </c>
      <c r="O33" s="97">
        <f t="shared" si="17"/>
        <v>0</v>
      </c>
      <c r="P33" s="96">
        <f>$H33      +$J33      +$L33      +$N33</f>
        <v>1203000</v>
      </c>
      <c r="Q33" s="97">
        <f>$I33      +$K33      +$M33      +$O33</f>
        <v>1085549</v>
      </c>
      <c r="R33" s="52">
        <f>IF(($J33      =0),0,((($L33      -$J33      )/$J33      )*100))</f>
        <v>2.666666666666667</v>
      </c>
      <c r="S33" s="53">
        <f>IF(($K33      =0),0,((($M33      -$K33      )/$K33      )*100))</f>
        <v>-18.486840452906701</v>
      </c>
      <c r="T33" s="52">
        <f>IF($E33   =0,0,($P33   /$E33   )*100)</f>
        <v>100</v>
      </c>
      <c r="U33" s="54">
        <f>IF($E33   =0,0,($Q33   /$E33   )*100)</f>
        <v>90.236824605153785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75289000</v>
      </c>
      <c r="C67" s="104">
        <f>SUM(C9:C14,C17:C23,C26:C29,C32,C35:C39,C42:C52,C55:C58,C61:C65)</f>
        <v>3329000</v>
      </c>
      <c r="D67" s="104"/>
      <c r="E67" s="104">
        <f t="shared" si="35"/>
        <v>78618000</v>
      </c>
      <c r="F67" s="105">
        <f t="shared" ref="F67:O67" si="43">SUM(F9:F14,F17:F23,F26:F29,F32,F35:F39,F42:F52,F55:F58,F61:F65)</f>
        <v>78618000</v>
      </c>
      <c r="G67" s="106">
        <f t="shared" si="43"/>
        <v>78618000</v>
      </c>
      <c r="H67" s="105">
        <f t="shared" si="43"/>
        <v>2672000</v>
      </c>
      <c r="I67" s="106">
        <f t="shared" si="43"/>
        <v>644134</v>
      </c>
      <c r="J67" s="105">
        <f t="shared" si="43"/>
        <v>28647000</v>
      </c>
      <c r="K67" s="106">
        <f t="shared" si="43"/>
        <v>31205780</v>
      </c>
      <c r="L67" s="105">
        <f t="shared" si="43"/>
        <v>1244000</v>
      </c>
      <c r="M67" s="106">
        <f t="shared" si="43"/>
        <v>33037329</v>
      </c>
      <c r="N67" s="105">
        <f t="shared" si="43"/>
        <v>0</v>
      </c>
      <c r="O67" s="106">
        <f t="shared" si="43"/>
        <v>0</v>
      </c>
      <c r="P67" s="105">
        <f t="shared" si="36"/>
        <v>32563000</v>
      </c>
      <c r="Q67" s="106">
        <f t="shared" si="37"/>
        <v>64887243</v>
      </c>
      <c r="R67" s="61">
        <f t="shared" si="38"/>
        <v>-95.65748594966314</v>
      </c>
      <c r="S67" s="62">
        <f t="shared" si="39"/>
        <v>5.8692620405578708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41.419267852145822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82.534843165687249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75289000</v>
      </c>
      <c r="C73" s="104">
        <f>SUM(C9:C14,C17:C23,C26:C29,C32,C35:C39,C42:C52,C55:C58,C61:C65,C69:C70)</f>
        <v>3329000</v>
      </c>
      <c r="D73" s="104"/>
      <c r="E73" s="104">
        <f>$B73      +$C73      +$D73</f>
        <v>78618000</v>
      </c>
      <c r="F73" s="105">
        <f t="shared" ref="F73:O73" si="46">SUM(F9:F14,F17:F23,F26:F29,F32,F35:F39,F42:F52,F55:F58,F61:F65,F69:F70)</f>
        <v>78618000</v>
      </c>
      <c r="G73" s="106">
        <f t="shared" si="46"/>
        <v>78618000</v>
      </c>
      <c r="H73" s="105">
        <f t="shared" si="46"/>
        <v>2672000</v>
      </c>
      <c r="I73" s="106">
        <f t="shared" si="46"/>
        <v>644134</v>
      </c>
      <c r="J73" s="105">
        <f t="shared" si="46"/>
        <v>28647000</v>
      </c>
      <c r="K73" s="106">
        <f t="shared" si="46"/>
        <v>31205780</v>
      </c>
      <c r="L73" s="105">
        <f t="shared" si="46"/>
        <v>1244000</v>
      </c>
      <c r="M73" s="106">
        <f t="shared" si="46"/>
        <v>33037329</v>
      </c>
      <c r="N73" s="105">
        <f t="shared" si="46"/>
        <v>0</v>
      </c>
      <c r="O73" s="106">
        <f t="shared" si="46"/>
        <v>0</v>
      </c>
      <c r="P73" s="105">
        <f>$H73      +$J73      +$L73      +$N73</f>
        <v>32563000</v>
      </c>
      <c r="Q73" s="106">
        <f>$I73      +$K73      +$M73      +$O73</f>
        <v>64887243</v>
      </c>
      <c r="R73" s="61">
        <f>IF(($J73      =0),0,((($L73      -$J73      )/$J73      )*100))</f>
        <v>-95.65748594966314</v>
      </c>
      <c r="S73" s="62">
        <f>IF(($K73      =0),0,((($M73      -$K73      )/$K73      )*100))</f>
        <v>5.8692620405578708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41.419267852145822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82.534843165687249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130</v>
      </c>
    </row>
    <row r="117" spans="1:23" x14ac:dyDescent="0.2">
      <c r="A117" s="29" t="s">
        <v>131</v>
      </c>
    </row>
    <row r="118" spans="1:23" x14ac:dyDescent="0.2">
      <c r="A118" s="29" t="s">
        <v>132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hxm19p/8ksTOs9I9ruFfQq7mBylYVg7GeyW7o0+NzR5MUDyE9E/C5waZL6vgxB7VZpsWCRv1UdzmJW6U1o8/A==" saltValue="dh+WysFEsuVFxCtC9H1u1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126"/>
  <sheetViews>
    <sheetView showGridLines="0" workbookViewId="0">
      <selection activeCell="C11" sqref="C1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136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>
        <v>87782000</v>
      </c>
      <c r="C9" s="92">
        <v>19949000</v>
      </c>
      <c r="D9" s="92"/>
      <c r="E9" s="92">
        <f>$B9       +$C9       +$D9</f>
        <v>107731000</v>
      </c>
      <c r="F9" s="93">
        <v>107731000</v>
      </c>
      <c r="G9" s="94">
        <v>107731000</v>
      </c>
      <c r="H9" s="93">
        <v>17932000</v>
      </c>
      <c r="I9" s="94">
        <v>17931682</v>
      </c>
      <c r="J9" s="93">
        <v>22209000</v>
      </c>
      <c r="K9" s="94">
        <v>22209239</v>
      </c>
      <c r="L9" s="93">
        <v>18959000</v>
      </c>
      <c r="M9" s="94">
        <v>19324970</v>
      </c>
      <c r="N9" s="93"/>
      <c r="O9" s="94"/>
      <c r="P9" s="93">
        <f>$H9       +$J9       +$L9       +$N9</f>
        <v>59100000</v>
      </c>
      <c r="Q9" s="94">
        <f>$I9       +$K9       +$M9       +$O9</f>
        <v>59465891</v>
      </c>
      <c r="R9" s="48">
        <f>IF(($J9       =0),0,((($L9       -$J9       )/$J9       )*100))</f>
        <v>-14.633707055698139</v>
      </c>
      <c r="S9" s="49">
        <f>IF(($K9       =0),0,((($M9       -$K9       )/$K9       )*100))</f>
        <v>-12.986797971781023</v>
      </c>
      <c r="T9" s="48">
        <f>IF(($E9       =0),0,(($P9       /$E9       )*100))</f>
        <v>54.85886142336004</v>
      </c>
      <c r="U9" s="50">
        <f>IF(($E9       =0),0,(($Q9       /$E9       )*100))</f>
        <v>55.198495326322039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158000</v>
      </c>
      <c r="I10" s="94">
        <v>158366</v>
      </c>
      <c r="J10" s="93">
        <v>156000</v>
      </c>
      <c r="K10" s="94">
        <v>154530</v>
      </c>
      <c r="L10" s="93">
        <v>156000</v>
      </c>
      <c r="M10" s="94">
        <v>154530</v>
      </c>
      <c r="N10" s="93"/>
      <c r="O10" s="94"/>
      <c r="P10" s="93">
        <f t="shared" ref="P10:P15" si="1">$H10      +$J10      +$L10      +$N10</f>
        <v>470000</v>
      </c>
      <c r="Q10" s="94">
        <f t="shared" ref="Q10:Q15" si="2">$I10      +$K10      +$M10      +$O10</f>
        <v>467426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47</v>
      </c>
      <c r="U10" s="50">
        <f t="shared" ref="U10:U14" si="6">IF(($E10      =0),0,(($Q10      /$E10      )*100))</f>
        <v>46.742600000000003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216940000</v>
      </c>
      <c r="C13" s="92">
        <v>-20370000</v>
      </c>
      <c r="D13" s="92"/>
      <c r="E13" s="92">
        <f t="shared" si="0"/>
        <v>196570000</v>
      </c>
      <c r="F13" s="93">
        <v>196570000</v>
      </c>
      <c r="G13" s="94">
        <v>196570000</v>
      </c>
      <c r="H13" s="93">
        <v>9174000</v>
      </c>
      <c r="I13" s="94">
        <v>9173335</v>
      </c>
      <c r="J13" s="93">
        <v>42195000</v>
      </c>
      <c r="K13" s="94">
        <v>42195249</v>
      </c>
      <c r="L13" s="93">
        <v>35340000</v>
      </c>
      <c r="M13" s="94">
        <v>34750350</v>
      </c>
      <c r="N13" s="93"/>
      <c r="O13" s="94"/>
      <c r="P13" s="93">
        <f t="shared" si="1"/>
        <v>86709000</v>
      </c>
      <c r="Q13" s="94">
        <f t="shared" si="2"/>
        <v>86118934</v>
      </c>
      <c r="R13" s="48">
        <f t="shared" si="3"/>
        <v>-16.246000710984713</v>
      </c>
      <c r="S13" s="49">
        <f t="shared" si="4"/>
        <v>-17.643927163458617</v>
      </c>
      <c r="T13" s="48">
        <f t="shared" si="5"/>
        <v>44.111003713689776</v>
      </c>
      <c r="U13" s="50">
        <f t="shared" si="6"/>
        <v>43.810822607722436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2000000</v>
      </c>
      <c r="C14" s="92">
        <v>-2000000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307722000</v>
      </c>
      <c r="C15" s="95">
        <f>SUM(C9:C14)</f>
        <v>-2421000</v>
      </c>
      <c r="D15" s="95"/>
      <c r="E15" s="95">
        <f t="shared" si="0"/>
        <v>305301000</v>
      </c>
      <c r="F15" s="96">
        <f t="shared" ref="F15:O15" si="7">SUM(F9:F14)</f>
        <v>305301000</v>
      </c>
      <c r="G15" s="97">
        <f t="shared" si="7"/>
        <v>305301000</v>
      </c>
      <c r="H15" s="96">
        <f t="shared" si="7"/>
        <v>27264000</v>
      </c>
      <c r="I15" s="97">
        <f t="shared" si="7"/>
        <v>27263383</v>
      </c>
      <c r="J15" s="96">
        <f t="shared" si="7"/>
        <v>64560000</v>
      </c>
      <c r="K15" s="97">
        <f t="shared" si="7"/>
        <v>64559018</v>
      </c>
      <c r="L15" s="96">
        <f t="shared" si="7"/>
        <v>54455000</v>
      </c>
      <c r="M15" s="97">
        <f t="shared" si="7"/>
        <v>54229850</v>
      </c>
      <c r="N15" s="96">
        <f t="shared" si="7"/>
        <v>0</v>
      </c>
      <c r="O15" s="97">
        <f t="shared" si="7"/>
        <v>0</v>
      </c>
      <c r="P15" s="96">
        <f t="shared" si="1"/>
        <v>146279000</v>
      </c>
      <c r="Q15" s="97">
        <f t="shared" si="2"/>
        <v>146052251</v>
      </c>
      <c r="R15" s="52">
        <f t="shared" si="3"/>
        <v>-15.652106567534076</v>
      </c>
      <c r="S15" s="53">
        <f t="shared" si="4"/>
        <v>-15.999574219050233</v>
      </c>
      <c r="T15" s="52">
        <f>IF((SUM($E9:$E13))=0,0,(P15/(SUM($E9:$E13))*100))</f>
        <v>47.913043193438611</v>
      </c>
      <c r="U15" s="54">
        <f>IF((SUM($E9:$E13))=0,0,(Q15/(SUM($E9:$E13))*100))</f>
        <v>47.838772555609054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>
        <v>773213000</v>
      </c>
      <c r="C28" s="92">
        <v>-90000000</v>
      </c>
      <c r="D28" s="92"/>
      <c r="E28" s="92">
        <f>$B28      +$C28      +$D28</f>
        <v>683213000</v>
      </c>
      <c r="F28" s="93">
        <v>683213000</v>
      </c>
      <c r="G28" s="94">
        <v>683213000</v>
      </c>
      <c r="H28" s="93">
        <v>65581000</v>
      </c>
      <c r="I28" s="94">
        <v>33187241</v>
      </c>
      <c r="J28" s="93">
        <v>164042000</v>
      </c>
      <c r="K28" s="94">
        <v>68044325</v>
      </c>
      <c r="L28" s="93">
        <v>155711000</v>
      </c>
      <c r="M28" s="94">
        <v>179070289</v>
      </c>
      <c r="N28" s="93"/>
      <c r="O28" s="94"/>
      <c r="P28" s="93">
        <f>$H28      +$J28      +$L28      +$N28</f>
        <v>385334000</v>
      </c>
      <c r="Q28" s="94">
        <f>$I28      +$K28      +$M28      +$O28</f>
        <v>280301855</v>
      </c>
      <c r="R28" s="48">
        <f>IF(($J28      =0),0,((($L28      -$J28      )/$J28      )*100))</f>
        <v>-5.0785774374855226</v>
      </c>
      <c r="S28" s="49">
        <f>IF(($K28      =0),0,((($M28      -$K28      )/$K28      )*100))</f>
        <v>163.16711790439541</v>
      </c>
      <c r="T28" s="48">
        <f>IF(($E28      =0),0,(($P28      /$E28      )*100))</f>
        <v>56.400273414001198</v>
      </c>
      <c r="U28" s="50">
        <f>IF(($E28      =0),0,(($Q28      /$E28      )*100))</f>
        <v>41.027008414652535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773213000</v>
      </c>
      <c r="C30" s="95">
        <f>SUM(C26:C29)</f>
        <v>-90000000</v>
      </c>
      <c r="D30" s="95"/>
      <c r="E30" s="95">
        <f>$B30      +$C30      +$D30</f>
        <v>683213000</v>
      </c>
      <c r="F30" s="96">
        <f t="shared" ref="F30:O30" si="16">SUM(F26:F29)</f>
        <v>683213000</v>
      </c>
      <c r="G30" s="97">
        <f t="shared" si="16"/>
        <v>683213000</v>
      </c>
      <c r="H30" s="96">
        <f t="shared" si="16"/>
        <v>65581000</v>
      </c>
      <c r="I30" s="97">
        <f t="shared" si="16"/>
        <v>33187241</v>
      </c>
      <c r="J30" s="96">
        <f t="shared" si="16"/>
        <v>164042000</v>
      </c>
      <c r="K30" s="97">
        <f t="shared" si="16"/>
        <v>68044325</v>
      </c>
      <c r="L30" s="96">
        <f t="shared" si="16"/>
        <v>155711000</v>
      </c>
      <c r="M30" s="97">
        <f t="shared" si="16"/>
        <v>179070289</v>
      </c>
      <c r="N30" s="96">
        <f t="shared" si="16"/>
        <v>0</v>
      </c>
      <c r="O30" s="97">
        <f t="shared" si="16"/>
        <v>0</v>
      </c>
      <c r="P30" s="96">
        <f>$H30      +$J30      +$L30      +$N30</f>
        <v>385334000</v>
      </c>
      <c r="Q30" s="97">
        <f>$I30      +$K30      +$M30      +$O30</f>
        <v>280301855</v>
      </c>
      <c r="R30" s="52">
        <f>IF(($J30      =0),0,((($L30      -$J30      )/$J30      )*100))</f>
        <v>-5.0785774374855226</v>
      </c>
      <c r="S30" s="53">
        <f>IF(($K30      =0),0,((($M30      -$K30      )/$K30      )*100))</f>
        <v>163.16711790439541</v>
      </c>
      <c r="T30" s="52">
        <f>IF($E30   =0,0,($P30   /$E30   )*100)</f>
        <v>56.400273414001198</v>
      </c>
      <c r="U30" s="54">
        <f>IF($E30   =0,0,($Q30   /$E30   )*100)</f>
        <v>41.027008414652535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33519000</v>
      </c>
      <c r="C32" s="92">
        <v>-1873000</v>
      </c>
      <c r="D32" s="92"/>
      <c r="E32" s="92">
        <f>$B32      +$C32      +$D32</f>
        <v>31646000</v>
      </c>
      <c r="F32" s="93">
        <v>31646000</v>
      </c>
      <c r="G32" s="94">
        <v>31646000</v>
      </c>
      <c r="H32" s="93">
        <v>2623000</v>
      </c>
      <c r="I32" s="94">
        <v>2623377</v>
      </c>
      <c r="J32" s="93">
        <v>4836000</v>
      </c>
      <c r="K32" s="94">
        <v>4836816</v>
      </c>
      <c r="L32" s="93">
        <v>12035000</v>
      </c>
      <c r="M32" s="94">
        <v>12172228</v>
      </c>
      <c r="N32" s="93"/>
      <c r="O32" s="94"/>
      <c r="P32" s="93">
        <f>$H32      +$J32      +$L32      +$N32</f>
        <v>19494000</v>
      </c>
      <c r="Q32" s="94">
        <f>$I32      +$K32      +$M32      +$O32</f>
        <v>19632421</v>
      </c>
      <c r="R32" s="48">
        <f>IF(($J32      =0),0,((($L32      -$J32      )/$J32      )*100))</f>
        <v>148.8626964433416</v>
      </c>
      <c r="S32" s="49">
        <f>IF(($K32      =0),0,((($M32      -$K32      )/$K32      )*100))</f>
        <v>151.65786748968745</v>
      </c>
      <c r="T32" s="48">
        <f>IF(($E32      =0),0,(($P32      /$E32      )*100))</f>
        <v>61.600202237249569</v>
      </c>
      <c r="U32" s="50">
        <f>IF(($E32      =0),0,(($Q32      /$E32      )*100))</f>
        <v>62.037606648549584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33519000</v>
      </c>
      <c r="C33" s="95">
        <f>C32</f>
        <v>-1873000</v>
      </c>
      <c r="D33" s="95"/>
      <c r="E33" s="95">
        <f>$B33      +$C33      +$D33</f>
        <v>31646000</v>
      </c>
      <c r="F33" s="96">
        <f t="shared" ref="F33:O33" si="17">F32</f>
        <v>31646000</v>
      </c>
      <c r="G33" s="97">
        <f t="shared" si="17"/>
        <v>31646000</v>
      </c>
      <c r="H33" s="96">
        <f t="shared" si="17"/>
        <v>2623000</v>
      </c>
      <c r="I33" s="97">
        <f t="shared" si="17"/>
        <v>2623377</v>
      </c>
      <c r="J33" s="96">
        <f t="shared" si="17"/>
        <v>4836000</v>
      </c>
      <c r="K33" s="97">
        <f t="shared" si="17"/>
        <v>4836816</v>
      </c>
      <c r="L33" s="96">
        <f t="shared" si="17"/>
        <v>12035000</v>
      </c>
      <c r="M33" s="97">
        <f t="shared" si="17"/>
        <v>12172228</v>
      </c>
      <c r="N33" s="96">
        <f t="shared" si="17"/>
        <v>0</v>
      </c>
      <c r="O33" s="97">
        <f t="shared" si="17"/>
        <v>0</v>
      </c>
      <c r="P33" s="96">
        <f>$H33      +$J33      +$L33      +$N33</f>
        <v>19494000</v>
      </c>
      <c r="Q33" s="97">
        <f>$I33      +$K33      +$M33      +$O33</f>
        <v>19632421</v>
      </c>
      <c r="R33" s="52">
        <f>IF(($J33      =0),0,((($L33      -$J33      )/$J33      )*100))</f>
        <v>148.8626964433416</v>
      </c>
      <c r="S33" s="53">
        <f>IF(($K33      =0),0,((($M33      -$K33      )/$K33      )*100))</f>
        <v>151.65786748968745</v>
      </c>
      <c r="T33" s="52">
        <f>IF($E33   =0,0,($P33   /$E33   )*100)</f>
        <v>61.600202237249569</v>
      </c>
      <c r="U33" s="54">
        <f>IF($E33   =0,0,($Q33   /$E33   )*100)</f>
        <v>62.037606648549584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67941000</v>
      </c>
      <c r="C36" s="92">
        <v>-42809000</v>
      </c>
      <c r="D36" s="92"/>
      <c r="E36" s="92">
        <f t="shared" si="18"/>
        <v>25132000</v>
      </c>
      <c r="F36" s="93">
        <v>25132000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8000000</v>
      </c>
      <c r="C38" s="92"/>
      <c r="D38" s="92"/>
      <c r="E38" s="92">
        <f t="shared" si="18"/>
        <v>8000000</v>
      </c>
      <c r="F38" s="93">
        <v>8000000</v>
      </c>
      <c r="G38" s="94">
        <v>8000000</v>
      </c>
      <c r="H38" s="93">
        <v>52000</v>
      </c>
      <c r="I38" s="94">
        <v>53164</v>
      </c>
      <c r="J38" s="93">
        <v>34000</v>
      </c>
      <c r="K38" s="94">
        <v>53316</v>
      </c>
      <c r="L38" s="93"/>
      <c r="M38" s="94">
        <v>6276377</v>
      </c>
      <c r="N38" s="93"/>
      <c r="O38" s="94"/>
      <c r="P38" s="93">
        <f t="shared" si="19"/>
        <v>86000</v>
      </c>
      <c r="Q38" s="94">
        <f t="shared" si="20"/>
        <v>6382857</v>
      </c>
      <c r="R38" s="48">
        <f t="shared" si="21"/>
        <v>-100</v>
      </c>
      <c r="S38" s="49">
        <f t="shared" si="22"/>
        <v>11672.032785655338</v>
      </c>
      <c r="T38" s="48">
        <f t="shared" si="23"/>
        <v>1.075</v>
      </c>
      <c r="U38" s="50">
        <f t="shared" si="24"/>
        <v>79.785712499999988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75941000</v>
      </c>
      <c r="C40" s="95">
        <f>SUM(C35:C39)</f>
        <v>-42809000</v>
      </c>
      <c r="D40" s="95"/>
      <c r="E40" s="95">
        <f t="shared" si="18"/>
        <v>33132000</v>
      </c>
      <c r="F40" s="96">
        <f t="shared" ref="F40:O40" si="25">SUM(F35:F39)</f>
        <v>33132000</v>
      </c>
      <c r="G40" s="97">
        <f t="shared" si="25"/>
        <v>8000000</v>
      </c>
      <c r="H40" s="96">
        <f t="shared" si="25"/>
        <v>52000</v>
      </c>
      <c r="I40" s="97">
        <f t="shared" si="25"/>
        <v>53164</v>
      </c>
      <c r="J40" s="96">
        <f t="shared" si="25"/>
        <v>34000</v>
      </c>
      <c r="K40" s="97">
        <f t="shared" si="25"/>
        <v>53316</v>
      </c>
      <c r="L40" s="96">
        <f t="shared" si="25"/>
        <v>0</v>
      </c>
      <c r="M40" s="97">
        <f t="shared" si="25"/>
        <v>6276377</v>
      </c>
      <c r="N40" s="96">
        <f t="shared" si="25"/>
        <v>0</v>
      </c>
      <c r="O40" s="97">
        <f t="shared" si="25"/>
        <v>0</v>
      </c>
      <c r="P40" s="96">
        <f t="shared" si="19"/>
        <v>86000</v>
      </c>
      <c r="Q40" s="97">
        <f t="shared" si="20"/>
        <v>6382857</v>
      </c>
      <c r="R40" s="52">
        <f t="shared" si="21"/>
        <v>-100</v>
      </c>
      <c r="S40" s="53">
        <f t="shared" si="22"/>
        <v>11672.032785655338</v>
      </c>
      <c r="T40" s="52">
        <f>IF((+$E35+$E38) =0,0,(P40   /(+$E35+$E38) )*100)</f>
        <v>1.075</v>
      </c>
      <c r="U40" s="54">
        <f>IF((+$E35+$E38) =0,0,(Q40   /(+$E35+$E38) )*100)</f>
        <v>79.785712499999988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>
        <v>761197000</v>
      </c>
      <c r="C65" s="92">
        <v>11833000</v>
      </c>
      <c r="D65" s="92"/>
      <c r="E65" s="92">
        <f t="shared" si="35"/>
        <v>773030000</v>
      </c>
      <c r="F65" s="93">
        <v>773030000</v>
      </c>
      <c r="G65" s="94">
        <v>773030000</v>
      </c>
      <c r="H65" s="93">
        <v>226528000</v>
      </c>
      <c r="I65" s="94">
        <v>122549067</v>
      </c>
      <c r="J65" s="93">
        <v>146446000</v>
      </c>
      <c r="K65" s="94">
        <v>146445934</v>
      </c>
      <c r="L65" s="93">
        <v>161923000</v>
      </c>
      <c r="M65" s="94">
        <v>161923062</v>
      </c>
      <c r="N65" s="93"/>
      <c r="O65" s="94"/>
      <c r="P65" s="93">
        <f t="shared" si="36"/>
        <v>534897000</v>
      </c>
      <c r="Q65" s="94">
        <f t="shared" si="37"/>
        <v>430918063</v>
      </c>
      <c r="R65" s="48">
        <f t="shared" si="38"/>
        <v>10.568400639143437</v>
      </c>
      <c r="S65" s="49">
        <f t="shared" si="39"/>
        <v>10.568492806362244</v>
      </c>
      <c r="T65" s="48">
        <f t="shared" si="40"/>
        <v>69.194856603236616</v>
      </c>
      <c r="U65" s="50">
        <f t="shared" si="41"/>
        <v>55.744028433566619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761197000</v>
      </c>
      <c r="C66" s="95">
        <f>SUM(C61:C65)</f>
        <v>11833000</v>
      </c>
      <c r="D66" s="95"/>
      <c r="E66" s="95">
        <f t="shared" si="35"/>
        <v>773030000</v>
      </c>
      <c r="F66" s="96">
        <f t="shared" ref="F66:O66" si="42">SUM(F61:F65)</f>
        <v>773030000</v>
      </c>
      <c r="G66" s="97">
        <f t="shared" si="42"/>
        <v>773030000</v>
      </c>
      <c r="H66" s="96">
        <f t="shared" si="42"/>
        <v>226528000</v>
      </c>
      <c r="I66" s="97">
        <f t="shared" si="42"/>
        <v>122549067</v>
      </c>
      <c r="J66" s="96">
        <f t="shared" si="42"/>
        <v>146446000</v>
      </c>
      <c r="K66" s="97">
        <f t="shared" si="42"/>
        <v>146445934</v>
      </c>
      <c r="L66" s="96">
        <f t="shared" si="42"/>
        <v>161923000</v>
      </c>
      <c r="M66" s="97">
        <f t="shared" si="42"/>
        <v>161923062</v>
      </c>
      <c r="N66" s="96">
        <f t="shared" si="42"/>
        <v>0</v>
      </c>
      <c r="O66" s="97">
        <f t="shared" si="42"/>
        <v>0</v>
      </c>
      <c r="P66" s="96">
        <f t="shared" si="36"/>
        <v>534897000</v>
      </c>
      <c r="Q66" s="97">
        <f t="shared" si="37"/>
        <v>430918063</v>
      </c>
      <c r="R66" s="52">
        <f t="shared" si="38"/>
        <v>10.568400639143437</v>
      </c>
      <c r="S66" s="53">
        <f t="shared" si="39"/>
        <v>10.568492806362244</v>
      </c>
      <c r="T66" s="52">
        <f>IF((+$E61+$E63+$E64++$E65) =0,0,(P66   /(+$E61+$E63+$E64+$E65) )*100)</f>
        <v>69.194856603236616</v>
      </c>
      <c r="U66" s="54">
        <f>IF((+$E61+$E63+$E65) =0,0,(Q66  /(+$E61+$E63+$E65) )*100)</f>
        <v>55.744028433566619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1951592000</v>
      </c>
      <c r="C67" s="104">
        <f>SUM(C9:C14,C17:C23,C26:C29,C32,C35:C39,C42:C52,C55:C58,C61:C65)</f>
        <v>-125270000</v>
      </c>
      <c r="D67" s="104"/>
      <c r="E67" s="104">
        <f t="shared" si="35"/>
        <v>1826322000</v>
      </c>
      <c r="F67" s="105">
        <f t="shared" ref="F67:O67" si="43">SUM(F9:F14,F17:F23,F26:F29,F32,F35:F39,F42:F52,F55:F58,F61:F65)</f>
        <v>1826322000</v>
      </c>
      <c r="G67" s="106">
        <f t="shared" si="43"/>
        <v>1801190000</v>
      </c>
      <c r="H67" s="105">
        <f t="shared" si="43"/>
        <v>322048000</v>
      </c>
      <c r="I67" s="106">
        <f t="shared" si="43"/>
        <v>185676232</v>
      </c>
      <c r="J67" s="105">
        <f t="shared" si="43"/>
        <v>379918000</v>
      </c>
      <c r="K67" s="106">
        <f t="shared" si="43"/>
        <v>283939409</v>
      </c>
      <c r="L67" s="105">
        <f t="shared" si="43"/>
        <v>384124000</v>
      </c>
      <c r="M67" s="106">
        <f t="shared" si="43"/>
        <v>413671806</v>
      </c>
      <c r="N67" s="105">
        <f t="shared" si="43"/>
        <v>0</v>
      </c>
      <c r="O67" s="106">
        <f t="shared" si="43"/>
        <v>0</v>
      </c>
      <c r="P67" s="105">
        <f t="shared" si="36"/>
        <v>1086090000</v>
      </c>
      <c r="Q67" s="106">
        <f t="shared" si="37"/>
        <v>883287447</v>
      </c>
      <c r="R67" s="61">
        <f t="shared" si="38"/>
        <v>1.1070810016898385</v>
      </c>
      <c r="S67" s="62">
        <f t="shared" si="39"/>
        <v>45.69016941216497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60.298469345266184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49.03910453644535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1951592000</v>
      </c>
      <c r="C73" s="104">
        <f>SUM(C9:C14,C17:C23,C26:C29,C32,C35:C39,C42:C52,C55:C58,C61:C65,C69:C70)</f>
        <v>-125270000</v>
      </c>
      <c r="D73" s="104"/>
      <c r="E73" s="104">
        <f>$B73      +$C73      +$D73</f>
        <v>1826322000</v>
      </c>
      <c r="F73" s="105">
        <f t="shared" ref="F73:O73" si="46">SUM(F9:F14,F17:F23,F26:F29,F32,F35:F39,F42:F52,F55:F58,F61:F65,F69:F70)</f>
        <v>1826322000</v>
      </c>
      <c r="G73" s="106">
        <f t="shared" si="46"/>
        <v>1801190000</v>
      </c>
      <c r="H73" s="105">
        <f t="shared" si="46"/>
        <v>322048000</v>
      </c>
      <c r="I73" s="106">
        <f t="shared" si="46"/>
        <v>185676232</v>
      </c>
      <c r="J73" s="105">
        <f t="shared" si="46"/>
        <v>379918000</v>
      </c>
      <c r="K73" s="106">
        <f t="shared" si="46"/>
        <v>283939409</v>
      </c>
      <c r="L73" s="105">
        <f t="shared" si="46"/>
        <v>384124000</v>
      </c>
      <c r="M73" s="106">
        <f t="shared" si="46"/>
        <v>413671806</v>
      </c>
      <c r="N73" s="105">
        <f t="shared" si="46"/>
        <v>0</v>
      </c>
      <c r="O73" s="106">
        <f t="shared" si="46"/>
        <v>0</v>
      </c>
      <c r="P73" s="105">
        <f>$H73      +$J73      +$L73      +$N73</f>
        <v>1086090000</v>
      </c>
      <c r="Q73" s="106">
        <f>$I73      +$K73      +$M73      +$O73</f>
        <v>883287447</v>
      </c>
      <c r="R73" s="61">
        <f>IF(($J73      =0),0,((($L73      -$J73      )/$J73      )*100))</f>
        <v>1.1070810016898385</v>
      </c>
      <c r="S73" s="62">
        <f>IF(($K73      =0),0,((($M73      -$K73      )/$K73      )*100))</f>
        <v>45.69016941216497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60.298469345266184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49.03910453644535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130</v>
      </c>
    </row>
    <row r="117" spans="1:23" x14ac:dyDescent="0.2">
      <c r="A117" s="29" t="s">
        <v>131</v>
      </c>
    </row>
    <row r="118" spans="1:23" x14ac:dyDescent="0.2">
      <c r="A118" s="29" t="s">
        <v>132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CGGFRMlDOuaKBc00tpp2Ewjd67VXoLht3DubDFNmzEQSjo/RBuoIGODcmoJU8eyE9+B6tKQqfwer6eAgg6L+xw==" saltValue="jJCa6D2xB4ZSQ6HZ7WXxP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W126"/>
  <sheetViews>
    <sheetView showGridLines="0" workbookViewId="0">
      <selection activeCell="C11" sqref="C1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136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>
        <v>55000000</v>
      </c>
      <c r="C9" s="92">
        <v>-20000000</v>
      </c>
      <c r="D9" s="92"/>
      <c r="E9" s="92">
        <f>$B9       +$C9       +$D9</f>
        <v>35000000</v>
      </c>
      <c r="F9" s="93">
        <v>35000000</v>
      </c>
      <c r="G9" s="94">
        <v>35000000</v>
      </c>
      <c r="H9" s="93"/>
      <c r="I9" s="94"/>
      <c r="J9" s="93">
        <v>9982000</v>
      </c>
      <c r="K9" s="94"/>
      <c r="L9" s="93">
        <v>3408000</v>
      </c>
      <c r="M9" s="94"/>
      <c r="N9" s="93"/>
      <c r="O9" s="94"/>
      <c r="P9" s="93">
        <f>$H9       +$J9       +$L9       +$N9</f>
        <v>13390000</v>
      </c>
      <c r="Q9" s="94">
        <f>$I9       +$K9       +$M9       +$O9</f>
        <v>0</v>
      </c>
      <c r="R9" s="48">
        <f>IF(($J9       =0),0,((($L9       -$J9       )/$J9       )*100))</f>
        <v>-65.858545381687037</v>
      </c>
      <c r="S9" s="49">
        <f>IF(($K9       =0),0,((($M9       -$K9       )/$K9       )*100))</f>
        <v>0</v>
      </c>
      <c r="T9" s="48">
        <f>IF(($E9       =0),0,(($P9       /$E9       )*100))</f>
        <v>38.257142857142853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249000</v>
      </c>
      <c r="I10" s="94">
        <v>250011</v>
      </c>
      <c r="J10" s="93">
        <v>249000</v>
      </c>
      <c r="K10" s="94">
        <v>249923</v>
      </c>
      <c r="L10" s="93">
        <v>249000</v>
      </c>
      <c r="M10" s="94">
        <v>249879</v>
      </c>
      <c r="N10" s="93"/>
      <c r="O10" s="94"/>
      <c r="P10" s="93">
        <f t="shared" ref="P10:P15" si="1">$H10      +$J10      +$L10      +$N10</f>
        <v>747000</v>
      </c>
      <c r="Q10" s="94">
        <f t="shared" ref="Q10:Q15" si="2">$I10      +$K10      +$M10      +$O10</f>
        <v>749813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-1.7605422470120799E-2</v>
      </c>
      <c r="T10" s="48">
        <f t="shared" ref="T10:T14" si="5">IF(($E10      =0),0,(($P10      /$E10      )*100))</f>
        <v>74.7</v>
      </c>
      <c r="U10" s="50">
        <f t="shared" ref="U10:U14" si="6">IF(($E10      =0),0,(($Q10      /$E10      )*100))</f>
        <v>74.98129999999999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6000000</v>
      </c>
      <c r="C11" s="92">
        <v>-431000</v>
      </c>
      <c r="D11" s="92"/>
      <c r="E11" s="92">
        <f t="shared" si="0"/>
        <v>5569000</v>
      </c>
      <c r="F11" s="93">
        <v>5569000</v>
      </c>
      <c r="G11" s="94">
        <v>5569000</v>
      </c>
      <c r="H11" s="93">
        <v>1739000</v>
      </c>
      <c r="I11" s="94">
        <v>885684</v>
      </c>
      <c r="J11" s="93">
        <v>1244000</v>
      </c>
      <c r="K11" s="94">
        <v>1245813</v>
      </c>
      <c r="L11" s="93">
        <v>879000</v>
      </c>
      <c r="M11" s="94">
        <v>879809</v>
      </c>
      <c r="N11" s="93"/>
      <c r="O11" s="94"/>
      <c r="P11" s="93">
        <f t="shared" si="1"/>
        <v>3862000</v>
      </c>
      <c r="Q11" s="94">
        <f t="shared" si="2"/>
        <v>3011306</v>
      </c>
      <c r="R11" s="48">
        <f t="shared" si="3"/>
        <v>-29.340836012861736</v>
      </c>
      <c r="S11" s="49">
        <f t="shared" si="4"/>
        <v>-29.378726983905288</v>
      </c>
      <c r="T11" s="48">
        <f t="shared" si="5"/>
        <v>69.348177410666196</v>
      </c>
      <c r="U11" s="50">
        <f t="shared" si="6"/>
        <v>54.072652181720237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134799000</v>
      </c>
      <c r="C13" s="92">
        <v>-37700000</v>
      </c>
      <c r="D13" s="92"/>
      <c r="E13" s="92">
        <f t="shared" si="0"/>
        <v>97099000</v>
      </c>
      <c r="F13" s="93">
        <v>97099000</v>
      </c>
      <c r="G13" s="94">
        <v>97099000</v>
      </c>
      <c r="H13" s="93">
        <v>8541000</v>
      </c>
      <c r="I13" s="94">
        <v>7528000</v>
      </c>
      <c r="J13" s="93">
        <v>27685000</v>
      </c>
      <c r="K13" s="94">
        <v>5970000</v>
      </c>
      <c r="L13" s="93">
        <v>27605000</v>
      </c>
      <c r="M13" s="94">
        <v>5511000</v>
      </c>
      <c r="N13" s="93"/>
      <c r="O13" s="94"/>
      <c r="P13" s="93">
        <f t="shared" si="1"/>
        <v>63831000</v>
      </c>
      <c r="Q13" s="94">
        <f t="shared" si="2"/>
        <v>19009000</v>
      </c>
      <c r="R13" s="48">
        <f t="shared" si="3"/>
        <v>-0.28896514357955572</v>
      </c>
      <c r="S13" s="49">
        <f t="shared" si="4"/>
        <v>-7.6884422110552766</v>
      </c>
      <c r="T13" s="48">
        <f t="shared" si="5"/>
        <v>65.738061154079858</v>
      </c>
      <c r="U13" s="50">
        <f t="shared" si="6"/>
        <v>19.576926641880966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500000</v>
      </c>
      <c r="C14" s="92">
        <v>-500000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197299000</v>
      </c>
      <c r="C15" s="95">
        <f>SUM(C9:C14)</f>
        <v>-58631000</v>
      </c>
      <c r="D15" s="95"/>
      <c r="E15" s="95">
        <f t="shared" si="0"/>
        <v>138668000</v>
      </c>
      <c r="F15" s="96">
        <f t="shared" ref="F15:O15" si="7">SUM(F9:F14)</f>
        <v>138668000</v>
      </c>
      <c r="G15" s="97">
        <f t="shared" si="7"/>
        <v>138668000</v>
      </c>
      <c r="H15" s="96">
        <f t="shared" si="7"/>
        <v>10529000</v>
      </c>
      <c r="I15" s="97">
        <f t="shared" si="7"/>
        <v>8663695</v>
      </c>
      <c r="J15" s="96">
        <f t="shared" si="7"/>
        <v>39160000</v>
      </c>
      <c r="K15" s="97">
        <f t="shared" si="7"/>
        <v>7465736</v>
      </c>
      <c r="L15" s="96">
        <f t="shared" si="7"/>
        <v>32141000</v>
      </c>
      <c r="M15" s="97">
        <f t="shared" si="7"/>
        <v>6640688</v>
      </c>
      <c r="N15" s="96">
        <f t="shared" si="7"/>
        <v>0</v>
      </c>
      <c r="O15" s="97">
        <f t="shared" si="7"/>
        <v>0</v>
      </c>
      <c r="P15" s="96">
        <f t="shared" si="1"/>
        <v>81830000</v>
      </c>
      <c r="Q15" s="97">
        <f t="shared" si="2"/>
        <v>22770119</v>
      </c>
      <c r="R15" s="52">
        <f t="shared" si="3"/>
        <v>-17.923901940755872</v>
      </c>
      <c r="S15" s="53">
        <f t="shared" si="4"/>
        <v>-11.051127444099281</v>
      </c>
      <c r="T15" s="52">
        <f>IF((SUM($E9:$E13))=0,0,(P15/(SUM($E9:$E13))*100))</f>
        <v>59.011451812963337</v>
      </c>
      <c r="U15" s="54">
        <f>IF((SUM($E9:$E13))=0,0,(Q15/(SUM($E9:$E13))*100))</f>
        <v>16.420601003836502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>
        <v>55200000</v>
      </c>
      <c r="C20" s="92">
        <v>6500000</v>
      </c>
      <c r="D20" s="92"/>
      <c r="E20" s="92">
        <f t="shared" si="8"/>
        <v>61700000</v>
      </c>
      <c r="F20" s="93">
        <v>61700000</v>
      </c>
      <c r="G20" s="94">
        <v>61700000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55200000</v>
      </c>
      <c r="C24" s="95">
        <f>SUM(C17:C23)</f>
        <v>6500000</v>
      </c>
      <c r="D24" s="95"/>
      <c r="E24" s="95">
        <f t="shared" si="8"/>
        <v>61700000</v>
      </c>
      <c r="F24" s="96">
        <f t="shared" ref="F24:O24" si="15">SUM(F17:F23)</f>
        <v>61700000</v>
      </c>
      <c r="G24" s="97">
        <f t="shared" si="15"/>
        <v>61700000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>
        <v>1227523000</v>
      </c>
      <c r="C28" s="92">
        <v>-490000000</v>
      </c>
      <c r="D28" s="92"/>
      <c r="E28" s="92">
        <f>$B28      +$C28      +$D28</f>
        <v>737523000</v>
      </c>
      <c r="F28" s="93">
        <v>737523000</v>
      </c>
      <c r="G28" s="94">
        <v>737523000</v>
      </c>
      <c r="H28" s="93">
        <v>30600000</v>
      </c>
      <c r="I28" s="94">
        <v>24493000</v>
      </c>
      <c r="J28" s="93">
        <v>57894000</v>
      </c>
      <c r="K28" s="94">
        <v>58074000</v>
      </c>
      <c r="L28" s="93">
        <v>47217000</v>
      </c>
      <c r="M28" s="94">
        <v>22906055</v>
      </c>
      <c r="N28" s="93"/>
      <c r="O28" s="94"/>
      <c r="P28" s="93">
        <f>$H28      +$J28      +$L28      +$N28</f>
        <v>135711000</v>
      </c>
      <c r="Q28" s="94">
        <f>$I28      +$K28      +$M28      +$O28</f>
        <v>105473055</v>
      </c>
      <c r="R28" s="48">
        <f>IF(($J28      =0),0,((($L28      -$J28      )/$J28      )*100))</f>
        <v>-18.442325629598923</v>
      </c>
      <c r="S28" s="49">
        <f>IF(($K28      =0),0,((($M28      -$K28      )/$K28      )*100))</f>
        <v>-60.557125391741572</v>
      </c>
      <c r="T28" s="48">
        <f>IF(($E28      =0),0,(($P28      /$E28      )*100))</f>
        <v>18.400917666296511</v>
      </c>
      <c r="U28" s="50">
        <f>IF(($E28      =0),0,(($Q28      /$E28      )*100))</f>
        <v>14.300985189614426</v>
      </c>
      <c r="V28" s="93">
        <v>262918000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1227523000</v>
      </c>
      <c r="C30" s="95">
        <f>SUM(C26:C29)</f>
        <v>-490000000</v>
      </c>
      <c r="D30" s="95"/>
      <c r="E30" s="95">
        <f>$B30      +$C30      +$D30</f>
        <v>737523000</v>
      </c>
      <c r="F30" s="96">
        <f t="shared" ref="F30:O30" si="16">SUM(F26:F29)</f>
        <v>737523000</v>
      </c>
      <c r="G30" s="97">
        <f t="shared" si="16"/>
        <v>737523000</v>
      </c>
      <c r="H30" s="96">
        <f t="shared" si="16"/>
        <v>30600000</v>
      </c>
      <c r="I30" s="97">
        <f t="shared" si="16"/>
        <v>24493000</v>
      </c>
      <c r="J30" s="96">
        <f t="shared" si="16"/>
        <v>57894000</v>
      </c>
      <c r="K30" s="97">
        <f t="shared" si="16"/>
        <v>58074000</v>
      </c>
      <c r="L30" s="96">
        <f t="shared" si="16"/>
        <v>47217000</v>
      </c>
      <c r="M30" s="97">
        <f t="shared" si="16"/>
        <v>22906055</v>
      </c>
      <c r="N30" s="96">
        <f t="shared" si="16"/>
        <v>0</v>
      </c>
      <c r="O30" s="97">
        <f t="shared" si="16"/>
        <v>0</v>
      </c>
      <c r="P30" s="96">
        <f>$H30      +$J30      +$L30      +$N30</f>
        <v>135711000</v>
      </c>
      <c r="Q30" s="97">
        <f>$I30      +$K30      +$M30      +$O30</f>
        <v>105473055</v>
      </c>
      <c r="R30" s="52">
        <f>IF(($J30      =0),0,((($L30      -$J30      )/$J30      )*100))</f>
        <v>-18.442325629598923</v>
      </c>
      <c r="S30" s="53">
        <f>IF(($K30      =0),0,((($M30      -$K30      )/$K30      )*100))</f>
        <v>-60.557125391741572</v>
      </c>
      <c r="T30" s="52">
        <f>IF($E30   =0,0,($P30   /$E30   )*100)</f>
        <v>18.400917666296511</v>
      </c>
      <c r="U30" s="54">
        <f>IF($E30   =0,0,($Q30   /$E30   )*100)</f>
        <v>14.300985189614426</v>
      </c>
      <c r="V30" s="96">
        <f>SUM(V26:V29)</f>
        <v>262918000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13978000</v>
      </c>
      <c r="C32" s="92">
        <v>-781000</v>
      </c>
      <c r="D32" s="92"/>
      <c r="E32" s="92">
        <f>$B32      +$C32      +$D32</f>
        <v>13197000</v>
      </c>
      <c r="F32" s="93">
        <v>13197000</v>
      </c>
      <c r="G32" s="94">
        <v>13197000</v>
      </c>
      <c r="H32" s="93">
        <v>1894000</v>
      </c>
      <c r="I32" s="94">
        <v>1893666</v>
      </c>
      <c r="J32" s="93">
        <v>4537000</v>
      </c>
      <c r="K32" s="94">
        <v>4537000</v>
      </c>
      <c r="L32" s="93">
        <v>3622000</v>
      </c>
      <c r="M32" s="94">
        <v>3622000</v>
      </c>
      <c r="N32" s="93"/>
      <c r="O32" s="94"/>
      <c r="P32" s="93">
        <f>$H32      +$J32      +$L32      +$N32</f>
        <v>10053000</v>
      </c>
      <c r="Q32" s="94">
        <f>$I32      +$K32      +$M32      +$O32</f>
        <v>10052666</v>
      </c>
      <c r="R32" s="48">
        <f>IF(($J32      =0),0,((($L32      -$J32      )/$J32      )*100))</f>
        <v>-20.167511571523033</v>
      </c>
      <c r="S32" s="49">
        <f>IF(($K32      =0),0,((($M32      -$K32      )/$K32      )*100))</f>
        <v>-20.167511571523033</v>
      </c>
      <c r="T32" s="48">
        <f>IF(($E32      =0),0,(($P32      /$E32      )*100))</f>
        <v>76.176403728120022</v>
      </c>
      <c r="U32" s="50">
        <f>IF(($E32      =0),0,(($Q32      /$E32      )*100))</f>
        <v>76.173872849890117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13978000</v>
      </c>
      <c r="C33" s="95">
        <f>C32</f>
        <v>-781000</v>
      </c>
      <c r="D33" s="95"/>
      <c r="E33" s="95">
        <f>$B33      +$C33      +$D33</f>
        <v>13197000</v>
      </c>
      <c r="F33" s="96">
        <f t="shared" ref="F33:O33" si="17">F32</f>
        <v>13197000</v>
      </c>
      <c r="G33" s="97">
        <f t="shared" si="17"/>
        <v>13197000</v>
      </c>
      <c r="H33" s="96">
        <f t="shared" si="17"/>
        <v>1894000</v>
      </c>
      <c r="I33" s="97">
        <f t="shared" si="17"/>
        <v>1893666</v>
      </c>
      <c r="J33" s="96">
        <f t="shared" si="17"/>
        <v>4537000</v>
      </c>
      <c r="K33" s="97">
        <f t="shared" si="17"/>
        <v>4537000</v>
      </c>
      <c r="L33" s="96">
        <f t="shared" si="17"/>
        <v>3622000</v>
      </c>
      <c r="M33" s="97">
        <f t="shared" si="17"/>
        <v>3622000</v>
      </c>
      <c r="N33" s="96">
        <f t="shared" si="17"/>
        <v>0</v>
      </c>
      <c r="O33" s="97">
        <f t="shared" si="17"/>
        <v>0</v>
      </c>
      <c r="P33" s="96">
        <f>$H33      +$J33      +$L33      +$N33</f>
        <v>10053000</v>
      </c>
      <c r="Q33" s="97">
        <f>$I33      +$K33      +$M33      +$O33</f>
        <v>10052666</v>
      </c>
      <c r="R33" s="52">
        <f>IF(($J33      =0),0,((($L33      -$J33      )/$J33      )*100))</f>
        <v>-20.167511571523033</v>
      </c>
      <c r="S33" s="53">
        <f>IF(($K33      =0),0,((($M33      -$K33      )/$K33      )*100))</f>
        <v>-20.167511571523033</v>
      </c>
      <c r="T33" s="52">
        <f>IF($E33   =0,0,($P33   /$E33   )*100)</f>
        <v>76.176403728120022</v>
      </c>
      <c r="U33" s="54">
        <f>IF($E33   =0,0,($Q33   /$E33   )*100)</f>
        <v>76.173872849890117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28498000</v>
      </c>
      <c r="C36" s="92">
        <v>-10585000</v>
      </c>
      <c r="D36" s="92"/>
      <c r="E36" s="92">
        <f t="shared" si="18"/>
        <v>17913000</v>
      </c>
      <c r="F36" s="93">
        <v>17913000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28498000</v>
      </c>
      <c r="C40" s="95">
        <f>SUM(C35:C39)</f>
        <v>-10585000</v>
      </c>
      <c r="D40" s="95"/>
      <c r="E40" s="95">
        <f t="shared" si="18"/>
        <v>17913000</v>
      </c>
      <c r="F40" s="96">
        <f t="shared" ref="F40:O40" si="25">SUM(F35:F39)</f>
        <v>17913000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>
        <v>715075000</v>
      </c>
      <c r="C65" s="92">
        <v>-94113000</v>
      </c>
      <c r="D65" s="92"/>
      <c r="E65" s="92">
        <f t="shared" si="35"/>
        <v>620962000</v>
      </c>
      <c r="F65" s="93">
        <v>620962000</v>
      </c>
      <c r="G65" s="94">
        <v>620962000</v>
      </c>
      <c r="H65" s="93">
        <v>43889000</v>
      </c>
      <c r="I65" s="94">
        <v>6941831</v>
      </c>
      <c r="J65" s="93">
        <v>124912000</v>
      </c>
      <c r="K65" s="94">
        <v>93005084</v>
      </c>
      <c r="L65" s="93">
        <v>283234000</v>
      </c>
      <c r="M65" s="94">
        <v>94810697</v>
      </c>
      <c r="N65" s="93"/>
      <c r="O65" s="94"/>
      <c r="P65" s="93">
        <f t="shared" si="36"/>
        <v>452035000</v>
      </c>
      <c r="Q65" s="94">
        <f t="shared" si="37"/>
        <v>194757612</v>
      </c>
      <c r="R65" s="48">
        <f t="shared" si="38"/>
        <v>126.74682976815679</v>
      </c>
      <c r="S65" s="49">
        <f t="shared" si="39"/>
        <v>1.9414132242491173</v>
      </c>
      <c r="T65" s="48">
        <f t="shared" si="40"/>
        <v>72.79591987915525</v>
      </c>
      <c r="U65" s="50">
        <f t="shared" si="41"/>
        <v>31.363853504723316</v>
      </c>
      <c r="V65" s="93">
        <v>88998000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715075000</v>
      </c>
      <c r="C66" s="95">
        <f>SUM(C61:C65)</f>
        <v>-94113000</v>
      </c>
      <c r="D66" s="95"/>
      <c r="E66" s="95">
        <f t="shared" si="35"/>
        <v>620962000</v>
      </c>
      <c r="F66" s="96">
        <f t="shared" ref="F66:O66" si="42">SUM(F61:F65)</f>
        <v>620962000</v>
      </c>
      <c r="G66" s="97">
        <f t="shared" si="42"/>
        <v>620962000</v>
      </c>
      <c r="H66" s="96">
        <f t="shared" si="42"/>
        <v>43889000</v>
      </c>
      <c r="I66" s="97">
        <f t="shared" si="42"/>
        <v>6941831</v>
      </c>
      <c r="J66" s="96">
        <f t="shared" si="42"/>
        <v>124912000</v>
      </c>
      <c r="K66" s="97">
        <f t="shared" si="42"/>
        <v>93005084</v>
      </c>
      <c r="L66" s="96">
        <f t="shared" si="42"/>
        <v>283234000</v>
      </c>
      <c r="M66" s="97">
        <f t="shared" si="42"/>
        <v>94810697</v>
      </c>
      <c r="N66" s="96">
        <f t="shared" si="42"/>
        <v>0</v>
      </c>
      <c r="O66" s="97">
        <f t="shared" si="42"/>
        <v>0</v>
      </c>
      <c r="P66" s="96">
        <f t="shared" si="36"/>
        <v>452035000</v>
      </c>
      <c r="Q66" s="97">
        <f t="shared" si="37"/>
        <v>194757612</v>
      </c>
      <c r="R66" s="52">
        <f t="shared" si="38"/>
        <v>126.74682976815679</v>
      </c>
      <c r="S66" s="53">
        <f t="shared" si="39"/>
        <v>1.9414132242491173</v>
      </c>
      <c r="T66" s="52">
        <f>IF((+$E61+$E63+$E64++$E65) =0,0,(P66   /(+$E61+$E63+$E64+$E65) )*100)</f>
        <v>72.79591987915525</v>
      </c>
      <c r="U66" s="54">
        <f>IF((+$E61+$E63+$E65) =0,0,(Q66  /(+$E61+$E63+$E65) )*100)</f>
        <v>31.363853504723316</v>
      </c>
      <c r="V66" s="96">
        <f>SUM(V61:V65)</f>
        <v>88998000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2237573000</v>
      </c>
      <c r="C67" s="104">
        <f>SUM(C9:C14,C17:C23,C26:C29,C32,C35:C39,C42:C52,C55:C58,C61:C65)</f>
        <v>-647610000</v>
      </c>
      <c r="D67" s="104"/>
      <c r="E67" s="104">
        <f t="shared" si="35"/>
        <v>1589963000</v>
      </c>
      <c r="F67" s="105">
        <f t="shared" ref="F67:O67" si="43">SUM(F9:F14,F17:F23,F26:F29,F32,F35:F39,F42:F52,F55:F58,F61:F65)</f>
        <v>1589963000</v>
      </c>
      <c r="G67" s="106">
        <f t="shared" si="43"/>
        <v>1572050000</v>
      </c>
      <c r="H67" s="105">
        <f t="shared" si="43"/>
        <v>86912000</v>
      </c>
      <c r="I67" s="106">
        <f t="shared" si="43"/>
        <v>41992192</v>
      </c>
      <c r="J67" s="105">
        <f t="shared" si="43"/>
        <v>226503000</v>
      </c>
      <c r="K67" s="106">
        <f t="shared" si="43"/>
        <v>163081820</v>
      </c>
      <c r="L67" s="105">
        <f t="shared" si="43"/>
        <v>366214000</v>
      </c>
      <c r="M67" s="106">
        <f t="shared" si="43"/>
        <v>127979440</v>
      </c>
      <c r="N67" s="105">
        <f t="shared" si="43"/>
        <v>0</v>
      </c>
      <c r="O67" s="106">
        <f t="shared" si="43"/>
        <v>0</v>
      </c>
      <c r="P67" s="105">
        <f t="shared" si="36"/>
        <v>679629000</v>
      </c>
      <c r="Q67" s="106">
        <f t="shared" si="37"/>
        <v>333053452</v>
      </c>
      <c r="R67" s="61">
        <f t="shared" si="38"/>
        <v>61.68174372966363</v>
      </c>
      <c r="S67" s="62">
        <f t="shared" si="39"/>
        <v>-21.524397998501609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43.232021882255658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21.185932508507999</v>
      </c>
      <c r="V67" s="105">
        <f>SUM(V9:V14,V17:V23,V26:V29,V32,V35:V39,V42:V52,V55:V58,V61:V65)</f>
        <v>351916000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2237573000</v>
      </c>
      <c r="C73" s="104">
        <f>SUM(C9:C14,C17:C23,C26:C29,C32,C35:C39,C42:C52,C55:C58,C61:C65,C69:C70)</f>
        <v>-647610000</v>
      </c>
      <c r="D73" s="104"/>
      <c r="E73" s="104">
        <f>$B73      +$C73      +$D73</f>
        <v>1589963000</v>
      </c>
      <c r="F73" s="105">
        <f t="shared" ref="F73:O73" si="46">SUM(F9:F14,F17:F23,F26:F29,F32,F35:F39,F42:F52,F55:F58,F61:F65,F69:F70)</f>
        <v>1589963000</v>
      </c>
      <c r="G73" s="106">
        <f t="shared" si="46"/>
        <v>1572050000</v>
      </c>
      <c r="H73" s="105">
        <f t="shared" si="46"/>
        <v>86912000</v>
      </c>
      <c r="I73" s="106">
        <f t="shared" si="46"/>
        <v>41992192</v>
      </c>
      <c r="J73" s="105">
        <f t="shared" si="46"/>
        <v>226503000</v>
      </c>
      <c r="K73" s="106">
        <f t="shared" si="46"/>
        <v>163081820</v>
      </c>
      <c r="L73" s="105">
        <f t="shared" si="46"/>
        <v>366214000</v>
      </c>
      <c r="M73" s="106">
        <f t="shared" si="46"/>
        <v>127979440</v>
      </c>
      <c r="N73" s="105">
        <f t="shared" si="46"/>
        <v>0</v>
      </c>
      <c r="O73" s="106">
        <f t="shared" si="46"/>
        <v>0</v>
      </c>
      <c r="P73" s="105">
        <f>$H73      +$J73      +$L73      +$N73</f>
        <v>679629000</v>
      </c>
      <c r="Q73" s="106">
        <f>$I73      +$K73      +$M73      +$O73</f>
        <v>333053452</v>
      </c>
      <c r="R73" s="61">
        <f>IF(($J73      =0),0,((($L73      -$J73      )/$J73      )*100))</f>
        <v>61.68174372966363</v>
      </c>
      <c r="S73" s="62">
        <f>IF(($K73      =0),0,((($M73      -$K73      )/$K73      )*100))</f>
        <v>-21.524397998501609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43.232021882255658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21.185932508507999</v>
      </c>
      <c r="V73" s="105">
        <f>SUM(V9:V14,V17:V23,V26:V29,V32,V35:V39,V42:V52,V55:V58,V61:V65,V69:V70)</f>
        <v>351916000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130</v>
      </c>
    </row>
    <row r="117" spans="1:23" x14ac:dyDescent="0.2">
      <c r="A117" s="29" t="s">
        <v>131</v>
      </c>
    </row>
    <row r="118" spans="1:23" x14ac:dyDescent="0.2">
      <c r="A118" s="29" t="s">
        <v>132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NNp9my+3ClymlYBoDTbAPlMrwf/Y0yzv1ivS48/bh2zfZcr2jjuUIQQv/jtFdYElYdealltcTSWKR3ic6V2h9Q==" saltValue="BsIZlLjyyxOSXBgsoI9RJ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W126"/>
  <sheetViews>
    <sheetView showGridLines="0" workbookViewId="0">
      <selection activeCell="C11" sqref="C1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136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>
        <v>62000000</v>
      </c>
      <c r="C9" s="92">
        <v>-15000000</v>
      </c>
      <c r="D9" s="92"/>
      <c r="E9" s="92">
        <f>$B9       +$C9       +$D9</f>
        <v>47000000</v>
      </c>
      <c r="F9" s="93">
        <v>47000000</v>
      </c>
      <c r="G9" s="94">
        <v>47000000</v>
      </c>
      <c r="H9" s="93"/>
      <c r="I9" s="94"/>
      <c r="J9" s="93">
        <v>4356000</v>
      </c>
      <c r="K9" s="94"/>
      <c r="L9" s="93">
        <v>2391000</v>
      </c>
      <c r="M9" s="94"/>
      <c r="N9" s="93"/>
      <c r="O9" s="94"/>
      <c r="P9" s="93">
        <f>$H9       +$J9       +$L9       +$N9</f>
        <v>6747000</v>
      </c>
      <c r="Q9" s="94">
        <f>$I9       +$K9       +$M9       +$O9</f>
        <v>0</v>
      </c>
      <c r="R9" s="48">
        <f>IF(($J9       =0),0,((($L9       -$J9       )/$J9       )*100))</f>
        <v>-45.110192837465561</v>
      </c>
      <c r="S9" s="49">
        <f>IF(($K9       =0),0,((($M9       -$K9       )/$K9       )*100))</f>
        <v>0</v>
      </c>
      <c r="T9" s="48">
        <f>IF(($E9       =0),0,(($P9       /$E9       )*100))</f>
        <v>14.355319148936172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/>
      <c r="I10" s="94"/>
      <c r="J10" s="93">
        <v>146000</v>
      </c>
      <c r="K10" s="94"/>
      <c r="L10" s="93">
        <v>160000</v>
      </c>
      <c r="M10" s="94"/>
      <c r="N10" s="93"/>
      <c r="O10" s="94"/>
      <c r="P10" s="93">
        <f t="shared" ref="P10:P15" si="1">$H10      +$J10      +$L10      +$N10</f>
        <v>306000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9.5890410958904102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13.90909090909091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155465000</v>
      </c>
      <c r="C13" s="92">
        <v>-15000000</v>
      </c>
      <c r="D13" s="92"/>
      <c r="E13" s="92">
        <f t="shared" si="0"/>
        <v>140465000</v>
      </c>
      <c r="F13" s="93">
        <v>140465000</v>
      </c>
      <c r="G13" s="94">
        <v>140465000</v>
      </c>
      <c r="H13" s="93">
        <v>7094000</v>
      </c>
      <c r="I13" s="94"/>
      <c r="J13" s="93">
        <v>19127000</v>
      </c>
      <c r="K13" s="94"/>
      <c r="L13" s="93">
        <v>61576000</v>
      </c>
      <c r="M13" s="94"/>
      <c r="N13" s="93"/>
      <c r="O13" s="94"/>
      <c r="P13" s="93">
        <f t="shared" si="1"/>
        <v>87797000</v>
      </c>
      <c r="Q13" s="94">
        <f t="shared" si="2"/>
        <v>0</v>
      </c>
      <c r="R13" s="48">
        <f t="shared" si="3"/>
        <v>221.93234694411044</v>
      </c>
      <c r="S13" s="49">
        <f t="shared" si="4"/>
        <v>0</v>
      </c>
      <c r="T13" s="48">
        <f t="shared" si="5"/>
        <v>62.504538497134519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220665000</v>
      </c>
      <c r="C15" s="95">
        <f>SUM(C9:C14)</f>
        <v>-31000000</v>
      </c>
      <c r="D15" s="95"/>
      <c r="E15" s="95">
        <f t="shared" si="0"/>
        <v>189665000</v>
      </c>
      <c r="F15" s="96">
        <f t="shared" ref="F15:O15" si="7">SUM(F9:F14)</f>
        <v>189665000</v>
      </c>
      <c r="G15" s="97">
        <f t="shared" si="7"/>
        <v>189665000</v>
      </c>
      <c r="H15" s="96">
        <f t="shared" si="7"/>
        <v>7094000</v>
      </c>
      <c r="I15" s="97">
        <f t="shared" si="7"/>
        <v>0</v>
      </c>
      <c r="J15" s="96">
        <f t="shared" si="7"/>
        <v>23629000</v>
      </c>
      <c r="K15" s="97">
        <f t="shared" si="7"/>
        <v>0</v>
      </c>
      <c r="L15" s="96">
        <f t="shared" si="7"/>
        <v>64127000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94850000</v>
      </c>
      <c r="Q15" s="97">
        <f t="shared" si="2"/>
        <v>0</v>
      </c>
      <c r="R15" s="52">
        <f t="shared" si="3"/>
        <v>171.39108722332728</v>
      </c>
      <c r="S15" s="53">
        <f t="shared" si="4"/>
        <v>0</v>
      </c>
      <c r="T15" s="52">
        <f>IF((SUM($E9:$E13))=0,0,(P15/(SUM($E9:$E13))*100))</f>
        <v>50.00922679461155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>
        <v>830319000</v>
      </c>
      <c r="C28" s="92">
        <v>-90000000</v>
      </c>
      <c r="D28" s="92"/>
      <c r="E28" s="92">
        <f>$B28      +$C28      +$D28</f>
        <v>740319000</v>
      </c>
      <c r="F28" s="93">
        <v>740319000</v>
      </c>
      <c r="G28" s="94">
        <v>740319000</v>
      </c>
      <c r="H28" s="93">
        <v>36373000</v>
      </c>
      <c r="I28" s="94"/>
      <c r="J28" s="93">
        <v>210811000</v>
      </c>
      <c r="K28" s="94"/>
      <c r="L28" s="93">
        <v>204672000</v>
      </c>
      <c r="M28" s="94"/>
      <c r="N28" s="93"/>
      <c r="O28" s="94"/>
      <c r="P28" s="93">
        <f>$H28      +$J28      +$L28      +$N28</f>
        <v>451856000</v>
      </c>
      <c r="Q28" s="94">
        <f>$I28      +$K28      +$M28      +$O28</f>
        <v>0</v>
      </c>
      <c r="R28" s="48">
        <f>IF(($J28      =0),0,((($L28      -$J28      )/$J28      )*100))</f>
        <v>-2.9120871301782163</v>
      </c>
      <c r="S28" s="49">
        <f>IF(($K28      =0),0,((($M28      -$K28      )/$K28      )*100))</f>
        <v>0</v>
      </c>
      <c r="T28" s="48">
        <f>IF(($E28      =0),0,(($P28      /$E28      )*100))</f>
        <v>61.035310454006989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830319000</v>
      </c>
      <c r="C30" s="95">
        <f>SUM(C26:C29)</f>
        <v>-90000000</v>
      </c>
      <c r="D30" s="95"/>
      <c r="E30" s="95">
        <f>$B30      +$C30      +$D30</f>
        <v>740319000</v>
      </c>
      <c r="F30" s="96">
        <f t="shared" ref="F30:O30" si="16">SUM(F26:F29)</f>
        <v>740319000</v>
      </c>
      <c r="G30" s="97">
        <f t="shared" si="16"/>
        <v>740319000</v>
      </c>
      <c r="H30" s="96">
        <f t="shared" si="16"/>
        <v>36373000</v>
      </c>
      <c r="I30" s="97">
        <f t="shared" si="16"/>
        <v>0</v>
      </c>
      <c r="J30" s="96">
        <f t="shared" si="16"/>
        <v>210811000</v>
      </c>
      <c r="K30" s="97">
        <f t="shared" si="16"/>
        <v>0</v>
      </c>
      <c r="L30" s="96">
        <f t="shared" si="16"/>
        <v>204672000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451856000</v>
      </c>
      <c r="Q30" s="97">
        <f>$I30      +$K30      +$M30      +$O30</f>
        <v>0</v>
      </c>
      <c r="R30" s="52">
        <f>IF(($J30      =0),0,((($L30      -$J30      )/$J30      )*100))</f>
        <v>-2.9120871301782163</v>
      </c>
      <c r="S30" s="53">
        <f>IF(($K30      =0),0,((($M30      -$K30      )/$K30      )*100))</f>
        <v>0</v>
      </c>
      <c r="T30" s="52">
        <f>IF($E30   =0,0,($P30   /$E30   )*100)</f>
        <v>61.035310454006989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16502000</v>
      </c>
      <c r="C32" s="92">
        <v>-922000</v>
      </c>
      <c r="D32" s="92"/>
      <c r="E32" s="92">
        <f>$B32      +$C32      +$D32</f>
        <v>15580000</v>
      </c>
      <c r="F32" s="93">
        <v>15580000</v>
      </c>
      <c r="G32" s="94">
        <v>15580000</v>
      </c>
      <c r="H32" s="93">
        <v>4125000</v>
      </c>
      <c r="I32" s="94"/>
      <c r="J32" s="93">
        <v>7422000</v>
      </c>
      <c r="K32" s="94"/>
      <c r="L32" s="93"/>
      <c r="M32" s="94"/>
      <c r="N32" s="93"/>
      <c r="O32" s="94"/>
      <c r="P32" s="93">
        <f>$H32      +$J32      +$L32      +$N32</f>
        <v>11547000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74.114249037227211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16502000</v>
      </c>
      <c r="C33" s="95">
        <f>C32</f>
        <v>-922000</v>
      </c>
      <c r="D33" s="95"/>
      <c r="E33" s="95">
        <f>$B33      +$C33      +$D33</f>
        <v>15580000</v>
      </c>
      <c r="F33" s="96">
        <f t="shared" ref="F33:O33" si="17">F32</f>
        <v>15580000</v>
      </c>
      <c r="G33" s="97">
        <f t="shared" si="17"/>
        <v>15580000</v>
      </c>
      <c r="H33" s="96">
        <f t="shared" si="17"/>
        <v>4125000</v>
      </c>
      <c r="I33" s="97">
        <f t="shared" si="17"/>
        <v>0</v>
      </c>
      <c r="J33" s="96">
        <f t="shared" si="17"/>
        <v>7422000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11547000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74.114249037227211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26901000</v>
      </c>
      <c r="C36" s="92">
        <v>1439000</v>
      </c>
      <c r="D36" s="92"/>
      <c r="E36" s="92">
        <f t="shared" si="18"/>
        <v>28340000</v>
      </c>
      <c r="F36" s="93">
        <v>28340000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8000000</v>
      </c>
      <c r="C38" s="92">
        <v>-6000000</v>
      </c>
      <c r="D38" s="92"/>
      <c r="E38" s="92">
        <f t="shared" si="18"/>
        <v>2000000</v>
      </c>
      <c r="F38" s="93">
        <v>2000000</v>
      </c>
      <c r="G38" s="94">
        <v>2000000</v>
      </c>
      <c r="H38" s="93"/>
      <c r="I38" s="94"/>
      <c r="J38" s="93">
        <v>2000000</v>
      </c>
      <c r="K38" s="94"/>
      <c r="L38" s="93"/>
      <c r="M38" s="94"/>
      <c r="N38" s="93"/>
      <c r="O38" s="94"/>
      <c r="P38" s="93">
        <f t="shared" si="19"/>
        <v>2000000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100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34901000</v>
      </c>
      <c r="C40" s="95">
        <f>SUM(C35:C39)</f>
        <v>-4561000</v>
      </c>
      <c r="D40" s="95"/>
      <c r="E40" s="95">
        <f t="shared" si="18"/>
        <v>30340000</v>
      </c>
      <c r="F40" s="96">
        <f t="shared" ref="F40:O40" si="25">SUM(F35:F39)</f>
        <v>30340000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2000000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2000000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>
        <v>619851000</v>
      </c>
      <c r="C65" s="92">
        <v>-84809000</v>
      </c>
      <c r="D65" s="92"/>
      <c r="E65" s="92">
        <f t="shared" si="35"/>
        <v>535042000</v>
      </c>
      <c r="F65" s="93">
        <v>535042000</v>
      </c>
      <c r="G65" s="94">
        <v>535042000</v>
      </c>
      <c r="H65" s="93">
        <v>23535000</v>
      </c>
      <c r="I65" s="94"/>
      <c r="J65" s="93">
        <v>121557000</v>
      </c>
      <c r="K65" s="94"/>
      <c r="L65" s="93">
        <v>72956000</v>
      </c>
      <c r="M65" s="94"/>
      <c r="N65" s="93"/>
      <c r="O65" s="94"/>
      <c r="P65" s="93">
        <f t="shared" si="36"/>
        <v>218048000</v>
      </c>
      <c r="Q65" s="94">
        <f t="shared" si="37"/>
        <v>0</v>
      </c>
      <c r="R65" s="48">
        <f t="shared" si="38"/>
        <v>-39.98206602663771</v>
      </c>
      <c r="S65" s="49">
        <f t="shared" si="39"/>
        <v>0</v>
      </c>
      <c r="T65" s="48">
        <f t="shared" si="40"/>
        <v>40.753436178842037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619851000</v>
      </c>
      <c r="C66" s="95">
        <f>SUM(C61:C65)</f>
        <v>-84809000</v>
      </c>
      <c r="D66" s="95"/>
      <c r="E66" s="95">
        <f t="shared" si="35"/>
        <v>535042000</v>
      </c>
      <c r="F66" s="96">
        <f t="shared" ref="F66:O66" si="42">SUM(F61:F65)</f>
        <v>535042000</v>
      </c>
      <c r="G66" s="97">
        <f t="shared" si="42"/>
        <v>535042000</v>
      </c>
      <c r="H66" s="96">
        <f t="shared" si="42"/>
        <v>23535000</v>
      </c>
      <c r="I66" s="97">
        <f t="shared" si="42"/>
        <v>0</v>
      </c>
      <c r="J66" s="96">
        <f t="shared" si="42"/>
        <v>121557000</v>
      </c>
      <c r="K66" s="97">
        <f t="shared" si="42"/>
        <v>0</v>
      </c>
      <c r="L66" s="96">
        <f t="shared" si="42"/>
        <v>72956000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218048000</v>
      </c>
      <c r="Q66" s="97">
        <f t="shared" si="37"/>
        <v>0</v>
      </c>
      <c r="R66" s="52">
        <f t="shared" si="38"/>
        <v>-39.98206602663771</v>
      </c>
      <c r="S66" s="53">
        <f t="shared" si="39"/>
        <v>0</v>
      </c>
      <c r="T66" s="52">
        <f>IF((+$E61+$E63+$E64++$E65) =0,0,(P66   /(+$E61+$E63+$E64+$E65) )*100)</f>
        <v>40.753436178842037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1722238000</v>
      </c>
      <c r="C67" s="104">
        <f>SUM(C9:C14,C17:C23,C26:C29,C32,C35:C39,C42:C52,C55:C58,C61:C65)</f>
        <v>-211292000</v>
      </c>
      <c r="D67" s="104"/>
      <c r="E67" s="104">
        <f t="shared" si="35"/>
        <v>1510946000</v>
      </c>
      <c r="F67" s="105">
        <f t="shared" ref="F67:O67" si="43">SUM(F9:F14,F17:F23,F26:F29,F32,F35:F39,F42:F52,F55:F58,F61:F65)</f>
        <v>1510946000</v>
      </c>
      <c r="G67" s="106">
        <f t="shared" si="43"/>
        <v>1482606000</v>
      </c>
      <c r="H67" s="105">
        <f t="shared" si="43"/>
        <v>71127000</v>
      </c>
      <c r="I67" s="106">
        <f t="shared" si="43"/>
        <v>0</v>
      </c>
      <c r="J67" s="105">
        <f t="shared" si="43"/>
        <v>365419000</v>
      </c>
      <c r="K67" s="106">
        <f t="shared" si="43"/>
        <v>0</v>
      </c>
      <c r="L67" s="105">
        <f t="shared" si="43"/>
        <v>341755000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778301000</v>
      </c>
      <c r="Q67" s="106">
        <f t="shared" si="37"/>
        <v>0</v>
      </c>
      <c r="R67" s="61">
        <f t="shared" si="38"/>
        <v>-6.4758537459737999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52.495470812879489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1722238000</v>
      </c>
      <c r="C73" s="104">
        <f>SUM(C9:C14,C17:C23,C26:C29,C32,C35:C39,C42:C52,C55:C58,C61:C65,C69:C70)</f>
        <v>-211292000</v>
      </c>
      <c r="D73" s="104"/>
      <c r="E73" s="104">
        <f>$B73      +$C73      +$D73</f>
        <v>1510946000</v>
      </c>
      <c r="F73" s="105">
        <f t="shared" ref="F73:O73" si="46">SUM(F9:F14,F17:F23,F26:F29,F32,F35:F39,F42:F52,F55:F58,F61:F65,F69:F70)</f>
        <v>1510946000</v>
      </c>
      <c r="G73" s="106">
        <f t="shared" si="46"/>
        <v>1482606000</v>
      </c>
      <c r="H73" s="105">
        <f t="shared" si="46"/>
        <v>71127000</v>
      </c>
      <c r="I73" s="106">
        <f t="shared" si="46"/>
        <v>0</v>
      </c>
      <c r="J73" s="105">
        <f t="shared" si="46"/>
        <v>365419000</v>
      </c>
      <c r="K73" s="106">
        <f t="shared" si="46"/>
        <v>0</v>
      </c>
      <c r="L73" s="105">
        <f t="shared" si="46"/>
        <v>341755000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778301000</v>
      </c>
      <c r="Q73" s="106">
        <f>$I73      +$K73      +$M73      +$O73</f>
        <v>0</v>
      </c>
      <c r="R73" s="61">
        <f>IF(($J73      =0),0,((($L73      -$J73      )/$J73      )*100))</f>
        <v>-6.4758537459737999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52.495470812879489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130</v>
      </c>
    </row>
    <row r="117" spans="1:23" x14ac:dyDescent="0.2">
      <c r="A117" s="29" t="s">
        <v>131</v>
      </c>
    </row>
    <row r="118" spans="1:23" x14ac:dyDescent="0.2">
      <c r="A118" s="29" t="s">
        <v>132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MyfXQYt6DyXx8zAj/pxfeey4bPXCS0VnqbJK9dj15WgKeNE4tiMNbxHOHxzLcKlkRb6RHSW5jLyKQEDkhMSDMA==" saltValue="CoYzEhpwSlqSVCTPVDLsC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W126"/>
  <sheetViews>
    <sheetView showGridLines="0" workbookViewId="0">
      <selection activeCell="C11" sqref="C1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136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294000</v>
      </c>
      <c r="I10" s="94">
        <v>196560</v>
      </c>
      <c r="J10" s="93">
        <v>293000</v>
      </c>
      <c r="K10" s="94">
        <v>293565</v>
      </c>
      <c r="L10" s="93">
        <v>384000</v>
      </c>
      <c r="M10" s="94">
        <v>378350</v>
      </c>
      <c r="N10" s="93"/>
      <c r="O10" s="94"/>
      <c r="P10" s="93">
        <f t="shared" ref="P10:P15" si="1">$H10      +$J10      +$L10      +$N10</f>
        <v>971000</v>
      </c>
      <c r="Q10" s="94">
        <f t="shared" ref="Q10:Q15" si="2">$I10      +$K10      +$M10      +$O10</f>
        <v>868475</v>
      </c>
      <c r="R10" s="48">
        <f t="shared" ref="R10:R15" si="3">IF(($J10      =0),0,((($L10      -$J10      )/$J10      )*100))</f>
        <v>31.058020477815703</v>
      </c>
      <c r="S10" s="49">
        <f t="shared" ref="S10:S15" si="4">IF(($K10      =0),0,((($M10      -$K10      )/$K10      )*100))</f>
        <v>28.881167714134858</v>
      </c>
      <c r="T10" s="48">
        <f t="shared" ref="T10:T14" si="5">IF(($E10      =0),0,(($P10      /$E10      )*100))</f>
        <v>44.136363636363633</v>
      </c>
      <c r="U10" s="50">
        <f t="shared" ref="U10:U14" si="6">IF(($E10      =0),0,(($Q10      /$E10      )*100))</f>
        <v>39.476136363636364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15000000</v>
      </c>
      <c r="C13" s="92">
        <v>-15000000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>
        <v>496000</v>
      </c>
      <c r="D14" s="92"/>
      <c r="E14" s="92">
        <f t="shared" si="0"/>
        <v>496000</v>
      </c>
      <c r="F14" s="93">
        <v>496000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17200000</v>
      </c>
      <c r="C15" s="95">
        <f>SUM(C9:C14)</f>
        <v>-14504000</v>
      </c>
      <c r="D15" s="95"/>
      <c r="E15" s="95">
        <f t="shared" si="0"/>
        <v>2696000</v>
      </c>
      <c r="F15" s="96">
        <f t="shared" ref="F15:O15" si="7">SUM(F9:F14)</f>
        <v>2696000</v>
      </c>
      <c r="G15" s="97">
        <f t="shared" si="7"/>
        <v>2200000</v>
      </c>
      <c r="H15" s="96">
        <f t="shared" si="7"/>
        <v>294000</v>
      </c>
      <c r="I15" s="97">
        <f t="shared" si="7"/>
        <v>196560</v>
      </c>
      <c r="J15" s="96">
        <f t="shared" si="7"/>
        <v>293000</v>
      </c>
      <c r="K15" s="97">
        <f t="shared" si="7"/>
        <v>293565</v>
      </c>
      <c r="L15" s="96">
        <f t="shared" si="7"/>
        <v>384000</v>
      </c>
      <c r="M15" s="97">
        <f t="shared" si="7"/>
        <v>378350</v>
      </c>
      <c r="N15" s="96">
        <f t="shared" si="7"/>
        <v>0</v>
      </c>
      <c r="O15" s="97">
        <f t="shared" si="7"/>
        <v>0</v>
      </c>
      <c r="P15" s="96">
        <f t="shared" si="1"/>
        <v>971000</v>
      </c>
      <c r="Q15" s="97">
        <f t="shared" si="2"/>
        <v>868475</v>
      </c>
      <c r="R15" s="52">
        <f t="shared" si="3"/>
        <v>31.058020477815703</v>
      </c>
      <c r="S15" s="53">
        <f t="shared" si="4"/>
        <v>28.881167714134858</v>
      </c>
      <c r="T15" s="52">
        <f>IF((SUM($E9:$E13))=0,0,(P15/(SUM($E9:$E13))*100))</f>
        <v>44.136363636363633</v>
      </c>
      <c r="U15" s="54">
        <f>IF((SUM($E9:$E13))=0,0,(Q15/(SUM($E9:$E13))*100))</f>
        <v>39.476136363636364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1242000</v>
      </c>
      <c r="C32" s="92"/>
      <c r="D32" s="92"/>
      <c r="E32" s="92">
        <f>$B32      +$C32      +$D32</f>
        <v>1242000</v>
      </c>
      <c r="F32" s="93">
        <v>1242000</v>
      </c>
      <c r="G32" s="94">
        <v>1242000</v>
      </c>
      <c r="H32" s="93"/>
      <c r="I32" s="94"/>
      <c r="J32" s="93">
        <v>310000</v>
      </c>
      <c r="K32" s="94"/>
      <c r="L32" s="93"/>
      <c r="M32" s="94">
        <v>1241998</v>
      </c>
      <c r="N32" s="93"/>
      <c r="O32" s="94"/>
      <c r="P32" s="93">
        <f>$H32      +$J32      +$L32      +$N32</f>
        <v>310000</v>
      </c>
      <c r="Q32" s="94">
        <f>$I32      +$K32      +$M32      +$O32</f>
        <v>1241998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24.9597423510467</v>
      </c>
      <c r="U32" s="50">
        <f>IF(($E32      =0),0,(($Q32      /$E32      )*100))</f>
        <v>99.99983896940418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1242000</v>
      </c>
      <c r="C33" s="95">
        <f>C32</f>
        <v>0</v>
      </c>
      <c r="D33" s="95"/>
      <c r="E33" s="95">
        <f>$B33      +$C33      +$D33</f>
        <v>1242000</v>
      </c>
      <c r="F33" s="96">
        <f t="shared" ref="F33:O33" si="17">F32</f>
        <v>1242000</v>
      </c>
      <c r="G33" s="97">
        <f t="shared" si="17"/>
        <v>1242000</v>
      </c>
      <c r="H33" s="96">
        <f t="shared" si="17"/>
        <v>0</v>
      </c>
      <c r="I33" s="97">
        <f t="shared" si="17"/>
        <v>0</v>
      </c>
      <c r="J33" s="96">
        <f t="shared" si="17"/>
        <v>310000</v>
      </c>
      <c r="K33" s="97">
        <f t="shared" si="17"/>
        <v>0</v>
      </c>
      <c r="L33" s="96">
        <f t="shared" si="17"/>
        <v>0</v>
      </c>
      <c r="M33" s="97">
        <f t="shared" si="17"/>
        <v>1241998</v>
      </c>
      <c r="N33" s="96">
        <f t="shared" si="17"/>
        <v>0</v>
      </c>
      <c r="O33" s="97">
        <f t="shared" si="17"/>
        <v>0</v>
      </c>
      <c r="P33" s="96">
        <f>$H33      +$J33      +$L33      +$N33</f>
        <v>310000</v>
      </c>
      <c r="Q33" s="97">
        <f>$I33      +$K33      +$M33      +$O33</f>
        <v>1241998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24.9597423510467</v>
      </c>
      <c r="U33" s="54">
        <f>IF($E33   =0,0,($Q33   /$E33   )*100)</f>
        <v>99.99983896940418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3540000</v>
      </c>
      <c r="C35" s="92">
        <v>-2982000</v>
      </c>
      <c r="D35" s="92"/>
      <c r="E35" s="92">
        <f t="shared" ref="E35:E40" si="18">$B35      +$C35      +$D35</f>
        <v>558000</v>
      </c>
      <c r="F35" s="93">
        <v>558000</v>
      </c>
      <c r="G35" s="94">
        <v>558000</v>
      </c>
      <c r="H35" s="93"/>
      <c r="I35" s="94"/>
      <c r="J35" s="93"/>
      <c r="K35" s="94"/>
      <c r="L35" s="93"/>
      <c r="M35" s="94">
        <v>931500</v>
      </c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931500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166.93548387096774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115000</v>
      </c>
      <c r="C36" s="92">
        <v>-58000</v>
      </c>
      <c r="D36" s="92"/>
      <c r="E36" s="92">
        <f t="shared" si="18"/>
        <v>57000</v>
      </c>
      <c r="F36" s="93">
        <v>57000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3655000</v>
      </c>
      <c r="C40" s="95">
        <f>SUM(C35:C39)</f>
        <v>-3040000</v>
      </c>
      <c r="D40" s="95"/>
      <c r="E40" s="95">
        <f t="shared" si="18"/>
        <v>615000</v>
      </c>
      <c r="F40" s="96">
        <f t="shared" ref="F40:O40" si="25">SUM(F35:F39)</f>
        <v>615000</v>
      </c>
      <c r="G40" s="97">
        <f t="shared" si="25"/>
        <v>558000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931500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931500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166.93548387096774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671944000</v>
      </c>
      <c r="C44" s="92">
        <v>-45743000</v>
      </c>
      <c r="D44" s="92"/>
      <c r="E44" s="92">
        <f t="shared" si="26"/>
        <v>626201000</v>
      </c>
      <c r="F44" s="93">
        <v>626201000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671944000</v>
      </c>
      <c r="C53" s="95">
        <f>SUM(C42:C52)</f>
        <v>-45743000</v>
      </c>
      <c r="D53" s="95"/>
      <c r="E53" s="95">
        <f t="shared" si="26"/>
        <v>626201000</v>
      </c>
      <c r="F53" s="96">
        <f t="shared" ref="F53:O53" si="33">SUM(F42:F52)</f>
        <v>626201000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694041000</v>
      </c>
      <c r="C67" s="104">
        <f>SUM(C9:C14,C17:C23,C26:C29,C32,C35:C39,C42:C52,C55:C58,C61:C65)</f>
        <v>-63287000</v>
      </c>
      <c r="D67" s="104"/>
      <c r="E67" s="104">
        <f t="shared" si="35"/>
        <v>630754000</v>
      </c>
      <c r="F67" s="105">
        <f t="shared" ref="F67:O67" si="43">SUM(F9:F14,F17:F23,F26:F29,F32,F35:F39,F42:F52,F55:F58,F61:F65)</f>
        <v>630754000</v>
      </c>
      <c r="G67" s="106">
        <f t="shared" si="43"/>
        <v>4000000</v>
      </c>
      <c r="H67" s="105">
        <f t="shared" si="43"/>
        <v>294000</v>
      </c>
      <c r="I67" s="106">
        <f t="shared" si="43"/>
        <v>196560</v>
      </c>
      <c r="J67" s="105">
        <f t="shared" si="43"/>
        <v>603000</v>
      </c>
      <c r="K67" s="106">
        <f t="shared" si="43"/>
        <v>293565</v>
      </c>
      <c r="L67" s="105">
        <f t="shared" si="43"/>
        <v>384000</v>
      </c>
      <c r="M67" s="106">
        <f t="shared" si="43"/>
        <v>2551848</v>
      </c>
      <c r="N67" s="105">
        <f t="shared" si="43"/>
        <v>0</v>
      </c>
      <c r="O67" s="106">
        <f t="shared" si="43"/>
        <v>0</v>
      </c>
      <c r="P67" s="105">
        <f t="shared" si="36"/>
        <v>1281000</v>
      </c>
      <c r="Q67" s="106">
        <f t="shared" si="37"/>
        <v>3041973</v>
      </c>
      <c r="R67" s="61">
        <f t="shared" si="38"/>
        <v>-36.318407960199004</v>
      </c>
      <c r="S67" s="62">
        <f t="shared" si="39"/>
        <v>769.261662664146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32.024999999999999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76.049324999999996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203242000</v>
      </c>
      <c r="C69" s="92">
        <v>-143593000</v>
      </c>
      <c r="D69" s="92"/>
      <c r="E69" s="92">
        <f>$B69      +$C69      +$D69</f>
        <v>59649000</v>
      </c>
      <c r="F69" s="93">
        <v>59649000</v>
      </c>
      <c r="G69" s="94">
        <v>59649000</v>
      </c>
      <c r="H69" s="93"/>
      <c r="I69" s="94">
        <v>3529934</v>
      </c>
      <c r="J69" s="93"/>
      <c r="K69" s="94">
        <v>43647</v>
      </c>
      <c r="L69" s="93">
        <v>28735000</v>
      </c>
      <c r="M69" s="94">
        <v>17001953</v>
      </c>
      <c r="N69" s="93"/>
      <c r="O69" s="94"/>
      <c r="P69" s="93">
        <f>$H69      +$J69      +$L69      +$N69</f>
        <v>28735000</v>
      </c>
      <c r="Q69" s="94">
        <f>$I69      +$K69      +$M69      +$O69</f>
        <v>20575534</v>
      </c>
      <c r="R69" s="48">
        <f>IF(($J69      =0),0,((($L69      -$J69      )/$J69      )*100))</f>
        <v>0</v>
      </c>
      <c r="S69" s="49">
        <f>IF(($K69      =0),0,((($M69      -$K69      )/$K69      )*100))</f>
        <v>38853.314088024374</v>
      </c>
      <c r="T69" s="48">
        <f>IF(($E69      =0),0,(($P69      /$E69      )*100))</f>
        <v>48.173481533638451</v>
      </c>
      <c r="U69" s="50">
        <f>IF(($E69      =0),0,(($Q69      /$E69      )*100))</f>
        <v>34.49434860601184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>
        <v>20000000</v>
      </c>
      <c r="D70" s="92"/>
      <c r="E70" s="92">
        <f>$B70      +$C70      +$D70</f>
        <v>20000000</v>
      </c>
      <c r="F70" s="93">
        <v>20000000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203242000</v>
      </c>
      <c r="C71" s="101">
        <f>SUM(C69:C70)</f>
        <v>-123593000</v>
      </c>
      <c r="D71" s="101"/>
      <c r="E71" s="101">
        <f>$B71      +$C71      +$D71</f>
        <v>79649000</v>
      </c>
      <c r="F71" s="102">
        <f t="shared" ref="F71:O71" si="44">SUM(F69:F70)</f>
        <v>79649000</v>
      </c>
      <c r="G71" s="103">
        <f t="shared" si="44"/>
        <v>59649000</v>
      </c>
      <c r="H71" s="102">
        <f t="shared" si="44"/>
        <v>0</v>
      </c>
      <c r="I71" s="103">
        <f t="shared" si="44"/>
        <v>3529934</v>
      </c>
      <c r="J71" s="102">
        <f t="shared" si="44"/>
        <v>0</v>
      </c>
      <c r="K71" s="103">
        <f t="shared" si="44"/>
        <v>43647</v>
      </c>
      <c r="L71" s="102">
        <f t="shared" si="44"/>
        <v>28735000</v>
      </c>
      <c r="M71" s="103">
        <f t="shared" si="44"/>
        <v>17001953</v>
      </c>
      <c r="N71" s="102">
        <f t="shared" si="44"/>
        <v>0</v>
      </c>
      <c r="O71" s="103">
        <f t="shared" si="44"/>
        <v>0</v>
      </c>
      <c r="P71" s="102">
        <f>$H71      +$J71      +$L71      +$N71</f>
        <v>28735000</v>
      </c>
      <c r="Q71" s="103">
        <f>$I71      +$K71      +$M71      +$O71</f>
        <v>20575534</v>
      </c>
      <c r="R71" s="57">
        <f>IF(($J71      =0),0,((($L71      -$J71      )/$J71      )*100))</f>
        <v>0</v>
      </c>
      <c r="S71" s="58">
        <f>IF(($K71      =0),0,((($M71      -$K71      )/$K71      )*100))</f>
        <v>38853.314088024374</v>
      </c>
      <c r="T71" s="57">
        <f>IF(($E69      =0),0,(($P69      /$E69      )*100))</f>
        <v>48.173481533638451</v>
      </c>
      <c r="U71" s="59">
        <f>IF($E69   =0,0,($Q69   /$E69 )*100)</f>
        <v>34.49434860601184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203242000</v>
      </c>
      <c r="C72" s="104">
        <f>SUM(C69:C70)</f>
        <v>-123593000</v>
      </c>
      <c r="D72" s="104"/>
      <c r="E72" s="104">
        <f>$B72      +$C72      +$D72</f>
        <v>79649000</v>
      </c>
      <c r="F72" s="105">
        <f t="shared" ref="F72:O72" si="45">SUM(F69:F70)</f>
        <v>79649000</v>
      </c>
      <c r="G72" s="106">
        <f t="shared" si="45"/>
        <v>59649000</v>
      </c>
      <c r="H72" s="105">
        <f t="shared" si="45"/>
        <v>0</v>
      </c>
      <c r="I72" s="106">
        <f t="shared" si="45"/>
        <v>3529934</v>
      </c>
      <c r="J72" s="105">
        <f t="shared" si="45"/>
        <v>0</v>
      </c>
      <c r="K72" s="106">
        <f t="shared" si="45"/>
        <v>43647</v>
      </c>
      <c r="L72" s="105">
        <f t="shared" si="45"/>
        <v>28735000</v>
      </c>
      <c r="M72" s="106">
        <f t="shared" si="45"/>
        <v>17001953</v>
      </c>
      <c r="N72" s="105">
        <f t="shared" si="45"/>
        <v>0</v>
      </c>
      <c r="O72" s="106">
        <f t="shared" si="45"/>
        <v>0</v>
      </c>
      <c r="P72" s="105">
        <f>$H72      +$J72      +$L72      +$N72</f>
        <v>28735000</v>
      </c>
      <c r="Q72" s="106">
        <f>$I72      +$K72      +$M72      +$O72</f>
        <v>20575534</v>
      </c>
      <c r="R72" s="61">
        <f>IF(($J72      =0),0,((($L72      -$J72      )/$J72      )*100))</f>
        <v>0</v>
      </c>
      <c r="S72" s="62">
        <f>IF(($K72      =0),0,((($M72      -$K72      )/$K72      )*100))</f>
        <v>38853.314088024374</v>
      </c>
      <c r="T72" s="61">
        <f>IF(($E69      =0),0,(($P69      /$E69      )*100))</f>
        <v>48.173481533638451</v>
      </c>
      <c r="U72" s="65">
        <f>IF($E69   =0,0,($Q69   /$E69 )*100)</f>
        <v>34.49434860601184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897283000</v>
      </c>
      <c r="C73" s="104">
        <f>SUM(C9:C14,C17:C23,C26:C29,C32,C35:C39,C42:C52,C55:C58,C61:C65,C69:C70)</f>
        <v>-186880000</v>
      </c>
      <c r="D73" s="104"/>
      <c r="E73" s="104">
        <f>$B73      +$C73      +$D73</f>
        <v>710403000</v>
      </c>
      <c r="F73" s="105">
        <f t="shared" ref="F73:O73" si="46">SUM(F9:F14,F17:F23,F26:F29,F32,F35:F39,F42:F52,F55:F58,F61:F65,F69:F70)</f>
        <v>710403000</v>
      </c>
      <c r="G73" s="106">
        <f t="shared" si="46"/>
        <v>63649000</v>
      </c>
      <c r="H73" s="105">
        <f t="shared" si="46"/>
        <v>294000</v>
      </c>
      <c r="I73" s="106">
        <f t="shared" si="46"/>
        <v>3726494</v>
      </c>
      <c r="J73" s="105">
        <f t="shared" si="46"/>
        <v>603000</v>
      </c>
      <c r="K73" s="106">
        <f t="shared" si="46"/>
        <v>337212</v>
      </c>
      <c r="L73" s="105">
        <f t="shared" si="46"/>
        <v>29119000</v>
      </c>
      <c r="M73" s="106">
        <f t="shared" si="46"/>
        <v>19553801</v>
      </c>
      <c r="N73" s="105">
        <f t="shared" si="46"/>
        <v>0</v>
      </c>
      <c r="O73" s="106">
        <f t="shared" si="46"/>
        <v>0</v>
      </c>
      <c r="P73" s="105">
        <f>$H73      +$J73      +$L73      +$N73</f>
        <v>30016000</v>
      </c>
      <c r="Q73" s="106">
        <f>$I73      +$K73      +$M73      +$O73</f>
        <v>23617507</v>
      </c>
      <c r="R73" s="61">
        <f>IF(($J73      =0),0,((($L73      -$J73      )/$J73      )*100))</f>
        <v>4729.0215588723049</v>
      </c>
      <c r="S73" s="62">
        <f>IF(($K73      =0),0,((($M73      -$K73      )/$K73      )*100))</f>
        <v>5698.6670106639149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47.158635642351022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37.105857122657071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130</v>
      </c>
    </row>
    <row r="117" spans="1:23" x14ac:dyDescent="0.2">
      <c r="A117" s="29" t="s">
        <v>131</v>
      </c>
    </row>
    <row r="118" spans="1:23" x14ac:dyDescent="0.2">
      <c r="A118" s="29" t="s">
        <v>132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XyikKIylIFLz5YHTCSALbvmnJflyFzezUv3peOCQXdCc6UJoBdiTe7ljaI+2GlY27RJ3/ZuzkiHc3i1RQvSsA==" saltValue="sPBeEZtfVXI4IYbDT8DXB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W126"/>
  <sheetViews>
    <sheetView showGridLines="0" workbookViewId="0">
      <selection activeCell="C11" sqref="C1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136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319000</v>
      </c>
      <c r="I10" s="94"/>
      <c r="J10" s="93">
        <v>532000</v>
      </c>
      <c r="K10" s="94"/>
      <c r="L10" s="93">
        <v>412000</v>
      </c>
      <c r="M10" s="94"/>
      <c r="N10" s="93"/>
      <c r="O10" s="94"/>
      <c r="P10" s="93">
        <f t="shared" ref="P10:P15" si="1">$H10      +$J10      +$L10      +$N10</f>
        <v>1263000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-22.556390977443609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81.483870967741936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10000000</v>
      </c>
      <c r="C13" s="92">
        <v>-1180000</v>
      </c>
      <c r="D13" s="92"/>
      <c r="E13" s="92">
        <f t="shared" si="0"/>
        <v>8820000</v>
      </c>
      <c r="F13" s="93">
        <v>8820000</v>
      </c>
      <c r="G13" s="94">
        <v>8820000</v>
      </c>
      <c r="H13" s="93">
        <v>3848000</v>
      </c>
      <c r="I13" s="94">
        <v>1220180</v>
      </c>
      <c r="J13" s="93">
        <v>891000</v>
      </c>
      <c r="K13" s="94">
        <v>7848186</v>
      </c>
      <c r="L13" s="93"/>
      <c r="M13" s="94">
        <v>3106164</v>
      </c>
      <c r="N13" s="93"/>
      <c r="O13" s="94"/>
      <c r="P13" s="93">
        <f t="shared" si="1"/>
        <v>4739000</v>
      </c>
      <c r="Q13" s="94">
        <f t="shared" si="2"/>
        <v>12174530</v>
      </c>
      <c r="R13" s="48">
        <f t="shared" si="3"/>
        <v>-100</v>
      </c>
      <c r="S13" s="49">
        <f t="shared" si="4"/>
        <v>-60.421886025637008</v>
      </c>
      <c r="T13" s="48">
        <f t="shared" si="5"/>
        <v>53.730158730158728</v>
      </c>
      <c r="U13" s="50">
        <f t="shared" si="6"/>
        <v>138.03321995464853</v>
      </c>
      <c r="V13" s="93">
        <v>6551000</v>
      </c>
      <c r="W13" s="94" t="s">
        <v>35</v>
      </c>
    </row>
    <row r="14" spans="1:23" ht="12.95" customHeight="1" x14ac:dyDescent="0.2">
      <c r="A14" s="47" t="s">
        <v>40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11650000</v>
      </c>
      <c r="C15" s="95">
        <f>SUM(C9:C14)</f>
        <v>-1280000</v>
      </c>
      <c r="D15" s="95"/>
      <c r="E15" s="95">
        <f t="shared" si="0"/>
        <v>10370000</v>
      </c>
      <c r="F15" s="96">
        <f t="shared" ref="F15:O15" si="7">SUM(F9:F14)</f>
        <v>10370000</v>
      </c>
      <c r="G15" s="97">
        <f t="shared" si="7"/>
        <v>10370000</v>
      </c>
      <c r="H15" s="96">
        <f t="shared" si="7"/>
        <v>4167000</v>
      </c>
      <c r="I15" s="97">
        <f t="shared" si="7"/>
        <v>1220180</v>
      </c>
      <c r="J15" s="96">
        <f t="shared" si="7"/>
        <v>1423000</v>
      </c>
      <c r="K15" s="97">
        <f t="shared" si="7"/>
        <v>7848186</v>
      </c>
      <c r="L15" s="96">
        <f t="shared" si="7"/>
        <v>412000</v>
      </c>
      <c r="M15" s="97">
        <f t="shared" si="7"/>
        <v>3106164</v>
      </c>
      <c r="N15" s="96">
        <f t="shared" si="7"/>
        <v>0</v>
      </c>
      <c r="O15" s="97">
        <f t="shared" si="7"/>
        <v>0</v>
      </c>
      <c r="P15" s="96">
        <f t="shared" si="1"/>
        <v>6002000</v>
      </c>
      <c r="Q15" s="97">
        <f t="shared" si="2"/>
        <v>12174530</v>
      </c>
      <c r="R15" s="52">
        <f t="shared" si="3"/>
        <v>-71.047083626141955</v>
      </c>
      <c r="S15" s="53">
        <f t="shared" si="4"/>
        <v>-60.421886025637008</v>
      </c>
      <c r="T15" s="52">
        <f>IF((SUM($E9:$E13))=0,0,(P15/(SUM($E9:$E13))*100))</f>
        <v>57.878495660559302</v>
      </c>
      <c r="U15" s="54">
        <f>IF((SUM($E9:$E13))=0,0,(Q15/(SUM($E9:$E13))*100))</f>
        <v>117.40144648023143</v>
      </c>
      <c r="V15" s="96">
        <f>SUM(V9:V14)</f>
        <v>6551000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3768000</v>
      </c>
      <c r="C32" s="92"/>
      <c r="D32" s="92"/>
      <c r="E32" s="92">
        <f>$B32      +$C32      +$D32</f>
        <v>3768000</v>
      </c>
      <c r="F32" s="93">
        <v>3768000</v>
      </c>
      <c r="G32" s="94">
        <v>3768000</v>
      </c>
      <c r="H32" s="93">
        <v>1838000</v>
      </c>
      <c r="I32" s="94"/>
      <c r="J32" s="93">
        <v>799000</v>
      </c>
      <c r="K32" s="94"/>
      <c r="L32" s="93">
        <v>211000</v>
      </c>
      <c r="M32" s="94"/>
      <c r="N32" s="93"/>
      <c r="O32" s="94"/>
      <c r="P32" s="93">
        <f>$H32      +$J32      +$L32      +$N32</f>
        <v>2848000</v>
      </c>
      <c r="Q32" s="94">
        <f>$I32      +$K32      +$M32      +$O32</f>
        <v>0</v>
      </c>
      <c r="R32" s="48">
        <f>IF(($J32      =0),0,((($L32      -$J32      )/$J32      )*100))</f>
        <v>-73.591989987484354</v>
      </c>
      <c r="S32" s="49">
        <f>IF(($K32      =0),0,((($M32      -$K32      )/$K32      )*100))</f>
        <v>0</v>
      </c>
      <c r="T32" s="48">
        <f>IF(($E32      =0),0,(($P32      /$E32      )*100))</f>
        <v>75.583864118895974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3768000</v>
      </c>
      <c r="C33" s="95">
        <f>C32</f>
        <v>0</v>
      </c>
      <c r="D33" s="95"/>
      <c r="E33" s="95">
        <f>$B33      +$C33      +$D33</f>
        <v>3768000</v>
      </c>
      <c r="F33" s="96">
        <f t="shared" ref="F33:O33" si="17">F32</f>
        <v>3768000</v>
      </c>
      <c r="G33" s="97">
        <f t="shared" si="17"/>
        <v>3768000</v>
      </c>
      <c r="H33" s="96">
        <f t="shared" si="17"/>
        <v>1838000</v>
      </c>
      <c r="I33" s="97">
        <f t="shared" si="17"/>
        <v>0</v>
      </c>
      <c r="J33" s="96">
        <f t="shared" si="17"/>
        <v>799000</v>
      </c>
      <c r="K33" s="97">
        <f t="shared" si="17"/>
        <v>0</v>
      </c>
      <c r="L33" s="96">
        <f t="shared" si="17"/>
        <v>211000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2848000</v>
      </c>
      <c r="Q33" s="97">
        <f>$I33      +$K33      +$M33      +$O33</f>
        <v>0</v>
      </c>
      <c r="R33" s="52">
        <f>IF(($J33      =0),0,((($L33      -$J33      )/$J33      )*100))</f>
        <v>-73.591989987484354</v>
      </c>
      <c r="S33" s="53">
        <f>IF(($K33      =0),0,((($M33      -$K33      )/$K33      )*100))</f>
        <v>0</v>
      </c>
      <c r="T33" s="52">
        <f>IF($E33   =0,0,($P33   /$E33   )*100)</f>
        <v>75.583864118895974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25212000</v>
      </c>
      <c r="C35" s="92">
        <v>-4000000</v>
      </c>
      <c r="D35" s="92"/>
      <c r="E35" s="92">
        <f t="shared" ref="E35:E40" si="18">$B35      +$C35      +$D35</f>
        <v>21212000</v>
      </c>
      <c r="F35" s="93">
        <v>21212000</v>
      </c>
      <c r="G35" s="94">
        <v>21212000</v>
      </c>
      <c r="H35" s="93"/>
      <c r="I35" s="94"/>
      <c r="J35" s="93"/>
      <c r="K35" s="94">
        <v>7190760</v>
      </c>
      <c r="L35" s="93">
        <v>9689000</v>
      </c>
      <c r="M35" s="94">
        <v>2296553</v>
      </c>
      <c r="N35" s="93"/>
      <c r="O35" s="94"/>
      <c r="P35" s="93">
        <f t="shared" ref="P35:P40" si="19">$H35      +$J35      +$L35      +$N35</f>
        <v>9689000</v>
      </c>
      <c r="Q35" s="94">
        <f t="shared" ref="Q35:Q40" si="20">$I35      +$K35      +$M35      +$O35</f>
        <v>9487313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-68.062444025388132</v>
      </c>
      <c r="T35" s="48">
        <f t="shared" ref="T35:T39" si="23">IF(($E35      =0),0,(($P35      /$E35      )*100))</f>
        <v>45.676975297001697</v>
      </c>
      <c r="U35" s="50">
        <f t="shared" ref="U35:U39" si="24">IF(($E35      =0),0,(($Q35      /$E35      )*100))</f>
        <v>44.72615972091269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25212000</v>
      </c>
      <c r="C40" s="95">
        <f>SUM(C35:C39)</f>
        <v>-4000000</v>
      </c>
      <c r="D40" s="95"/>
      <c r="E40" s="95">
        <f t="shared" si="18"/>
        <v>21212000</v>
      </c>
      <c r="F40" s="96">
        <f t="shared" ref="F40:O40" si="25">SUM(F35:F39)</f>
        <v>21212000</v>
      </c>
      <c r="G40" s="97">
        <f t="shared" si="25"/>
        <v>21212000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7190760</v>
      </c>
      <c r="L40" s="96">
        <f t="shared" si="25"/>
        <v>9689000</v>
      </c>
      <c r="M40" s="97">
        <f t="shared" si="25"/>
        <v>2296553</v>
      </c>
      <c r="N40" s="96">
        <f t="shared" si="25"/>
        <v>0</v>
      </c>
      <c r="O40" s="97">
        <f t="shared" si="25"/>
        <v>0</v>
      </c>
      <c r="P40" s="96">
        <f t="shared" si="19"/>
        <v>9689000</v>
      </c>
      <c r="Q40" s="97">
        <f t="shared" si="20"/>
        <v>9487313</v>
      </c>
      <c r="R40" s="52">
        <f t="shared" si="21"/>
        <v>0</v>
      </c>
      <c r="S40" s="53">
        <f t="shared" si="22"/>
        <v>-68.062444025388132</v>
      </c>
      <c r="T40" s="52">
        <f>IF((+$E35+$E38) =0,0,(P40   /(+$E35+$E38) )*100)</f>
        <v>45.676975297001697</v>
      </c>
      <c r="U40" s="54">
        <f>IF((+$E35+$E38) =0,0,(Q40   /(+$E35+$E38) )*100)</f>
        <v>44.72615972091269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80000000</v>
      </c>
      <c r="C44" s="92">
        <v>-50000000</v>
      </c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19712000</v>
      </c>
      <c r="C51" s="92"/>
      <c r="D51" s="92"/>
      <c r="E51" s="92">
        <f t="shared" si="26"/>
        <v>19712000</v>
      </c>
      <c r="F51" s="93">
        <v>19712000</v>
      </c>
      <c r="G51" s="94">
        <v>19712000</v>
      </c>
      <c r="H51" s="93">
        <v>1447000</v>
      </c>
      <c r="I51" s="94"/>
      <c r="J51" s="93">
        <v>8322000</v>
      </c>
      <c r="K51" s="94">
        <v>3065364</v>
      </c>
      <c r="L51" s="93">
        <v>7453000</v>
      </c>
      <c r="M51" s="94">
        <v>7784865</v>
      </c>
      <c r="N51" s="93"/>
      <c r="O51" s="94"/>
      <c r="P51" s="93">
        <f t="shared" si="27"/>
        <v>17222000</v>
      </c>
      <c r="Q51" s="94">
        <f t="shared" si="28"/>
        <v>10850229</v>
      </c>
      <c r="R51" s="48">
        <f t="shared" si="29"/>
        <v>-10.442201393895697</v>
      </c>
      <c r="S51" s="49">
        <f t="shared" si="30"/>
        <v>153.96217219227472</v>
      </c>
      <c r="T51" s="48">
        <f t="shared" si="31"/>
        <v>87.368100649350637</v>
      </c>
      <c r="U51" s="50">
        <f t="shared" si="32"/>
        <v>55.043775365259741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99712000</v>
      </c>
      <c r="C53" s="95">
        <f>SUM(C42:C52)</f>
        <v>-50000000</v>
      </c>
      <c r="D53" s="95"/>
      <c r="E53" s="95">
        <f t="shared" si="26"/>
        <v>49712000</v>
      </c>
      <c r="F53" s="96">
        <f t="shared" ref="F53:O53" si="33">SUM(F42:F52)</f>
        <v>49712000</v>
      </c>
      <c r="G53" s="97">
        <f t="shared" si="33"/>
        <v>19712000</v>
      </c>
      <c r="H53" s="96">
        <f t="shared" si="33"/>
        <v>1447000</v>
      </c>
      <c r="I53" s="97">
        <f t="shared" si="33"/>
        <v>0</v>
      </c>
      <c r="J53" s="96">
        <f t="shared" si="33"/>
        <v>8322000</v>
      </c>
      <c r="K53" s="97">
        <f t="shared" si="33"/>
        <v>3065364</v>
      </c>
      <c r="L53" s="96">
        <f t="shared" si="33"/>
        <v>7453000</v>
      </c>
      <c r="M53" s="97">
        <f t="shared" si="33"/>
        <v>7784865</v>
      </c>
      <c r="N53" s="96">
        <f t="shared" si="33"/>
        <v>0</v>
      </c>
      <c r="O53" s="97">
        <f t="shared" si="33"/>
        <v>0</v>
      </c>
      <c r="P53" s="96">
        <f t="shared" si="27"/>
        <v>17222000</v>
      </c>
      <c r="Q53" s="97">
        <f t="shared" si="28"/>
        <v>10850229</v>
      </c>
      <c r="R53" s="52">
        <f t="shared" si="29"/>
        <v>-10.442201393895697</v>
      </c>
      <c r="S53" s="53">
        <f t="shared" si="30"/>
        <v>153.96217219227472</v>
      </c>
      <c r="T53" s="52">
        <f>IF((+$E43+$E45+$E47+$E48+$E51) =0,0,(P53   /(+$E43+$E45+$E47+$E48+$E51) )*100)</f>
        <v>87.368100649350637</v>
      </c>
      <c r="U53" s="54">
        <f>IF((+$E43+$E45+$E47+$E48+$E51) =0,0,(Q53   /(+$E43+$E45+$E47+$E48+$E51) )*100)</f>
        <v>55.043775365259741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140342000</v>
      </c>
      <c r="C67" s="104">
        <f>SUM(C9:C14,C17:C23,C26:C29,C32,C35:C39,C42:C52,C55:C58,C61:C65)</f>
        <v>-55280000</v>
      </c>
      <c r="D67" s="104"/>
      <c r="E67" s="104">
        <f t="shared" si="35"/>
        <v>85062000</v>
      </c>
      <c r="F67" s="105">
        <f t="shared" ref="F67:O67" si="43">SUM(F9:F14,F17:F23,F26:F29,F32,F35:F39,F42:F52,F55:F58,F61:F65)</f>
        <v>85062000</v>
      </c>
      <c r="G67" s="106">
        <f t="shared" si="43"/>
        <v>55062000</v>
      </c>
      <c r="H67" s="105">
        <f t="shared" si="43"/>
        <v>7452000</v>
      </c>
      <c r="I67" s="106">
        <f t="shared" si="43"/>
        <v>1220180</v>
      </c>
      <c r="J67" s="105">
        <f t="shared" si="43"/>
        <v>10544000</v>
      </c>
      <c r="K67" s="106">
        <f t="shared" si="43"/>
        <v>18104310</v>
      </c>
      <c r="L67" s="105">
        <f t="shared" si="43"/>
        <v>17765000</v>
      </c>
      <c r="M67" s="106">
        <f t="shared" si="43"/>
        <v>13187582</v>
      </c>
      <c r="N67" s="105">
        <f t="shared" si="43"/>
        <v>0</v>
      </c>
      <c r="O67" s="106">
        <f t="shared" si="43"/>
        <v>0</v>
      </c>
      <c r="P67" s="105">
        <f t="shared" si="36"/>
        <v>35761000</v>
      </c>
      <c r="Q67" s="106">
        <f t="shared" si="37"/>
        <v>32512072</v>
      </c>
      <c r="R67" s="61">
        <f t="shared" si="38"/>
        <v>68.484446130500757</v>
      </c>
      <c r="S67" s="62">
        <f t="shared" si="39"/>
        <v>-27.157776242231822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64.946787258000072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59.046296901674481</v>
      </c>
      <c r="V67" s="105">
        <f>SUM(V9:V14,V17:V23,V26:V29,V32,V35:V39,V42:V52,V55:V58,V61:V65)</f>
        <v>6551000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37385000</v>
      </c>
      <c r="C69" s="92">
        <v>-2500000</v>
      </c>
      <c r="D69" s="92"/>
      <c r="E69" s="92">
        <f>$B69      +$C69      +$D69</f>
        <v>34885000</v>
      </c>
      <c r="F69" s="93">
        <v>34885000</v>
      </c>
      <c r="G69" s="94">
        <v>34885000</v>
      </c>
      <c r="H69" s="93">
        <v>3245000</v>
      </c>
      <c r="I69" s="94">
        <v>3934054</v>
      </c>
      <c r="J69" s="93">
        <v>9925000</v>
      </c>
      <c r="K69" s="94">
        <v>9352989</v>
      </c>
      <c r="L69" s="93">
        <v>3410000</v>
      </c>
      <c r="M69" s="94">
        <v>7696540</v>
      </c>
      <c r="N69" s="93"/>
      <c r="O69" s="94"/>
      <c r="P69" s="93">
        <f>$H69      +$J69      +$L69      +$N69</f>
        <v>16580000</v>
      </c>
      <c r="Q69" s="94">
        <f>$I69      +$K69      +$M69      +$O69</f>
        <v>20983583</v>
      </c>
      <c r="R69" s="48">
        <f>IF(($J69      =0),0,((($L69      -$J69      )/$J69      )*100))</f>
        <v>-65.642317380352637</v>
      </c>
      <c r="S69" s="49">
        <f>IF(($K69      =0),0,((($M69      -$K69      )/$K69      )*100))</f>
        <v>-17.710370449489464</v>
      </c>
      <c r="T69" s="48">
        <f>IF(($E69      =0),0,(($P69      /$E69      )*100))</f>
        <v>47.52759065500932</v>
      </c>
      <c r="U69" s="50">
        <f>IF(($E69      =0),0,(($Q69      /$E69      )*100))</f>
        <v>60.150732406478426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37385000</v>
      </c>
      <c r="C71" s="101">
        <f>SUM(C69:C70)</f>
        <v>-2500000</v>
      </c>
      <c r="D71" s="101"/>
      <c r="E71" s="101">
        <f>$B71      +$C71      +$D71</f>
        <v>34885000</v>
      </c>
      <c r="F71" s="102">
        <f t="shared" ref="F71:O71" si="44">SUM(F69:F70)</f>
        <v>34885000</v>
      </c>
      <c r="G71" s="103">
        <f t="shared" si="44"/>
        <v>34885000</v>
      </c>
      <c r="H71" s="102">
        <f t="shared" si="44"/>
        <v>3245000</v>
      </c>
      <c r="I71" s="103">
        <f t="shared" si="44"/>
        <v>3934054</v>
      </c>
      <c r="J71" s="102">
        <f t="shared" si="44"/>
        <v>9925000</v>
      </c>
      <c r="K71" s="103">
        <f t="shared" si="44"/>
        <v>9352989</v>
      </c>
      <c r="L71" s="102">
        <f t="shared" si="44"/>
        <v>3410000</v>
      </c>
      <c r="M71" s="103">
        <f t="shared" si="44"/>
        <v>7696540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16580000</v>
      </c>
      <c r="Q71" s="103">
        <f>$I71      +$K71      +$M71      +$O71</f>
        <v>20983583</v>
      </c>
      <c r="R71" s="57">
        <f>IF(($J71      =0),0,((($L71      -$J71      )/$J71      )*100))</f>
        <v>-65.642317380352637</v>
      </c>
      <c r="S71" s="58">
        <f>IF(($K71      =0),0,((($M71      -$K71      )/$K71      )*100))</f>
        <v>-17.710370449489464</v>
      </c>
      <c r="T71" s="57">
        <f>IF(($E69      =0),0,(($P69      /$E69      )*100))</f>
        <v>47.52759065500932</v>
      </c>
      <c r="U71" s="59">
        <f>IF($E69   =0,0,($Q69   /$E69 )*100)</f>
        <v>60.150732406478426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37385000</v>
      </c>
      <c r="C72" s="104">
        <f>SUM(C69:C70)</f>
        <v>-2500000</v>
      </c>
      <c r="D72" s="104"/>
      <c r="E72" s="104">
        <f>$B72      +$C72      +$D72</f>
        <v>34885000</v>
      </c>
      <c r="F72" s="105">
        <f t="shared" ref="F72:O72" si="45">SUM(F69:F70)</f>
        <v>34885000</v>
      </c>
      <c r="G72" s="106">
        <f t="shared" si="45"/>
        <v>34885000</v>
      </c>
      <c r="H72" s="105">
        <f t="shared" si="45"/>
        <v>3245000</v>
      </c>
      <c r="I72" s="106">
        <f t="shared" si="45"/>
        <v>3934054</v>
      </c>
      <c r="J72" s="105">
        <f t="shared" si="45"/>
        <v>9925000</v>
      </c>
      <c r="K72" s="106">
        <f t="shared" si="45"/>
        <v>9352989</v>
      </c>
      <c r="L72" s="105">
        <f t="shared" si="45"/>
        <v>3410000</v>
      </c>
      <c r="M72" s="106">
        <f t="shared" si="45"/>
        <v>7696540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16580000</v>
      </c>
      <c r="Q72" s="106">
        <f>$I72      +$K72      +$M72      +$O72</f>
        <v>20983583</v>
      </c>
      <c r="R72" s="61">
        <f>IF(($J72      =0),0,((($L72      -$J72      )/$J72      )*100))</f>
        <v>-65.642317380352637</v>
      </c>
      <c r="S72" s="62">
        <f>IF(($K72      =0),0,((($M72      -$K72      )/$K72      )*100))</f>
        <v>-17.710370449489464</v>
      </c>
      <c r="T72" s="61">
        <f>IF(($E69      =0),0,(($P69      /$E69      )*100))</f>
        <v>47.52759065500932</v>
      </c>
      <c r="U72" s="65">
        <f>IF($E69   =0,0,($Q69   /$E69 )*100)</f>
        <v>60.150732406478426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177727000</v>
      </c>
      <c r="C73" s="104">
        <f>SUM(C9:C14,C17:C23,C26:C29,C32,C35:C39,C42:C52,C55:C58,C61:C65,C69:C70)</f>
        <v>-57780000</v>
      </c>
      <c r="D73" s="104"/>
      <c r="E73" s="104">
        <f>$B73      +$C73      +$D73</f>
        <v>119947000</v>
      </c>
      <c r="F73" s="105">
        <f t="shared" ref="F73:O73" si="46">SUM(F9:F14,F17:F23,F26:F29,F32,F35:F39,F42:F52,F55:F58,F61:F65,F69:F70)</f>
        <v>119947000</v>
      </c>
      <c r="G73" s="106">
        <f t="shared" si="46"/>
        <v>89947000</v>
      </c>
      <c r="H73" s="105">
        <f t="shared" si="46"/>
        <v>10697000</v>
      </c>
      <c r="I73" s="106">
        <f t="shared" si="46"/>
        <v>5154234</v>
      </c>
      <c r="J73" s="105">
        <f t="shared" si="46"/>
        <v>20469000</v>
      </c>
      <c r="K73" s="106">
        <f t="shared" si="46"/>
        <v>27457299</v>
      </c>
      <c r="L73" s="105">
        <f t="shared" si="46"/>
        <v>21175000</v>
      </c>
      <c r="M73" s="106">
        <f t="shared" si="46"/>
        <v>20884122</v>
      </c>
      <c r="N73" s="105">
        <f t="shared" si="46"/>
        <v>0</v>
      </c>
      <c r="O73" s="106">
        <f t="shared" si="46"/>
        <v>0</v>
      </c>
      <c r="P73" s="105">
        <f>$H73      +$J73      +$L73      +$N73</f>
        <v>52341000</v>
      </c>
      <c r="Q73" s="106">
        <f>$I73      +$K73      +$M73      +$O73</f>
        <v>53495655</v>
      </c>
      <c r="R73" s="61">
        <f>IF(($J73      =0),0,((($L73      -$J73      )/$J73      )*100))</f>
        <v>3.4491181787092677</v>
      </c>
      <c r="S73" s="62">
        <f>IF(($K73      =0),0,((($M73      -$K73      )/$K73      )*100))</f>
        <v>-23.939634411964555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58.190934661522896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59.47464062169945</v>
      </c>
      <c r="V73" s="105">
        <f>SUM(V9:V14,V17:V23,V26:V29,V32,V35:V39,V42:V52,V55:V58,V61:V65,V69:V70)</f>
        <v>6551000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130</v>
      </c>
    </row>
    <row r="117" spans="1:23" x14ac:dyDescent="0.2">
      <c r="A117" s="29" t="s">
        <v>131</v>
      </c>
    </row>
    <row r="118" spans="1:23" x14ac:dyDescent="0.2">
      <c r="A118" s="29" t="s">
        <v>132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V6m6pq61PZfJV6QUXSoVUwusyO1hXiz/2d0gss2pI5U/WHcDMGlhb+EdbP3r4YTuwiswOb9DtpACSw/0AA84wg==" saltValue="Ao16MtoYzdUYd17T22WjY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W126"/>
  <sheetViews>
    <sheetView showGridLines="0" workbookViewId="0">
      <selection activeCell="C11" sqref="C1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136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1950000</v>
      </c>
      <c r="C10" s="92"/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88000</v>
      </c>
      <c r="I10" s="94">
        <v>6000</v>
      </c>
      <c r="J10" s="93">
        <v>367000</v>
      </c>
      <c r="K10" s="94">
        <v>295429</v>
      </c>
      <c r="L10" s="93">
        <v>28000</v>
      </c>
      <c r="M10" s="94"/>
      <c r="N10" s="93"/>
      <c r="O10" s="94"/>
      <c r="P10" s="93">
        <f t="shared" ref="P10:P15" si="1">$H10      +$J10      +$L10      +$N10</f>
        <v>483000</v>
      </c>
      <c r="Q10" s="94">
        <f t="shared" ref="Q10:Q15" si="2">$I10      +$K10      +$M10      +$O10</f>
        <v>301429</v>
      </c>
      <c r="R10" s="48">
        <f t="shared" ref="R10:R15" si="3">IF(($J10      =0),0,((($L10      -$J10      )/$J10      )*100))</f>
        <v>-92.370572207084464</v>
      </c>
      <c r="S10" s="49">
        <f t="shared" ref="S10:S15" si="4">IF(($K10      =0),0,((($M10      -$K10      )/$K10      )*100))</f>
        <v>-100</v>
      </c>
      <c r="T10" s="48">
        <f t="shared" ref="T10:T14" si="5">IF(($E10      =0),0,(($P10      /$E10      )*100))</f>
        <v>24.76923076923077</v>
      </c>
      <c r="U10" s="50">
        <f t="shared" ref="U10:U14" si="6">IF(($E10      =0),0,(($Q10      /$E10      )*100))</f>
        <v>15.457897435897436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500000</v>
      </c>
      <c r="C14" s="92">
        <v>-400000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2450000</v>
      </c>
      <c r="C15" s="95">
        <f>SUM(C9:C14)</f>
        <v>-400000</v>
      </c>
      <c r="D15" s="95"/>
      <c r="E15" s="95">
        <f t="shared" si="0"/>
        <v>2050000</v>
      </c>
      <c r="F15" s="96">
        <f t="shared" ref="F15:O15" si="7">SUM(F9:F14)</f>
        <v>2050000</v>
      </c>
      <c r="G15" s="97">
        <f t="shared" si="7"/>
        <v>1950000</v>
      </c>
      <c r="H15" s="96">
        <f t="shared" si="7"/>
        <v>88000</v>
      </c>
      <c r="I15" s="97">
        <f t="shared" si="7"/>
        <v>6000</v>
      </c>
      <c r="J15" s="96">
        <f t="shared" si="7"/>
        <v>367000</v>
      </c>
      <c r="K15" s="97">
        <f t="shared" si="7"/>
        <v>295429</v>
      </c>
      <c r="L15" s="96">
        <f t="shared" si="7"/>
        <v>28000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483000</v>
      </c>
      <c r="Q15" s="97">
        <f t="shared" si="2"/>
        <v>301429</v>
      </c>
      <c r="R15" s="52">
        <f t="shared" si="3"/>
        <v>-92.370572207084464</v>
      </c>
      <c r="S15" s="53">
        <f t="shared" si="4"/>
        <v>-100</v>
      </c>
      <c r="T15" s="52">
        <f>IF((SUM($E9:$E13))=0,0,(P15/(SUM($E9:$E13))*100))</f>
        <v>24.76923076923077</v>
      </c>
      <c r="U15" s="54">
        <f>IF((SUM($E9:$E13))=0,0,(Q15/(SUM($E9:$E13))*100))</f>
        <v>15.457897435897436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1091000</v>
      </c>
      <c r="C32" s="92"/>
      <c r="D32" s="92"/>
      <c r="E32" s="92">
        <f>$B32      +$C32      +$D32</f>
        <v>1091000</v>
      </c>
      <c r="F32" s="93">
        <v>1091000</v>
      </c>
      <c r="G32" s="94">
        <v>1091000</v>
      </c>
      <c r="H32" s="93">
        <v>39000</v>
      </c>
      <c r="I32" s="94">
        <v>204065</v>
      </c>
      <c r="J32" s="93">
        <v>245000</v>
      </c>
      <c r="K32" s="94">
        <v>552054</v>
      </c>
      <c r="L32" s="93">
        <v>346000</v>
      </c>
      <c r="M32" s="94">
        <v>582296</v>
      </c>
      <c r="N32" s="93"/>
      <c r="O32" s="94"/>
      <c r="P32" s="93">
        <f>$H32      +$J32      +$L32      +$N32</f>
        <v>630000</v>
      </c>
      <c r="Q32" s="94">
        <f>$I32      +$K32      +$M32      +$O32</f>
        <v>1338415</v>
      </c>
      <c r="R32" s="48">
        <f>IF(($J32      =0),0,((($L32      -$J32      )/$J32      )*100))</f>
        <v>41.224489795918366</v>
      </c>
      <c r="S32" s="49">
        <f>IF(($K32      =0),0,((($M32      -$K32      )/$K32      )*100))</f>
        <v>5.4780872885623504</v>
      </c>
      <c r="T32" s="48">
        <f>IF(($E32      =0),0,(($P32      /$E32      )*100))</f>
        <v>57.745187901008258</v>
      </c>
      <c r="U32" s="50">
        <f>IF(($E32      =0),0,(($Q32      /$E32      )*100))</f>
        <v>122.67781851512373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1091000</v>
      </c>
      <c r="C33" s="95">
        <f>C32</f>
        <v>0</v>
      </c>
      <c r="D33" s="95"/>
      <c r="E33" s="95">
        <f>$B33      +$C33      +$D33</f>
        <v>1091000</v>
      </c>
      <c r="F33" s="96">
        <f t="shared" ref="F33:O33" si="17">F32</f>
        <v>1091000</v>
      </c>
      <c r="G33" s="97">
        <f t="shared" si="17"/>
        <v>1091000</v>
      </c>
      <c r="H33" s="96">
        <f t="shared" si="17"/>
        <v>39000</v>
      </c>
      <c r="I33" s="97">
        <f t="shared" si="17"/>
        <v>204065</v>
      </c>
      <c r="J33" s="96">
        <f t="shared" si="17"/>
        <v>245000</v>
      </c>
      <c r="K33" s="97">
        <f t="shared" si="17"/>
        <v>552054</v>
      </c>
      <c r="L33" s="96">
        <f t="shared" si="17"/>
        <v>346000</v>
      </c>
      <c r="M33" s="97">
        <f t="shared" si="17"/>
        <v>582296</v>
      </c>
      <c r="N33" s="96">
        <f t="shared" si="17"/>
        <v>0</v>
      </c>
      <c r="O33" s="97">
        <f t="shared" si="17"/>
        <v>0</v>
      </c>
      <c r="P33" s="96">
        <f>$H33      +$J33      +$L33      +$N33</f>
        <v>630000</v>
      </c>
      <c r="Q33" s="97">
        <f>$I33      +$K33      +$M33      +$O33</f>
        <v>1338415</v>
      </c>
      <c r="R33" s="52">
        <f>IF(($J33      =0),0,((($L33      -$J33      )/$J33      )*100))</f>
        <v>41.224489795918366</v>
      </c>
      <c r="S33" s="53">
        <f>IF(($K33      =0),0,((($M33      -$K33      )/$K33      )*100))</f>
        <v>5.4780872885623504</v>
      </c>
      <c r="T33" s="52">
        <f>IF($E33   =0,0,($P33   /$E33   )*100)</f>
        <v>57.745187901008258</v>
      </c>
      <c r="U33" s="54">
        <f>IF($E33   =0,0,($Q33   /$E33   )*100)</f>
        <v>122.67781851512373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33627000</v>
      </c>
      <c r="C35" s="92">
        <v>-5000000</v>
      </c>
      <c r="D35" s="92"/>
      <c r="E35" s="92">
        <f t="shared" ref="E35:E40" si="18">$B35      +$C35      +$D35</f>
        <v>28627000</v>
      </c>
      <c r="F35" s="93">
        <v>28627000</v>
      </c>
      <c r="G35" s="94">
        <v>28627000</v>
      </c>
      <c r="H35" s="93"/>
      <c r="I35" s="94"/>
      <c r="J35" s="93">
        <v>5970000</v>
      </c>
      <c r="K35" s="94">
        <v>12816718</v>
      </c>
      <c r="L35" s="93">
        <v>11624000</v>
      </c>
      <c r="M35" s="94">
        <v>4777438</v>
      </c>
      <c r="N35" s="93"/>
      <c r="O35" s="94"/>
      <c r="P35" s="93">
        <f t="shared" ref="P35:P40" si="19">$H35      +$J35      +$L35      +$N35</f>
        <v>17594000</v>
      </c>
      <c r="Q35" s="94">
        <f t="shared" ref="Q35:Q40" si="20">$I35      +$K35      +$M35      +$O35</f>
        <v>17594156</v>
      </c>
      <c r="R35" s="48">
        <f t="shared" ref="R35:R40" si="21">IF(($J35      =0),0,((($L35      -$J35      )/$J35      )*100))</f>
        <v>94.706867671691796</v>
      </c>
      <c r="S35" s="49">
        <f t="shared" ref="S35:S40" si="22">IF(($K35      =0),0,((($M35      -$K35      )/$K35      )*100))</f>
        <v>-62.724950334399175</v>
      </c>
      <c r="T35" s="48">
        <f t="shared" ref="T35:T39" si="23">IF(($E35      =0),0,(($P35      /$E35      )*100))</f>
        <v>61.459461347678769</v>
      </c>
      <c r="U35" s="50">
        <f t="shared" ref="U35:U39" si="24">IF(($E35      =0),0,(($Q35      /$E35      )*100))</f>
        <v>61.460006287770284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33627000</v>
      </c>
      <c r="C40" s="95">
        <f>SUM(C35:C39)</f>
        <v>-5000000</v>
      </c>
      <c r="D40" s="95"/>
      <c r="E40" s="95">
        <f t="shared" si="18"/>
        <v>28627000</v>
      </c>
      <c r="F40" s="96">
        <f t="shared" ref="F40:O40" si="25">SUM(F35:F39)</f>
        <v>28627000</v>
      </c>
      <c r="G40" s="97">
        <f t="shared" si="25"/>
        <v>28627000</v>
      </c>
      <c r="H40" s="96">
        <f t="shared" si="25"/>
        <v>0</v>
      </c>
      <c r="I40" s="97">
        <f t="shared" si="25"/>
        <v>0</v>
      </c>
      <c r="J40" s="96">
        <f t="shared" si="25"/>
        <v>5970000</v>
      </c>
      <c r="K40" s="97">
        <f t="shared" si="25"/>
        <v>12816718</v>
      </c>
      <c r="L40" s="96">
        <f t="shared" si="25"/>
        <v>11624000</v>
      </c>
      <c r="M40" s="97">
        <f t="shared" si="25"/>
        <v>4777438</v>
      </c>
      <c r="N40" s="96">
        <f t="shared" si="25"/>
        <v>0</v>
      </c>
      <c r="O40" s="97">
        <f t="shared" si="25"/>
        <v>0</v>
      </c>
      <c r="P40" s="96">
        <f t="shared" si="19"/>
        <v>17594000</v>
      </c>
      <c r="Q40" s="97">
        <f t="shared" si="20"/>
        <v>17594156</v>
      </c>
      <c r="R40" s="52">
        <f t="shared" si="21"/>
        <v>94.706867671691796</v>
      </c>
      <c r="S40" s="53">
        <f t="shared" si="22"/>
        <v>-62.724950334399175</v>
      </c>
      <c r="T40" s="52">
        <f>IF((+$E35+$E38) =0,0,(P40   /(+$E35+$E38) )*100)</f>
        <v>61.459461347678769</v>
      </c>
      <c r="U40" s="54">
        <f>IF((+$E35+$E38) =0,0,(Q40   /(+$E35+$E38) )*100)</f>
        <v>61.460006287770284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18808000</v>
      </c>
      <c r="C51" s="92"/>
      <c r="D51" s="92"/>
      <c r="E51" s="92">
        <f t="shared" si="26"/>
        <v>18808000</v>
      </c>
      <c r="F51" s="93">
        <v>18808000</v>
      </c>
      <c r="G51" s="94">
        <v>18808000</v>
      </c>
      <c r="H51" s="93"/>
      <c r="I51" s="94"/>
      <c r="J51" s="93">
        <v>2021000</v>
      </c>
      <c r="K51" s="94">
        <v>7526187</v>
      </c>
      <c r="L51" s="93">
        <v>9697000</v>
      </c>
      <c r="M51" s="94">
        <v>3744588</v>
      </c>
      <c r="N51" s="93"/>
      <c r="O51" s="94"/>
      <c r="P51" s="93">
        <f t="shared" si="27"/>
        <v>11718000</v>
      </c>
      <c r="Q51" s="94">
        <f t="shared" si="28"/>
        <v>11270775</v>
      </c>
      <c r="R51" s="48">
        <f t="shared" si="29"/>
        <v>379.81197427016326</v>
      </c>
      <c r="S51" s="49">
        <f t="shared" si="30"/>
        <v>-50.245881480223652</v>
      </c>
      <c r="T51" s="48">
        <f t="shared" si="31"/>
        <v>62.303275202041689</v>
      </c>
      <c r="U51" s="50">
        <f t="shared" si="32"/>
        <v>59.925430667800939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18808000</v>
      </c>
      <c r="C53" s="95">
        <f>SUM(C42:C52)</f>
        <v>0</v>
      </c>
      <c r="D53" s="95"/>
      <c r="E53" s="95">
        <f t="shared" si="26"/>
        <v>18808000</v>
      </c>
      <c r="F53" s="96">
        <f t="shared" ref="F53:O53" si="33">SUM(F42:F52)</f>
        <v>18808000</v>
      </c>
      <c r="G53" s="97">
        <f t="shared" si="33"/>
        <v>18808000</v>
      </c>
      <c r="H53" s="96">
        <f t="shared" si="33"/>
        <v>0</v>
      </c>
      <c r="I53" s="97">
        <f t="shared" si="33"/>
        <v>0</v>
      </c>
      <c r="J53" s="96">
        <f t="shared" si="33"/>
        <v>2021000</v>
      </c>
      <c r="K53" s="97">
        <f t="shared" si="33"/>
        <v>7526187</v>
      </c>
      <c r="L53" s="96">
        <f t="shared" si="33"/>
        <v>9697000</v>
      </c>
      <c r="M53" s="97">
        <f t="shared" si="33"/>
        <v>3744588</v>
      </c>
      <c r="N53" s="96">
        <f t="shared" si="33"/>
        <v>0</v>
      </c>
      <c r="O53" s="97">
        <f t="shared" si="33"/>
        <v>0</v>
      </c>
      <c r="P53" s="96">
        <f t="shared" si="27"/>
        <v>11718000</v>
      </c>
      <c r="Q53" s="97">
        <f t="shared" si="28"/>
        <v>11270775</v>
      </c>
      <c r="R53" s="52">
        <f t="shared" si="29"/>
        <v>379.81197427016326</v>
      </c>
      <c r="S53" s="53">
        <f t="shared" si="30"/>
        <v>-50.245881480223652</v>
      </c>
      <c r="T53" s="52">
        <f>IF((+$E43+$E45+$E47+$E48+$E51) =0,0,(P53   /(+$E43+$E45+$E47+$E48+$E51) )*100)</f>
        <v>62.303275202041689</v>
      </c>
      <c r="U53" s="54">
        <f>IF((+$E43+$E45+$E47+$E48+$E51) =0,0,(Q53   /(+$E43+$E45+$E47+$E48+$E51) )*100)</f>
        <v>59.925430667800939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55976000</v>
      </c>
      <c r="C67" s="104">
        <f>SUM(C9:C14,C17:C23,C26:C29,C32,C35:C39,C42:C52,C55:C58,C61:C65)</f>
        <v>-5400000</v>
      </c>
      <c r="D67" s="104"/>
      <c r="E67" s="104">
        <f t="shared" si="35"/>
        <v>50576000</v>
      </c>
      <c r="F67" s="105">
        <f t="shared" ref="F67:O67" si="43">SUM(F9:F14,F17:F23,F26:F29,F32,F35:F39,F42:F52,F55:F58,F61:F65)</f>
        <v>50576000</v>
      </c>
      <c r="G67" s="106">
        <f t="shared" si="43"/>
        <v>50476000</v>
      </c>
      <c r="H67" s="105">
        <f t="shared" si="43"/>
        <v>127000</v>
      </c>
      <c r="I67" s="106">
        <f t="shared" si="43"/>
        <v>210065</v>
      </c>
      <c r="J67" s="105">
        <f t="shared" si="43"/>
        <v>8603000</v>
      </c>
      <c r="K67" s="106">
        <f t="shared" si="43"/>
        <v>21190388</v>
      </c>
      <c r="L67" s="105">
        <f t="shared" si="43"/>
        <v>21695000</v>
      </c>
      <c r="M67" s="106">
        <f t="shared" si="43"/>
        <v>9104322</v>
      </c>
      <c r="N67" s="105">
        <f t="shared" si="43"/>
        <v>0</v>
      </c>
      <c r="O67" s="106">
        <f t="shared" si="43"/>
        <v>0</v>
      </c>
      <c r="P67" s="105">
        <f t="shared" si="36"/>
        <v>30425000</v>
      </c>
      <c r="Q67" s="106">
        <f t="shared" si="37"/>
        <v>30504775</v>
      </c>
      <c r="R67" s="61">
        <f t="shared" si="38"/>
        <v>152.17947227711264</v>
      </c>
      <c r="S67" s="62">
        <f t="shared" si="39"/>
        <v>-57.035605011102206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60.276170853474923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60.434216261193441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30878000</v>
      </c>
      <c r="C69" s="92">
        <v>22935000</v>
      </c>
      <c r="D69" s="92"/>
      <c r="E69" s="92">
        <f>$B69      +$C69      +$D69</f>
        <v>53813000</v>
      </c>
      <c r="F69" s="93">
        <v>53813000</v>
      </c>
      <c r="G69" s="94">
        <v>53813000</v>
      </c>
      <c r="H69" s="93">
        <v>6986000</v>
      </c>
      <c r="I69" s="94"/>
      <c r="J69" s="93">
        <v>15656000</v>
      </c>
      <c r="K69" s="94">
        <v>7588702</v>
      </c>
      <c r="L69" s="93">
        <v>8336000</v>
      </c>
      <c r="M69" s="94">
        <v>11833203</v>
      </c>
      <c r="N69" s="93"/>
      <c r="O69" s="94"/>
      <c r="P69" s="93">
        <f>$H69      +$J69      +$L69      +$N69</f>
        <v>30978000</v>
      </c>
      <c r="Q69" s="94">
        <f>$I69      +$K69      +$M69      +$O69</f>
        <v>19421905</v>
      </c>
      <c r="R69" s="48">
        <f>IF(($J69      =0),0,((($L69      -$J69      )/$J69      )*100))</f>
        <v>-46.755237608584565</v>
      </c>
      <c r="S69" s="49">
        <f>IF(($K69      =0),0,((($M69      -$K69      )/$K69      )*100))</f>
        <v>55.931844470898973</v>
      </c>
      <c r="T69" s="48">
        <f>IF(($E69      =0),0,(($P69      /$E69      )*100))</f>
        <v>57.566015646776805</v>
      </c>
      <c r="U69" s="50">
        <f>IF(($E69      =0),0,(($Q69      /$E69      )*100))</f>
        <v>36.091474179101702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30878000</v>
      </c>
      <c r="C71" s="101">
        <f>SUM(C69:C70)</f>
        <v>22935000</v>
      </c>
      <c r="D71" s="101"/>
      <c r="E71" s="101">
        <f>$B71      +$C71      +$D71</f>
        <v>53813000</v>
      </c>
      <c r="F71" s="102">
        <f t="shared" ref="F71:O71" si="44">SUM(F69:F70)</f>
        <v>53813000</v>
      </c>
      <c r="G71" s="103">
        <f t="shared" si="44"/>
        <v>53813000</v>
      </c>
      <c r="H71" s="102">
        <f t="shared" si="44"/>
        <v>6986000</v>
      </c>
      <c r="I71" s="103">
        <f t="shared" si="44"/>
        <v>0</v>
      </c>
      <c r="J71" s="102">
        <f t="shared" si="44"/>
        <v>15656000</v>
      </c>
      <c r="K71" s="103">
        <f t="shared" si="44"/>
        <v>7588702</v>
      </c>
      <c r="L71" s="102">
        <f t="shared" si="44"/>
        <v>8336000</v>
      </c>
      <c r="M71" s="103">
        <f t="shared" si="44"/>
        <v>11833203</v>
      </c>
      <c r="N71" s="102">
        <f t="shared" si="44"/>
        <v>0</v>
      </c>
      <c r="O71" s="103">
        <f t="shared" si="44"/>
        <v>0</v>
      </c>
      <c r="P71" s="102">
        <f>$H71      +$J71      +$L71      +$N71</f>
        <v>30978000</v>
      </c>
      <c r="Q71" s="103">
        <f>$I71      +$K71      +$M71      +$O71</f>
        <v>19421905</v>
      </c>
      <c r="R71" s="57">
        <f>IF(($J71      =0),0,((($L71      -$J71      )/$J71      )*100))</f>
        <v>-46.755237608584565</v>
      </c>
      <c r="S71" s="58">
        <f>IF(($K71      =0),0,((($M71      -$K71      )/$K71      )*100))</f>
        <v>55.931844470898973</v>
      </c>
      <c r="T71" s="57">
        <f>IF(($E69      =0),0,(($P69      /$E69      )*100))</f>
        <v>57.566015646776805</v>
      </c>
      <c r="U71" s="59">
        <f>IF($E69   =0,0,($Q69   /$E69 )*100)</f>
        <v>36.091474179101702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30878000</v>
      </c>
      <c r="C72" s="104">
        <f>SUM(C69:C70)</f>
        <v>22935000</v>
      </c>
      <c r="D72" s="104"/>
      <c r="E72" s="104">
        <f>$B72      +$C72      +$D72</f>
        <v>53813000</v>
      </c>
      <c r="F72" s="105">
        <f t="shared" ref="F72:O72" si="45">SUM(F69:F70)</f>
        <v>53813000</v>
      </c>
      <c r="G72" s="106">
        <f t="shared" si="45"/>
        <v>53813000</v>
      </c>
      <c r="H72" s="105">
        <f t="shared" si="45"/>
        <v>6986000</v>
      </c>
      <c r="I72" s="106">
        <f t="shared" si="45"/>
        <v>0</v>
      </c>
      <c r="J72" s="105">
        <f t="shared" si="45"/>
        <v>15656000</v>
      </c>
      <c r="K72" s="106">
        <f t="shared" si="45"/>
        <v>7588702</v>
      </c>
      <c r="L72" s="105">
        <f t="shared" si="45"/>
        <v>8336000</v>
      </c>
      <c r="M72" s="106">
        <f t="shared" si="45"/>
        <v>11833203</v>
      </c>
      <c r="N72" s="105">
        <f t="shared" si="45"/>
        <v>0</v>
      </c>
      <c r="O72" s="106">
        <f t="shared" si="45"/>
        <v>0</v>
      </c>
      <c r="P72" s="105">
        <f>$H72      +$J72      +$L72      +$N72</f>
        <v>30978000</v>
      </c>
      <c r="Q72" s="106">
        <f>$I72      +$K72      +$M72      +$O72</f>
        <v>19421905</v>
      </c>
      <c r="R72" s="61">
        <f>IF(($J72      =0),0,((($L72      -$J72      )/$J72      )*100))</f>
        <v>-46.755237608584565</v>
      </c>
      <c r="S72" s="62">
        <f>IF(($K72      =0),0,((($M72      -$K72      )/$K72      )*100))</f>
        <v>55.931844470898973</v>
      </c>
      <c r="T72" s="61">
        <f>IF(($E69      =0),0,(($P69      /$E69      )*100))</f>
        <v>57.566015646776805</v>
      </c>
      <c r="U72" s="65">
        <f>IF($E69   =0,0,($Q69   /$E69 )*100)</f>
        <v>36.091474179101702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86854000</v>
      </c>
      <c r="C73" s="104">
        <f>SUM(C9:C14,C17:C23,C26:C29,C32,C35:C39,C42:C52,C55:C58,C61:C65,C69:C70)</f>
        <v>17535000</v>
      </c>
      <c r="D73" s="104"/>
      <c r="E73" s="104">
        <f>$B73      +$C73      +$D73</f>
        <v>104389000</v>
      </c>
      <c r="F73" s="105">
        <f t="shared" ref="F73:O73" si="46">SUM(F9:F14,F17:F23,F26:F29,F32,F35:F39,F42:F52,F55:F58,F61:F65,F69:F70)</f>
        <v>104389000</v>
      </c>
      <c r="G73" s="106">
        <f t="shared" si="46"/>
        <v>104289000</v>
      </c>
      <c r="H73" s="105">
        <f t="shared" si="46"/>
        <v>7113000</v>
      </c>
      <c r="I73" s="106">
        <f t="shared" si="46"/>
        <v>210065</v>
      </c>
      <c r="J73" s="105">
        <f t="shared" si="46"/>
        <v>24259000</v>
      </c>
      <c r="K73" s="106">
        <f t="shared" si="46"/>
        <v>28779090</v>
      </c>
      <c r="L73" s="105">
        <f t="shared" si="46"/>
        <v>30031000</v>
      </c>
      <c r="M73" s="106">
        <f t="shared" si="46"/>
        <v>20937525</v>
      </c>
      <c r="N73" s="105">
        <f t="shared" si="46"/>
        <v>0</v>
      </c>
      <c r="O73" s="106">
        <f t="shared" si="46"/>
        <v>0</v>
      </c>
      <c r="P73" s="105">
        <f>$H73      +$J73      +$L73      +$N73</f>
        <v>61403000</v>
      </c>
      <c r="Q73" s="106">
        <f>$I73      +$K73      +$M73      +$O73</f>
        <v>49926680</v>
      </c>
      <c r="R73" s="61">
        <f>IF(($J73      =0),0,((($L73      -$J73      )/$J73      )*100))</f>
        <v>23.793231378045263</v>
      </c>
      <c r="S73" s="62">
        <f>IF(($K73      =0),0,((($M73      -$K73      )/$K73      )*100))</f>
        <v>-27.247439026042869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58.877733989203087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47.873390290442899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130</v>
      </c>
    </row>
    <row r="117" spans="1:23" x14ac:dyDescent="0.2">
      <c r="A117" s="29" t="s">
        <v>131</v>
      </c>
    </row>
    <row r="118" spans="1:23" x14ac:dyDescent="0.2">
      <c r="A118" s="29" t="s">
        <v>132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w/RtoY/eCiaEArHFxUJyGWnnKTaVN+1fQUrzZh51QoPA/5oS4CrAV6UH0SSDuehLoz4Pg8FOXtPa6wuy01LsQw==" saltValue="cMAf/QrcJPnyWdS3TIoIs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W126"/>
  <sheetViews>
    <sheetView showGridLines="0" workbookViewId="0">
      <selection activeCell="C11" sqref="C1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136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1400000</v>
      </c>
      <c r="C10" s="92"/>
      <c r="D10" s="92"/>
      <c r="E10" s="92">
        <f t="shared" ref="E10:E15" si="0">$B10      +$C10      +$D10</f>
        <v>1400000</v>
      </c>
      <c r="F10" s="93">
        <v>1400000</v>
      </c>
      <c r="G10" s="94">
        <v>1400000</v>
      </c>
      <c r="H10" s="93">
        <v>377000</v>
      </c>
      <c r="I10" s="94">
        <v>377287</v>
      </c>
      <c r="J10" s="93">
        <v>84000</v>
      </c>
      <c r="K10" s="94">
        <v>84874</v>
      </c>
      <c r="L10" s="93">
        <v>119000</v>
      </c>
      <c r="M10" s="94">
        <v>118535</v>
      </c>
      <c r="N10" s="93"/>
      <c r="O10" s="94"/>
      <c r="P10" s="93">
        <f t="shared" ref="P10:P15" si="1">$H10      +$J10      +$L10      +$N10</f>
        <v>580000</v>
      </c>
      <c r="Q10" s="94">
        <f t="shared" ref="Q10:Q15" si="2">$I10      +$K10      +$M10      +$O10</f>
        <v>580696</v>
      </c>
      <c r="R10" s="48">
        <f t="shared" ref="R10:R15" si="3">IF(($J10      =0),0,((($L10      -$J10      )/$J10      )*100))</f>
        <v>41.666666666666671</v>
      </c>
      <c r="S10" s="49">
        <f t="shared" ref="S10:S15" si="4">IF(($K10      =0),0,((($M10      -$K10      )/$K10      )*100))</f>
        <v>39.659966538633739</v>
      </c>
      <c r="T10" s="48">
        <f t="shared" ref="T10:T14" si="5">IF(($E10      =0),0,(($P10      /$E10      )*100))</f>
        <v>41.428571428571431</v>
      </c>
      <c r="U10" s="50">
        <f t="shared" ref="U10:U14" si="6">IF(($E10      =0),0,(($Q10      /$E10      )*100))</f>
        <v>41.478285714285711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1400000</v>
      </c>
      <c r="C15" s="95">
        <f>SUM(C9:C14)</f>
        <v>0</v>
      </c>
      <c r="D15" s="95"/>
      <c r="E15" s="95">
        <f t="shared" si="0"/>
        <v>1400000</v>
      </c>
      <c r="F15" s="96">
        <f t="shared" ref="F15:O15" si="7">SUM(F9:F14)</f>
        <v>1400000</v>
      </c>
      <c r="G15" s="97">
        <f t="shared" si="7"/>
        <v>1400000</v>
      </c>
      <c r="H15" s="96">
        <f t="shared" si="7"/>
        <v>377000</v>
      </c>
      <c r="I15" s="97">
        <f t="shared" si="7"/>
        <v>377287</v>
      </c>
      <c r="J15" s="96">
        <f t="shared" si="7"/>
        <v>84000</v>
      </c>
      <c r="K15" s="97">
        <f t="shared" si="7"/>
        <v>84874</v>
      </c>
      <c r="L15" s="96">
        <f t="shared" si="7"/>
        <v>119000</v>
      </c>
      <c r="M15" s="97">
        <f t="shared" si="7"/>
        <v>118535</v>
      </c>
      <c r="N15" s="96">
        <f t="shared" si="7"/>
        <v>0</v>
      </c>
      <c r="O15" s="97">
        <f t="shared" si="7"/>
        <v>0</v>
      </c>
      <c r="P15" s="96">
        <f t="shared" si="1"/>
        <v>580000</v>
      </c>
      <c r="Q15" s="97">
        <f t="shared" si="2"/>
        <v>580696</v>
      </c>
      <c r="R15" s="52">
        <f t="shared" si="3"/>
        <v>41.666666666666671</v>
      </c>
      <c r="S15" s="53">
        <f t="shared" si="4"/>
        <v>39.659966538633739</v>
      </c>
      <c r="T15" s="52">
        <f>IF((SUM($E9:$E13))=0,0,(P15/(SUM($E9:$E13))*100))</f>
        <v>41.428571428571431</v>
      </c>
      <c r="U15" s="54">
        <f>IF((SUM($E9:$E13))=0,0,(Q15/(SUM($E9:$E13))*100))</f>
        <v>41.478285714285711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2616000</v>
      </c>
      <c r="C29" s="92"/>
      <c r="D29" s="92"/>
      <c r="E29" s="92">
        <f>$B29      +$C29      +$D29</f>
        <v>2616000</v>
      </c>
      <c r="F29" s="93">
        <v>2616000</v>
      </c>
      <c r="G29" s="94">
        <v>2616000</v>
      </c>
      <c r="H29" s="93">
        <v>407000</v>
      </c>
      <c r="I29" s="94">
        <v>406975</v>
      </c>
      <c r="J29" s="93">
        <v>945000</v>
      </c>
      <c r="K29" s="94">
        <v>945356</v>
      </c>
      <c r="L29" s="93">
        <v>116000</v>
      </c>
      <c r="M29" s="94">
        <v>312424</v>
      </c>
      <c r="N29" s="93"/>
      <c r="O29" s="94"/>
      <c r="P29" s="93">
        <f>$H29      +$J29      +$L29      +$N29</f>
        <v>1468000</v>
      </c>
      <c r="Q29" s="94">
        <f>$I29      +$K29      +$M29      +$O29</f>
        <v>1664755</v>
      </c>
      <c r="R29" s="48">
        <f>IF(($J29      =0),0,((($L29      -$J29      )/$J29      )*100))</f>
        <v>-87.724867724867721</v>
      </c>
      <c r="S29" s="49">
        <f>IF(($K29      =0),0,((($M29      -$K29      )/$K29      )*100))</f>
        <v>-66.951709197381732</v>
      </c>
      <c r="T29" s="48">
        <f>IF(($E29      =0),0,(($P29      /$E29      )*100))</f>
        <v>56.116207951070344</v>
      </c>
      <c r="U29" s="50">
        <f>IF(($E29      =0),0,(($Q29      /$E29      )*100))</f>
        <v>63.637423547400608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2616000</v>
      </c>
      <c r="C30" s="95">
        <f>SUM(C26:C29)</f>
        <v>0</v>
      </c>
      <c r="D30" s="95"/>
      <c r="E30" s="95">
        <f>$B30      +$C30      +$D30</f>
        <v>2616000</v>
      </c>
      <c r="F30" s="96">
        <f t="shared" ref="F30:O30" si="16">SUM(F26:F29)</f>
        <v>2616000</v>
      </c>
      <c r="G30" s="97">
        <f t="shared" si="16"/>
        <v>2616000</v>
      </c>
      <c r="H30" s="96">
        <f t="shared" si="16"/>
        <v>407000</v>
      </c>
      <c r="I30" s="97">
        <f t="shared" si="16"/>
        <v>406975</v>
      </c>
      <c r="J30" s="96">
        <f t="shared" si="16"/>
        <v>945000</v>
      </c>
      <c r="K30" s="97">
        <f t="shared" si="16"/>
        <v>945356</v>
      </c>
      <c r="L30" s="96">
        <f t="shared" si="16"/>
        <v>116000</v>
      </c>
      <c r="M30" s="97">
        <f t="shared" si="16"/>
        <v>312424</v>
      </c>
      <c r="N30" s="96">
        <f t="shared" si="16"/>
        <v>0</v>
      </c>
      <c r="O30" s="97">
        <f t="shared" si="16"/>
        <v>0</v>
      </c>
      <c r="P30" s="96">
        <f>$H30      +$J30      +$L30      +$N30</f>
        <v>1468000</v>
      </c>
      <c r="Q30" s="97">
        <f>$I30      +$K30      +$M30      +$O30</f>
        <v>1664755</v>
      </c>
      <c r="R30" s="52">
        <f>IF(($J30      =0),0,((($L30      -$J30      )/$J30      )*100))</f>
        <v>-87.724867724867721</v>
      </c>
      <c r="S30" s="53">
        <f>IF(($K30      =0),0,((($M30      -$K30      )/$K30      )*100))</f>
        <v>-66.951709197381732</v>
      </c>
      <c r="T30" s="52">
        <f>IF($E30   =0,0,($P30   /$E30   )*100)</f>
        <v>56.116207951070344</v>
      </c>
      <c r="U30" s="54">
        <f>IF($E30   =0,0,($Q30   /$E30   )*100)</f>
        <v>63.637423547400608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1079000</v>
      </c>
      <c r="C32" s="92"/>
      <c r="D32" s="92"/>
      <c r="E32" s="92">
        <f>$B32      +$C32      +$D32</f>
        <v>1079000</v>
      </c>
      <c r="F32" s="93">
        <v>1079000</v>
      </c>
      <c r="G32" s="94">
        <v>1079000</v>
      </c>
      <c r="H32" s="93"/>
      <c r="I32" s="94">
        <v>59106</v>
      </c>
      <c r="J32" s="93">
        <v>177000</v>
      </c>
      <c r="K32" s="94">
        <v>324212</v>
      </c>
      <c r="L32" s="93">
        <v>294000</v>
      </c>
      <c r="M32" s="94">
        <v>295234</v>
      </c>
      <c r="N32" s="93"/>
      <c r="O32" s="94"/>
      <c r="P32" s="93">
        <f>$H32      +$J32      +$L32      +$N32</f>
        <v>471000</v>
      </c>
      <c r="Q32" s="94">
        <f>$I32      +$K32      +$M32      +$O32</f>
        <v>678552</v>
      </c>
      <c r="R32" s="48">
        <f>IF(($J32      =0),0,((($L32      -$J32      )/$J32      )*100))</f>
        <v>66.101694915254242</v>
      </c>
      <c r="S32" s="49">
        <f>IF(($K32      =0),0,((($M32      -$K32      )/$K32      )*100))</f>
        <v>-8.9379788533428748</v>
      </c>
      <c r="T32" s="48">
        <f>IF(($E32      =0),0,(($P32      /$E32      )*100))</f>
        <v>43.651529193697868</v>
      </c>
      <c r="U32" s="50">
        <f>IF(($E32      =0),0,(($Q32      /$E32      )*100))</f>
        <v>62.887117701575534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1079000</v>
      </c>
      <c r="C33" s="95">
        <f>C32</f>
        <v>0</v>
      </c>
      <c r="D33" s="95"/>
      <c r="E33" s="95">
        <f>$B33      +$C33      +$D33</f>
        <v>1079000</v>
      </c>
      <c r="F33" s="96">
        <f t="shared" ref="F33:O33" si="17">F32</f>
        <v>1079000</v>
      </c>
      <c r="G33" s="97">
        <f t="shared" si="17"/>
        <v>1079000</v>
      </c>
      <c r="H33" s="96">
        <f t="shared" si="17"/>
        <v>0</v>
      </c>
      <c r="I33" s="97">
        <f t="shared" si="17"/>
        <v>59106</v>
      </c>
      <c r="J33" s="96">
        <f t="shared" si="17"/>
        <v>177000</v>
      </c>
      <c r="K33" s="97">
        <f t="shared" si="17"/>
        <v>324212</v>
      </c>
      <c r="L33" s="96">
        <f t="shared" si="17"/>
        <v>294000</v>
      </c>
      <c r="M33" s="97">
        <f t="shared" si="17"/>
        <v>295234</v>
      </c>
      <c r="N33" s="96">
        <f t="shared" si="17"/>
        <v>0</v>
      </c>
      <c r="O33" s="97">
        <f t="shared" si="17"/>
        <v>0</v>
      </c>
      <c r="P33" s="96">
        <f>$H33      +$J33      +$L33      +$N33</f>
        <v>471000</v>
      </c>
      <c r="Q33" s="97">
        <f>$I33      +$K33      +$M33      +$O33</f>
        <v>678552</v>
      </c>
      <c r="R33" s="52">
        <f>IF(($J33      =0),0,((($L33      -$J33      )/$J33      )*100))</f>
        <v>66.101694915254242</v>
      </c>
      <c r="S33" s="53">
        <f>IF(($K33      =0),0,((($M33      -$K33      )/$K33      )*100))</f>
        <v>-8.9379788533428748</v>
      </c>
      <c r="T33" s="52">
        <f>IF($E33   =0,0,($P33   /$E33   )*100)</f>
        <v>43.651529193697868</v>
      </c>
      <c r="U33" s="54">
        <f>IF($E33   =0,0,($Q33   /$E33   )*100)</f>
        <v>62.887117701575534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5095000</v>
      </c>
      <c r="C67" s="104">
        <f>SUM(C9:C14,C17:C23,C26:C29,C32,C35:C39,C42:C52,C55:C58,C61:C65)</f>
        <v>0</v>
      </c>
      <c r="D67" s="104"/>
      <c r="E67" s="104">
        <f t="shared" si="35"/>
        <v>5095000</v>
      </c>
      <c r="F67" s="105">
        <f t="shared" ref="F67:O67" si="43">SUM(F9:F14,F17:F23,F26:F29,F32,F35:F39,F42:F52,F55:F58,F61:F65)</f>
        <v>5095000</v>
      </c>
      <c r="G67" s="106">
        <f t="shared" si="43"/>
        <v>5095000</v>
      </c>
      <c r="H67" s="105">
        <f t="shared" si="43"/>
        <v>784000</v>
      </c>
      <c r="I67" s="106">
        <f t="shared" si="43"/>
        <v>843368</v>
      </c>
      <c r="J67" s="105">
        <f t="shared" si="43"/>
        <v>1206000</v>
      </c>
      <c r="K67" s="106">
        <f t="shared" si="43"/>
        <v>1354442</v>
      </c>
      <c r="L67" s="105">
        <f t="shared" si="43"/>
        <v>529000</v>
      </c>
      <c r="M67" s="106">
        <f t="shared" si="43"/>
        <v>726193</v>
      </c>
      <c r="N67" s="105">
        <f t="shared" si="43"/>
        <v>0</v>
      </c>
      <c r="O67" s="106">
        <f t="shared" si="43"/>
        <v>0</v>
      </c>
      <c r="P67" s="105">
        <f t="shared" si="36"/>
        <v>2519000</v>
      </c>
      <c r="Q67" s="106">
        <f t="shared" si="37"/>
        <v>2924003</v>
      </c>
      <c r="R67" s="61">
        <f t="shared" si="38"/>
        <v>-56.135986733001666</v>
      </c>
      <c r="S67" s="62">
        <f t="shared" si="39"/>
        <v>-46.384341300698004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49.440628066732089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57.389656526005886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5095000</v>
      </c>
      <c r="C73" s="104">
        <f>SUM(C9:C14,C17:C23,C26:C29,C32,C35:C39,C42:C52,C55:C58,C61:C65,C69:C70)</f>
        <v>0</v>
      </c>
      <c r="D73" s="104"/>
      <c r="E73" s="104">
        <f>$B73      +$C73      +$D73</f>
        <v>5095000</v>
      </c>
      <c r="F73" s="105">
        <f t="shared" ref="F73:O73" si="46">SUM(F9:F14,F17:F23,F26:F29,F32,F35:F39,F42:F52,F55:F58,F61:F65,F69:F70)</f>
        <v>5095000</v>
      </c>
      <c r="G73" s="106">
        <f t="shared" si="46"/>
        <v>5095000</v>
      </c>
      <c r="H73" s="105">
        <f t="shared" si="46"/>
        <v>784000</v>
      </c>
      <c r="I73" s="106">
        <f t="shared" si="46"/>
        <v>843368</v>
      </c>
      <c r="J73" s="105">
        <f t="shared" si="46"/>
        <v>1206000</v>
      </c>
      <c r="K73" s="106">
        <f t="shared" si="46"/>
        <v>1354442</v>
      </c>
      <c r="L73" s="105">
        <f t="shared" si="46"/>
        <v>529000</v>
      </c>
      <c r="M73" s="106">
        <f t="shared" si="46"/>
        <v>726193</v>
      </c>
      <c r="N73" s="105">
        <f t="shared" si="46"/>
        <v>0</v>
      </c>
      <c r="O73" s="106">
        <f t="shared" si="46"/>
        <v>0</v>
      </c>
      <c r="P73" s="105">
        <f>$H73      +$J73      +$L73      +$N73</f>
        <v>2519000</v>
      </c>
      <c r="Q73" s="106">
        <f>$I73      +$K73      +$M73      +$O73</f>
        <v>2924003</v>
      </c>
      <c r="R73" s="61">
        <f>IF(($J73      =0),0,((($L73      -$J73      )/$J73      )*100))</f>
        <v>-56.135986733001666</v>
      </c>
      <c r="S73" s="62">
        <f>IF(($K73      =0),0,((($M73      -$K73      )/$K73      )*100))</f>
        <v>-46.384341300698004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49.440628066732089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57.389656526005886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130</v>
      </c>
    </row>
    <row r="117" spans="1:23" x14ac:dyDescent="0.2">
      <c r="A117" s="29" t="s">
        <v>131</v>
      </c>
    </row>
    <row r="118" spans="1:23" x14ac:dyDescent="0.2">
      <c r="A118" s="29" t="s">
        <v>132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mYZV+dR8s/BswgbhMSFJO738OAP5axB9vOrWgpXonN2mXwR1XffUXE6lUuBbS2nkmoab1zQkmpmDGcq5MheFYg==" saltValue="6d837LzpaN7bw9v1BYFvd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W126"/>
  <sheetViews>
    <sheetView showGridLines="0" tabSelected="1" workbookViewId="0">
      <selection activeCell="C11" sqref="C1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136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174000</v>
      </c>
      <c r="I10" s="94"/>
      <c r="J10" s="93">
        <v>673000</v>
      </c>
      <c r="K10" s="94"/>
      <c r="L10" s="93">
        <v>166000</v>
      </c>
      <c r="M10" s="94">
        <v>392967</v>
      </c>
      <c r="N10" s="93"/>
      <c r="O10" s="94"/>
      <c r="P10" s="93">
        <f t="shared" ref="P10:P15" si="1">$H10      +$J10      +$L10      +$N10</f>
        <v>1013000</v>
      </c>
      <c r="Q10" s="94">
        <f t="shared" ref="Q10:Q15" si="2">$I10      +$K10      +$M10      +$O10</f>
        <v>392967</v>
      </c>
      <c r="R10" s="48">
        <f t="shared" ref="R10:R15" si="3">IF(($J10      =0),0,((($L10      -$J10      )/$J10      )*100))</f>
        <v>-75.334323922734029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59.588235294117645</v>
      </c>
      <c r="U10" s="50">
        <f t="shared" ref="U10:U14" si="6">IF(($E10      =0),0,(($Q10      /$E10      )*100))</f>
        <v>23.115705882352941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30000000</v>
      </c>
      <c r="C13" s="92">
        <v>45357000</v>
      </c>
      <c r="D13" s="92"/>
      <c r="E13" s="92">
        <f t="shared" si="0"/>
        <v>75357000</v>
      </c>
      <c r="F13" s="93">
        <v>75357000</v>
      </c>
      <c r="G13" s="94">
        <v>75357000</v>
      </c>
      <c r="H13" s="93">
        <v>24333000</v>
      </c>
      <c r="I13" s="94"/>
      <c r="J13" s="93">
        <v>3313000</v>
      </c>
      <c r="K13" s="94"/>
      <c r="L13" s="93"/>
      <c r="M13" s="94">
        <v>999280</v>
      </c>
      <c r="N13" s="93"/>
      <c r="O13" s="94"/>
      <c r="P13" s="93">
        <f t="shared" si="1"/>
        <v>27646000</v>
      </c>
      <c r="Q13" s="94">
        <f t="shared" si="2"/>
        <v>999280</v>
      </c>
      <c r="R13" s="48">
        <f t="shared" si="3"/>
        <v>-100</v>
      </c>
      <c r="S13" s="49">
        <f t="shared" si="4"/>
        <v>0</v>
      </c>
      <c r="T13" s="48">
        <f t="shared" si="5"/>
        <v>36.68670461934525</v>
      </c>
      <c r="U13" s="50">
        <f t="shared" si="6"/>
        <v>1.3260612816327615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2000000</v>
      </c>
      <c r="C14" s="92">
        <v>82483000</v>
      </c>
      <c r="D14" s="92"/>
      <c r="E14" s="92">
        <f t="shared" si="0"/>
        <v>84483000</v>
      </c>
      <c r="F14" s="93">
        <v>84483000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33700000</v>
      </c>
      <c r="C15" s="95">
        <f>SUM(C9:C14)</f>
        <v>127840000</v>
      </c>
      <c r="D15" s="95"/>
      <c r="E15" s="95">
        <f t="shared" si="0"/>
        <v>161540000</v>
      </c>
      <c r="F15" s="96">
        <f t="shared" ref="F15:O15" si="7">SUM(F9:F14)</f>
        <v>161540000</v>
      </c>
      <c r="G15" s="97">
        <f t="shared" si="7"/>
        <v>77057000</v>
      </c>
      <c r="H15" s="96">
        <f t="shared" si="7"/>
        <v>24507000</v>
      </c>
      <c r="I15" s="97">
        <f t="shared" si="7"/>
        <v>0</v>
      </c>
      <c r="J15" s="96">
        <f t="shared" si="7"/>
        <v>3986000</v>
      </c>
      <c r="K15" s="97">
        <f t="shared" si="7"/>
        <v>0</v>
      </c>
      <c r="L15" s="96">
        <f t="shared" si="7"/>
        <v>166000</v>
      </c>
      <c r="M15" s="97">
        <f t="shared" si="7"/>
        <v>1392247</v>
      </c>
      <c r="N15" s="96">
        <f t="shared" si="7"/>
        <v>0</v>
      </c>
      <c r="O15" s="97">
        <f t="shared" si="7"/>
        <v>0</v>
      </c>
      <c r="P15" s="96">
        <f t="shared" si="1"/>
        <v>28659000</v>
      </c>
      <c r="Q15" s="97">
        <f t="shared" si="2"/>
        <v>1392247</v>
      </c>
      <c r="R15" s="52">
        <f t="shared" si="3"/>
        <v>-95.835423983943798</v>
      </c>
      <c r="S15" s="53">
        <f t="shared" si="4"/>
        <v>0</v>
      </c>
      <c r="T15" s="52">
        <f>IF((SUM($E9:$E13))=0,0,(P15/(SUM($E9:$E13))*100))</f>
        <v>37.191948817109413</v>
      </c>
      <c r="U15" s="54">
        <f>IF((SUM($E9:$E13))=0,0,(Q15/(SUM($E9:$E13))*100))</f>
        <v>1.8067755038478011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158007000</v>
      </c>
      <c r="C17" s="92"/>
      <c r="D17" s="92"/>
      <c r="E17" s="92">
        <f t="shared" ref="E17:E24" si="8">$B17      +$C17      +$D17</f>
        <v>158007000</v>
      </c>
      <c r="F17" s="93">
        <v>158007000</v>
      </c>
      <c r="G17" s="94">
        <v>158007000</v>
      </c>
      <c r="H17" s="93">
        <v>6579000</v>
      </c>
      <c r="I17" s="94"/>
      <c r="J17" s="93">
        <v>67526000</v>
      </c>
      <c r="K17" s="94"/>
      <c r="L17" s="93">
        <v>35568000</v>
      </c>
      <c r="M17" s="94">
        <v>17764719</v>
      </c>
      <c r="N17" s="93"/>
      <c r="O17" s="94"/>
      <c r="P17" s="93">
        <f t="shared" ref="P17:P24" si="9">$H17      +$J17      +$L17      +$N17</f>
        <v>109673000</v>
      </c>
      <c r="Q17" s="94">
        <f t="shared" ref="Q17:Q24" si="10">$I17      +$K17      +$M17      +$O17</f>
        <v>17764719</v>
      </c>
      <c r="R17" s="48">
        <f t="shared" ref="R17:R24" si="11">IF(($J17      =0),0,((($L17      -$J17      )/$J17      )*100))</f>
        <v>-47.32695554305009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69.410216003088479</v>
      </c>
      <c r="U17" s="50">
        <f t="shared" ref="U17:U23" si="14">IF(($E17      =0),0,(($Q17      /$E17      )*100))</f>
        <v>11.24299493060434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158007000</v>
      </c>
      <c r="C24" s="95">
        <f>SUM(C17:C23)</f>
        <v>0</v>
      </c>
      <c r="D24" s="95"/>
      <c r="E24" s="95">
        <f t="shared" si="8"/>
        <v>158007000</v>
      </c>
      <c r="F24" s="96">
        <f t="shared" ref="F24:O24" si="15">SUM(F17:F23)</f>
        <v>158007000</v>
      </c>
      <c r="G24" s="97">
        <f t="shared" si="15"/>
        <v>158007000</v>
      </c>
      <c r="H24" s="96">
        <f t="shared" si="15"/>
        <v>6579000</v>
      </c>
      <c r="I24" s="97">
        <f t="shared" si="15"/>
        <v>0</v>
      </c>
      <c r="J24" s="96">
        <f t="shared" si="15"/>
        <v>67526000</v>
      </c>
      <c r="K24" s="97">
        <f t="shared" si="15"/>
        <v>0</v>
      </c>
      <c r="L24" s="96">
        <f t="shared" si="15"/>
        <v>35568000</v>
      </c>
      <c r="M24" s="97">
        <f t="shared" si="15"/>
        <v>17764719</v>
      </c>
      <c r="N24" s="96">
        <f t="shared" si="15"/>
        <v>0</v>
      </c>
      <c r="O24" s="97">
        <f t="shared" si="15"/>
        <v>0</v>
      </c>
      <c r="P24" s="96">
        <f t="shared" si="9"/>
        <v>109673000</v>
      </c>
      <c r="Q24" s="97">
        <f t="shared" si="10"/>
        <v>17764719</v>
      </c>
      <c r="R24" s="52">
        <f t="shared" si="11"/>
        <v>-47.32695554305009</v>
      </c>
      <c r="S24" s="53">
        <f t="shared" si="12"/>
        <v>0</v>
      </c>
      <c r="T24" s="52">
        <f>IF(($E24-$E19-$E23)   =0,0,($P24   /($E24-$E19-$E23)   )*100)</f>
        <v>69.410216003088479</v>
      </c>
      <c r="U24" s="54">
        <f>IF(($E24-$E19-$E23)   =0,0,($Q24   /($E24-$E19-$E23)   )*100)</f>
        <v>11.24299493060434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6366000</v>
      </c>
      <c r="C32" s="92"/>
      <c r="D32" s="92"/>
      <c r="E32" s="92">
        <f>$B32      +$C32      +$D32</f>
        <v>6366000</v>
      </c>
      <c r="F32" s="93">
        <v>6366000</v>
      </c>
      <c r="G32" s="94">
        <v>6366000</v>
      </c>
      <c r="H32" s="93">
        <v>4169000</v>
      </c>
      <c r="I32" s="94"/>
      <c r="J32" s="93">
        <v>287000</v>
      </c>
      <c r="K32" s="94"/>
      <c r="L32" s="93">
        <v>356000</v>
      </c>
      <c r="M32" s="94">
        <v>10845102</v>
      </c>
      <c r="N32" s="93"/>
      <c r="O32" s="94"/>
      <c r="P32" s="93">
        <f>$H32      +$J32      +$L32      +$N32</f>
        <v>4812000</v>
      </c>
      <c r="Q32" s="94">
        <f>$I32      +$K32      +$M32      +$O32</f>
        <v>10845102</v>
      </c>
      <c r="R32" s="48">
        <f>IF(($J32      =0),0,((($L32      -$J32      )/$J32      )*100))</f>
        <v>24.041811846689896</v>
      </c>
      <c r="S32" s="49">
        <f>IF(($K32      =0),0,((($M32      -$K32      )/$K32      )*100))</f>
        <v>0</v>
      </c>
      <c r="T32" s="48">
        <f>IF(($E32      =0),0,(($P32      /$E32      )*100))</f>
        <v>75.58906691800189</v>
      </c>
      <c r="U32" s="50">
        <f>IF(($E32      =0),0,(($Q32      /$E32      )*100))</f>
        <v>170.35975494816211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6366000</v>
      </c>
      <c r="C33" s="95">
        <f>C32</f>
        <v>0</v>
      </c>
      <c r="D33" s="95"/>
      <c r="E33" s="95">
        <f>$B33      +$C33      +$D33</f>
        <v>6366000</v>
      </c>
      <c r="F33" s="96">
        <f t="shared" ref="F33:O33" si="17">F32</f>
        <v>6366000</v>
      </c>
      <c r="G33" s="97">
        <f t="shared" si="17"/>
        <v>6366000</v>
      </c>
      <c r="H33" s="96">
        <f t="shared" si="17"/>
        <v>4169000</v>
      </c>
      <c r="I33" s="97">
        <f t="shared" si="17"/>
        <v>0</v>
      </c>
      <c r="J33" s="96">
        <f t="shared" si="17"/>
        <v>287000</v>
      </c>
      <c r="K33" s="97">
        <f t="shared" si="17"/>
        <v>0</v>
      </c>
      <c r="L33" s="96">
        <f t="shared" si="17"/>
        <v>356000</v>
      </c>
      <c r="M33" s="97">
        <f t="shared" si="17"/>
        <v>10845102</v>
      </c>
      <c r="N33" s="96">
        <f t="shared" si="17"/>
        <v>0</v>
      </c>
      <c r="O33" s="97">
        <f t="shared" si="17"/>
        <v>0</v>
      </c>
      <c r="P33" s="96">
        <f>$H33      +$J33      +$L33      +$N33</f>
        <v>4812000</v>
      </c>
      <c r="Q33" s="97">
        <f>$I33      +$K33      +$M33      +$O33</f>
        <v>10845102</v>
      </c>
      <c r="R33" s="52">
        <f>IF(($J33      =0),0,((($L33      -$J33      )/$J33      )*100))</f>
        <v>24.041811846689896</v>
      </c>
      <c r="S33" s="53">
        <f>IF(($K33      =0),0,((($M33      -$K33      )/$K33      )*100))</f>
        <v>0</v>
      </c>
      <c r="T33" s="52">
        <f>IF($E33   =0,0,($P33   /$E33   )*100)</f>
        <v>75.58906691800189</v>
      </c>
      <c r="U33" s="54">
        <f>IF($E33   =0,0,($Q33   /$E33   )*100)</f>
        <v>170.35975494816211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13493000</v>
      </c>
      <c r="C35" s="92"/>
      <c r="D35" s="92"/>
      <c r="E35" s="92">
        <f t="shared" ref="E35:E40" si="18">$B35      +$C35      +$D35</f>
        <v>13493000</v>
      </c>
      <c r="F35" s="93">
        <v>13493000</v>
      </c>
      <c r="G35" s="94">
        <v>13493000</v>
      </c>
      <c r="H35" s="93"/>
      <c r="I35" s="94"/>
      <c r="J35" s="93">
        <v>2965000</v>
      </c>
      <c r="K35" s="94"/>
      <c r="L35" s="93">
        <v>4799000</v>
      </c>
      <c r="M35" s="94"/>
      <c r="N35" s="93"/>
      <c r="O35" s="94"/>
      <c r="P35" s="93">
        <f t="shared" ref="P35:P40" si="19">$H35      +$J35      +$L35      +$N35</f>
        <v>7764000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61.854974704890388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57.540947157785517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11646000</v>
      </c>
      <c r="C36" s="92">
        <v>17176000</v>
      </c>
      <c r="D36" s="92"/>
      <c r="E36" s="92">
        <f t="shared" si="18"/>
        <v>28822000</v>
      </c>
      <c r="F36" s="93">
        <v>28822000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25139000</v>
      </c>
      <c r="C40" s="95">
        <f>SUM(C35:C39)</f>
        <v>17176000</v>
      </c>
      <c r="D40" s="95"/>
      <c r="E40" s="95">
        <f t="shared" si="18"/>
        <v>42315000</v>
      </c>
      <c r="F40" s="96">
        <f t="shared" ref="F40:O40" si="25">SUM(F35:F39)</f>
        <v>42315000</v>
      </c>
      <c r="G40" s="97">
        <f t="shared" si="25"/>
        <v>13493000</v>
      </c>
      <c r="H40" s="96">
        <f t="shared" si="25"/>
        <v>0</v>
      </c>
      <c r="I40" s="97">
        <f t="shared" si="25"/>
        <v>0</v>
      </c>
      <c r="J40" s="96">
        <f t="shared" si="25"/>
        <v>2965000</v>
      </c>
      <c r="K40" s="97">
        <f t="shared" si="25"/>
        <v>0</v>
      </c>
      <c r="L40" s="96">
        <f t="shared" si="25"/>
        <v>4799000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7764000</v>
      </c>
      <c r="Q40" s="97">
        <f t="shared" si="20"/>
        <v>0</v>
      </c>
      <c r="R40" s="52">
        <f t="shared" si="21"/>
        <v>61.854974704890388</v>
      </c>
      <c r="S40" s="53">
        <f t="shared" si="22"/>
        <v>0</v>
      </c>
      <c r="T40" s="52">
        <f>IF((+$E35+$E38) =0,0,(P40   /(+$E35+$E38) )*100)</f>
        <v>57.540947157785517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46782000</v>
      </c>
      <c r="C51" s="92"/>
      <c r="D51" s="92"/>
      <c r="E51" s="92">
        <f t="shared" si="26"/>
        <v>46782000</v>
      </c>
      <c r="F51" s="93">
        <v>46782000</v>
      </c>
      <c r="G51" s="94">
        <v>46782000</v>
      </c>
      <c r="H51" s="93"/>
      <c r="I51" s="94"/>
      <c r="J51" s="93">
        <v>15527000</v>
      </c>
      <c r="K51" s="94"/>
      <c r="L51" s="93">
        <v>14875000</v>
      </c>
      <c r="M51" s="94">
        <v>-24518264</v>
      </c>
      <c r="N51" s="93"/>
      <c r="O51" s="94"/>
      <c r="P51" s="93">
        <f t="shared" si="27"/>
        <v>30402000</v>
      </c>
      <c r="Q51" s="94">
        <f t="shared" si="28"/>
        <v>-24518264</v>
      </c>
      <c r="R51" s="48">
        <f t="shared" si="29"/>
        <v>-4.1991369871836159</v>
      </c>
      <c r="S51" s="49">
        <f t="shared" si="30"/>
        <v>0</v>
      </c>
      <c r="T51" s="48">
        <f t="shared" si="31"/>
        <v>64.986533282031559</v>
      </c>
      <c r="U51" s="50">
        <f t="shared" si="32"/>
        <v>-52.409610533966053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46782000</v>
      </c>
      <c r="C53" s="95">
        <f>SUM(C42:C52)</f>
        <v>0</v>
      </c>
      <c r="D53" s="95"/>
      <c r="E53" s="95">
        <f t="shared" si="26"/>
        <v>46782000</v>
      </c>
      <c r="F53" s="96">
        <f t="shared" ref="F53:O53" si="33">SUM(F42:F52)</f>
        <v>46782000</v>
      </c>
      <c r="G53" s="97">
        <f t="shared" si="33"/>
        <v>46782000</v>
      </c>
      <c r="H53" s="96">
        <f t="shared" si="33"/>
        <v>0</v>
      </c>
      <c r="I53" s="97">
        <f t="shared" si="33"/>
        <v>0</v>
      </c>
      <c r="J53" s="96">
        <f t="shared" si="33"/>
        <v>15527000</v>
      </c>
      <c r="K53" s="97">
        <f t="shared" si="33"/>
        <v>0</v>
      </c>
      <c r="L53" s="96">
        <f t="shared" si="33"/>
        <v>14875000</v>
      </c>
      <c r="M53" s="97">
        <f t="shared" si="33"/>
        <v>-24518264</v>
      </c>
      <c r="N53" s="96">
        <f t="shared" si="33"/>
        <v>0</v>
      </c>
      <c r="O53" s="97">
        <f t="shared" si="33"/>
        <v>0</v>
      </c>
      <c r="P53" s="96">
        <f t="shared" si="27"/>
        <v>30402000</v>
      </c>
      <c r="Q53" s="97">
        <f t="shared" si="28"/>
        <v>-24518264</v>
      </c>
      <c r="R53" s="52">
        <f t="shared" si="29"/>
        <v>-4.1991369871836159</v>
      </c>
      <c r="S53" s="53">
        <f t="shared" si="30"/>
        <v>0</v>
      </c>
      <c r="T53" s="52">
        <f>IF((+$E43+$E45+$E47+$E48+$E51) =0,0,(P53   /(+$E43+$E45+$E47+$E48+$E51) )*100)</f>
        <v>64.986533282031559</v>
      </c>
      <c r="U53" s="54">
        <f>IF((+$E43+$E45+$E47+$E48+$E51) =0,0,(Q53   /(+$E43+$E45+$E47+$E48+$E51) )*100)</f>
        <v>-52.409610533966053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269994000</v>
      </c>
      <c r="C67" s="104">
        <f>SUM(C9:C14,C17:C23,C26:C29,C32,C35:C39,C42:C52,C55:C58,C61:C65)</f>
        <v>145016000</v>
      </c>
      <c r="D67" s="104"/>
      <c r="E67" s="104">
        <f t="shared" si="35"/>
        <v>415010000</v>
      </c>
      <c r="F67" s="105">
        <f t="shared" ref="F67:O67" si="43">SUM(F9:F14,F17:F23,F26:F29,F32,F35:F39,F42:F52,F55:F58,F61:F65)</f>
        <v>415010000</v>
      </c>
      <c r="G67" s="106">
        <f t="shared" si="43"/>
        <v>301705000</v>
      </c>
      <c r="H67" s="105">
        <f t="shared" si="43"/>
        <v>35255000</v>
      </c>
      <c r="I67" s="106">
        <f t="shared" si="43"/>
        <v>0</v>
      </c>
      <c r="J67" s="105">
        <f t="shared" si="43"/>
        <v>90291000</v>
      </c>
      <c r="K67" s="106">
        <f t="shared" si="43"/>
        <v>0</v>
      </c>
      <c r="L67" s="105">
        <f t="shared" si="43"/>
        <v>55764000</v>
      </c>
      <c r="M67" s="106">
        <f t="shared" si="43"/>
        <v>5483804</v>
      </c>
      <c r="N67" s="105">
        <f t="shared" si="43"/>
        <v>0</v>
      </c>
      <c r="O67" s="106">
        <f t="shared" si="43"/>
        <v>0</v>
      </c>
      <c r="P67" s="105">
        <f t="shared" si="36"/>
        <v>181310000</v>
      </c>
      <c r="Q67" s="106">
        <f t="shared" si="37"/>
        <v>5483804</v>
      </c>
      <c r="R67" s="61">
        <f t="shared" si="38"/>
        <v>-38.23969166362096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60.095126033708425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1.8176046137783599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269994000</v>
      </c>
      <c r="C73" s="104">
        <f>SUM(C9:C14,C17:C23,C26:C29,C32,C35:C39,C42:C52,C55:C58,C61:C65,C69:C70)</f>
        <v>145016000</v>
      </c>
      <c r="D73" s="104"/>
      <c r="E73" s="104">
        <f>$B73      +$C73      +$D73</f>
        <v>415010000</v>
      </c>
      <c r="F73" s="105">
        <f t="shared" ref="F73:O73" si="46">SUM(F9:F14,F17:F23,F26:F29,F32,F35:F39,F42:F52,F55:F58,F61:F65,F69:F70)</f>
        <v>415010000</v>
      </c>
      <c r="G73" s="106">
        <f t="shared" si="46"/>
        <v>301705000</v>
      </c>
      <c r="H73" s="105">
        <f t="shared" si="46"/>
        <v>35255000</v>
      </c>
      <c r="I73" s="106">
        <f t="shared" si="46"/>
        <v>0</v>
      </c>
      <c r="J73" s="105">
        <f t="shared" si="46"/>
        <v>90291000</v>
      </c>
      <c r="K73" s="106">
        <f t="shared" si="46"/>
        <v>0</v>
      </c>
      <c r="L73" s="105">
        <f t="shared" si="46"/>
        <v>55764000</v>
      </c>
      <c r="M73" s="106">
        <f t="shared" si="46"/>
        <v>5483804</v>
      </c>
      <c r="N73" s="105">
        <f t="shared" si="46"/>
        <v>0</v>
      </c>
      <c r="O73" s="106">
        <f t="shared" si="46"/>
        <v>0</v>
      </c>
      <c r="P73" s="105">
        <f>$H73      +$J73      +$L73      +$N73</f>
        <v>181310000</v>
      </c>
      <c r="Q73" s="106">
        <f>$I73      +$K73      +$M73      +$O73</f>
        <v>5483804</v>
      </c>
      <c r="R73" s="61">
        <f>IF(($J73      =0),0,((($L73      -$J73      )/$J73      )*100))</f>
        <v>-38.23969166362096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60.095126033708425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1.8176046137783599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122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123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124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127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128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129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130</v>
      </c>
    </row>
    <row r="117" spans="1:23" x14ac:dyDescent="0.2">
      <c r="A117" s="29" t="s">
        <v>131</v>
      </c>
    </row>
    <row r="118" spans="1:23" x14ac:dyDescent="0.2">
      <c r="A118" s="29" t="s">
        <v>132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135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Y511cn1szNv62VdIWgk6sGZvgGbRE/wO8PqqQPwmfsqSijAr9E207q7kWFDKwCXIknOepoJBPCV3Vv7o1Z8WA==" saltValue="U6loAefHD3PrR0vElw3px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40627C-18E8-46C0-AB06-75E746771840}"/>
</file>

<file path=customXml/itemProps2.xml><?xml version="1.0" encoding="utf-8"?>
<ds:datastoreItem xmlns:ds="http://schemas.openxmlformats.org/officeDocument/2006/customXml" ds:itemID="{E9481B5C-AE37-4DA5-8ADA-B20F21C5A483}"/>
</file>

<file path=customXml/itemProps3.xml><?xml version="1.0" encoding="utf-8"?>
<ds:datastoreItem xmlns:ds="http://schemas.openxmlformats.org/officeDocument/2006/customXml" ds:itemID="{21C1B867-35C7-4969-A551-1A35901B3C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</vt:lpstr>
      <vt:lpstr>EKU</vt:lpstr>
      <vt:lpstr>JHB</vt:lpstr>
      <vt:lpstr>TSH</vt:lpstr>
      <vt:lpstr>GT421</vt:lpstr>
      <vt:lpstr>GT422</vt:lpstr>
      <vt:lpstr>GT423</vt:lpstr>
      <vt:lpstr>DC42</vt:lpstr>
      <vt:lpstr>GT481</vt:lpstr>
      <vt:lpstr>GT484</vt:lpstr>
      <vt:lpstr>GT485</vt:lpstr>
      <vt:lpstr>DC48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dcterms:created xsi:type="dcterms:W3CDTF">2024-04-29T07:35:24Z</dcterms:created>
  <dcterms:modified xsi:type="dcterms:W3CDTF">2024-05-14T13:45:20Z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