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3\Final\"/>
    </mc:Choice>
  </mc:AlternateContent>
  <xr:revisionPtr revIDLastSave="0" documentId="8_{3C9396B2-ACC6-4CD0-9BD3-E04226682189}" xr6:coauthVersionLast="47" xr6:coauthVersionMax="47" xr10:uidLastSave="{00000000-0000-0000-0000-000000000000}"/>
  <workbookProtection workbookAlgorithmName="SHA-512" workbookHashValue="hdd92FHdKUT+a30qqmGN/aOnk+i6GSM+sG5jZodWgRUds2kPrqmm1REsAw/MpU2mPxgvdGOLg/A32DxOyHZ+EA==" workbookSaltValue="gYup4l41gPUOVT/s5yKBjQ==" workbookSpinCount="100000" lockStructure="1"/>
  <bookViews>
    <workbookView xWindow="28680" yWindow="-120" windowWidth="29040" windowHeight="15840" firstSheet="3" activeTab="9" xr2:uid="{00000000-000D-0000-FFFF-FFFF00000000}"/>
  </bookViews>
  <sheets>
    <sheet name="Summary" sheetId="1" r:id="rId1"/>
    <sheet name="EC" sheetId="2" r:id="rId2"/>
    <sheet name="FS" sheetId="3" r:id="rId3"/>
    <sheet name="GT" sheetId="4" r:id="rId4"/>
    <sheet name="KZN" sheetId="5" r:id="rId5"/>
    <sheet name="LP" sheetId="6" r:id="rId6"/>
    <sheet name="MP" sheetId="7" r:id="rId7"/>
    <sheet name="NW" sheetId="8" r:id="rId8"/>
    <sheet name="NC" sheetId="9" r:id="rId9"/>
    <sheet name="WC" sheetId="10" r:id="rId10"/>
  </sheets>
  <definedNames>
    <definedName name="_xlnm.Print_Area" localSheetId="1">EC!$A$1:$X$128</definedName>
    <definedName name="_xlnm.Print_Area" localSheetId="2">FS!$A$1:$X$128</definedName>
    <definedName name="_xlnm.Print_Area" localSheetId="3">GT!$A$1:$X$128</definedName>
    <definedName name="_xlnm.Print_Area" localSheetId="4">KZN!$A$1:$X$128</definedName>
    <definedName name="_xlnm.Print_Area" localSheetId="5">LP!$A$1:$X$128</definedName>
    <definedName name="_xlnm.Print_Area" localSheetId="6">MP!$A$1:$X$128</definedName>
    <definedName name="_xlnm.Print_Area" localSheetId="8">NC!$A$1:$X$128</definedName>
    <definedName name="_xlnm.Print_Area" localSheetId="7">NW!$A$1:$X$128</definedName>
    <definedName name="_xlnm.Print_Area" localSheetId="0">Summary!$A$1:$X$128</definedName>
    <definedName name="_xlnm.Print_Area" localSheetId="9">WC!$A$1:$X$128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0" l="1"/>
  <c r="T9" i="10" s="1"/>
  <c r="P9" i="10"/>
  <c r="Q9" i="10"/>
  <c r="R9" i="10"/>
  <c r="S9" i="10"/>
  <c r="E10" i="10"/>
  <c r="T67" i="10" s="1"/>
  <c r="P10" i="10"/>
  <c r="Q10" i="10"/>
  <c r="R10" i="10"/>
  <c r="S10" i="10"/>
  <c r="E11" i="10"/>
  <c r="P11" i="10"/>
  <c r="T11" i="10" s="1"/>
  <c r="Q11" i="10"/>
  <c r="R11" i="10"/>
  <c r="S11" i="10"/>
  <c r="U11" i="10"/>
  <c r="E12" i="10"/>
  <c r="P12" i="10"/>
  <c r="Q12" i="10"/>
  <c r="R12" i="10"/>
  <c r="S12" i="10"/>
  <c r="T12" i="10"/>
  <c r="U12" i="10"/>
  <c r="E13" i="10"/>
  <c r="T13" i="10" s="1"/>
  <c r="P13" i="10"/>
  <c r="Q13" i="10"/>
  <c r="R13" i="10"/>
  <c r="S13" i="10"/>
  <c r="E14" i="10"/>
  <c r="T14" i="10" s="1"/>
  <c r="P14" i="10"/>
  <c r="Q14" i="10"/>
  <c r="R14" i="10"/>
  <c r="S14" i="10"/>
  <c r="B15" i="10"/>
  <c r="C15" i="10"/>
  <c r="E15" i="10" s="1"/>
  <c r="F15" i="10"/>
  <c r="G15" i="10"/>
  <c r="H15" i="10"/>
  <c r="I15" i="10"/>
  <c r="J15" i="10"/>
  <c r="K15" i="10"/>
  <c r="L15" i="10"/>
  <c r="R15" i="10" s="1"/>
  <c r="M15" i="10"/>
  <c r="S15" i="10" s="1"/>
  <c r="N15" i="10"/>
  <c r="O15" i="10"/>
  <c r="P15" i="10"/>
  <c r="Q15" i="10"/>
  <c r="V15" i="10"/>
  <c r="E17" i="10"/>
  <c r="P17" i="10"/>
  <c r="T17" i="10" s="1"/>
  <c r="Q17" i="10"/>
  <c r="U17" i="10" s="1"/>
  <c r="R17" i="10"/>
  <c r="S17" i="10"/>
  <c r="E18" i="10"/>
  <c r="P18" i="10"/>
  <c r="Q18" i="10"/>
  <c r="R18" i="10"/>
  <c r="S18" i="10"/>
  <c r="T18" i="10"/>
  <c r="U18" i="10"/>
  <c r="E19" i="10"/>
  <c r="T19" i="10" s="1"/>
  <c r="P19" i="10"/>
  <c r="Q19" i="10"/>
  <c r="R19" i="10"/>
  <c r="S19" i="10"/>
  <c r="E20" i="10"/>
  <c r="T20" i="10" s="1"/>
  <c r="P20" i="10"/>
  <c r="Q20" i="10"/>
  <c r="R20" i="10"/>
  <c r="S20" i="10"/>
  <c r="E21" i="10"/>
  <c r="P21" i="10"/>
  <c r="Q21" i="10"/>
  <c r="R21" i="10"/>
  <c r="S21" i="10"/>
  <c r="T21" i="10"/>
  <c r="U21" i="10"/>
  <c r="E22" i="10"/>
  <c r="P22" i="10"/>
  <c r="Q22" i="10"/>
  <c r="R22" i="10"/>
  <c r="S22" i="10"/>
  <c r="T22" i="10"/>
  <c r="U22" i="10"/>
  <c r="E23" i="10"/>
  <c r="T23" i="10" s="1"/>
  <c r="P23" i="10"/>
  <c r="Q23" i="10"/>
  <c r="R23" i="10"/>
  <c r="S23" i="10"/>
  <c r="B24" i="10"/>
  <c r="E24" i="10" s="1"/>
  <c r="C24" i="10"/>
  <c r="F24" i="10"/>
  <c r="G24" i="10"/>
  <c r="H24" i="10"/>
  <c r="I24" i="10"/>
  <c r="J24" i="10"/>
  <c r="K24" i="10"/>
  <c r="Q24" i="10" s="1"/>
  <c r="L24" i="10"/>
  <c r="R24" i="10" s="1"/>
  <c r="M24" i="10"/>
  <c r="N24" i="10"/>
  <c r="O24" i="10"/>
  <c r="P24" i="10"/>
  <c r="S24" i="10"/>
  <c r="V24" i="10"/>
  <c r="W24" i="10"/>
  <c r="E26" i="10"/>
  <c r="T26" i="10" s="1"/>
  <c r="P26" i="10"/>
  <c r="Q26" i="10"/>
  <c r="R26" i="10"/>
  <c r="S26" i="10"/>
  <c r="E27" i="10"/>
  <c r="T27" i="10" s="1"/>
  <c r="P27" i="10"/>
  <c r="Q27" i="10"/>
  <c r="R27" i="10"/>
  <c r="S27" i="10"/>
  <c r="E28" i="10"/>
  <c r="P28" i="10"/>
  <c r="Q28" i="10"/>
  <c r="U28" i="10" s="1"/>
  <c r="R28" i="10"/>
  <c r="S28" i="10"/>
  <c r="T28" i="10"/>
  <c r="E29" i="10"/>
  <c r="P29" i="10"/>
  <c r="Q29" i="10"/>
  <c r="R29" i="10"/>
  <c r="S29" i="10"/>
  <c r="T29" i="10"/>
  <c r="U29" i="10"/>
  <c r="B30" i="10"/>
  <c r="E30" i="10" s="1"/>
  <c r="C30" i="10"/>
  <c r="F30" i="10"/>
  <c r="G30" i="10"/>
  <c r="H30" i="10"/>
  <c r="I30" i="10"/>
  <c r="J30" i="10"/>
  <c r="P30" i="10" s="1"/>
  <c r="K30" i="10"/>
  <c r="Q30" i="10" s="1"/>
  <c r="L30" i="10"/>
  <c r="M30" i="10"/>
  <c r="N30" i="10"/>
  <c r="O30" i="10"/>
  <c r="R30" i="10"/>
  <c r="S30" i="10"/>
  <c r="V30" i="10"/>
  <c r="E32" i="10"/>
  <c r="T32" i="10" s="1"/>
  <c r="P32" i="10"/>
  <c r="Q32" i="10"/>
  <c r="R32" i="10"/>
  <c r="S32" i="10"/>
  <c r="B33" i="10"/>
  <c r="E33" i="10" s="1"/>
  <c r="C33" i="10"/>
  <c r="F33" i="10"/>
  <c r="G33" i="10"/>
  <c r="H33" i="10"/>
  <c r="I33" i="10"/>
  <c r="J33" i="10"/>
  <c r="K33" i="10"/>
  <c r="Q33" i="10" s="1"/>
  <c r="L33" i="10"/>
  <c r="R33" i="10" s="1"/>
  <c r="M33" i="10"/>
  <c r="N33" i="10"/>
  <c r="O33" i="10"/>
  <c r="P33" i="10"/>
  <c r="S33" i="10"/>
  <c r="V33" i="10"/>
  <c r="E35" i="10"/>
  <c r="P35" i="10"/>
  <c r="Q35" i="10"/>
  <c r="R35" i="10"/>
  <c r="S35" i="10"/>
  <c r="E36" i="10"/>
  <c r="P36" i="10"/>
  <c r="T36" i="10" s="1"/>
  <c r="Q36" i="10"/>
  <c r="U36" i="10" s="1"/>
  <c r="R36" i="10"/>
  <c r="S36" i="10"/>
  <c r="E37" i="10"/>
  <c r="P37" i="10"/>
  <c r="Q37" i="10"/>
  <c r="R37" i="10"/>
  <c r="S37" i="10"/>
  <c r="T37" i="10"/>
  <c r="U37" i="10"/>
  <c r="E38" i="10"/>
  <c r="T38" i="10" s="1"/>
  <c r="P38" i="10"/>
  <c r="Q38" i="10"/>
  <c r="R38" i="10"/>
  <c r="S38" i="10"/>
  <c r="E39" i="10"/>
  <c r="T39" i="10" s="1"/>
  <c r="P39" i="10"/>
  <c r="Q39" i="10"/>
  <c r="R39" i="10"/>
  <c r="S39" i="10"/>
  <c r="B40" i="10"/>
  <c r="C40" i="10"/>
  <c r="E40" i="10" s="1"/>
  <c r="F40" i="10"/>
  <c r="G40" i="10"/>
  <c r="H40" i="10"/>
  <c r="P40" i="10" s="1"/>
  <c r="I40" i="10"/>
  <c r="J40" i="10"/>
  <c r="K40" i="10"/>
  <c r="L40" i="10"/>
  <c r="R40" i="10" s="1"/>
  <c r="M40" i="10"/>
  <c r="S40" i="10" s="1"/>
  <c r="N40" i="10"/>
  <c r="O40" i="10"/>
  <c r="Q40" i="10"/>
  <c r="V40" i="10"/>
  <c r="W40" i="10"/>
  <c r="E42" i="10"/>
  <c r="T42" i="10" s="1"/>
  <c r="P42" i="10"/>
  <c r="Q42" i="10"/>
  <c r="R42" i="10"/>
  <c r="S42" i="10"/>
  <c r="E43" i="10"/>
  <c r="P43" i="10"/>
  <c r="T43" i="10" s="1"/>
  <c r="Q43" i="10"/>
  <c r="U43" i="10" s="1"/>
  <c r="R43" i="10"/>
  <c r="S43" i="10"/>
  <c r="E44" i="10"/>
  <c r="P44" i="10"/>
  <c r="Q44" i="10"/>
  <c r="U44" i="10" s="1"/>
  <c r="R44" i="10"/>
  <c r="S44" i="10"/>
  <c r="T44" i="10"/>
  <c r="E45" i="10"/>
  <c r="T45" i="10" s="1"/>
  <c r="P45" i="10"/>
  <c r="Q45" i="10"/>
  <c r="R45" i="10"/>
  <c r="S45" i="10"/>
  <c r="E46" i="10"/>
  <c r="T46" i="10" s="1"/>
  <c r="P46" i="10"/>
  <c r="Q46" i="10"/>
  <c r="R46" i="10"/>
  <c r="S46" i="10"/>
  <c r="E47" i="10"/>
  <c r="P47" i="10"/>
  <c r="Q47" i="10"/>
  <c r="R47" i="10"/>
  <c r="S47" i="10"/>
  <c r="T47" i="10"/>
  <c r="U47" i="10"/>
  <c r="E48" i="10"/>
  <c r="P48" i="10"/>
  <c r="Q48" i="10"/>
  <c r="R48" i="10"/>
  <c r="S48" i="10"/>
  <c r="T48" i="10"/>
  <c r="U48" i="10"/>
  <c r="E49" i="10"/>
  <c r="T49" i="10" s="1"/>
  <c r="P49" i="10"/>
  <c r="Q49" i="10"/>
  <c r="R49" i="10"/>
  <c r="S49" i="10"/>
  <c r="E50" i="10"/>
  <c r="T50" i="10" s="1"/>
  <c r="P50" i="10"/>
  <c r="Q50" i="10"/>
  <c r="R50" i="10"/>
  <c r="S50" i="10"/>
  <c r="E51" i="10"/>
  <c r="P51" i="10"/>
  <c r="T51" i="10" s="1"/>
  <c r="Q51" i="10"/>
  <c r="U51" i="10" s="1"/>
  <c r="R51" i="10"/>
  <c r="S51" i="10"/>
  <c r="E52" i="10"/>
  <c r="P52" i="10"/>
  <c r="Q52" i="10"/>
  <c r="R52" i="10"/>
  <c r="S52" i="10"/>
  <c r="T52" i="10"/>
  <c r="U52" i="10"/>
  <c r="B53" i="10"/>
  <c r="E53" i="10" s="1"/>
  <c r="C53" i="10"/>
  <c r="F53" i="10"/>
  <c r="G53" i="10"/>
  <c r="H53" i="10"/>
  <c r="I53" i="10"/>
  <c r="J53" i="10"/>
  <c r="P53" i="10" s="1"/>
  <c r="K53" i="10"/>
  <c r="Q53" i="10" s="1"/>
  <c r="L53" i="10"/>
  <c r="M53" i="10"/>
  <c r="N53" i="10"/>
  <c r="O53" i="10"/>
  <c r="R53" i="10"/>
  <c r="S53" i="10"/>
  <c r="V53" i="10"/>
  <c r="W53" i="10"/>
  <c r="E55" i="10"/>
  <c r="P55" i="10"/>
  <c r="Q55" i="10"/>
  <c r="R55" i="10"/>
  <c r="S55" i="10"/>
  <c r="T55" i="10"/>
  <c r="U55" i="10"/>
  <c r="E56" i="10"/>
  <c r="T56" i="10" s="1"/>
  <c r="P56" i="10"/>
  <c r="Q56" i="10"/>
  <c r="R56" i="10"/>
  <c r="S56" i="10"/>
  <c r="E57" i="10"/>
  <c r="T57" i="10" s="1"/>
  <c r="P57" i="10"/>
  <c r="Q57" i="10"/>
  <c r="R57" i="10"/>
  <c r="S57" i="10"/>
  <c r="E58" i="10"/>
  <c r="P58" i="10"/>
  <c r="Q58" i="10"/>
  <c r="R58" i="10"/>
  <c r="S58" i="10"/>
  <c r="T58" i="10"/>
  <c r="U58" i="10"/>
  <c r="B59" i="10"/>
  <c r="C59" i="10"/>
  <c r="E59" i="10"/>
  <c r="T59" i="10" s="1"/>
  <c r="F59" i="10"/>
  <c r="G59" i="10"/>
  <c r="H59" i="10"/>
  <c r="I59" i="10"/>
  <c r="J59" i="10"/>
  <c r="P59" i="10" s="1"/>
  <c r="K59" i="10"/>
  <c r="L59" i="10"/>
  <c r="M59" i="10"/>
  <c r="Q59" i="10" s="1"/>
  <c r="N59" i="10"/>
  <c r="O59" i="10"/>
  <c r="R59" i="10"/>
  <c r="S59" i="10"/>
  <c r="U59" i="10"/>
  <c r="V59" i="10"/>
  <c r="E61" i="10"/>
  <c r="P61" i="10"/>
  <c r="Q61" i="10"/>
  <c r="R61" i="10"/>
  <c r="S61" i="10"/>
  <c r="T61" i="10"/>
  <c r="U61" i="10"/>
  <c r="E62" i="10"/>
  <c r="T62" i="10" s="1"/>
  <c r="P62" i="10"/>
  <c r="Q62" i="10"/>
  <c r="R62" i="10"/>
  <c r="S62" i="10"/>
  <c r="E63" i="10"/>
  <c r="T63" i="10" s="1"/>
  <c r="P63" i="10"/>
  <c r="Q63" i="10"/>
  <c r="R63" i="10"/>
  <c r="S63" i="10"/>
  <c r="E64" i="10"/>
  <c r="P64" i="10"/>
  <c r="Q64" i="10"/>
  <c r="R64" i="10"/>
  <c r="S64" i="10"/>
  <c r="T64" i="10"/>
  <c r="U64" i="10"/>
  <c r="E65" i="10"/>
  <c r="P65" i="10"/>
  <c r="Q65" i="10"/>
  <c r="U65" i="10" s="1"/>
  <c r="R65" i="10"/>
  <c r="S65" i="10"/>
  <c r="T65" i="10"/>
  <c r="B66" i="10"/>
  <c r="E66" i="10" s="1"/>
  <c r="C66" i="10"/>
  <c r="F66" i="10"/>
  <c r="G66" i="10"/>
  <c r="H66" i="10"/>
  <c r="I66" i="10"/>
  <c r="J66" i="10"/>
  <c r="P66" i="10" s="1"/>
  <c r="K66" i="10"/>
  <c r="Q66" i="10" s="1"/>
  <c r="L66" i="10"/>
  <c r="M66" i="10"/>
  <c r="N66" i="10"/>
  <c r="O66" i="10"/>
  <c r="S66" i="10"/>
  <c r="V66" i="10"/>
  <c r="B67" i="10"/>
  <c r="E67" i="10" s="1"/>
  <c r="C67" i="10"/>
  <c r="F67" i="10"/>
  <c r="G67" i="10"/>
  <c r="H67" i="10"/>
  <c r="I67" i="10"/>
  <c r="J67" i="10"/>
  <c r="P67" i="10" s="1"/>
  <c r="K67" i="10"/>
  <c r="Q67" i="10" s="1"/>
  <c r="L67" i="10"/>
  <c r="M67" i="10"/>
  <c r="N67" i="10"/>
  <c r="O67" i="10"/>
  <c r="S67" i="10"/>
  <c r="V67" i="10"/>
  <c r="W67" i="10"/>
  <c r="E69" i="10"/>
  <c r="T72" i="10" s="1"/>
  <c r="P69" i="10"/>
  <c r="Q69" i="10"/>
  <c r="U69" i="10" s="1"/>
  <c r="R69" i="10"/>
  <c r="S69" i="10"/>
  <c r="E70" i="10"/>
  <c r="T70" i="10" s="1"/>
  <c r="P70" i="10"/>
  <c r="Q70" i="10"/>
  <c r="R70" i="10"/>
  <c r="S70" i="10"/>
  <c r="B71" i="10"/>
  <c r="E71" i="10" s="1"/>
  <c r="C71" i="10"/>
  <c r="F71" i="10"/>
  <c r="G71" i="10"/>
  <c r="H71" i="10"/>
  <c r="I71" i="10"/>
  <c r="J71" i="10"/>
  <c r="K71" i="10"/>
  <c r="Q71" i="10" s="1"/>
  <c r="L71" i="10"/>
  <c r="P71" i="10" s="1"/>
  <c r="M71" i="10"/>
  <c r="N71" i="10"/>
  <c r="O71" i="10"/>
  <c r="S71" i="10"/>
  <c r="T71" i="10"/>
  <c r="V71" i="10"/>
  <c r="W71" i="10"/>
  <c r="B72" i="10"/>
  <c r="E72" i="10" s="1"/>
  <c r="C72" i="10"/>
  <c r="F72" i="10"/>
  <c r="G72" i="10"/>
  <c r="H72" i="10"/>
  <c r="I72" i="10"/>
  <c r="J72" i="10"/>
  <c r="P72" i="10" s="1"/>
  <c r="K72" i="10"/>
  <c r="Q72" i="10" s="1"/>
  <c r="L72" i="10"/>
  <c r="M72" i="10"/>
  <c r="N72" i="10"/>
  <c r="O72" i="10"/>
  <c r="S72" i="10"/>
  <c r="V72" i="10"/>
  <c r="W72" i="10"/>
  <c r="B73" i="10"/>
  <c r="C73" i="10"/>
  <c r="E73" i="10"/>
  <c r="F73" i="10"/>
  <c r="G73" i="10"/>
  <c r="H73" i="10"/>
  <c r="I73" i="10"/>
  <c r="Q73" i="10" s="1"/>
  <c r="U73" i="10" s="1"/>
  <c r="J73" i="10"/>
  <c r="P73" i="10" s="1"/>
  <c r="K73" i="10"/>
  <c r="L73" i="10"/>
  <c r="M73" i="10"/>
  <c r="S73" i="10" s="1"/>
  <c r="N73" i="10"/>
  <c r="O73" i="10"/>
  <c r="V73" i="10"/>
  <c r="W73" i="10"/>
  <c r="A77" i="10"/>
  <c r="B80" i="10"/>
  <c r="C80" i="10"/>
  <c r="D80" i="10"/>
  <c r="F80" i="10"/>
  <c r="G80" i="10"/>
  <c r="H80" i="10"/>
  <c r="I80" i="10"/>
  <c r="J80" i="10"/>
  <c r="K80" i="10"/>
  <c r="L80" i="10"/>
  <c r="M80" i="10"/>
  <c r="V80" i="10"/>
  <c r="W80" i="10"/>
  <c r="E81" i="10"/>
  <c r="E80" i="10" s="1"/>
  <c r="E82" i="10"/>
  <c r="E83" i="10"/>
  <c r="E84" i="10"/>
  <c r="E87" i="10"/>
  <c r="T87" i="10" s="1"/>
  <c r="P87" i="10"/>
  <c r="Q87" i="10"/>
  <c r="R87" i="10"/>
  <c r="S87" i="10"/>
  <c r="U87" i="10"/>
  <c r="E88" i="10"/>
  <c r="T88" i="10" s="1"/>
  <c r="P88" i="10"/>
  <c r="Q88" i="10"/>
  <c r="R88" i="10"/>
  <c r="S88" i="10"/>
  <c r="E89" i="10"/>
  <c r="T89" i="10" s="1"/>
  <c r="P89" i="10"/>
  <c r="Q89" i="10"/>
  <c r="R89" i="10"/>
  <c r="S89" i="10"/>
  <c r="E90" i="10"/>
  <c r="P90" i="10"/>
  <c r="Q90" i="10"/>
  <c r="R90" i="10"/>
  <c r="S90" i="10"/>
  <c r="T90" i="10"/>
  <c r="U90" i="10"/>
  <c r="E91" i="10"/>
  <c r="P91" i="10"/>
  <c r="Q91" i="10"/>
  <c r="R91" i="10"/>
  <c r="S91" i="10"/>
  <c r="T91" i="10"/>
  <c r="U91" i="10"/>
  <c r="E92" i="10"/>
  <c r="U92" i="10" s="1"/>
  <c r="P92" i="10"/>
  <c r="Q92" i="10"/>
  <c r="R92" i="10"/>
  <c r="S92" i="10"/>
  <c r="T92" i="10"/>
  <c r="E93" i="10"/>
  <c r="T93" i="10" s="1"/>
  <c r="P93" i="10"/>
  <c r="Q93" i="10"/>
  <c r="R93" i="10"/>
  <c r="S93" i="10"/>
  <c r="E94" i="10"/>
  <c r="P94" i="10"/>
  <c r="Q94" i="10"/>
  <c r="R94" i="10"/>
  <c r="S94" i="10"/>
  <c r="T94" i="10"/>
  <c r="U94" i="10"/>
  <c r="B96" i="10"/>
  <c r="B113" i="10" s="1"/>
  <c r="C96" i="10"/>
  <c r="D96" i="10"/>
  <c r="D113" i="10" s="1"/>
  <c r="F96" i="10"/>
  <c r="G96" i="10"/>
  <c r="H96" i="10"/>
  <c r="I96" i="10"/>
  <c r="I113" i="10" s="1"/>
  <c r="J96" i="10"/>
  <c r="J113" i="10" s="1"/>
  <c r="K96" i="10"/>
  <c r="L96" i="10"/>
  <c r="L113" i="10" s="1"/>
  <c r="R113" i="10" s="1"/>
  <c r="M96" i="10"/>
  <c r="S96" i="10" s="1"/>
  <c r="V96" i="10"/>
  <c r="V113" i="10" s="1"/>
  <c r="W96" i="10"/>
  <c r="E97" i="10"/>
  <c r="E96" i="10" s="1"/>
  <c r="R97" i="10"/>
  <c r="S97" i="10"/>
  <c r="E98" i="10"/>
  <c r="U98" i="10" s="1"/>
  <c r="R98" i="10"/>
  <c r="S98" i="10"/>
  <c r="T98" i="10"/>
  <c r="E99" i="10"/>
  <c r="R99" i="10"/>
  <c r="S99" i="10"/>
  <c r="T99" i="10"/>
  <c r="U99" i="10"/>
  <c r="E100" i="10"/>
  <c r="U100" i="10" s="1"/>
  <c r="R100" i="10"/>
  <c r="S100" i="10"/>
  <c r="T100" i="10"/>
  <c r="E101" i="10"/>
  <c r="T101" i="10" s="1"/>
  <c r="R101" i="10"/>
  <c r="S101" i="10"/>
  <c r="U101" i="10"/>
  <c r="E102" i="10"/>
  <c r="R102" i="10"/>
  <c r="S102" i="10"/>
  <c r="T102" i="10"/>
  <c r="U102" i="10"/>
  <c r="E103" i="10"/>
  <c r="T103" i="10" s="1"/>
  <c r="R103" i="10"/>
  <c r="S103" i="10"/>
  <c r="E104" i="10"/>
  <c r="R104" i="10"/>
  <c r="S104" i="10"/>
  <c r="T104" i="10"/>
  <c r="U104" i="10"/>
  <c r="E105" i="10"/>
  <c r="T105" i="10" s="1"/>
  <c r="R105" i="10"/>
  <c r="S105" i="10"/>
  <c r="E106" i="10"/>
  <c r="U106" i="10" s="1"/>
  <c r="R106" i="10"/>
  <c r="S106" i="10"/>
  <c r="T106" i="10"/>
  <c r="E107" i="10"/>
  <c r="R107" i="10"/>
  <c r="S107" i="10"/>
  <c r="T107" i="10"/>
  <c r="U107" i="10"/>
  <c r="E108" i="10"/>
  <c r="R108" i="10"/>
  <c r="S108" i="10"/>
  <c r="T108" i="10"/>
  <c r="U108" i="10"/>
  <c r="E109" i="10"/>
  <c r="T109" i="10" s="1"/>
  <c r="R109" i="10"/>
  <c r="S109" i="10"/>
  <c r="U109" i="10"/>
  <c r="E110" i="10"/>
  <c r="R110" i="10"/>
  <c r="S110" i="10"/>
  <c r="T110" i="10"/>
  <c r="U110" i="10"/>
  <c r="E111" i="10"/>
  <c r="T111" i="10" s="1"/>
  <c r="R111" i="10"/>
  <c r="S111" i="10"/>
  <c r="R112" i="10"/>
  <c r="S112" i="10"/>
  <c r="T112" i="10"/>
  <c r="U112" i="10"/>
  <c r="C113" i="10"/>
  <c r="F113" i="10"/>
  <c r="G113" i="10"/>
  <c r="H113" i="10"/>
  <c r="K113" i="10"/>
  <c r="M113" i="10"/>
  <c r="N113" i="10"/>
  <c r="O113" i="10"/>
  <c r="P113" i="10"/>
  <c r="Q113" i="10"/>
  <c r="S113" i="10"/>
  <c r="W113" i="10"/>
  <c r="B114" i="10"/>
  <c r="C114" i="10"/>
  <c r="D114" i="10"/>
  <c r="E114" i="10"/>
  <c r="T114" i="10" s="1"/>
  <c r="F114" i="10"/>
  <c r="G114" i="10"/>
  <c r="H114" i="10"/>
  <c r="I114" i="10"/>
  <c r="J114" i="10"/>
  <c r="K114" i="10"/>
  <c r="L114" i="10"/>
  <c r="M114" i="10"/>
  <c r="S114" i="10" s="1"/>
  <c r="N114" i="10"/>
  <c r="O114" i="10"/>
  <c r="P114" i="10"/>
  <c r="Q114" i="10"/>
  <c r="R114" i="10"/>
  <c r="U114" i="10"/>
  <c r="V114" i="10"/>
  <c r="W114" i="10"/>
  <c r="U96" i="10" l="1"/>
  <c r="E113" i="10"/>
  <c r="T96" i="10"/>
  <c r="T33" i="10"/>
  <c r="U33" i="10"/>
  <c r="T40" i="10"/>
  <c r="T24" i="10"/>
  <c r="U24" i="10"/>
  <c r="T30" i="10"/>
  <c r="U30" i="10"/>
  <c r="T73" i="10"/>
  <c r="U66" i="10"/>
  <c r="U62" i="10"/>
  <c r="U56" i="10"/>
  <c r="U53" i="10"/>
  <c r="U49" i="10"/>
  <c r="U23" i="10"/>
  <c r="U9" i="10"/>
  <c r="R72" i="10"/>
  <c r="R67" i="10"/>
  <c r="U93" i="10"/>
  <c r="U71" i="10"/>
  <c r="T66" i="10"/>
  <c r="U63" i="10"/>
  <c r="U57" i="10"/>
  <c r="T53" i="10"/>
  <c r="U50" i="10"/>
  <c r="U42" i="10"/>
  <c r="U35" i="10"/>
  <c r="U10" i="10"/>
  <c r="R73" i="10"/>
  <c r="U40" i="10"/>
  <c r="T35" i="10"/>
  <c r="U15" i="10"/>
  <c r="T10" i="10"/>
  <c r="R66" i="10"/>
  <c r="T15" i="10"/>
  <c r="U105" i="10"/>
  <c r="T97" i="10"/>
  <c r="U88" i="10"/>
  <c r="U72" i="10"/>
  <c r="R71" i="10"/>
  <c r="U70" i="10"/>
  <c r="T69" i="10"/>
  <c r="U67" i="10"/>
  <c r="U45" i="10"/>
  <c r="U38" i="10"/>
  <c r="U32" i="10"/>
  <c r="U26" i="10"/>
  <c r="U19" i="10"/>
  <c r="U13" i="10"/>
  <c r="U97" i="10"/>
  <c r="U111" i="10"/>
  <c r="U103" i="10"/>
  <c r="R96" i="10"/>
  <c r="U89" i="10"/>
  <c r="U46" i="10"/>
  <c r="U39" i="10"/>
  <c r="U27" i="10"/>
  <c r="U20" i="10"/>
  <c r="U14" i="10"/>
  <c r="E9" i="9"/>
  <c r="P9" i="9"/>
  <c r="Q9" i="9"/>
  <c r="R9" i="9"/>
  <c r="S9" i="9"/>
  <c r="E10" i="9"/>
  <c r="P10" i="9"/>
  <c r="Q10" i="9"/>
  <c r="R10" i="9"/>
  <c r="S10" i="9"/>
  <c r="E11" i="9"/>
  <c r="P11" i="9"/>
  <c r="T11" i="9" s="1"/>
  <c r="Q11" i="9"/>
  <c r="R11" i="9"/>
  <c r="S11" i="9"/>
  <c r="U11" i="9"/>
  <c r="E12" i="9"/>
  <c r="P12" i="9"/>
  <c r="Q12" i="9"/>
  <c r="R12" i="9"/>
  <c r="S12" i="9"/>
  <c r="T12" i="9"/>
  <c r="U12" i="9"/>
  <c r="E13" i="9"/>
  <c r="T13" i="9" s="1"/>
  <c r="P13" i="9"/>
  <c r="Q13" i="9"/>
  <c r="R13" i="9"/>
  <c r="S13" i="9"/>
  <c r="U13" i="9"/>
  <c r="E14" i="9"/>
  <c r="P14" i="9"/>
  <c r="Q14" i="9"/>
  <c r="R14" i="9"/>
  <c r="S14" i="9"/>
  <c r="T14" i="9"/>
  <c r="U14" i="9"/>
  <c r="B15" i="9"/>
  <c r="E15" i="9" s="1"/>
  <c r="C15" i="9"/>
  <c r="F15" i="9"/>
  <c r="G15" i="9"/>
  <c r="H15" i="9"/>
  <c r="P15" i="9" s="1"/>
  <c r="I15" i="9"/>
  <c r="J15" i="9"/>
  <c r="K15" i="9"/>
  <c r="Q15" i="9" s="1"/>
  <c r="L15" i="9"/>
  <c r="M15" i="9"/>
  <c r="N15" i="9"/>
  <c r="O15" i="9"/>
  <c r="R15" i="9"/>
  <c r="S15" i="9"/>
  <c r="V15" i="9"/>
  <c r="E17" i="9"/>
  <c r="P17" i="9"/>
  <c r="T17" i="9" s="1"/>
  <c r="Q17" i="9"/>
  <c r="R17" i="9"/>
  <c r="S17" i="9"/>
  <c r="U17" i="9"/>
  <c r="E18" i="9"/>
  <c r="P18" i="9"/>
  <c r="Q18" i="9"/>
  <c r="R18" i="9"/>
  <c r="S18" i="9"/>
  <c r="T18" i="9"/>
  <c r="U18" i="9"/>
  <c r="E19" i="9"/>
  <c r="P19" i="9"/>
  <c r="Q19" i="9"/>
  <c r="R19" i="9"/>
  <c r="S19" i="9"/>
  <c r="T19" i="9"/>
  <c r="U19" i="9"/>
  <c r="E20" i="9"/>
  <c r="P20" i="9"/>
  <c r="Q20" i="9"/>
  <c r="R20" i="9"/>
  <c r="S20" i="9"/>
  <c r="T20" i="9"/>
  <c r="U20" i="9"/>
  <c r="E21" i="9"/>
  <c r="U21" i="9" s="1"/>
  <c r="P21" i="9"/>
  <c r="Q21" i="9"/>
  <c r="R21" i="9"/>
  <c r="S21" i="9"/>
  <c r="T21" i="9"/>
  <c r="E22" i="9"/>
  <c r="T22" i="9" s="1"/>
  <c r="P22" i="9"/>
  <c r="Q22" i="9"/>
  <c r="R22" i="9"/>
  <c r="S22" i="9"/>
  <c r="U22" i="9"/>
  <c r="E23" i="9"/>
  <c r="T23" i="9" s="1"/>
  <c r="P23" i="9"/>
  <c r="Q23" i="9"/>
  <c r="R23" i="9"/>
  <c r="S23" i="9"/>
  <c r="B24" i="9"/>
  <c r="E24" i="9" s="1"/>
  <c r="C24" i="9"/>
  <c r="F24" i="9"/>
  <c r="G24" i="9"/>
  <c r="H24" i="9"/>
  <c r="I24" i="9"/>
  <c r="J24" i="9"/>
  <c r="K24" i="9"/>
  <c r="Q24" i="9" s="1"/>
  <c r="L24" i="9"/>
  <c r="R24" i="9" s="1"/>
  <c r="M24" i="9"/>
  <c r="N24" i="9"/>
  <c r="P24" i="9" s="1"/>
  <c r="O24" i="9"/>
  <c r="V24" i="9"/>
  <c r="E26" i="9"/>
  <c r="P26" i="9"/>
  <c r="Q26" i="9"/>
  <c r="R26" i="9"/>
  <c r="S26" i="9"/>
  <c r="T26" i="9"/>
  <c r="U26" i="9"/>
  <c r="E27" i="9"/>
  <c r="U27" i="9" s="1"/>
  <c r="P27" i="9"/>
  <c r="Q27" i="9"/>
  <c r="R27" i="9"/>
  <c r="S27" i="9"/>
  <c r="T27" i="9"/>
  <c r="E28" i="9"/>
  <c r="T28" i="9" s="1"/>
  <c r="P28" i="9"/>
  <c r="Q28" i="9"/>
  <c r="R28" i="9"/>
  <c r="S28" i="9"/>
  <c r="U28" i="9"/>
  <c r="E29" i="9"/>
  <c r="T29" i="9" s="1"/>
  <c r="P29" i="9"/>
  <c r="Q29" i="9"/>
  <c r="R29" i="9"/>
  <c r="S29" i="9"/>
  <c r="B30" i="9"/>
  <c r="E30" i="9" s="1"/>
  <c r="C30" i="9"/>
  <c r="F30" i="9"/>
  <c r="G30" i="9"/>
  <c r="H30" i="9"/>
  <c r="I30" i="9"/>
  <c r="J30" i="9"/>
  <c r="K30" i="9"/>
  <c r="Q30" i="9" s="1"/>
  <c r="L30" i="9"/>
  <c r="R30" i="9" s="1"/>
  <c r="M30" i="9"/>
  <c r="N30" i="9"/>
  <c r="P30" i="9" s="1"/>
  <c r="O30" i="9"/>
  <c r="S30" i="9"/>
  <c r="V30" i="9"/>
  <c r="E32" i="9"/>
  <c r="P32" i="9"/>
  <c r="T32" i="9" s="1"/>
  <c r="Q32" i="9"/>
  <c r="R32" i="9"/>
  <c r="S32" i="9"/>
  <c r="U32" i="9"/>
  <c r="B33" i="9"/>
  <c r="E33" i="9" s="1"/>
  <c r="C33" i="9"/>
  <c r="F33" i="9"/>
  <c r="G33" i="9"/>
  <c r="H33" i="9"/>
  <c r="P33" i="9" s="1"/>
  <c r="I33" i="9"/>
  <c r="J33" i="9"/>
  <c r="K33" i="9"/>
  <c r="Q33" i="9" s="1"/>
  <c r="L33" i="9"/>
  <c r="M33" i="9"/>
  <c r="N33" i="9"/>
  <c r="O33" i="9"/>
  <c r="R33" i="9"/>
  <c r="S33" i="9"/>
  <c r="V33" i="9"/>
  <c r="E35" i="9"/>
  <c r="P35" i="9"/>
  <c r="T35" i="9" s="1"/>
  <c r="Q35" i="9"/>
  <c r="R35" i="9"/>
  <c r="S35" i="9"/>
  <c r="U35" i="9"/>
  <c r="E36" i="9"/>
  <c r="P36" i="9"/>
  <c r="Q36" i="9"/>
  <c r="U36" i="9" s="1"/>
  <c r="R36" i="9"/>
  <c r="S36" i="9"/>
  <c r="T36" i="9"/>
  <c r="E37" i="9"/>
  <c r="P37" i="9"/>
  <c r="Q37" i="9"/>
  <c r="R37" i="9"/>
  <c r="S37" i="9"/>
  <c r="T37" i="9"/>
  <c r="U37" i="9"/>
  <c r="E38" i="9"/>
  <c r="P38" i="9"/>
  <c r="T38" i="9" s="1"/>
  <c r="Q38" i="9"/>
  <c r="R38" i="9"/>
  <c r="S38" i="9"/>
  <c r="U38" i="9"/>
  <c r="E39" i="9"/>
  <c r="U39" i="9" s="1"/>
  <c r="P39" i="9"/>
  <c r="Q39" i="9"/>
  <c r="R39" i="9"/>
  <c r="S39" i="9"/>
  <c r="T39" i="9"/>
  <c r="B40" i="9"/>
  <c r="E40" i="9" s="1"/>
  <c r="C40" i="9"/>
  <c r="F40" i="9"/>
  <c r="G40" i="9"/>
  <c r="H40" i="9"/>
  <c r="I40" i="9"/>
  <c r="J40" i="9"/>
  <c r="P40" i="9" s="1"/>
  <c r="T40" i="9" s="1"/>
  <c r="K40" i="9"/>
  <c r="L40" i="9"/>
  <c r="R40" i="9" s="1"/>
  <c r="M40" i="9"/>
  <c r="N40" i="9"/>
  <c r="O40" i="9"/>
  <c r="Q40" i="9"/>
  <c r="U40" i="9" s="1"/>
  <c r="S40" i="9"/>
  <c r="V40" i="9"/>
  <c r="E42" i="9"/>
  <c r="P42" i="9"/>
  <c r="Q42" i="9"/>
  <c r="R42" i="9"/>
  <c r="S42" i="9"/>
  <c r="T42" i="9"/>
  <c r="U42" i="9"/>
  <c r="E43" i="9"/>
  <c r="T53" i="9" s="1"/>
  <c r="P43" i="9"/>
  <c r="Q43" i="9"/>
  <c r="R43" i="9"/>
  <c r="S43" i="9"/>
  <c r="T43" i="9"/>
  <c r="U43" i="9"/>
  <c r="E44" i="9"/>
  <c r="P44" i="9"/>
  <c r="T44" i="9" s="1"/>
  <c r="Q44" i="9"/>
  <c r="R44" i="9"/>
  <c r="S44" i="9"/>
  <c r="U44" i="9"/>
  <c r="E45" i="9"/>
  <c r="U45" i="9" s="1"/>
  <c r="P45" i="9"/>
  <c r="Q45" i="9"/>
  <c r="R45" i="9"/>
  <c r="S45" i="9"/>
  <c r="T45" i="9"/>
  <c r="E46" i="9"/>
  <c r="T46" i="9" s="1"/>
  <c r="P46" i="9"/>
  <c r="Q46" i="9"/>
  <c r="R46" i="9"/>
  <c r="S46" i="9"/>
  <c r="U46" i="9"/>
  <c r="E47" i="9"/>
  <c r="T47" i="9" s="1"/>
  <c r="P47" i="9"/>
  <c r="Q47" i="9"/>
  <c r="R47" i="9"/>
  <c r="S47" i="9"/>
  <c r="E48" i="9"/>
  <c r="T48" i="9" s="1"/>
  <c r="P48" i="9"/>
  <c r="Q48" i="9"/>
  <c r="R48" i="9"/>
  <c r="S48" i="9"/>
  <c r="E49" i="9"/>
  <c r="P49" i="9"/>
  <c r="Q49" i="9"/>
  <c r="R49" i="9"/>
  <c r="S49" i="9"/>
  <c r="T49" i="9"/>
  <c r="U49" i="9"/>
  <c r="E50" i="9"/>
  <c r="P50" i="9"/>
  <c r="Q50" i="9"/>
  <c r="R50" i="9"/>
  <c r="S50" i="9"/>
  <c r="T50" i="9"/>
  <c r="U50" i="9"/>
  <c r="E51" i="9"/>
  <c r="P51" i="9"/>
  <c r="Q51" i="9"/>
  <c r="R51" i="9"/>
  <c r="S51" i="9"/>
  <c r="T51" i="9"/>
  <c r="U51" i="9"/>
  <c r="E52" i="9"/>
  <c r="P52" i="9"/>
  <c r="T52" i="9" s="1"/>
  <c r="Q52" i="9"/>
  <c r="R52" i="9"/>
  <c r="S52" i="9"/>
  <c r="U52" i="9"/>
  <c r="B53" i="9"/>
  <c r="E53" i="9" s="1"/>
  <c r="C53" i="9"/>
  <c r="F53" i="9"/>
  <c r="G53" i="9"/>
  <c r="H53" i="9"/>
  <c r="I53" i="9"/>
  <c r="J53" i="9"/>
  <c r="K53" i="9"/>
  <c r="Q53" i="9" s="1"/>
  <c r="L53" i="9"/>
  <c r="M53" i="9"/>
  <c r="N53" i="9"/>
  <c r="O53" i="9"/>
  <c r="P53" i="9"/>
  <c r="R53" i="9"/>
  <c r="S53" i="9"/>
  <c r="V53" i="9"/>
  <c r="E55" i="9"/>
  <c r="P55" i="9"/>
  <c r="Q55" i="9"/>
  <c r="R55" i="9"/>
  <c r="S55" i="9"/>
  <c r="T55" i="9"/>
  <c r="U55" i="9"/>
  <c r="E56" i="9"/>
  <c r="P56" i="9"/>
  <c r="Q56" i="9"/>
  <c r="R56" i="9"/>
  <c r="S56" i="9"/>
  <c r="T56" i="9"/>
  <c r="U56" i="9"/>
  <c r="E57" i="9"/>
  <c r="P57" i="9"/>
  <c r="Q57" i="9"/>
  <c r="R57" i="9"/>
  <c r="S57" i="9"/>
  <c r="T57" i="9"/>
  <c r="U57" i="9"/>
  <c r="E58" i="9"/>
  <c r="P58" i="9"/>
  <c r="Q58" i="9"/>
  <c r="R58" i="9"/>
  <c r="S58" i="9"/>
  <c r="T58" i="9"/>
  <c r="U58" i="9"/>
  <c r="B59" i="9"/>
  <c r="E59" i="9" s="1"/>
  <c r="C59" i="9"/>
  <c r="F59" i="9"/>
  <c r="G59" i="9"/>
  <c r="H59" i="9"/>
  <c r="I59" i="9"/>
  <c r="J59" i="9"/>
  <c r="K59" i="9"/>
  <c r="Q59" i="9" s="1"/>
  <c r="L59" i="9"/>
  <c r="M59" i="9"/>
  <c r="N59" i="9"/>
  <c r="O59" i="9"/>
  <c r="P59" i="9"/>
  <c r="R59" i="9"/>
  <c r="S59" i="9"/>
  <c r="V59" i="9"/>
  <c r="E61" i="9"/>
  <c r="P61" i="9"/>
  <c r="Q61" i="9"/>
  <c r="R61" i="9"/>
  <c r="S61" i="9"/>
  <c r="T61" i="9"/>
  <c r="U61" i="9"/>
  <c r="E62" i="9"/>
  <c r="P62" i="9"/>
  <c r="Q62" i="9"/>
  <c r="R62" i="9"/>
  <c r="S62" i="9"/>
  <c r="T62" i="9"/>
  <c r="U62" i="9"/>
  <c r="E63" i="9"/>
  <c r="U66" i="9" s="1"/>
  <c r="P63" i="9"/>
  <c r="Q63" i="9"/>
  <c r="R63" i="9"/>
  <c r="S63" i="9"/>
  <c r="T63" i="9"/>
  <c r="U63" i="9"/>
  <c r="E64" i="9"/>
  <c r="P64" i="9"/>
  <c r="Q64" i="9"/>
  <c r="R64" i="9"/>
  <c r="S64" i="9"/>
  <c r="T64" i="9"/>
  <c r="U64" i="9"/>
  <c r="E65" i="9"/>
  <c r="U65" i="9" s="1"/>
  <c r="P65" i="9"/>
  <c r="Q65" i="9"/>
  <c r="R65" i="9"/>
  <c r="S65" i="9"/>
  <c r="T65" i="9"/>
  <c r="B66" i="9"/>
  <c r="E66" i="9" s="1"/>
  <c r="C66" i="9"/>
  <c r="F66" i="9"/>
  <c r="G66" i="9"/>
  <c r="H66" i="9"/>
  <c r="I66" i="9"/>
  <c r="J66" i="9"/>
  <c r="P66" i="9" s="1"/>
  <c r="K66" i="9"/>
  <c r="L66" i="9"/>
  <c r="M66" i="9"/>
  <c r="N66" i="9"/>
  <c r="O66" i="9"/>
  <c r="Q66" i="9"/>
  <c r="R66" i="9"/>
  <c r="S66" i="9"/>
  <c r="T66" i="9"/>
  <c r="V66" i="9"/>
  <c r="B67" i="9"/>
  <c r="C67" i="9"/>
  <c r="E67" i="9"/>
  <c r="F67" i="9"/>
  <c r="G67" i="9"/>
  <c r="H67" i="9"/>
  <c r="I67" i="9"/>
  <c r="J67" i="9"/>
  <c r="K67" i="9"/>
  <c r="Q67" i="9" s="1"/>
  <c r="U67" i="9" s="1"/>
  <c r="L67" i="9"/>
  <c r="M67" i="9"/>
  <c r="S67" i="9" s="1"/>
  <c r="N67" i="9"/>
  <c r="O67" i="9"/>
  <c r="P67" i="9"/>
  <c r="R67" i="9"/>
  <c r="V67" i="9"/>
  <c r="E69" i="9"/>
  <c r="T72" i="9" s="1"/>
  <c r="P69" i="9"/>
  <c r="Q69" i="9"/>
  <c r="R69" i="9"/>
  <c r="S69" i="9"/>
  <c r="U69" i="9"/>
  <c r="E70" i="9"/>
  <c r="T70" i="9" s="1"/>
  <c r="P70" i="9"/>
  <c r="Q70" i="9"/>
  <c r="R70" i="9"/>
  <c r="S70" i="9"/>
  <c r="B71" i="9"/>
  <c r="E71" i="9" s="1"/>
  <c r="C71" i="9"/>
  <c r="F71" i="9"/>
  <c r="G71" i="9"/>
  <c r="H71" i="9"/>
  <c r="I71" i="9"/>
  <c r="J71" i="9"/>
  <c r="K71" i="9"/>
  <c r="Q71" i="9" s="1"/>
  <c r="L71" i="9"/>
  <c r="P71" i="9" s="1"/>
  <c r="M71" i="9"/>
  <c r="N71" i="9"/>
  <c r="O71" i="9"/>
  <c r="T71" i="9"/>
  <c r="U71" i="9"/>
  <c r="V71" i="9"/>
  <c r="B72" i="9"/>
  <c r="C72" i="9"/>
  <c r="E72" i="9" s="1"/>
  <c r="F72" i="9"/>
  <c r="G72" i="9"/>
  <c r="H72" i="9"/>
  <c r="I72" i="9"/>
  <c r="J72" i="9"/>
  <c r="P72" i="9" s="1"/>
  <c r="K72" i="9"/>
  <c r="L72" i="9"/>
  <c r="M72" i="9"/>
  <c r="S72" i="9" s="1"/>
  <c r="N72" i="9"/>
  <c r="O72" i="9"/>
  <c r="Q72" i="9" s="1"/>
  <c r="R72" i="9"/>
  <c r="V72" i="9"/>
  <c r="B73" i="9"/>
  <c r="E73" i="9" s="1"/>
  <c r="C73" i="9"/>
  <c r="F73" i="9"/>
  <c r="G73" i="9"/>
  <c r="H73" i="9"/>
  <c r="I73" i="9"/>
  <c r="J73" i="9"/>
  <c r="K73" i="9"/>
  <c r="S73" i="9" s="1"/>
  <c r="L73" i="9"/>
  <c r="P73" i="9" s="1"/>
  <c r="M73" i="9"/>
  <c r="N73" i="9"/>
  <c r="O73" i="9"/>
  <c r="V73" i="9"/>
  <c r="A77" i="9"/>
  <c r="B80" i="9"/>
  <c r="C80" i="9"/>
  <c r="D80" i="9"/>
  <c r="E80" i="9"/>
  <c r="F80" i="9"/>
  <c r="G80" i="9"/>
  <c r="H80" i="9"/>
  <c r="I80" i="9"/>
  <c r="J80" i="9"/>
  <c r="K80" i="9"/>
  <c r="L80" i="9"/>
  <c r="M80" i="9"/>
  <c r="V80" i="9"/>
  <c r="W80" i="9"/>
  <c r="E81" i="9"/>
  <c r="E82" i="9"/>
  <c r="E83" i="9"/>
  <c r="E84" i="9"/>
  <c r="E87" i="9"/>
  <c r="P87" i="9"/>
  <c r="Q87" i="9"/>
  <c r="R87" i="9"/>
  <c r="S87" i="9"/>
  <c r="T87" i="9"/>
  <c r="U87" i="9"/>
  <c r="E88" i="9"/>
  <c r="P88" i="9"/>
  <c r="Q88" i="9"/>
  <c r="R88" i="9"/>
  <c r="S88" i="9"/>
  <c r="T88" i="9"/>
  <c r="U88" i="9"/>
  <c r="E89" i="9"/>
  <c r="P89" i="9"/>
  <c r="Q89" i="9"/>
  <c r="R89" i="9"/>
  <c r="S89" i="9"/>
  <c r="T89" i="9"/>
  <c r="U89" i="9"/>
  <c r="E90" i="9"/>
  <c r="P90" i="9"/>
  <c r="Q90" i="9"/>
  <c r="R90" i="9"/>
  <c r="S90" i="9"/>
  <c r="T90" i="9"/>
  <c r="U90" i="9"/>
  <c r="E91" i="9"/>
  <c r="P91" i="9"/>
  <c r="Q91" i="9"/>
  <c r="R91" i="9"/>
  <c r="S91" i="9"/>
  <c r="T91" i="9"/>
  <c r="U91" i="9"/>
  <c r="E92" i="9"/>
  <c r="T92" i="9" s="1"/>
  <c r="P92" i="9"/>
  <c r="Q92" i="9"/>
  <c r="R92" i="9"/>
  <c r="S92" i="9"/>
  <c r="U92" i="9"/>
  <c r="E93" i="9"/>
  <c r="T93" i="9" s="1"/>
  <c r="P93" i="9"/>
  <c r="Q93" i="9"/>
  <c r="R93" i="9"/>
  <c r="S93" i="9"/>
  <c r="E94" i="9"/>
  <c r="T94" i="9" s="1"/>
  <c r="P94" i="9"/>
  <c r="Q94" i="9"/>
  <c r="R94" i="9"/>
  <c r="S94" i="9"/>
  <c r="B96" i="9"/>
  <c r="C96" i="9"/>
  <c r="C113" i="9" s="1"/>
  <c r="D96" i="9"/>
  <c r="F96" i="9"/>
  <c r="F113" i="9" s="1"/>
  <c r="G96" i="9"/>
  <c r="H96" i="9"/>
  <c r="I96" i="9"/>
  <c r="J96" i="9"/>
  <c r="K96" i="9"/>
  <c r="K113" i="9" s="1"/>
  <c r="L96" i="9"/>
  <c r="M96" i="9"/>
  <c r="S96" i="9" s="1"/>
  <c r="R96" i="9"/>
  <c r="V96" i="9"/>
  <c r="W96" i="9"/>
  <c r="W113" i="9" s="1"/>
  <c r="E97" i="9"/>
  <c r="E96" i="9" s="1"/>
  <c r="R97" i="9"/>
  <c r="S97" i="9"/>
  <c r="E98" i="9"/>
  <c r="R98" i="9"/>
  <c r="S98" i="9"/>
  <c r="T98" i="9"/>
  <c r="U98" i="9"/>
  <c r="E99" i="9"/>
  <c r="T99" i="9" s="1"/>
  <c r="R99" i="9"/>
  <c r="S99" i="9"/>
  <c r="E100" i="9"/>
  <c r="T100" i="9" s="1"/>
  <c r="R100" i="9"/>
  <c r="S100" i="9"/>
  <c r="E101" i="9"/>
  <c r="R101" i="9"/>
  <c r="S101" i="9"/>
  <c r="T101" i="9"/>
  <c r="U101" i="9"/>
  <c r="E102" i="9"/>
  <c r="T102" i="9" s="1"/>
  <c r="R102" i="9"/>
  <c r="S102" i="9"/>
  <c r="E103" i="9"/>
  <c r="R103" i="9"/>
  <c r="S103" i="9"/>
  <c r="T103" i="9"/>
  <c r="U103" i="9"/>
  <c r="E104" i="9"/>
  <c r="T104" i="9" s="1"/>
  <c r="R104" i="9"/>
  <c r="S104" i="9"/>
  <c r="U104" i="9"/>
  <c r="E105" i="9"/>
  <c r="T105" i="9" s="1"/>
  <c r="R105" i="9"/>
  <c r="S105" i="9"/>
  <c r="E106" i="9"/>
  <c r="R106" i="9"/>
  <c r="S106" i="9"/>
  <c r="T106" i="9"/>
  <c r="U106" i="9"/>
  <c r="E107" i="9"/>
  <c r="T107" i="9" s="1"/>
  <c r="R107" i="9"/>
  <c r="S107" i="9"/>
  <c r="E108" i="9"/>
  <c r="T108" i="9" s="1"/>
  <c r="R108" i="9"/>
  <c r="S108" i="9"/>
  <c r="E109" i="9"/>
  <c r="R109" i="9"/>
  <c r="S109" i="9"/>
  <c r="T109" i="9"/>
  <c r="U109" i="9"/>
  <c r="E110" i="9"/>
  <c r="T110" i="9" s="1"/>
  <c r="R110" i="9"/>
  <c r="S110" i="9"/>
  <c r="E111" i="9"/>
  <c r="R111" i="9"/>
  <c r="S111" i="9"/>
  <c r="T111" i="9"/>
  <c r="U111" i="9"/>
  <c r="R112" i="9"/>
  <c r="S112" i="9"/>
  <c r="T112" i="9"/>
  <c r="U112" i="9"/>
  <c r="B113" i="9"/>
  <c r="D113" i="9"/>
  <c r="G113" i="9"/>
  <c r="H113" i="9"/>
  <c r="I113" i="9"/>
  <c r="J113" i="9"/>
  <c r="L113" i="9"/>
  <c r="M113" i="9"/>
  <c r="S113" i="9" s="1"/>
  <c r="N113" i="9"/>
  <c r="O113" i="9"/>
  <c r="P113" i="9"/>
  <c r="Q113" i="9"/>
  <c r="R113" i="9"/>
  <c r="V113" i="9"/>
  <c r="B114" i="9"/>
  <c r="C114" i="9"/>
  <c r="D114" i="9"/>
  <c r="E114" i="9"/>
  <c r="F114" i="9"/>
  <c r="G114" i="9"/>
  <c r="H114" i="9"/>
  <c r="I114" i="9"/>
  <c r="J114" i="9"/>
  <c r="K114" i="9"/>
  <c r="L114" i="9"/>
  <c r="R114" i="9" s="1"/>
  <c r="M114" i="9"/>
  <c r="S114" i="9" s="1"/>
  <c r="N114" i="9"/>
  <c r="O114" i="9"/>
  <c r="P114" i="9"/>
  <c r="Q114" i="9"/>
  <c r="T114" i="9"/>
  <c r="U114" i="9"/>
  <c r="V114" i="9"/>
  <c r="W114" i="9"/>
  <c r="T113" i="10" l="1"/>
  <c r="U113" i="10"/>
  <c r="T33" i="9"/>
  <c r="U33" i="9"/>
  <c r="T15" i="9"/>
  <c r="T24" i="9"/>
  <c r="U24" i="9"/>
  <c r="T59" i="9"/>
  <c r="U59" i="9"/>
  <c r="T30" i="9"/>
  <c r="U30" i="9"/>
  <c r="T73" i="9"/>
  <c r="E113" i="9"/>
  <c r="T96" i="9"/>
  <c r="U96" i="9"/>
  <c r="S71" i="9"/>
  <c r="S24" i="9"/>
  <c r="U107" i="9"/>
  <c r="U99" i="9"/>
  <c r="U93" i="9"/>
  <c r="R73" i="9"/>
  <c r="R71" i="9"/>
  <c r="U70" i="9"/>
  <c r="T69" i="9"/>
  <c r="T67" i="9"/>
  <c r="U47" i="9"/>
  <c r="U29" i="9"/>
  <c r="U23" i="9"/>
  <c r="U9" i="9"/>
  <c r="U110" i="9"/>
  <c r="U102" i="9"/>
  <c r="U94" i="9"/>
  <c r="Q73" i="9"/>
  <c r="U72" i="9"/>
  <c r="U48" i="9"/>
  <c r="U10" i="9"/>
  <c r="T9" i="9"/>
  <c r="U105" i="9"/>
  <c r="U97" i="9"/>
  <c r="U53" i="9"/>
  <c r="U15" i="9"/>
  <c r="T10" i="9"/>
  <c r="U108" i="9"/>
  <c r="U100" i="9"/>
  <c r="T97" i="9"/>
  <c r="U73" i="9"/>
  <c r="E9" i="8"/>
  <c r="P9" i="8"/>
  <c r="Q9" i="8"/>
  <c r="R9" i="8"/>
  <c r="S9" i="8"/>
  <c r="T9" i="8"/>
  <c r="U9" i="8"/>
  <c r="E10" i="8"/>
  <c r="P10" i="8"/>
  <c r="Q10" i="8"/>
  <c r="R10" i="8"/>
  <c r="S10" i="8"/>
  <c r="E11" i="8"/>
  <c r="T11" i="8" s="1"/>
  <c r="P11" i="8"/>
  <c r="Q11" i="8"/>
  <c r="R11" i="8"/>
  <c r="S11" i="8"/>
  <c r="E12" i="8"/>
  <c r="T12" i="8" s="1"/>
  <c r="P12" i="8"/>
  <c r="Q12" i="8"/>
  <c r="R12" i="8"/>
  <c r="S12" i="8"/>
  <c r="E13" i="8"/>
  <c r="T13" i="8" s="1"/>
  <c r="P13" i="8"/>
  <c r="Q13" i="8"/>
  <c r="R13" i="8"/>
  <c r="S13" i="8"/>
  <c r="E14" i="8"/>
  <c r="T14" i="8" s="1"/>
  <c r="P14" i="8"/>
  <c r="Q14" i="8"/>
  <c r="R14" i="8"/>
  <c r="S14" i="8"/>
  <c r="B15" i="8"/>
  <c r="C15" i="8"/>
  <c r="E15" i="8"/>
  <c r="F15" i="8"/>
  <c r="G15" i="8"/>
  <c r="H15" i="8"/>
  <c r="P15" i="8" s="1"/>
  <c r="I15" i="8"/>
  <c r="J15" i="8"/>
  <c r="K15" i="8"/>
  <c r="L15" i="8"/>
  <c r="R15" i="8" s="1"/>
  <c r="M15" i="8"/>
  <c r="Q15" i="8" s="1"/>
  <c r="N15" i="8"/>
  <c r="O15" i="8"/>
  <c r="V15" i="8"/>
  <c r="E17" i="8"/>
  <c r="T17" i="8" s="1"/>
  <c r="P17" i="8"/>
  <c r="Q17" i="8"/>
  <c r="R17" i="8"/>
  <c r="S17" i="8"/>
  <c r="E18" i="8"/>
  <c r="T18" i="8" s="1"/>
  <c r="P18" i="8"/>
  <c r="Q18" i="8"/>
  <c r="R18" i="8"/>
  <c r="S18" i="8"/>
  <c r="E19" i="8"/>
  <c r="T19" i="8" s="1"/>
  <c r="P19" i="8"/>
  <c r="Q19" i="8"/>
  <c r="R19" i="8"/>
  <c r="S19" i="8"/>
  <c r="E20" i="8"/>
  <c r="P20" i="8"/>
  <c r="T20" i="8" s="1"/>
  <c r="Q20" i="8"/>
  <c r="U20" i="8" s="1"/>
  <c r="R20" i="8"/>
  <c r="S20" i="8"/>
  <c r="E21" i="8"/>
  <c r="P21" i="8"/>
  <c r="Q21" i="8"/>
  <c r="R21" i="8"/>
  <c r="S21" i="8"/>
  <c r="T21" i="8"/>
  <c r="U21" i="8"/>
  <c r="E22" i="8"/>
  <c r="P22" i="8"/>
  <c r="Q22" i="8"/>
  <c r="R22" i="8"/>
  <c r="S22" i="8"/>
  <c r="T22" i="8"/>
  <c r="U22" i="8"/>
  <c r="E23" i="8"/>
  <c r="P23" i="8"/>
  <c r="Q23" i="8"/>
  <c r="R23" i="8"/>
  <c r="S23" i="8"/>
  <c r="T23" i="8"/>
  <c r="U23" i="8"/>
  <c r="B24" i="8"/>
  <c r="E24" i="8" s="1"/>
  <c r="C24" i="8"/>
  <c r="F24" i="8"/>
  <c r="G24" i="8"/>
  <c r="H24" i="8"/>
  <c r="I24" i="8"/>
  <c r="J24" i="8"/>
  <c r="P24" i="8" s="1"/>
  <c r="K24" i="8"/>
  <c r="S24" i="8" s="1"/>
  <c r="L24" i="8"/>
  <c r="M24" i="8"/>
  <c r="N24" i="8"/>
  <c r="O24" i="8"/>
  <c r="R24" i="8"/>
  <c r="V24" i="8"/>
  <c r="E26" i="8"/>
  <c r="U26" i="8" s="1"/>
  <c r="P26" i="8"/>
  <c r="Q26" i="8"/>
  <c r="R26" i="8"/>
  <c r="S26" i="8"/>
  <c r="T26" i="8"/>
  <c r="E27" i="8"/>
  <c r="P27" i="8"/>
  <c r="Q27" i="8"/>
  <c r="R27" i="8"/>
  <c r="S27" i="8"/>
  <c r="T27" i="8"/>
  <c r="U27" i="8"/>
  <c r="E28" i="8"/>
  <c r="P28" i="8"/>
  <c r="Q28" i="8"/>
  <c r="R28" i="8"/>
  <c r="S28" i="8"/>
  <c r="T28" i="8"/>
  <c r="U28" i="8"/>
  <c r="E29" i="8"/>
  <c r="P29" i="8"/>
  <c r="Q29" i="8"/>
  <c r="R29" i="8"/>
  <c r="S29" i="8"/>
  <c r="T29" i="8"/>
  <c r="U29" i="8"/>
  <c r="B30" i="8"/>
  <c r="E30" i="8" s="1"/>
  <c r="C30" i="8"/>
  <c r="F30" i="8"/>
  <c r="G30" i="8"/>
  <c r="H30" i="8"/>
  <c r="I30" i="8"/>
  <c r="J30" i="8"/>
  <c r="R30" i="8" s="1"/>
  <c r="K30" i="8"/>
  <c r="Q30" i="8" s="1"/>
  <c r="L30" i="8"/>
  <c r="M30" i="8"/>
  <c r="N30" i="8"/>
  <c r="O30" i="8"/>
  <c r="S30" i="8"/>
  <c r="V30" i="8"/>
  <c r="E32" i="8"/>
  <c r="U32" i="8" s="1"/>
  <c r="P32" i="8"/>
  <c r="Q32" i="8"/>
  <c r="R32" i="8"/>
  <c r="S32" i="8"/>
  <c r="T32" i="8"/>
  <c r="B33" i="8"/>
  <c r="E33" i="8" s="1"/>
  <c r="C33" i="8"/>
  <c r="F33" i="8"/>
  <c r="G33" i="8"/>
  <c r="H33" i="8"/>
  <c r="I33" i="8"/>
  <c r="J33" i="8"/>
  <c r="K33" i="8"/>
  <c r="L33" i="8"/>
  <c r="R33" i="8" s="1"/>
  <c r="M33" i="8"/>
  <c r="N33" i="8"/>
  <c r="O33" i="8"/>
  <c r="Q33" i="8" s="1"/>
  <c r="P33" i="8"/>
  <c r="S33" i="8"/>
  <c r="V33" i="8"/>
  <c r="E35" i="8"/>
  <c r="T40" i="8" s="1"/>
  <c r="P35" i="8"/>
  <c r="Q35" i="8"/>
  <c r="R35" i="8"/>
  <c r="S35" i="8"/>
  <c r="E36" i="8"/>
  <c r="T36" i="8" s="1"/>
  <c r="P36" i="8"/>
  <c r="Q36" i="8"/>
  <c r="R36" i="8"/>
  <c r="S36" i="8"/>
  <c r="E37" i="8"/>
  <c r="P37" i="8"/>
  <c r="Q37" i="8"/>
  <c r="R37" i="8"/>
  <c r="S37" i="8"/>
  <c r="T37" i="8"/>
  <c r="U37" i="8"/>
  <c r="E38" i="8"/>
  <c r="U38" i="8" s="1"/>
  <c r="P38" i="8"/>
  <c r="Q38" i="8"/>
  <c r="R38" i="8"/>
  <c r="S38" i="8"/>
  <c r="T38" i="8"/>
  <c r="E39" i="8"/>
  <c r="P39" i="8"/>
  <c r="Q39" i="8"/>
  <c r="R39" i="8"/>
  <c r="S39" i="8"/>
  <c r="T39" i="8"/>
  <c r="U39" i="8"/>
  <c r="B40" i="8"/>
  <c r="C40" i="8"/>
  <c r="E40" i="8" s="1"/>
  <c r="F40" i="8"/>
  <c r="G40" i="8"/>
  <c r="H40" i="8"/>
  <c r="I40" i="8"/>
  <c r="J40" i="8"/>
  <c r="K40" i="8"/>
  <c r="L40" i="8"/>
  <c r="M40" i="8"/>
  <c r="S40" i="8" s="1"/>
  <c r="N40" i="8"/>
  <c r="O40" i="8"/>
  <c r="P40" i="8"/>
  <c r="Q40" i="8"/>
  <c r="R40" i="8"/>
  <c r="V40" i="8"/>
  <c r="E42" i="8"/>
  <c r="T42" i="8" s="1"/>
  <c r="P42" i="8"/>
  <c r="Q42" i="8"/>
  <c r="R42" i="8"/>
  <c r="S42" i="8"/>
  <c r="E43" i="8"/>
  <c r="T43" i="8" s="1"/>
  <c r="P43" i="8"/>
  <c r="Q43" i="8"/>
  <c r="U43" i="8" s="1"/>
  <c r="R43" i="8"/>
  <c r="S43" i="8"/>
  <c r="E44" i="8"/>
  <c r="U44" i="8" s="1"/>
  <c r="P44" i="8"/>
  <c r="Q44" i="8"/>
  <c r="R44" i="8"/>
  <c r="S44" i="8"/>
  <c r="T44" i="8"/>
  <c r="E45" i="8"/>
  <c r="P45" i="8"/>
  <c r="Q45" i="8"/>
  <c r="R45" i="8"/>
  <c r="S45" i="8"/>
  <c r="T45" i="8"/>
  <c r="U45" i="8"/>
  <c r="E46" i="8"/>
  <c r="P46" i="8"/>
  <c r="Q46" i="8"/>
  <c r="R46" i="8"/>
  <c r="S46" i="8"/>
  <c r="T46" i="8"/>
  <c r="U46" i="8"/>
  <c r="E47" i="8"/>
  <c r="P47" i="8"/>
  <c r="Q47" i="8"/>
  <c r="R47" i="8"/>
  <c r="S47" i="8"/>
  <c r="T47" i="8"/>
  <c r="U47" i="8"/>
  <c r="E48" i="8"/>
  <c r="U48" i="8" s="1"/>
  <c r="P48" i="8"/>
  <c r="Q48" i="8"/>
  <c r="R48" i="8"/>
  <c r="S48" i="8"/>
  <c r="E49" i="8"/>
  <c r="T49" i="8" s="1"/>
  <c r="P49" i="8"/>
  <c r="Q49" i="8"/>
  <c r="R49" i="8"/>
  <c r="S49" i="8"/>
  <c r="E50" i="8"/>
  <c r="T50" i="8" s="1"/>
  <c r="P50" i="8"/>
  <c r="Q50" i="8"/>
  <c r="R50" i="8"/>
  <c r="S50" i="8"/>
  <c r="E51" i="8"/>
  <c r="T51" i="8" s="1"/>
  <c r="P51" i="8"/>
  <c r="Q51" i="8"/>
  <c r="U51" i="8" s="1"/>
  <c r="R51" i="8"/>
  <c r="S51" i="8"/>
  <c r="E52" i="8"/>
  <c r="U52" i="8" s="1"/>
  <c r="P52" i="8"/>
  <c r="Q52" i="8"/>
  <c r="R52" i="8"/>
  <c r="S52" i="8"/>
  <c r="T52" i="8"/>
  <c r="B53" i="8"/>
  <c r="E53" i="8" s="1"/>
  <c r="C53" i="8"/>
  <c r="F53" i="8"/>
  <c r="G53" i="8"/>
  <c r="H53" i="8"/>
  <c r="P53" i="8" s="1"/>
  <c r="I53" i="8"/>
  <c r="J53" i="8"/>
  <c r="K53" i="8"/>
  <c r="L53" i="8"/>
  <c r="R53" i="8" s="1"/>
  <c r="M53" i="8"/>
  <c r="N53" i="8"/>
  <c r="O53" i="8"/>
  <c r="Q53" i="8" s="1"/>
  <c r="S53" i="8"/>
  <c r="V53" i="8"/>
  <c r="E55" i="8"/>
  <c r="T55" i="8" s="1"/>
  <c r="P55" i="8"/>
  <c r="Q55" i="8"/>
  <c r="R55" i="8"/>
  <c r="S55" i="8"/>
  <c r="E56" i="8"/>
  <c r="T56" i="8" s="1"/>
  <c r="P56" i="8"/>
  <c r="Q56" i="8"/>
  <c r="R56" i="8"/>
  <c r="S56" i="8"/>
  <c r="E57" i="8"/>
  <c r="T57" i="8" s="1"/>
  <c r="P57" i="8"/>
  <c r="Q57" i="8"/>
  <c r="R57" i="8"/>
  <c r="S57" i="8"/>
  <c r="U57" i="8"/>
  <c r="E58" i="8"/>
  <c r="U58" i="8" s="1"/>
  <c r="P58" i="8"/>
  <c r="Q58" i="8"/>
  <c r="R58" i="8"/>
  <c r="S58" i="8"/>
  <c r="T58" i="8"/>
  <c r="B59" i="8"/>
  <c r="E59" i="8" s="1"/>
  <c r="C59" i="8"/>
  <c r="F59" i="8"/>
  <c r="G59" i="8"/>
  <c r="H59" i="8"/>
  <c r="I59" i="8"/>
  <c r="J59" i="8"/>
  <c r="K59" i="8"/>
  <c r="L59" i="8"/>
  <c r="M59" i="8"/>
  <c r="N59" i="8"/>
  <c r="O59" i="8"/>
  <c r="Q59" i="8" s="1"/>
  <c r="P59" i="8"/>
  <c r="R59" i="8"/>
  <c r="S59" i="8"/>
  <c r="V59" i="8"/>
  <c r="E61" i="8"/>
  <c r="T66" i="8" s="1"/>
  <c r="P61" i="8"/>
  <c r="Q61" i="8"/>
  <c r="R61" i="8"/>
  <c r="S61" i="8"/>
  <c r="E62" i="8"/>
  <c r="T62" i="8" s="1"/>
  <c r="P62" i="8"/>
  <c r="Q62" i="8"/>
  <c r="R62" i="8"/>
  <c r="S62" i="8"/>
  <c r="E63" i="8"/>
  <c r="T63" i="8" s="1"/>
  <c r="P63" i="8"/>
  <c r="Q63" i="8"/>
  <c r="R63" i="8"/>
  <c r="S63" i="8"/>
  <c r="U63" i="8"/>
  <c r="E64" i="8"/>
  <c r="U64" i="8" s="1"/>
  <c r="P64" i="8"/>
  <c r="Q64" i="8"/>
  <c r="R64" i="8"/>
  <c r="S64" i="8"/>
  <c r="T64" i="8"/>
  <c r="E65" i="8"/>
  <c r="P65" i="8"/>
  <c r="Q65" i="8"/>
  <c r="R65" i="8"/>
  <c r="S65" i="8"/>
  <c r="T65" i="8"/>
  <c r="U65" i="8"/>
  <c r="B66" i="8"/>
  <c r="C66" i="8"/>
  <c r="E66" i="8" s="1"/>
  <c r="F66" i="8"/>
  <c r="G66" i="8"/>
  <c r="H66" i="8"/>
  <c r="P66" i="8" s="1"/>
  <c r="I66" i="8"/>
  <c r="Q66" i="8" s="1"/>
  <c r="J66" i="8"/>
  <c r="K66" i="8"/>
  <c r="L66" i="8"/>
  <c r="M66" i="8"/>
  <c r="N66" i="8"/>
  <c r="O66" i="8"/>
  <c r="R66" i="8"/>
  <c r="S66" i="8"/>
  <c r="V66" i="8"/>
  <c r="B67" i="8"/>
  <c r="C67" i="8"/>
  <c r="E67" i="8"/>
  <c r="F67" i="8"/>
  <c r="G67" i="8"/>
  <c r="H67" i="8"/>
  <c r="I67" i="8"/>
  <c r="J67" i="8"/>
  <c r="K67" i="8"/>
  <c r="Q67" i="8" s="1"/>
  <c r="U67" i="8" s="1"/>
  <c r="L67" i="8"/>
  <c r="P67" i="8" s="1"/>
  <c r="M67" i="8"/>
  <c r="N67" i="8"/>
  <c r="O67" i="8"/>
  <c r="V67" i="8"/>
  <c r="E69" i="8"/>
  <c r="P69" i="8"/>
  <c r="Q69" i="8"/>
  <c r="R69" i="8"/>
  <c r="S69" i="8"/>
  <c r="T69" i="8"/>
  <c r="U69" i="8"/>
  <c r="E70" i="8"/>
  <c r="P70" i="8"/>
  <c r="Q70" i="8"/>
  <c r="R70" i="8"/>
  <c r="S70" i="8"/>
  <c r="T70" i="8"/>
  <c r="U70" i="8"/>
  <c r="B71" i="8"/>
  <c r="E71" i="8" s="1"/>
  <c r="C71" i="8"/>
  <c r="F71" i="8"/>
  <c r="G71" i="8"/>
  <c r="H71" i="8"/>
  <c r="I71" i="8"/>
  <c r="J71" i="8"/>
  <c r="P71" i="8" s="1"/>
  <c r="K71" i="8"/>
  <c r="Q71" i="8" s="1"/>
  <c r="L71" i="8"/>
  <c r="M71" i="8"/>
  <c r="N71" i="8"/>
  <c r="O71" i="8"/>
  <c r="R71" i="8"/>
  <c r="S71" i="8"/>
  <c r="T71" i="8"/>
  <c r="U71" i="8"/>
  <c r="V71" i="8"/>
  <c r="B72" i="8"/>
  <c r="C72" i="8"/>
  <c r="E72" i="8"/>
  <c r="F72" i="8"/>
  <c r="G72" i="8"/>
  <c r="H72" i="8"/>
  <c r="I72" i="8"/>
  <c r="J72" i="8"/>
  <c r="K72" i="8"/>
  <c r="L72" i="8"/>
  <c r="M72" i="8"/>
  <c r="Q72" i="8" s="1"/>
  <c r="N72" i="8"/>
  <c r="P72" i="8" s="1"/>
  <c r="O72" i="8"/>
  <c r="R72" i="8"/>
  <c r="T72" i="8"/>
  <c r="U72" i="8"/>
  <c r="V72" i="8"/>
  <c r="B73" i="8"/>
  <c r="E73" i="8" s="1"/>
  <c r="C73" i="8"/>
  <c r="F73" i="8"/>
  <c r="G73" i="8"/>
  <c r="H73" i="8"/>
  <c r="I73" i="8"/>
  <c r="Q73" i="8" s="1"/>
  <c r="J73" i="8"/>
  <c r="R73" i="8" s="1"/>
  <c r="K73" i="8"/>
  <c r="S73" i="8" s="1"/>
  <c r="L73" i="8"/>
  <c r="M73" i="8"/>
  <c r="N73" i="8"/>
  <c r="O73" i="8"/>
  <c r="V73" i="8"/>
  <c r="A77" i="8"/>
  <c r="B80" i="8"/>
  <c r="C80" i="8"/>
  <c r="D80" i="8"/>
  <c r="E80" i="8"/>
  <c r="F80" i="8"/>
  <c r="G80" i="8"/>
  <c r="H80" i="8"/>
  <c r="I80" i="8"/>
  <c r="J80" i="8"/>
  <c r="K80" i="8"/>
  <c r="L80" i="8"/>
  <c r="M80" i="8"/>
  <c r="V80" i="8"/>
  <c r="W80" i="8"/>
  <c r="E81" i="8"/>
  <c r="E82" i="8"/>
  <c r="E83" i="8"/>
  <c r="E84" i="8"/>
  <c r="E87" i="8"/>
  <c r="T87" i="8" s="1"/>
  <c r="P87" i="8"/>
  <c r="Q87" i="8"/>
  <c r="R87" i="8"/>
  <c r="S87" i="8"/>
  <c r="E88" i="8"/>
  <c r="T88" i="8" s="1"/>
  <c r="P88" i="8"/>
  <c r="Q88" i="8"/>
  <c r="R88" i="8"/>
  <c r="S88" i="8"/>
  <c r="E89" i="8"/>
  <c r="P89" i="8"/>
  <c r="Q89" i="8"/>
  <c r="R89" i="8"/>
  <c r="S89" i="8"/>
  <c r="T89" i="8"/>
  <c r="U89" i="8"/>
  <c r="E90" i="8"/>
  <c r="U90" i="8" s="1"/>
  <c r="P90" i="8"/>
  <c r="Q90" i="8"/>
  <c r="R90" i="8"/>
  <c r="S90" i="8"/>
  <c r="T90" i="8"/>
  <c r="E91" i="8"/>
  <c r="P91" i="8"/>
  <c r="Q91" i="8"/>
  <c r="R91" i="8"/>
  <c r="S91" i="8"/>
  <c r="T91" i="8"/>
  <c r="U91" i="8"/>
  <c r="E92" i="8"/>
  <c r="P92" i="8"/>
  <c r="Q92" i="8"/>
  <c r="R92" i="8"/>
  <c r="S92" i="8"/>
  <c r="T92" i="8"/>
  <c r="U92" i="8"/>
  <c r="E93" i="8"/>
  <c r="P93" i="8"/>
  <c r="Q93" i="8"/>
  <c r="R93" i="8"/>
  <c r="S93" i="8"/>
  <c r="T93" i="8"/>
  <c r="U93" i="8"/>
  <c r="E94" i="8"/>
  <c r="U94" i="8" s="1"/>
  <c r="P94" i="8"/>
  <c r="Q94" i="8"/>
  <c r="R94" i="8"/>
  <c r="S94" i="8"/>
  <c r="B96" i="8"/>
  <c r="C96" i="8"/>
  <c r="C113" i="8" s="1"/>
  <c r="D96" i="8"/>
  <c r="F96" i="8"/>
  <c r="G96" i="8"/>
  <c r="H96" i="8"/>
  <c r="I96" i="8"/>
  <c r="J96" i="8"/>
  <c r="K96" i="8"/>
  <c r="K113" i="8" s="1"/>
  <c r="L96" i="8"/>
  <c r="R96" i="8" s="1"/>
  <c r="M96" i="8"/>
  <c r="S96" i="8"/>
  <c r="V96" i="8"/>
  <c r="V113" i="8" s="1"/>
  <c r="W96" i="8"/>
  <c r="W113" i="8" s="1"/>
  <c r="E97" i="8"/>
  <c r="E96" i="8" s="1"/>
  <c r="R97" i="8"/>
  <c r="S97" i="8"/>
  <c r="T97" i="8"/>
  <c r="E98" i="8"/>
  <c r="T98" i="8" s="1"/>
  <c r="R98" i="8"/>
  <c r="S98" i="8"/>
  <c r="E99" i="8"/>
  <c r="R99" i="8"/>
  <c r="S99" i="8"/>
  <c r="T99" i="8"/>
  <c r="U99" i="8"/>
  <c r="E100" i="8"/>
  <c r="T100" i="8" s="1"/>
  <c r="R100" i="8"/>
  <c r="S100" i="8"/>
  <c r="E101" i="8"/>
  <c r="R101" i="8"/>
  <c r="S101" i="8"/>
  <c r="T101" i="8"/>
  <c r="U101" i="8"/>
  <c r="E102" i="8"/>
  <c r="T102" i="8" s="1"/>
  <c r="R102" i="8"/>
  <c r="S102" i="8"/>
  <c r="U102" i="8"/>
  <c r="E103" i="8"/>
  <c r="T103" i="8" s="1"/>
  <c r="R103" i="8"/>
  <c r="S103" i="8"/>
  <c r="E104" i="8"/>
  <c r="R104" i="8"/>
  <c r="S104" i="8"/>
  <c r="T104" i="8"/>
  <c r="U104" i="8"/>
  <c r="E105" i="8"/>
  <c r="T105" i="8" s="1"/>
  <c r="R105" i="8"/>
  <c r="S105" i="8"/>
  <c r="E106" i="8"/>
  <c r="T106" i="8" s="1"/>
  <c r="R106" i="8"/>
  <c r="S106" i="8"/>
  <c r="E107" i="8"/>
  <c r="R107" i="8"/>
  <c r="S107" i="8"/>
  <c r="T107" i="8"/>
  <c r="U107" i="8"/>
  <c r="E108" i="8"/>
  <c r="T108" i="8" s="1"/>
  <c r="R108" i="8"/>
  <c r="S108" i="8"/>
  <c r="E109" i="8"/>
  <c r="R109" i="8"/>
  <c r="S109" i="8"/>
  <c r="T109" i="8"/>
  <c r="U109" i="8"/>
  <c r="E110" i="8"/>
  <c r="T110" i="8" s="1"/>
  <c r="R110" i="8"/>
  <c r="S110" i="8"/>
  <c r="U110" i="8"/>
  <c r="E111" i="8"/>
  <c r="T111" i="8" s="1"/>
  <c r="R111" i="8"/>
  <c r="S111" i="8"/>
  <c r="R112" i="8"/>
  <c r="S112" i="8"/>
  <c r="T112" i="8"/>
  <c r="U112" i="8"/>
  <c r="B113" i="8"/>
  <c r="D113" i="8"/>
  <c r="F113" i="8"/>
  <c r="G113" i="8"/>
  <c r="H113" i="8"/>
  <c r="I113" i="8"/>
  <c r="J113" i="8"/>
  <c r="L113" i="8"/>
  <c r="M113" i="8"/>
  <c r="N113" i="8"/>
  <c r="O113" i="8"/>
  <c r="P113" i="8"/>
  <c r="Q113" i="8"/>
  <c r="R113" i="8"/>
  <c r="S113" i="8"/>
  <c r="B114" i="8"/>
  <c r="C114" i="8"/>
  <c r="D114" i="8"/>
  <c r="E114" i="8"/>
  <c r="F114" i="8"/>
  <c r="G114" i="8"/>
  <c r="H114" i="8"/>
  <c r="I114" i="8"/>
  <c r="J114" i="8"/>
  <c r="K114" i="8"/>
  <c r="L114" i="8"/>
  <c r="R114" i="8" s="1"/>
  <c r="M114" i="8"/>
  <c r="N114" i="8"/>
  <c r="O114" i="8"/>
  <c r="P114" i="8"/>
  <c r="Q114" i="8"/>
  <c r="S114" i="8"/>
  <c r="T114" i="8"/>
  <c r="U114" i="8"/>
  <c r="V114" i="8"/>
  <c r="W114" i="8"/>
  <c r="T113" i="9" l="1"/>
  <c r="U113" i="9"/>
  <c r="T59" i="8"/>
  <c r="U59" i="8"/>
  <c r="T33" i="8"/>
  <c r="U33" i="8"/>
  <c r="T73" i="8"/>
  <c r="U96" i="8"/>
  <c r="E113" i="8"/>
  <c r="T96" i="8"/>
  <c r="T24" i="8"/>
  <c r="T30" i="8"/>
  <c r="U30" i="8"/>
  <c r="S67" i="8"/>
  <c r="U105" i="8"/>
  <c r="U97" i="8"/>
  <c r="T94" i="8"/>
  <c r="U87" i="8"/>
  <c r="P73" i="8"/>
  <c r="R67" i="8"/>
  <c r="U61" i="8"/>
  <c r="U55" i="8"/>
  <c r="U53" i="8"/>
  <c r="U49" i="8"/>
  <c r="T48" i="8"/>
  <c r="U35" i="8"/>
  <c r="P30" i="8"/>
  <c r="U17" i="8"/>
  <c r="U15" i="8"/>
  <c r="U11" i="8"/>
  <c r="T10" i="8"/>
  <c r="U108" i="8"/>
  <c r="U100" i="8"/>
  <c r="U88" i="8"/>
  <c r="S72" i="8"/>
  <c r="U66" i="8"/>
  <c r="U62" i="8"/>
  <c r="T61" i="8"/>
  <c r="U56" i="8"/>
  <c r="T53" i="8"/>
  <c r="U50" i="8"/>
  <c r="U42" i="8"/>
  <c r="U40" i="8"/>
  <c r="U36" i="8"/>
  <c r="T35" i="8"/>
  <c r="U18" i="8"/>
  <c r="T15" i="8"/>
  <c r="U12" i="8"/>
  <c r="Q24" i="8"/>
  <c r="U24" i="8" s="1"/>
  <c r="U10" i="8"/>
  <c r="U111" i="8"/>
  <c r="U103" i="8"/>
  <c r="U19" i="8"/>
  <c r="S15" i="8"/>
  <c r="U13" i="8"/>
  <c r="U106" i="8"/>
  <c r="U98" i="8"/>
  <c r="U73" i="8"/>
  <c r="U14" i="8"/>
  <c r="T67" i="8"/>
  <c r="E9" i="7"/>
  <c r="P9" i="7"/>
  <c r="Q9" i="7"/>
  <c r="R9" i="7"/>
  <c r="S9" i="7"/>
  <c r="T9" i="7"/>
  <c r="U9" i="7"/>
  <c r="E10" i="7"/>
  <c r="P10" i="7"/>
  <c r="Q10" i="7"/>
  <c r="R10" i="7"/>
  <c r="S10" i="7"/>
  <c r="E11" i="7"/>
  <c r="U11" i="7" s="1"/>
  <c r="P11" i="7"/>
  <c r="Q11" i="7"/>
  <c r="R11" i="7"/>
  <c r="S11" i="7"/>
  <c r="E12" i="7"/>
  <c r="T12" i="7" s="1"/>
  <c r="P12" i="7"/>
  <c r="Q12" i="7"/>
  <c r="R12" i="7"/>
  <c r="S12" i="7"/>
  <c r="E13" i="7"/>
  <c r="T13" i="7" s="1"/>
  <c r="P13" i="7"/>
  <c r="Q13" i="7"/>
  <c r="R13" i="7"/>
  <c r="S13" i="7"/>
  <c r="E14" i="7"/>
  <c r="T14" i="7" s="1"/>
  <c r="P14" i="7"/>
  <c r="Q14" i="7"/>
  <c r="R14" i="7"/>
  <c r="S14" i="7"/>
  <c r="B15" i="7"/>
  <c r="C15" i="7"/>
  <c r="E15" i="7"/>
  <c r="F15" i="7"/>
  <c r="G15" i="7"/>
  <c r="H15" i="7"/>
  <c r="P15" i="7" s="1"/>
  <c r="I15" i="7"/>
  <c r="J15" i="7"/>
  <c r="K15" i="7"/>
  <c r="L15" i="7"/>
  <c r="M15" i="7"/>
  <c r="Q15" i="7" s="1"/>
  <c r="N15" i="7"/>
  <c r="O15" i="7"/>
  <c r="R15" i="7"/>
  <c r="V15" i="7"/>
  <c r="E17" i="7"/>
  <c r="T17" i="7" s="1"/>
  <c r="P17" i="7"/>
  <c r="Q17" i="7"/>
  <c r="R17" i="7"/>
  <c r="S17" i="7"/>
  <c r="E18" i="7"/>
  <c r="T18" i="7" s="1"/>
  <c r="P18" i="7"/>
  <c r="Q18" i="7"/>
  <c r="R18" i="7"/>
  <c r="S18" i="7"/>
  <c r="E19" i="7"/>
  <c r="T19" i="7" s="1"/>
  <c r="P19" i="7"/>
  <c r="Q19" i="7"/>
  <c r="R19" i="7"/>
  <c r="S19" i="7"/>
  <c r="E20" i="7"/>
  <c r="T20" i="7" s="1"/>
  <c r="P20" i="7"/>
  <c r="Q20" i="7"/>
  <c r="U20" i="7" s="1"/>
  <c r="R20" i="7"/>
  <c r="S20" i="7"/>
  <c r="E21" i="7"/>
  <c r="U21" i="7" s="1"/>
  <c r="P21" i="7"/>
  <c r="Q21" i="7"/>
  <c r="R21" i="7"/>
  <c r="S21" i="7"/>
  <c r="T21" i="7"/>
  <c r="E22" i="7"/>
  <c r="P22" i="7"/>
  <c r="Q22" i="7"/>
  <c r="R22" i="7"/>
  <c r="S22" i="7"/>
  <c r="T22" i="7"/>
  <c r="U22" i="7"/>
  <c r="E23" i="7"/>
  <c r="P23" i="7"/>
  <c r="Q23" i="7"/>
  <c r="R23" i="7"/>
  <c r="S23" i="7"/>
  <c r="T23" i="7"/>
  <c r="U23" i="7"/>
  <c r="B24" i="7"/>
  <c r="E24" i="7" s="1"/>
  <c r="C24" i="7"/>
  <c r="F24" i="7"/>
  <c r="G24" i="7"/>
  <c r="H24" i="7"/>
  <c r="I24" i="7"/>
  <c r="J24" i="7"/>
  <c r="P24" i="7" s="1"/>
  <c r="K24" i="7"/>
  <c r="Q24" i="7" s="1"/>
  <c r="L24" i="7"/>
  <c r="M24" i="7"/>
  <c r="N24" i="7"/>
  <c r="O24" i="7"/>
  <c r="R24" i="7"/>
  <c r="V24" i="7"/>
  <c r="E26" i="7"/>
  <c r="P26" i="7"/>
  <c r="Q26" i="7"/>
  <c r="R26" i="7"/>
  <c r="S26" i="7"/>
  <c r="T26" i="7"/>
  <c r="U26" i="7"/>
  <c r="E27" i="7"/>
  <c r="P27" i="7"/>
  <c r="Q27" i="7"/>
  <c r="R27" i="7"/>
  <c r="S27" i="7"/>
  <c r="T27" i="7"/>
  <c r="U27" i="7"/>
  <c r="E28" i="7"/>
  <c r="P28" i="7"/>
  <c r="Q28" i="7"/>
  <c r="R28" i="7"/>
  <c r="S28" i="7"/>
  <c r="T28" i="7"/>
  <c r="U28" i="7"/>
  <c r="E29" i="7"/>
  <c r="P29" i="7"/>
  <c r="Q29" i="7"/>
  <c r="R29" i="7"/>
  <c r="S29" i="7"/>
  <c r="T29" i="7"/>
  <c r="U29" i="7"/>
  <c r="B30" i="7"/>
  <c r="E30" i="7" s="1"/>
  <c r="C30" i="7"/>
  <c r="F30" i="7"/>
  <c r="G30" i="7"/>
  <c r="H30" i="7"/>
  <c r="I30" i="7"/>
  <c r="J30" i="7"/>
  <c r="P30" i="7" s="1"/>
  <c r="K30" i="7"/>
  <c r="Q30" i="7" s="1"/>
  <c r="L30" i="7"/>
  <c r="M30" i="7"/>
  <c r="N30" i="7"/>
  <c r="O30" i="7"/>
  <c r="R30" i="7"/>
  <c r="V30" i="7"/>
  <c r="E32" i="7"/>
  <c r="T32" i="7" s="1"/>
  <c r="P32" i="7"/>
  <c r="Q32" i="7"/>
  <c r="U32" i="7" s="1"/>
  <c r="R32" i="7"/>
  <c r="S32" i="7"/>
  <c r="B33" i="7"/>
  <c r="C33" i="7"/>
  <c r="E33" i="7"/>
  <c r="T33" i="7" s="1"/>
  <c r="F33" i="7"/>
  <c r="G33" i="7"/>
  <c r="H33" i="7"/>
  <c r="I33" i="7"/>
  <c r="J33" i="7"/>
  <c r="K33" i="7"/>
  <c r="L33" i="7"/>
  <c r="M33" i="7"/>
  <c r="Q33" i="7" s="1"/>
  <c r="U33" i="7" s="1"/>
  <c r="N33" i="7"/>
  <c r="O33" i="7"/>
  <c r="P33" i="7"/>
  <c r="R33" i="7"/>
  <c r="V33" i="7"/>
  <c r="E35" i="7"/>
  <c r="T40" i="7" s="1"/>
  <c r="P35" i="7"/>
  <c r="Q35" i="7"/>
  <c r="R35" i="7"/>
  <c r="S35" i="7"/>
  <c r="E36" i="7"/>
  <c r="T36" i="7" s="1"/>
  <c r="P36" i="7"/>
  <c r="Q36" i="7"/>
  <c r="R36" i="7"/>
  <c r="S36" i="7"/>
  <c r="E37" i="7"/>
  <c r="T37" i="7" s="1"/>
  <c r="P37" i="7"/>
  <c r="Q37" i="7"/>
  <c r="R37" i="7"/>
  <c r="S37" i="7"/>
  <c r="E38" i="7"/>
  <c r="T38" i="7" s="1"/>
  <c r="P38" i="7"/>
  <c r="Q38" i="7"/>
  <c r="U38" i="7" s="1"/>
  <c r="R38" i="7"/>
  <c r="S38" i="7"/>
  <c r="E39" i="7"/>
  <c r="P39" i="7"/>
  <c r="Q39" i="7"/>
  <c r="R39" i="7"/>
  <c r="S39" i="7"/>
  <c r="T39" i="7"/>
  <c r="U39" i="7"/>
  <c r="B40" i="7"/>
  <c r="E40" i="7" s="1"/>
  <c r="C40" i="7"/>
  <c r="F40" i="7"/>
  <c r="G40" i="7"/>
  <c r="H40" i="7"/>
  <c r="I40" i="7"/>
  <c r="J40" i="7"/>
  <c r="K40" i="7"/>
  <c r="L40" i="7"/>
  <c r="M40" i="7"/>
  <c r="N40" i="7"/>
  <c r="O40" i="7"/>
  <c r="P40" i="7"/>
  <c r="Q40" i="7"/>
  <c r="R40" i="7"/>
  <c r="S40" i="7"/>
  <c r="V40" i="7"/>
  <c r="E42" i="7"/>
  <c r="T42" i="7" s="1"/>
  <c r="P42" i="7"/>
  <c r="Q42" i="7"/>
  <c r="R42" i="7"/>
  <c r="S42" i="7"/>
  <c r="E43" i="7"/>
  <c r="T43" i="7" s="1"/>
  <c r="P43" i="7"/>
  <c r="Q43" i="7"/>
  <c r="R43" i="7"/>
  <c r="S43" i="7"/>
  <c r="E44" i="7"/>
  <c r="P44" i="7"/>
  <c r="T44" i="7" s="1"/>
  <c r="Q44" i="7"/>
  <c r="U44" i="7" s="1"/>
  <c r="R44" i="7"/>
  <c r="S44" i="7"/>
  <c r="E45" i="7"/>
  <c r="P45" i="7"/>
  <c r="Q45" i="7"/>
  <c r="R45" i="7"/>
  <c r="S45" i="7"/>
  <c r="T45" i="7"/>
  <c r="U45" i="7"/>
  <c r="E46" i="7"/>
  <c r="P46" i="7"/>
  <c r="Q46" i="7"/>
  <c r="R46" i="7"/>
  <c r="S46" i="7"/>
  <c r="T46" i="7"/>
  <c r="U46" i="7"/>
  <c r="E47" i="7"/>
  <c r="P47" i="7"/>
  <c r="Q47" i="7"/>
  <c r="R47" i="7"/>
  <c r="S47" i="7"/>
  <c r="T47" i="7"/>
  <c r="U47" i="7"/>
  <c r="E48" i="7"/>
  <c r="P48" i="7"/>
  <c r="Q48" i="7"/>
  <c r="R48" i="7"/>
  <c r="S48" i="7"/>
  <c r="E49" i="7"/>
  <c r="T49" i="7" s="1"/>
  <c r="P49" i="7"/>
  <c r="Q49" i="7"/>
  <c r="R49" i="7"/>
  <c r="S49" i="7"/>
  <c r="E50" i="7"/>
  <c r="T50" i="7" s="1"/>
  <c r="P50" i="7"/>
  <c r="Q50" i="7"/>
  <c r="R50" i="7"/>
  <c r="S50" i="7"/>
  <c r="E51" i="7"/>
  <c r="T51" i="7" s="1"/>
  <c r="P51" i="7"/>
  <c r="Q51" i="7"/>
  <c r="R51" i="7"/>
  <c r="S51" i="7"/>
  <c r="E52" i="7"/>
  <c r="P52" i="7"/>
  <c r="T52" i="7" s="1"/>
  <c r="Q52" i="7"/>
  <c r="U52" i="7" s="1"/>
  <c r="R52" i="7"/>
  <c r="S52" i="7"/>
  <c r="B53" i="7"/>
  <c r="C53" i="7"/>
  <c r="E53" i="7"/>
  <c r="F53" i="7"/>
  <c r="G53" i="7"/>
  <c r="H53" i="7"/>
  <c r="P53" i="7" s="1"/>
  <c r="I53" i="7"/>
  <c r="J53" i="7"/>
  <c r="K53" i="7"/>
  <c r="L53" i="7"/>
  <c r="M53" i="7"/>
  <c r="Q53" i="7" s="1"/>
  <c r="N53" i="7"/>
  <c r="O53" i="7"/>
  <c r="R53" i="7"/>
  <c r="V53" i="7"/>
  <c r="E55" i="7"/>
  <c r="T55" i="7" s="1"/>
  <c r="P55" i="7"/>
  <c r="Q55" i="7"/>
  <c r="R55" i="7"/>
  <c r="S55" i="7"/>
  <c r="E56" i="7"/>
  <c r="T56" i="7" s="1"/>
  <c r="P56" i="7"/>
  <c r="Q56" i="7"/>
  <c r="R56" i="7"/>
  <c r="S56" i="7"/>
  <c r="E57" i="7"/>
  <c r="T57" i="7" s="1"/>
  <c r="P57" i="7"/>
  <c r="Q57" i="7"/>
  <c r="R57" i="7"/>
  <c r="S57" i="7"/>
  <c r="E58" i="7"/>
  <c r="P58" i="7"/>
  <c r="Q58" i="7"/>
  <c r="R58" i="7"/>
  <c r="S58" i="7"/>
  <c r="T58" i="7"/>
  <c r="U58" i="7"/>
  <c r="B59" i="7"/>
  <c r="C59" i="7"/>
  <c r="E59" i="7"/>
  <c r="T59" i="7" s="1"/>
  <c r="F59" i="7"/>
  <c r="G59" i="7"/>
  <c r="H59" i="7"/>
  <c r="P59" i="7" s="1"/>
  <c r="I59" i="7"/>
  <c r="J59" i="7"/>
  <c r="K59" i="7"/>
  <c r="L59" i="7"/>
  <c r="M59" i="7"/>
  <c r="Q59" i="7" s="1"/>
  <c r="N59" i="7"/>
  <c r="O59" i="7"/>
  <c r="R59" i="7"/>
  <c r="S59" i="7"/>
  <c r="U59" i="7"/>
  <c r="V59" i="7"/>
  <c r="E61" i="7"/>
  <c r="T66" i="7" s="1"/>
  <c r="P61" i="7"/>
  <c r="Q61" i="7"/>
  <c r="R61" i="7"/>
  <c r="S61" i="7"/>
  <c r="E62" i="7"/>
  <c r="T62" i="7" s="1"/>
  <c r="P62" i="7"/>
  <c r="Q62" i="7"/>
  <c r="R62" i="7"/>
  <c r="S62" i="7"/>
  <c r="E63" i="7"/>
  <c r="T63" i="7" s="1"/>
  <c r="P63" i="7"/>
  <c r="Q63" i="7"/>
  <c r="R63" i="7"/>
  <c r="S63" i="7"/>
  <c r="E64" i="7"/>
  <c r="P64" i="7"/>
  <c r="Q64" i="7"/>
  <c r="R64" i="7"/>
  <c r="S64" i="7"/>
  <c r="T64" i="7"/>
  <c r="U64" i="7"/>
  <c r="E65" i="7"/>
  <c r="U65" i="7" s="1"/>
  <c r="P65" i="7"/>
  <c r="Q65" i="7"/>
  <c r="R65" i="7"/>
  <c r="S65" i="7"/>
  <c r="T65" i="7"/>
  <c r="B66" i="7"/>
  <c r="E66" i="7" s="1"/>
  <c r="C66" i="7"/>
  <c r="F66" i="7"/>
  <c r="G66" i="7"/>
  <c r="H66" i="7"/>
  <c r="I66" i="7"/>
  <c r="Q66" i="7" s="1"/>
  <c r="J66" i="7"/>
  <c r="K66" i="7"/>
  <c r="L66" i="7"/>
  <c r="M66" i="7"/>
  <c r="N66" i="7"/>
  <c r="O66" i="7"/>
  <c r="P66" i="7"/>
  <c r="R66" i="7"/>
  <c r="S66" i="7"/>
  <c r="V66" i="7"/>
  <c r="B67" i="7"/>
  <c r="C67" i="7"/>
  <c r="E67" i="7"/>
  <c r="F67" i="7"/>
  <c r="G67" i="7"/>
  <c r="H67" i="7"/>
  <c r="I67" i="7"/>
  <c r="J67" i="7"/>
  <c r="R67" i="7" s="1"/>
  <c r="K67" i="7"/>
  <c r="S67" i="7" s="1"/>
  <c r="L67" i="7"/>
  <c r="M67" i="7"/>
  <c r="N67" i="7"/>
  <c r="O67" i="7"/>
  <c r="V67" i="7"/>
  <c r="E69" i="7"/>
  <c r="P69" i="7"/>
  <c r="Q69" i="7"/>
  <c r="R69" i="7"/>
  <c r="S69" i="7"/>
  <c r="T69" i="7"/>
  <c r="U69" i="7"/>
  <c r="E70" i="7"/>
  <c r="P70" i="7"/>
  <c r="Q70" i="7"/>
  <c r="R70" i="7"/>
  <c r="S70" i="7"/>
  <c r="T70" i="7"/>
  <c r="U70" i="7"/>
  <c r="B71" i="7"/>
  <c r="E71" i="7" s="1"/>
  <c r="C71" i="7"/>
  <c r="F71" i="7"/>
  <c r="G71" i="7"/>
  <c r="H71" i="7"/>
  <c r="I71" i="7"/>
  <c r="J71" i="7"/>
  <c r="P71" i="7" s="1"/>
  <c r="K71" i="7"/>
  <c r="Q71" i="7" s="1"/>
  <c r="L71" i="7"/>
  <c r="M71" i="7"/>
  <c r="N71" i="7"/>
  <c r="O71" i="7"/>
  <c r="S71" i="7"/>
  <c r="T71" i="7"/>
  <c r="U71" i="7"/>
  <c r="V71" i="7"/>
  <c r="B72" i="7"/>
  <c r="C72" i="7"/>
  <c r="E72" i="7"/>
  <c r="F72" i="7"/>
  <c r="G72" i="7"/>
  <c r="H72" i="7"/>
  <c r="I72" i="7"/>
  <c r="J72" i="7"/>
  <c r="K72" i="7"/>
  <c r="L72" i="7"/>
  <c r="P72" i="7" s="1"/>
  <c r="M72" i="7"/>
  <c r="Q72" i="7" s="1"/>
  <c r="N72" i="7"/>
  <c r="O72" i="7"/>
  <c r="T72" i="7"/>
  <c r="U72" i="7"/>
  <c r="V72" i="7"/>
  <c r="B73" i="7"/>
  <c r="E73" i="7" s="1"/>
  <c r="C73" i="7"/>
  <c r="F73" i="7"/>
  <c r="G73" i="7"/>
  <c r="H73" i="7"/>
  <c r="P73" i="7" s="1"/>
  <c r="I73" i="7"/>
  <c r="Q73" i="7" s="1"/>
  <c r="J73" i="7"/>
  <c r="R73" i="7" s="1"/>
  <c r="K73" i="7"/>
  <c r="S73" i="7" s="1"/>
  <c r="L73" i="7"/>
  <c r="M73" i="7"/>
  <c r="N73" i="7"/>
  <c r="O73" i="7"/>
  <c r="V73" i="7"/>
  <c r="A77" i="7"/>
  <c r="B80" i="7"/>
  <c r="C80" i="7"/>
  <c r="D80" i="7"/>
  <c r="E80" i="7"/>
  <c r="F80" i="7"/>
  <c r="G80" i="7"/>
  <c r="H80" i="7"/>
  <c r="I80" i="7"/>
  <c r="J80" i="7"/>
  <c r="K80" i="7"/>
  <c r="L80" i="7"/>
  <c r="M80" i="7"/>
  <c r="V80" i="7"/>
  <c r="W80" i="7"/>
  <c r="E81" i="7"/>
  <c r="E82" i="7"/>
  <c r="E83" i="7"/>
  <c r="E84" i="7"/>
  <c r="E87" i="7"/>
  <c r="U87" i="7" s="1"/>
  <c r="P87" i="7"/>
  <c r="Q87" i="7"/>
  <c r="R87" i="7"/>
  <c r="S87" i="7"/>
  <c r="E88" i="7"/>
  <c r="T88" i="7" s="1"/>
  <c r="P88" i="7"/>
  <c r="Q88" i="7"/>
  <c r="R88" i="7"/>
  <c r="S88" i="7"/>
  <c r="E89" i="7"/>
  <c r="T89" i="7" s="1"/>
  <c r="P89" i="7"/>
  <c r="Q89" i="7"/>
  <c r="R89" i="7"/>
  <c r="S89" i="7"/>
  <c r="E90" i="7"/>
  <c r="T90" i="7" s="1"/>
  <c r="P90" i="7"/>
  <c r="Q90" i="7"/>
  <c r="R90" i="7"/>
  <c r="S90" i="7"/>
  <c r="E91" i="7"/>
  <c r="P91" i="7"/>
  <c r="Q91" i="7"/>
  <c r="R91" i="7"/>
  <c r="S91" i="7"/>
  <c r="T91" i="7"/>
  <c r="U91" i="7"/>
  <c r="E92" i="7"/>
  <c r="P92" i="7"/>
  <c r="Q92" i="7"/>
  <c r="R92" i="7"/>
  <c r="S92" i="7"/>
  <c r="T92" i="7"/>
  <c r="U92" i="7"/>
  <c r="E93" i="7"/>
  <c r="P93" i="7"/>
  <c r="Q93" i="7"/>
  <c r="R93" i="7"/>
  <c r="S93" i="7"/>
  <c r="T93" i="7"/>
  <c r="U93" i="7"/>
  <c r="E94" i="7"/>
  <c r="U94" i="7" s="1"/>
  <c r="P94" i="7"/>
  <c r="Q94" i="7"/>
  <c r="R94" i="7"/>
  <c r="S94" i="7"/>
  <c r="B96" i="7"/>
  <c r="C96" i="7"/>
  <c r="C113" i="7" s="1"/>
  <c r="D96" i="7"/>
  <c r="F96" i="7"/>
  <c r="G96" i="7"/>
  <c r="H96" i="7"/>
  <c r="I96" i="7"/>
  <c r="J96" i="7"/>
  <c r="K96" i="7"/>
  <c r="K113" i="7" s="1"/>
  <c r="L96" i="7"/>
  <c r="R96" i="7" s="1"/>
  <c r="M96" i="7"/>
  <c r="S96" i="7"/>
  <c r="V96" i="7"/>
  <c r="V113" i="7" s="1"/>
  <c r="W96" i="7"/>
  <c r="W113" i="7" s="1"/>
  <c r="E97" i="7"/>
  <c r="E96" i="7" s="1"/>
  <c r="R97" i="7"/>
  <c r="S97" i="7"/>
  <c r="T97" i="7"/>
  <c r="U97" i="7"/>
  <c r="E98" i="7"/>
  <c r="T98" i="7" s="1"/>
  <c r="R98" i="7"/>
  <c r="S98" i="7"/>
  <c r="E99" i="7"/>
  <c r="R99" i="7"/>
  <c r="S99" i="7"/>
  <c r="T99" i="7"/>
  <c r="U99" i="7"/>
  <c r="E100" i="7"/>
  <c r="T100" i="7" s="1"/>
  <c r="R100" i="7"/>
  <c r="S100" i="7"/>
  <c r="E101" i="7"/>
  <c r="U101" i="7" s="1"/>
  <c r="R101" i="7"/>
  <c r="S101" i="7"/>
  <c r="T101" i="7"/>
  <c r="E102" i="7"/>
  <c r="R102" i="7"/>
  <c r="S102" i="7"/>
  <c r="T102" i="7"/>
  <c r="U102" i="7"/>
  <c r="E103" i="7"/>
  <c r="T103" i="7" s="1"/>
  <c r="R103" i="7"/>
  <c r="S103" i="7"/>
  <c r="E104" i="7"/>
  <c r="R104" i="7"/>
  <c r="S104" i="7"/>
  <c r="T104" i="7"/>
  <c r="U104" i="7"/>
  <c r="E105" i="7"/>
  <c r="R105" i="7"/>
  <c r="S105" i="7"/>
  <c r="T105" i="7"/>
  <c r="U105" i="7"/>
  <c r="E106" i="7"/>
  <c r="T106" i="7" s="1"/>
  <c r="R106" i="7"/>
  <c r="S106" i="7"/>
  <c r="E107" i="7"/>
  <c r="R107" i="7"/>
  <c r="S107" i="7"/>
  <c r="T107" i="7"/>
  <c r="U107" i="7"/>
  <c r="E108" i="7"/>
  <c r="T108" i="7" s="1"/>
  <c r="R108" i="7"/>
  <c r="S108" i="7"/>
  <c r="E109" i="7"/>
  <c r="U109" i="7" s="1"/>
  <c r="R109" i="7"/>
  <c r="S109" i="7"/>
  <c r="T109" i="7"/>
  <c r="E110" i="7"/>
  <c r="R110" i="7"/>
  <c r="S110" i="7"/>
  <c r="T110" i="7"/>
  <c r="U110" i="7"/>
  <c r="E111" i="7"/>
  <c r="T111" i="7" s="1"/>
  <c r="R111" i="7"/>
  <c r="S111" i="7"/>
  <c r="R112" i="7"/>
  <c r="S112" i="7"/>
  <c r="T112" i="7"/>
  <c r="U112" i="7"/>
  <c r="B113" i="7"/>
  <c r="D113" i="7"/>
  <c r="F113" i="7"/>
  <c r="G113" i="7"/>
  <c r="H113" i="7"/>
  <c r="I113" i="7"/>
  <c r="J113" i="7"/>
  <c r="L113" i="7"/>
  <c r="M113" i="7"/>
  <c r="N113" i="7"/>
  <c r="O113" i="7"/>
  <c r="P113" i="7"/>
  <c r="Q113" i="7"/>
  <c r="R113" i="7"/>
  <c r="S113" i="7"/>
  <c r="B114" i="7"/>
  <c r="C114" i="7"/>
  <c r="D114" i="7"/>
  <c r="E114" i="7"/>
  <c r="F114" i="7"/>
  <c r="G114" i="7"/>
  <c r="H114" i="7"/>
  <c r="I114" i="7"/>
  <c r="J114" i="7"/>
  <c r="K114" i="7"/>
  <c r="L114" i="7"/>
  <c r="R114" i="7" s="1"/>
  <c r="M114" i="7"/>
  <c r="N114" i="7"/>
  <c r="O114" i="7"/>
  <c r="P114" i="7"/>
  <c r="Q114" i="7"/>
  <c r="S114" i="7"/>
  <c r="T114" i="7"/>
  <c r="U114" i="7"/>
  <c r="V114" i="7"/>
  <c r="W114" i="7"/>
  <c r="T113" i="8" l="1"/>
  <c r="U113" i="8"/>
  <c r="U96" i="7"/>
  <c r="E113" i="7"/>
  <c r="T96" i="7"/>
  <c r="T24" i="7"/>
  <c r="U24" i="7"/>
  <c r="U53" i="7"/>
  <c r="T73" i="7"/>
  <c r="T30" i="7"/>
  <c r="U30" i="7"/>
  <c r="S30" i="7"/>
  <c r="U61" i="7"/>
  <c r="U55" i="7"/>
  <c r="U49" i="7"/>
  <c r="U17" i="7"/>
  <c r="T10" i="7"/>
  <c r="U108" i="7"/>
  <c r="U100" i="7"/>
  <c r="U88" i="7"/>
  <c r="T87" i="7"/>
  <c r="S72" i="7"/>
  <c r="Q67" i="7"/>
  <c r="U67" i="7" s="1"/>
  <c r="U66" i="7"/>
  <c r="U62" i="7"/>
  <c r="T61" i="7"/>
  <c r="U56" i="7"/>
  <c r="T53" i="7"/>
  <c r="U50" i="7"/>
  <c r="U42" i="7"/>
  <c r="U40" i="7"/>
  <c r="U36" i="7"/>
  <c r="T35" i="7"/>
  <c r="U18" i="7"/>
  <c r="T15" i="7"/>
  <c r="U12" i="7"/>
  <c r="T11" i="7"/>
  <c r="S24" i="7"/>
  <c r="R71" i="7"/>
  <c r="T94" i="7"/>
  <c r="T48" i="7"/>
  <c r="U35" i="7"/>
  <c r="U111" i="7"/>
  <c r="U103" i="7"/>
  <c r="U89" i="7"/>
  <c r="R72" i="7"/>
  <c r="P67" i="7"/>
  <c r="U63" i="7"/>
  <c r="U57" i="7"/>
  <c r="S53" i="7"/>
  <c r="U51" i="7"/>
  <c r="U43" i="7"/>
  <c r="U37" i="7"/>
  <c r="S33" i="7"/>
  <c r="U19" i="7"/>
  <c r="S15" i="7"/>
  <c r="U13" i="7"/>
  <c r="T67" i="7"/>
  <c r="U10" i="7"/>
  <c r="U15" i="7"/>
  <c r="U106" i="7"/>
  <c r="U98" i="7"/>
  <c r="U90" i="7"/>
  <c r="U73" i="7"/>
  <c r="U14" i="7"/>
  <c r="U48" i="7"/>
  <c r="E9" i="6"/>
  <c r="U15" i="6" s="1"/>
  <c r="P9" i="6"/>
  <c r="Q9" i="6"/>
  <c r="R9" i="6"/>
  <c r="S9" i="6"/>
  <c r="T9" i="6"/>
  <c r="U9" i="6"/>
  <c r="E10" i="6"/>
  <c r="P10" i="6"/>
  <c r="Q10" i="6"/>
  <c r="R10" i="6"/>
  <c r="S10" i="6"/>
  <c r="E11" i="6"/>
  <c r="T11" i="6" s="1"/>
  <c r="P11" i="6"/>
  <c r="Q11" i="6"/>
  <c r="R11" i="6"/>
  <c r="S11" i="6"/>
  <c r="E12" i="6"/>
  <c r="T12" i="6" s="1"/>
  <c r="P12" i="6"/>
  <c r="Q12" i="6"/>
  <c r="R12" i="6"/>
  <c r="S12" i="6"/>
  <c r="E13" i="6"/>
  <c r="T13" i="6" s="1"/>
  <c r="P13" i="6"/>
  <c r="Q13" i="6"/>
  <c r="U13" i="6" s="1"/>
  <c r="R13" i="6"/>
  <c r="S13" i="6"/>
  <c r="E14" i="6"/>
  <c r="T14" i="6" s="1"/>
  <c r="P14" i="6"/>
  <c r="Q14" i="6"/>
  <c r="R14" i="6"/>
  <c r="S14" i="6"/>
  <c r="B15" i="6"/>
  <c r="E15" i="6" s="1"/>
  <c r="C15" i="6"/>
  <c r="F15" i="6"/>
  <c r="G15" i="6"/>
  <c r="H15" i="6"/>
  <c r="I15" i="6"/>
  <c r="J15" i="6"/>
  <c r="K15" i="6"/>
  <c r="L15" i="6"/>
  <c r="R15" i="6" s="1"/>
  <c r="M15" i="6"/>
  <c r="N15" i="6"/>
  <c r="O15" i="6"/>
  <c r="Q15" i="6" s="1"/>
  <c r="P15" i="6"/>
  <c r="S15" i="6"/>
  <c r="V15" i="6"/>
  <c r="E17" i="6"/>
  <c r="T17" i="6" s="1"/>
  <c r="P17" i="6"/>
  <c r="Q17" i="6"/>
  <c r="R17" i="6"/>
  <c r="S17" i="6"/>
  <c r="E18" i="6"/>
  <c r="T18" i="6" s="1"/>
  <c r="P18" i="6"/>
  <c r="Q18" i="6"/>
  <c r="R18" i="6"/>
  <c r="S18" i="6"/>
  <c r="E19" i="6"/>
  <c r="P19" i="6"/>
  <c r="T19" i="6" s="1"/>
  <c r="Q19" i="6"/>
  <c r="U19" i="6" s="1"/>
  <c r="R19" i="6"/>
  <c r="S19" i="6"/>
  <c r="E20" i="6"/>
  <c r="U20" i="6" s="1"/>
  <c r="P20" i="6"/>
  <c r="Q20" i="6"/>
  <c r="R20" i="6"/>
  <c r="S20" i="6"/>
  <c r="T20" i="6"/>
  <c r="E21" i="6"/>
  <c r="P21" i="6"/>
  <c r="Q21" i="6"/>
  <c r="R21" i="6"/>
  <c r="S21" i="6"/>
  <c r="T21" i="6"/>
  <c r="U21" i="6"/>
  <c r="E22" i="6"/>
  <c r="P22" i="6"/>
  <c r="Q22" i="6"/>
  <c r="R22" i="6"/>
  <c r="S22" i="6"/>
  <c r="T22" i="6"/>
  <c r="U22" i="6"/>
  <c r="E23" i="6"/>
  <c r="P23" i="6"/>
  <c r="Q23" i="6"/>
  <c r="R23" i="6"/>
  <c r="S23" i="6"/>
  <c r="T23" i="6"/>
  <c r="U23" i="6"/>
  <c r="B24" i="6"/>
  <c r="E24" i="6" s="1"/>
  <c r="C24" i="6"/>
  <c r="F24" i="6"/>
  <c r="G24" i="6"/>
  <c r="H24" i="6"/>
  <c r="I24" i="6"/>
  <c r="J24" i="6"/>
  <c r="R24" i="6" s="1"/>
  <c r="K24" i="6"/>
  <c r="Q24" i="6" s="1"/>
  <c r="L24" i="6"/>
  <c r="M24" i="6"/>
  <c r="N24" i="6"/>
  <c r="O24" i="6"/>
  <c r="V24" i="6"/>
  <c r="E26" i="6"/>
  <c r="U26" i="6" s="1"/>
  <c r="P26" i="6"/>
  <c r="Q26" i="6"/>
  <c r="R26" i="6"/>
  <c r="S26" i="6"/>
  <c r="T26" i="6"/>
  <c r="E27" i="6"/>
  <c r="P27" i="6"/>
  <c r="Q27" i="6"/>
  <c r="R27" i="6"/>
  <c r="S27" i="6"/>
  <c r="T27" i="6"/>
  <c r="U27" i="6"/>
  <c r="E28" i="6"/>
  <c r="P28" i="6"/>
  <c r="Q28" i="6"/>
  <c r="R28" i="6"/>
  <c r="S28" i="6"/>
  <c r="T28" i="6"/>
  <c r="U28" i="6"/>
  <c r="E29" i="6"/>
  <c r="P29" i="6"/>
  <c r="Q29" i="6"/>
  <c r="R29" i="6"/>
  <c r="S29" i="6"/>
  <c r="T29" i="6"/>
  <c r="U29" i="6"/>
  <c r="B30" i="6"/>
  <c r="E30" i="6" s="1"/>
  <c r="C30" i="6"/>
  <c r="F30" i="6"/>
  <c r="G30" i="6"/>
  <c r="H30" i="6"/>
  <c r="I30" i="6"/>
  <c r="Q30" i="6" s="1"/>
  <c r="J30" i="6"/>
  <c r="R30" i="6" s="1"/>
  <c r="K30" i="6"/>
  <c r="S30" i="6" s="1"/>
  <c r="L30" i="6"/>
  <c r="M30" i="6"/>
  <c r="N30" i="6"/>
  <c r="O30" i="6"/>
  <c r="V30" i="6"/>
  <c r="E32" i="6"/>
  <c r="U32" i="6" s="1"/>
  <c r="P32" i="6"/>
  <c r="Q32" i="6"/>
  <c r="R32" i="6"/>
  <c r="S32" i="6"/>
  <c r="T32" i="6"/>
  <c r="B33" i="6"/>
  <c r="C33" i="6"/>
  <c r="E33" i="6" s="1"/>
  <c r="F33" i="6"/>
  <c r="G33" i="6"/>
  <c r="H33" i="6"/>
  <c r="P33" i="6" s="1"/>
  <c r="I33" i="6"/>
  <c r="J33" i="6"/>
  <c r="K33" i="6"/>
  <c r="L33" i="6"/>
  <c r="R33" i="6" s="1"/>
  <c r="M33" i="6"/>
  <c r="S33" i="6" s="1"/>
  <c r="N33" i="6"/>
  <c r="O33" i="6"/>
  <c r="Q33" i="6" s="1"/>
  <c r="V33" i="6"/>
  <c r="E35" i="6"/>
  <c r="P35" i="6"/>
  <c r="Q35" i="6"/>
  <c r="R35" i="6"/>
  <c r="S35" i="6"/>
  <c r="E36" i="6"/>
  <c r="T36" i="6" s="1"/>
  <c r="P36" i="6"/>
  <c r="Q36" i="6"/>
  <c r="R36" i="6"/>
  <c r="S36" i="6"/>
  <c r="E37" i="6"/>
  <c r="P37" i="6"/>
  <c r="Q37" i="6"/>
  <c r="R37" i="6"/>
  <c r="S37" i="6"/>
  <c r="T37" i="6"/>
  <c r="U37" i="6"/>
  <c r="E38" i="6"/>
  <c r="U38" i="6" s="1"/>
  <c r="P38" i="6"/>
  <c r="Q38" i="6"/>
  <c r="R38" i="6"/>
  <c r="S38" i="6"/>
  <c r="T38" i="6"/>
  <c r="E39" i="6"/>
  <c r="P39" i="6"/>
  <c r="Q39" i="6"/>
  <c r="R39" i="6"/>
  <c r="S39" i="6"/>
  <c r="T39" i="6"/>
  <c r="U39" i="6"/>
  <c r="B40" i="6"/>
  <c r="C40" i="6"/>
  <c r="E40" i="6"/>
  <c r="F40" i="6"/>
  <c r="G40" i="6"/>
  <c r="H40" i="6"/>
  <c r="P40" i="6" s="1"/>
  <c r="I40" i="6"/>
  <c r="J40" i="6"/>
  <c r="K40" i="6"/>
  <c r="L40" i="6"/>
  <c r="M40" i="6"/>
  <c r="N40" i="6"/>
  <c r="O40" i="6"/>
  <c r="Q40" i="6"/>
  <c r="R40" i="6"/>
  <c r="S40" i="6"/>
  <c r="V40" i="6"/>
  <c r="E42" i="6"/>
  <c r="T42" i="6" s="1"/>
  <c r="P42" i="6"/>
  <c r="Q42" i="6"/>
  <c r="R42" i="6"/>
  <c r="S42" i="6"/>
  <c r="E43" i="6"/>
  <c r="U43" i="6" s="1"/>
  <c r="P43" i="6"/>
  <c r="T43" i="6" s="1"/>
  <c r="Q43" i="6"/>
  <c r="R43" i="6"/>
  <c r="S43" i="6"/>
  <c r="E44" i="6"/>
  <c r="P44" i="6"/>
  <c r="Q44" i="6"/>
  <c r="U44" i="6" s="1"/>
  <c r="R44" i="6"/>
  <c r="S44" i="6"/>
  <c r="T44" i="6"/>
  <c r="E45" i="6"/>
  <c r="P45" i="6"/>
  <c r="Q45" i="6"/>
  <c r="R45" i="6"/>
  <c r="S45" i="6"/>
  <c r="T45" i="6"/>
  <c r="U45" i="6"/>
  <c r="E46" i="6"/>
  <c r="P46" i="6"/>
  <c r="Q46" i="6"/>
  <c r="R46" i="6"/>
  <c r="S46" i="6"/>
  <c r="T46" i="6"/>
  <c r="U46" i="6"/>
  <c r="E47" i="6"/>
  <c r="P47" i="6"/>
  <c r="Q47" i="6"/>
  <c r="R47" i="6"/>
  <c r="S47" i="6"/>
  <c r="T47" i="6"/>
  <c r="U47" i="6"/>
  <c r="E48" i="6"/>
  <c r="T53" i="6" s="1"/>
  <c r="P48" i="6"/>
  <c r="Q48" i="6"/>
  <c r="R48" i="6"/>
  <c r="S48" i="6"/>
  <c r="E49" i="6"/>
  <c r="T49" i="6" s="1"/>
  <c r="P49" i="6"/>
  <c r="Q49" i="6"/>
  <c r="R49" i="6"/>
  <c r="S49" i="6"/>
  <c r="E50" i="6"/>
  <c r="T50" i="6" s="1"/>
  <c r="P50" i="6"/>
  <c r="Q50" i="6"/>
  <c r="R50" i="6"/>
  <c r="S50" i="6"/>
  <c r="E51" i="6"/>
  <c r="P51" i="6"/>
  <c r="T51" i="6" s="1"/>
  <c r="Q51" i="6"/>
  <c r="U51" i="6" s="1"/>
  <c r="R51" i="6"/>
  <c r="S51" i="6"/>
  <c r="E52" i="6"/>
  <c r="P52" i="6"/>
  <c r="Q52" i="6"/>
  <c r="U52" i="6" s="1"/>
  <c r="R52" i="6"/>
  <c r="S52" i="6"/>
  <c r="T52" i="6"/>
  <c r="B53" i="6"/>
  <c r="E53" i="6" s="1"/>
  <c r="C53" i="6"/>
  <c r="F53" i="6"/>
  <c r="G53" i="6"/>
  <c r="H53" i="6"/>
  <c r="I53" i="6"/>
  <c r="J53" i="6"/>
  <c r="K53" i="6"/>
  <c r="L53" i="6"/>
  <c r="M53" i="6"/>
  <c r="N53" i="6"/>
  <c r="O53" i="6"/>
  <c r="Q53" i="6" s="1"/>
  <c r="P53" i="6"/>
  <c r="R53" i="6"/>
  <c r="S53" i="6"/>
  <c r="V53" i="6"/>
  <c r="E55" i="6"/>
  <c r="T55" i="6" s="1"/>
  <c r="P55" i="6"/>
  <c r="Q55" i="6"/>
  <c r="R55" i="6"/>
  <c r="S55" i="6"/>
  <c r="E56" i="6"/>
  <c r="T56" i="6" s="1"/>
  <c r="P56" i="6"/>
  <c r="Q56" i="6"/>
  <c r="R56" i="6"/>
  <c r="S56" i="6"/>
  <c r="E57" i="6"/>
  <c r="P57" i="6"/>
  <c r="Q57" i="6"/>
  <c r="R57" i="6"/>
  <c r="S57" i="6"/>
  <c r="T57" i="6"/>
  <c r="U57" i="6"/>
  <c r="E58" i="6"/>
  <c r="P58" i="6"/>
  <c r="Q58" i="6"/>
  <c r="R58" i="6"/>
  <c r="S58" i="6"/>
  <c r="T58" i="6"/>
  <c r="U58" i="6"/>
  <c r="B59" i="6"/>
  <c r="C59" i="6"/>
  <c r="E59" i="6"/>
  <c r="F59" i="6"/>
  <c r="G59" i="6"/>
  <c r="H59" i="6"/>
  <c r="I59" i="6"/>
  <c r="J59" i="6"/>
  <c r="K59" i="6"/>
  <c r="L59" i="6"/>
  <c r="M59" i="6"/>
  <c r="N59" i="6"/>
  <c r="O59" i="6"/>
  <c r="Q59" i="6" s="1"/>
  <c r="P59" i="6"/>
  <c r="R59" i="6"/>
  <c r="S59" i="6"/>
  <c r="T59" i="6"/>
  <c r="U59" i="6"/>
  <c r="V59" i="6"/>
  <c r="E61" i="6"/>
  <c r="T66" i="6" s="1"/>
  <c r="P61" i="6"/>
  <c r="Q61" i="6"/>
  <c r="R61" i="6"/>
  <c r="S61" i="6"/>
  <c r="E62" i="6"/>
  <c r="T62" i="6" s="1"/>
  <c r="P62" i="6"/>
  <c r="Q62" i="6"/>
  <c r="R62" i="6"/>
  <c r="S62" i="6"/>
  <c r="E63" i="6"/>
  <c r="P63" i="6"/>
  <c r="Q63" i="6"/>
  <c r="R63" i="6"/>
  <c r="S63" i="6"/>
  <c r="T63" i="6"/>
  <c r="U63" i="6"/>
  <c r="E64" i="6"/>
  <c r="P64" i="6"/>
  <c r="Q64" i="6"/>
  <c r="R64" i="6"/>
  <c r="S64" i="6"/>
  <c r="T64" i="6"/>
  <c r="U64" i="6"/>
  <c r="E65" i="6"/>
  <c r="P65" i="6"/>
  <c r="Q65" i="6"/>
  <c r="R65" i="6"/>
  <c r="S65" i="6"/>
  <c r="T65" i="6"/>
  <c r="U65" i="6"/>
  <c r="B66" i="6"/>
  <c r="E66" i="6" s="1"/>
  <c r="C66" i="6"/>
  <c r="F66" i="6"/>
  <c r="G66" i="6"/>
  <c r="H66" i="6"/>
  <c r="I66" i="6"/>
  <c r="J66" i="6"/>
  <c r="K66" i="6"/>
  <c r="L66" i="6"/>
  <c r="M66" i="6"/>
  <c r="N66" i="6"/>
  <c r="O66" i="6"/>
  <c r="P66" i="6"/>
  <c r="Q66" i="6"/>
  <c r="R66" i="6"/>
  <c r="S66" i="6"/>
  <c r="V66" i="6"/>
  <c r="B67" i="6"/>
  <c r="C67" i="6"/>
  <c r="E67" i="6"/>
  <c r="F67" i="6"/>
  <c r="G67" i="6"/>
  <c r="H67" i="6"/>
  <c r="I67" i="6"/>
  <c r="J67" i="6"/>
  <c r="K67" i="6"/>
  <c r="Q67" i="6" s="1"/>
  <c r="U67" i="6" s="1"/>
  <c r="L67" i="6"/>
  <c r="P67" i="6" s="1"/>
  <c r="M67" i="6"/>
  <c r="N67" i="6"/>
  <c r="O67" i="6"/>
  <c r="V67" i="6"/>
  <c r="E69" i="6"/>
  <c r="P69" i="6"/>
  <c r="Q69" i="6"/>
  <c r="R69" i="6"/>
  <c r="S69" i="6"/>
  <c r="T69" i="6"/>
  <c r="U69" i="6"/>
  <c r="E70" i="6"/>
  <c r="P70" i="6"/>
  <c r="Q70" i="6"/>
  <c r="R70" i="6"/>
  <c r="S70" i="6"/>
  <c r="T70" i="6"/>
  <c r="U70" i="6"/>
  <c r="B71" i="6"/>
  <c r="E71" i="6" s="1"/>
  <c r="C71" i="6"/>
  <c r="F71" i="6"/>
  <c r="G71" i="6"/>
  <c r="H71" i="6"/>
  <c r="I71" i="6"/>
  <c r="J71" i="6"/>
  <c r="P71" i="6" s="1"/>
  <c r="K71" i="6"/>
  <c r="Q71" i="6" s="1"/>
  <c r="L71" i="6"/>
  <c r="M71" i="6"/>
  <c r="N71" i="6"/>
  <c r="O71" i="6"/>
  <c r="R71" i="6"/>
  <c r="T71" i="6"/>
  <c r="U71" i="6"/>
  <c r="V71" i="6"/>
  <c r="B72" i="6"/>
  <c r="C72" i="6"/>
  <c r="E72" i="6"/>
  <c r="F72" i="6"/>
  <c r="G72" i="6"/>
  <c r="H72" i="6"/>
  <c r="I72" i="6"/>
  <c r="J72" i="6"/>
  <c r="K72" i="6"/>
  <c r="L72" i="6"/>
  <c r="M72" i="6"/>
  <c r="Q72" i="6" s="1"/>
  <c r="N72" i="6"/>
  <c r="P72" i="6" s="1"/>
  <c r="O72" i="6"/>
  <c r="R72" i="6"/>
  <c r="T72" i="6"/>
  <c r="U72" i="6"/>
  <c r="V72" i="6"/>
  <c r="B73" i="6"/>
  <c r="E73" i="6" s="1"/>
  <c r="C73" i="6"/>
  <c r="F73" i="6"/>
  <c r="G73" i="6"/>
  <c r="H73" i="6"/>
  <c r="I73" i="6"/>
  <c r="Q73" i="6" s="1"/>
  <c r="J73" i="6"/>
  <c r="R73" i="6" s="1"/>
  <c r="K73" i="6"/>
  <c r="S73" i="6" s="1"/>
  <c r="L73" i="6"/>
  <c r="M73" i="6"/>
  <c r="N73" i="6"/>
  <c r="O73" i="6"/>
  <c r="V73" i="6"/>
  <c r="A77" i="6"/>
  <c r="B80" i="6"/>
  <c r="C80" i="6"/>
  <c r="D80" i="6"/>
  <c r="E80" i="6"/>
  <c r="F80" i="6"/>
  <c r="G80" i="6"/>
  <c r="H80" i="6"/>
  <c r="I80" i="6"/>
  <c r="J80" i="6"/>
  <c r="K80" i="6"/>
  <c r="L80" i="6"/>
  <c r="M80" i="6"/>
  <c r="V80" i="6"/>
  <c r="W80" i="6"/>
  <c r="E81" i="6"/>
  <c r="E82" i="6"/>
  <c r="E83" i="6"/>
  <c r="E84" i="6"/>
  <c r="E87" i="6"/>
  <c r="T87" i="6" s="1"/>
  <c r="P87" i="6"/>
  <c r="Q87" i="6"/>
  <c r="R87" i="6"/>
  <c r="S87" i="6"/>
  <c r="E88" i="6"/>
  <c r="T88" i="6" s="1"/>
  <c r="P88" i="6"/>
  <c r="Q88" i="6"/>
  <c r="R88" i="6"/>
  <c r="S88" i="6"/>
  <c r="E89" i="6"/>
  <c r="P89" i="6"/>
  <c r="Q89" i="6"/>
  <c r="R89" i="6"/>
  <c r="S89" i="6"/>
  <c r="T89" i="6"/>
  <c r="U89" i="6"/>
  <c r="E90" i="6"/>
  <c r="T90" i="6" s="1"/>
  <c r="P90" i="6"/>
  <c r="Q90" i="6"/>
  <c r="R90" i="6"/>
  <c r="S90" i="6"/>
  <c r="E91" i="6"/>
  <c r="P91" i="6"/>
  <c r="Q91" i="6"/>
  <c r="R91" i="6"/>
  <c r="S91" i="6"/>
  <c r="T91" i="6"/>
  <c r="U91" i="6"/>
  <c r="E92" i="6"/>
  <c r="P92" i="6"/>
  <c r="Q92" i="6"/>
  <c r="R92" i="6"/>
  <c r="S92" i="6"/>
  <c r="T92" i="6"/>
  <c r="U92" i="6"/>
  <c r="E93" i="6"/>
  <c r="P93" i="6"/>
  <c r="Q93" i="6"/>
  <c r="R93" i="6"/>
  <c r="S93" i="6"/>
  <c r="T93" i="6"/>
  <c r="U93" i="6"/>
  <c r="E94" i="6"/>
  <c r="U94" i="6" s="1"/>
  <c r="P94" i="6"/>
  <c r="Q94" i="6"/>
  <c r="R94" i="6"/>
  <c r="S94" i="6"/>
  <c r="B96" i="6"/>
  <c r="C96" i="6"/>
  <c r="C113" i="6" s="1"/>
  <c r="D96" i="6"/>
  <c r="F96" i="6"/>
  <c r="G96" i="6"/>
  <c r="H96" i="6"/>
  <c r="I96" i="6"/>
  <c r="J96" i="6"/>
  <c r="K96" i="6"/>
  <c r="K113" i="6" s="1"/>
  <c r="L96" i="6"/>
  <c r="R96" i="6" s="1"/>
  <c r="M96" i="6"/>
  <c r="S96" i="6"/>
  <c r="V96" i="6"/>
  <c r="V113" i="6" s="1"/>
  <c r="W96" i="6"/>
  <c r="W113" i="6" s="1"/>
  <c r="E97" i="6"/>
  <c r="E96" i="6" s="1"/>
  <c r="R97" i="6"/>
  <c r="S97" i="6"/>
  <c r="T97" i="6"/>
  <c r="E98" i="6"/>
  <c r="T98" i="6" s="1"/>
  <c r="R98" i="6"/>
  <c r="S98" i="6"/>
  <c r="E99" i="6"/>
  <c r="R99" i="6"/>
  <c r="S99" i="6"/>
  <c r="T99" i="6"/>
  <c r="U99" i="6"/>
  <c r="E100" i="6"/>
  <c r="T100" i="6" s="1"/>
  <c r="R100" i="6"/>
  <c r="S100" i="6"/>
  <c r="E101" i="6"/>
  <c r="U101" i="6" s="1"/>
  <c r="R101" i="6"/>
  <c r="S101" i="6"/>
  <c r="T101" i="6"/>
  <c r="E102" i="6"/>
  <c r="T102" i="6" s="1"/>
  <c r="R102" i="6"/>
  <c r="S102" i="6"/>
  <c r="U102" i="6"/>
  <c r="E103" i="6"/>
  <c r="T103" i="6" s="1"/>
  <c r="R103" i="6"/>
  <c r="S103" i="6"/>
  <c r="E104" i="6"/>
  <c r="R104" i="6"/>
  <c r="S104" i="6"/>
  <c r="T104" i="6"/>
  <c r="U104" i="6"/>
  <c r="E105" i="6"/>
  <c r="R105" i="6"/>
  <c r="S105" i="6"/>
  <c r="T105" i="6"/>
  <c r="U105" i="6"/>
  <c r="E106" i="6"/>
  <c r="T106" i="6" s="1"/>
  <c r="R106" i="6"/>
  <c r="S106" i="6"/>
  <c r="E107" i="6"/>
  <c r="R107" i="6"/>
  <c r="S107" i="6"/>
  <c r="T107" i="6"/>
  <c r="U107" i="6"/>
  <c r="E108" i="6"/>
  <c r="T108" i="6" s="1"/>
  <c r="R108" i="6"/>
  <c r="S108" i="6"/>
  <c r="E109" i="6"/>
  <c r="U109" i="6" s="1"/>
  <c r="R109" i="6"/>
  <c r="S109" i="6"/>
  <c r="T109" i="6"/>
  <c r="E110" i="6"/>
  <c r="T110" i="6" s="1"/>
  <c r="R110" i="6"/>
  <c r="S110" i="6"/>
  <c r="U110" i="6"/>
  <c r="E111" i="6"/>
  <c r="T111" i="6" s="1"/>
  <c r="R111" i="6"/>
  <c r="S111" i="6"/>
  <c r="R112" i="6"/>
  <c r="S112" i="6"/>
  <c r="T112" i="6"/>
  <c r="U112" i="6"/>
  <c r="B113" i="6"/>
  <c r="D113" i="6"/>
  <c r="F113" i="6"/>
  <c r="G113" i="6"/>
  <c r="H113" i="6"/>
  <c r="I113" i="6"/>
  <c r="J113" i="6"/>
  <c r="L113" i="6"/>
  <c r="M113" i="6"/>
  <c r="S113" i="6" s="1"/>
  <c r="N113" i="6"/>
  <c r="O113" i="6"/>
  <c r="P113" i="6"/>
  <c r="Q113" i="6"/>
  <c r="R113" i="6"/>
  <c r="B114" i="6"/>
  <c r="C114" i="6"/>
  <c r="D114" i="6"/>
  <c r="E114" i="6"/>
  <c r="F114" i="6"/>
  <c r="G114" i="6"/>
  <c r="H114" i="6"/>
  <c r="I114" i="6"/>
  <c r="J114" i="6"/>
  <c r="K114" i="6"/>
  <c r="L114" i="6"/>
  <c r="R114" i="6" s="1"/>
  <c r="M114" i="6"/>
  <c r="N114" i="6"/>
  <c r="O114" i="6"/>
  <c r="P114" i="6"/>
  <c r="Q114" i="6"/>
  <c r="S114" i="6"/>
  <c r="T114" i="6"/>
  <c r="U114" i="6"/>
  <c r="V114" i="6"/>
  <c r="W114" i="6"/>
  <c r="T113" i="7" l="1"/>
  <c r="U113" i="7"/>
  <c r="T33" i="6"/>
  <c r="U33" i="6"/>
  <c r="U96" i="6"/>
  <c r="E113" i="6"/>
  <c r="T96" i="6"/>
  <c r="T40" i="6"/>
  <c r="U30" i="6"/>
  <c r="U24" i="6"/>
  <c r="S71" i="6"/>
  <c r="S67" i="6"/>
  <c r="U97" i="6"/>
  <c r="T94" i="6"/>
  <c r="U87" i="6"/>
  <c r="P73" i="6"/>
  <c r="T73" i="6" s="1"/>
  <c r="R67" i="6"/>
  <c r="U61" i="6"/>
  <c r="U55" i="6"/>
  <c r="U53" i="6"/>
  <c r="U49" i="6"/>
  <c r="T48" i="6"/>
  <c r="U35" i="6"/>
  <c r="P30" i="6"/>
  <c r="T30" i="6" s="1"/>
  <c r="P24" i="6"/>
  <c r="T24" i="6" s="1"/>
  <c r="U17" i="6"/>
  <c r="U11" i="6"/>
  <c r="T10" i="6"/>
  <c r="T67" i="6"/>
  <c r="U48" i="6"/>
  <c r="U10" i="6"/>
  <c r="U108" i="6"/>
  <c r="U100" i="6"/>
  <c r="U88" i="6"/>
  <c r="S72" i="6"/>
  <c r="U66" i="6"/>
  <c r="U62" i="6"/>
  <c r="T61" i="6"/>
  <c r="U56" i="6"/>
  <c r="U50" i="6"/>
  <c r="U42" i="6"/>
  <c r="U40" i="6"/>
  <c r="U36" i="6"/>
  <c r="T35" i="6"/>
  <c r="U18" i="6"/>
  <c r="T15" i="6"/>
  <c r="U12" i="6"/>
  <c r="S24" i="6"/>
  <c r="U111" i="6"/>
  <c r="U103" i="6"/>
  <c r="U106" i="6"/>
  <c r="U98" i="6"/>
  <c r="U90" i="6"/>
  <c r="U73" i="6"/>
  <c r="U14" i="6"/>
  <c r="E9" i="5"/>
  <c r="P9" i="5"/>
  <c r="Q9" i="5"/>
  <c r="R9" i="5"/>
  <c r="S9" i="5"/>
  <c r="E10" i="5"/>
  <c r="P10" i="5"/>
  <c r="Q10" i="5"/>
  <c r="R10" i="5"/>
  <c r="S10" i="5"/>
  <c r="E11" i="5"/>
  <c r="P11" i="5"/>
  <c r="T11" i="5" s="1"/>
  <c r="Q11" i="5"/>
  <c r="U11" i="5" s="1"/>
  <c r="R11" i="5"/>
  <c r="S11" i="5"/>
  <c r="E12" i="5"/>
  <c r="P12" i="5"/>
  <c r="Q12" i="5"/>
  <c r="R12" i="5"/>
  <c r="S12" i="5"/>
  <c r="T12" i="5"/>
  <c r="U12" i="5"/>
  <c r="E13" i="5"/>
  <c r="P13" i="5"/>
  <c r="Q13" i="5"/>
  <c r="R13" i="5"/>
  <c r="S13" i="5"/>
  <c r="T13" i="5"/>
  <c r="U13" i="5"/>
  <c r="E14" i="5"/>
  <c r="P14" i="5"/>
  <c r="Q14" i="5"/>
  <c r="R14" i="5"/>
  <c r="S14" i="5"/>
  <c r="T14" i="5"/>
  <c r="U14" i="5"/>
  <c r="B15" i="5"/>
  <c r="E15" i="5" s="1"/>
  <c r="C15" i="5"/>
  <c r="F15" i="5"/>
  <c r="G15" i="5"/>
  <c r="H15" i="5"/>
  <c r="P15" i="5" s="1"/>
  <c r="I15" i="5"/>
  <c r="J15" i="5"/>
  <c r="K15" i="5"/>
  <c r="Q15" i="5" s="1"/>
  <c r="L15" i="5"/>
  <c r="M15" i="5"/>
  <c r="N15" i="5"/>
  <c r="O15" i="5"/>
  <c r="R15" i="5"/>
  <c r="S15" i="5"/>
  <c r="V15" i="5"/>
  <c r="E17" i="5"/>
  <c r="P17" i="5"/>
  <c r="T17" i="5" s="1"/>
  <c r="Q17" i="5"/>
  <c r="U17" i="5" s="1"/>
  <c r="R17" i="5"/>
  <c r="S17" i="5"/>
  <c r="E18" i="5"/>
  <c r="P18" i="5"/>
  <c r="Q18" i="5"/>
  <c r="R18" i="5"/>
  <c r="S18" i="5"/>
  <c r="T18" i="5"/>
  <c r="U18" i="5"/>
  <c r="E19" i="5"/>
  <c r="P19" i="5"/>
  <c r="Q19" i="5"/>
  <c r="R19" i="5"/>
  <c r="S19" i="5"/>
  <c r="T19" i="5"/>
  <c r="U19" i="5"/>
  <c r="E20" i="5"/>
  <c r="P20" i="5"/>
  <c r="Q20" i="5"/>
  <c r="R20" i="5"/>
  <c r="S20" i="5"/>
  <c r="T20" i="5"/>
  <c r="U20" i="5"/>
  <c r="E21" i="5"/>
  <c r="U21" i="5" s="1"/>
  <c r="P21" i="5"/>
  <c r="Q21" i="5"/>
  <c r="R21" i="5"/>
  <c r="S21" i="5"/>
  <c r="T21" i="5"/>
  <c r="E22" i="5"/>
  <c r="T22" i="5" s="1"/>
  <c r="P22" i="5"/>
  <c r="Q22" i="5"/>
  <c r="R22" i="5"/>
  <c r="S22" i="5"/>
  <c r="U22" i="5"/>
  <c r="E23" i="5"/>
  <c r="T23" i="5" s="1"/>
  <c r="P23" i="5"/>
  <c r="Q23" i="5"/>
  <c r="R23" i="5"/>
  <c r="S23" i="5"/>
  <c r="B24" i="5"/>
  <c r="E24" i="5" s="1"/>
  <c r="C24" i="5"/>
  <c r="F24" i="5"/>
  <c r="G24" i="5"/>
  <c r="H24" i="5"/>
  <c r="I24" i="5"/>
  <c r="J24" i="5"/>
  <c r="K24" i="5"/>
  <c r="Q24" i="5" s="1"/>
  <c r="L24" i="5"/>
  <c r="P24" i="5" s="1"/>
  <c r="M24" i="5"/>
  <c r="N24" i="5"/>
  <c r="O24" i="5"/>
  <c r="V24" i="5"/>
  <c r="W24" i="5"/>
  <c r="E26" i="5"/>
  <c r="P26" i="5"/>
  <c r="Q26" i="5"/>
  <c r="R26" i="5"/>
  <c r="S26" i="5"/>
  <c r="T26" i="5"/>
  <c r="U26" i="5"/>
  <c r="E27" i="5"/>
  <c r="P27" i="5"/>
  <c r="Q27" i="5"/>
  <c r="R27" i="5"/>
  <c r="S27" i="5"/>
  <c r="T27" i="5"/>
  <c r="U27" i="5"/>
  <c r="E28" i="5"/>
  <c r="U28" i="5" s="1"/>
  <c r="P28" i="5"/>
  <c r="Q28" i="5"/>
  <c r="R28" i="5"/>
  <c r="S28" i="5"/>
  <c r="T28" i="5"/>
  <c r="E29" i="5"/>
  <c r="T29" i="5" s="1"/>
  <c r="P29" i="5"/>
  <c r="Q29" i="5"/>
  <c r="R29" i="5"/>
  <c r="S29" i="5"/>
  <c r="U29" i="5"/>
  <c r="B30" i="5"/>
  <c r="C30" i="5"/>
  <c r="E30" i="5" s="1"/>
  <c r="F30" i="5"/>
  <c r="G30" i="5"/>
  <c r="H30" i="5"/>
  <c r="I30" i="5"/>
  <c r="J30" i="5"/>
  <c r="P30" i="5" s="1"/>
  <c r="K30" i="5"/>
  <c r="Q30" i="5" s="1"/>
  <c r="L30" i="5"/>
  <c r="M30" i="5"/>
  <c r="S30" i="5" s="1"/>
  <c r="N30" i="5"/>
  <c r="O30" i="5"/>
  <c r="R30" i="5"/>
  <c r="V30" i="5"/>
  <c r="E32" i="5"/>
  <c r="P32" i="5"/>
  <c r="Q32" i="5"/>
  <c r="R32" i="5"/>
  <c r="S32" i="5"/>
  <c r="T32" i="5"/>
  <c r="U32" i="5"/>
  <c r="B33" i="5"/>
  <c r="E33" i="5" s="1"/>
  <c r="C33" i="5"/>
  <c r="F33" i="5"/>
  <c r="G33" i="5"/>
  <c r="H33" i="5"/>
  <c r="I33" i="5"/>
  <c r="J33" i="5"/>
  <c r="P33" i="5" s="1"/>
  <c r="K33" i="5"/>
  <c r="L33" i="5"/>
  <c r="M33" i="5"/>
  <c r="N33" i="5"/>
  <c r="O33" i="5"/>
  <c r="Q33" i="5" s="1"/>
  <c r="R33" i="5"/>
  <c r="S33" i="5"/>
  <c r="V33" i="5"/>
  <c r="E35" i="5"/>
  <c r="T40" i="5" s="1"/>
  <c r="P35" i="5"/>
  <c r="Q35" i="5"/>
  <c r="R35" i="5"/>
  <c r="S35" i="5"/>
  <c r="E36" i="5"/>
  <c r="P36" i="5"/>
  <c r="T36" i="5" s="1"/>
  <c r="Q36" i="5"/>
  <c r="U36" i="5" s="1"/>
  <c r="R36" i="5"/>
  <c r="S36" i="5"/>
  <c r="E37" i="5"/>
  <c r="P37" i="5"/>
  <c r="Q37" i="5"/>
  <c r="R37" i="5"/>
  <c r="S37" i="5"/>
  <c r="T37" i="5"/>
  <c r="U37" i="5"/>
  <c r="E38" i="5"/>
  <c r="P38" i="5"/>
  <c r="Q38" i="5"/>
  <c r="R38" i="5"/>
  <c r="S38" i="5"/>
  <c r="T38" i="5"/>
  <c r="U38" i="5"/>
  <c r="E39" i="5"/>
  <c r="P39" i="5"/>
  <c r="Q39" i="5"/>
  <c r="R39" i="5"/>
  <c r="S39" i="5"/>
  <c r="T39" i="5"/>
  <c r="U39" i="5"/>
  <c r="B40" i="5"/>
  <c r="E40" i="5" s="1"/>
  <c r="C40" i="5"/>
  <c r="F40" i="5"/>
  <c r="G40" i="5"/>
  <c r="H40" i="5"/>
  <c r="I40" i="5"/>
  <c r="J40" i="5"/>
  <c r="K40" i="5"/>
  <c r="Q40" i="5" s="1"/>
  <c r="L40" i="5"/>
  <c r="M40" i="5"/>
  <c r="N40" i="5"/>
  <c r="O40" i="5"/>
  <c r="P40" i="5"/>
  <c r="R40" i="5"/>
  <c r="S40" i="5"/>
  <c r="V40" i="5"/>
  <c r="W40" i="5"/>
  <c r="E42" i="5"/>
  <c r="T42" i="5" s="1"/>
  <c r="P42" i="5"/>
  <c r="Q42" i="5"/>
  <c r="R42" i="5"/>
  <c r="S42" i="5"/>
  <c r="E43" i="5"/>
  <c r="P43" i="5"/>
  <c r="T43" i="5" s="1"/>
  <c r="Q43" i="5"/>
  <c r="U43" i="5" s="1"/>
  <c r="R43" i="5"/>
  <c r="S43" i="5"/>
  <c r="E44" i="5"/>
  <c r="P44" i="5"/>
  <c r="Q44" i="5"/>
  <c r="R44" i="5"/>
  <c r="S44" i="5"/>
  <c r="T44" i="5"/>
  <c r="U44" i="5"/>
  <c r="E45" i="5"/>
  <c r="P45" i="5"/>
  <c r="Q45" i="5"/>
  <c r="R45" i="5"/>
  <c r="S45" i="5"/>
  <c r="T45" i="5"/>
  <c r="U45" i="5"/>
  <c r="E46" i="5"/>
  <c r="P46" i="5"/>
  <c r="Q46" i="5"/>
  <c r="R46" i="5"/>
  <c r="S46" i="5"/>
  <c r="T46" i="5"/>
  <c r="U46" i="5"/>
  <c r="E47" i="5"/>
  <c r="U47" i="5" s="1"/>
  <c r="P47" i="5"/>
  <c r="Q47" i="5"/>
  <c r="R47" i="5"/>
  <c r="S47" i="5"/>
  <c r="T47" i="5"/>
  <c r="E48" i="5"/>
  <c r="T48" i="5" s="1"/>
  <c r="P48" i="5"/>
  <c r="Q48" i="5"/>
  <c r="R48" i="5"/>
  <c r="S48" i="5"/>
  <c r="U48" i="5"/>
  <c r="E49" i="5"/>
  <c r="T49" i="5" s="1"/>
  <c r="P49" i="5"/>
  <c r="Q49" i="5"/>
  <c r="R49" i="5"/>
  <c r="S49" i="5"/>
  <c r="E50" i="5"/>
  <c r="T50" i="5" s="1"/>
  <c r="P50" i="5"/>
  <c r="Q50" i="5"/>
  <c r="R50" i="5"/>
  <c r="S50" i="5"/>
  <c r="E51" i="5"/>
  <c r="P51" i="5"/>
  <c r="T51" i="5" s="1"/>
  <c r="Q51" i="5"/>
  <c r="U51" i="5" s="1"/>
  <c r="R51" i="5"/>
  <c r="S51" i="5"/>
  <c r="E52" i="5"/>
  <c r="P52" i="5"/>
  <c r="Q52" i="5"/>
  <c r="U52" i="5" s="1"/>
  <c r="R52" i="5"/>
  <c r="S52" i="5"/>
  <c r="T52" i="5"/>
  <c r="B53" i="5"/>
  <c r="E53" i="5" s="1"/>
  <c r="C53" i="5"/>
  <c r="F53" i="5"/>
  <c r="G53" i="5"/>
  <c r="H53" i="5"/>
  <c r="I53" i="5"/>
  <c r="J53" i="5"/>
  <c r="K53" i="5"/>
  <c r="L53" i="5"/>
  <c r="M53" i="5"/>
  <c r="N53" i="5"/>
  <c r="P53" i="5" s="1"/>
  <c r="O53" i="5"/>
  <c r="Q53" i="5"/>
  <c r="R53" i="5"/>
  <c r="S53" i="5"/>
  <c r="V53" i="5"/>
  <c r="E55" i="5"/>
  <c r="T55" i="5" s="1"/>
  <c r="P55" i="5"/>
  <c r="Q55" i="5"/>
  <c r="R55" i="5"/>
  <c r="S55" i="5"/>
  <c r="E56" i="5"/>
  <c r="T56" i="5" s="1"/>
  <c r="P56" i="5"/>
  <c r="Q56" i="5"/>
  <c r="R56" i="5"/>
  <c r="S56" i="5"/>
  <c r="E57" i="5"/>
  <c r="P57" i="5"/>
  <c r="Q57" i="5"/>
  <c r="R57" i="5"/>
  <c r="S57" i="5"/>
  <c r="T57" i="5"/>
  <c r="U57" i="5"/>
  <c r="E58" i="5"/>
  <c r="P58" i="5"/>
  <c r="Q58" i="5"/>
  <c r="R58" i="5"/>
  <c r="S58" i="5"/>
  <c r="T58" i="5"/>
  <c r="U58" i="5"/>
  <c r="B59" i="5"/>
  <c r="E59" i="5" s="1"/>
  <c r="C59" i="5"/>
  <c r="F59" i="5"/>
  <c r="G59" i="5"/>
  <c r="H59" i="5"/>
  <c r="I59" i="5"/>
  <c r="J59" i="5"/>
  <c r="K59" i="5"/>
  <c r="L59" i="5"/>
  <c r="M59" i="5"/>
  <c r="N59" i="5"/>
  <c r="P59" i="5" s="1"/>
  <c r="O59" i="5"/>
  <c r="Q59" i="5"/>
  <c r="R59" i="5"/>
  <c r="S59" i="5"/>
  <c r="V59" i="5"/>
  <c r="E61" i="5"/>
  <c r="T61" i="5" s="1"/>
  <c r="P61" i="5"/>
  <c r="Q61" i="5"/>
  <c r="R61" i="5"/>
  <c r="S61" i="5"/>
  <c r="E62" i="5"/>
  <c r="T62" i="5" s="1"/>
  <c r="P62" i="5"/>
  <c r="Q62" i="5"/>
  <c r="R62" i="5"/>
  <c r="S62" i="5"/>
  <c r="E63" i="5"/>
  <c r="P63" i="5"/>
  <c r="Q63" i="5"/>
  <c r="R63" i="5"/>
  <c r="S63" i="5"/>
  <c r="T63" i="5"/>
  <c r="U63" i="5"/>
  <c r="E64" i="5"/>
  <c r="P64" i="5"/>
  <c r="Q64" i="5"/>
  <c r="R64" i="5"/>
  <c r="S64" i="5"/>
  <c r="T64" i="5"/>
  <c r="U64" i="5"/>
  <c r="E65" i="5"/>
  <c r="P65" i="5"/>
  <c r="Q65" i="5"/>
  <c r="R65" i="5"/>
  <c r="S65" i="5"/>
  <c r="T65" i="5"/>
  <c r="U65" i="5"/>
  <c r="B66" i="5"/>
  <c r="E66" i="5" s="1"/>
  <c r="C66" i="5"/>
  <c r="F66" i="5"/>
  <c r="G66" i="5"/>
  <c r="H66" i="5"/>
  <c r="I66" i="5"/>
  <c r="Q66" i="5" s="1"/>
  <c r="J66" i="5"/>
  <c r="P66" i="5" s="1"/>
  <c r="T66" i="5" s="1"/>
  <c r="K66" i="5"/>
  <c r="L66" i="5"/>
  <c r="M66" i="5"/>
  <c r="N66" i="5"/>
  <c r="O66" i="5"/>
  <c r="R66" i="5"/>
  <c r="S66" i="5"/>
  <c r="V66" i="5"/>
  <c r="B67" i="5"/>
  <c r="E67" i="5" s="1"/>
  <c r="C67" i="5"/>
  <c r="F67" i="5"/>
  <c r="G67" i="5"/>
  <c r="H67" i="5"/>
  <c r="I67" i="5"/>
  <c r="J67" i="5"/>
  <c r="K67" i="5"/>
  <c r="Q67" i="5" s="1"/>
  <c r="U67" i="5" s="1"/>
  <c r="L67" i="5"/>
  <c r="P67" i="5" s="1"/>
  <c r="M67" i="5"/>
  <c r="N67" i="5"/>
  <c r="O67" i="5"/>
  <c r="V67" i="5"/>
  <c r="W67" i="5"/>
  <c r="E69" i="5"/>
  <c r="T71" i="5" s="1"/>
  <c r="P69" i="5"/>
  <c r="Q69" i="5"/>
  <c r="R69" i="5"/>
  <c r="S69" i="5"/>
  <c r="T69" i="5"/>
  <c r="U69" i="5"/>
  <c r="E70" i="5"/>
  <c r="P70" i="5"/>
  <c r="Q70" i="5"/>
  <c r="R70" i="5"/>
  <c r="S70" i="5"/>
  <c r="T70" i="5"/>
  <c r="U70" i="5"/>
  <c r="B71" i="5"/>
  <c r="E71" i="5" s="1"/>
  <c r="C71" i="5"/>
  <c r="F71" i="5"/>
  <c r="G71" i="5"/>
  <c r="H71" i="5"/>
  <c r="P71" i="5" s="1"/>
  <c r="I71" i="5"/>
  <c r="J71" i="5"/>
  <c r="K71" i="5"/>
  <c r="Q71" i="5" s="1"/>
  <c r="L71" i="5"/>
  <c r="M71" i="5"/>
  <c r="N71" i="5"/>
  <c r="O71" i="5"/>
  <c r="R71" i="5"/>
  <c r="S71" i="5"/>
  <c r="U71" i="5"/>
  <c r="V71" i="5"/>
  <c r="B72" i="5"/>
  <c r="C72" i="5"/>
  <c r="E72" i="5" s="1"/>
  <c r="F72" i="5"/>
  <c r="G72" i="5"/>
  <c r="H72" i="5"/>
  <c r="I72" i="5"/>
  <c r="J72" i="5"/>
  <c r="K72" i="5"/>
  <c r="L72" i="5"/>
  <c r="P72" i="5" s="1"/>
  <c r="M72" i="5"/>
  <c r="Q72" i="5" s="1"/>
  <c r="N72" i="5"/>
  <c r="O72" i="5"/>
  <c r="T72" i="5"/>
  <c r="U72" i="5"/>
  <c r="V72" i="5"/>
  <c r="B73" i="5"/>
  <c r="E73" i="5" s="1"/>
  <c r="C73" i="5"/>
  <c r="F73" i="5"/>
  <c r="G73" i="5"/>
  <c r="H73" i="5"/>
  <c r="P73" i="5" s="1"/>
  <c r="I73" i="5"/>
  <c r="J73" i="5"/>
  <c r="R73" i="5" s="1"/>
  <c r="K73" i="5"/>
  <c r="Q73" i="5" s="1"/>
  <c r="L73" i="5"/>
  <c r="M73" i="5"/>
  <c r="N73" i="5"/>
  <c r="O73" i="5"/>
  <c r="S73" i="5"/>
  <c r="V73" i="5"/>
  <c r="W73" i="5"/>
  <c r="A77" i="5"/>
  <c r="B80" i="5"/>
  <c r="C80" i="5"/>
  <c r="D80" i="5"/>
  <c r="F80" i="5"/>
  <c r="G80" i="5"/>
  <c r="H80" i="5"/>
  <c r="I80" i="5"/>
  <c r="J80" i="5"/>
  <c r="K80" i="5"/>
  <c r="L80" i="5"/>
  <c r="M80" i="5"/>
  <c r="V80" i="5"/>
  <c r="W80" i="5"/>
  <c r="E81" i="5"/>
  <c r="E82" i="5"/>
  <c r="E80" i="5" s="1"/>
  <c r="E83" i="5"/>
  <c r="E84" i="5"/>
  <c r="E87" i="5"/>
  <c r="U87" i="5" s="1"/>
  <c r="P87" i="5"/>
  <c r="Q87" i="5"/>
  <c r="R87" i="5"/>
  <c r="S87" i="5"/>
  <c r="E88" i="5"/>
  <c r="T88" i="5" s="1"/>
  <c r="P88" i="5"/>
  <c r="Q88" i="5"/>
  <c r="R88" i="5"/>
  <c r="S88" i="5"/>
  <c r="E89" i="5"/>
  <c r="T89" i="5" s="1"/>
  <c r="P89" i="5"/>
  <c r="Q89" i="5"/>
  <c r="R89" i="5"/>
  <c r="S89" i="5"/>
  <c r="E90" i="5"/>
  <c r="T90" i="5" s="1"/>
  <c r="P90" i="5"/>
  <c r="Q90" i="5"/>
  <c r="R90" i="5"/>
  <c r="S90" i="5"/>
  <c r="E91" i="5"/>
  <c r="P91" i="5"/>
  <c r="Q91" i="5"/>
  <c r="R91" i="5"/>
  <c r="S91" i="5"/>
  <c r="T91" i="5"/>
  <c r="U91" i="5"/>
  <c r="E92" i="5"/>
  <c r="P92" i="5"/>
  <c r="Q92" i="5"/>
  <c r="R92" i="5"/>
  <c r="S92" i="5"/>
  <c r="T92" i="5"/>
  <c r="U92" i="5"/>
  <c r="E93" i="5"/>
  <c r="P93" i="5"/>
  <c r="Q93" i="5"/>
  <c r="R93" i="5"/>
  <c r="S93" i="5"/>
  <c r="T93" i="5"/>
  <c r="U93" i="5"/>
  <c r="E94" i="5"/>
  <c r="P94" i="5"/>
  <c r="Q94" i="5"/>
  <c r="R94" i="5"/>
  <c r="S94" i="5"/>
  <c r="T94" i="5"/>
  <c r="U94" i="5"/>
  <c r="B96" i="5"/>
  <c r="B113" i="5" s="1"/>
  <c r="C96" i="5"/>
  <c r="D96" i="5"/>
  <c r="D113" i="5" s="1"/>
  <c r="F96" i="5"/>
  <c r="G96" i="5"/>
  <c r="G113" i="5" s="1"/>
  <c r="H96" i="5"/>
  <c r="I96" i="5"/>
  <c r="J96" i="5"/>
  <c r="J113" i="5" s="1"/>
  <c r="K96" i="5"/>
  <c r="L96" i="5"/>
  <c r="L113" i="5" s="1"/>
  <c r="R113" i="5" s="1"/>
  <c r="M96" i="5"/>
  <c r="S96" i="5"/>
  <c r="V96" i="5"/>
  <c r="V113" i="5" s="1"/>
  <c r="W96" i="5"/>
  <c r="E97" i="5"/>
  <c r="E96" i="5" s="1"/>
  <c r="R97" i="5"/>
  <c r="S97" i="5"/>
  <c r="T97" i="5"/>
  <c r="U97" i="5"/>
  <c r="E98" i="5"/>
  <c r="T98" i="5" s="1"/>
  <c r="R98" i="5"/>
  <c r="S98" i="5"/>
  <c r="E99" i="5"/>
  <c r="R99" i="5"/>
  <c r="S99" i="5"/>
  <c r="T99" i="5"/>
  <c r="U99" i="5"/>
  <c r="E100" i="5"/>
  <c r="T100" i="5" s="1"/>
  <c r="R100" i="5"/>
  <c r="S100" i="5"/>
  <c r="U100" i="5"/>
  <c r="E101" i="5"/>
  <c r="T101" i="5" s="1"/>
  <c r="R101" i="5"/>
  <c r="S101" i="5"/>
  <c r="E102" i="5"/>
  <c r="R102" i="5"/>
  <c r="S102" i="5"/>
  <c r="T102" i="5"/>
  <c r="U102" i="5"/>
  <c r="E103" i="5"/>
  <c r="T103" i="5" s="1"/>
  <c r="R103" i="5"/>
  <c r="S103" i="5"/>
  <c r="E104" i="5"/>
  <c r="U104" i="5" s="1"/>
  <c r="R104" i="5"/>
  <c r="S104" i="5"/>
  <c r="T104" i="5"/>
  <c r="E105" i="5"/>
  <c r="R105" i="5"/>
  <c r="S105" i="5"/>
  <c r="T105" i="5"/>
  <c r="U105" i="5"/>
  <c r="E106" i="5"/>
  <c r="T106" i="5" s="1"/>
  <c r="R106" i="5"/>
  <c r="S106" i="5"/>
  <c r="E107" i="5"/>
  <c r="R107" i="5"/>
  <c r="S107" i="5"/>
  <c r="T107" i="5"/>
  <c r="U107" i="5"/>
  <c r="E108" i="5"/>
  <c r="T108" i="5" s="1"/>
  <c r="R108" i="5"/>
  <c r="S108" i="5"/>
  <c r="U108" i="5"/>
  <c r="E109" i="5"/>
  <c r="T109" i="5" s="1"/>
  <c r="R109" i="5"/>
  <c r="S109" i="5"/>
  <c r="E110" i="5"/>
  <c r="R110" i="5"/>
  <c r="S110" i="5"/>
  <c r="T110" i="5"/>
  <c r="U110" i="5"/>
  <c r="E111" i="5"/>
  <c r="T111" i="5" s="1"/>
  <c r="R111" i="5"/>
  <c r="S111" i="5"/>
  <c r="R112" i="5"/>
  <c r="S112" i="5"/>
  <c r="T112" i="5"/>
  <c r="U112" i="5"/>
  <c r="C113" i="5"/>
  <c r="F113" i="5"/>
  <c r="H113" i="5"/>
  <c r="I113" i="5"/>
  <c r="K113" i="5"/>
  <c r="M113" i="5"/>
  <c r="N113" i="5"/>
  <c r="O113" i="5"/>
  <c r="P113" i="5"/>
  <c r="Q113" i="5"/>
  <c r="S113" i="5"/>
  <c r="W113" i="5"/>
  <c r="B114" i="5"/>
  <c r="C114" i="5"/>
  <c r="D114" i="5"/>
  <c r="E114" i="5"/>
  <c r="T114" i="5" s="1"/>
  <c r="F114" i="5"/>
  <c r="G114" i="5"/>
  <c r="H114" i="5"/>
  <c r="I114" i="5"/>
  <c r="J114" i="5"/>
  <c r="K114" i="5"/>
  <c r="L114" i="5"/>
  <c r="M114" i="5"/>
  <c r="N114" i="5"/>
  <c r="O114" i="5"/>
  <c r="P114" i="5"/>
  <c r="Q114" i="5"/>
  <c r="R114" i="5"/>
  <c r="S114" i="5"/>
  <c r="U114" i="5"/>
  <c r="V114" i="5"/>
  <c r="W114" i="5"/>
  <c r="T113" i="6" l="1"/>
  <c r="U113" i="6"/>
  <c r="T15" i="5"/>
  <c r="T30" i="5"/>
  <c r="U30" i="5"/>
  <c r="T24" i="5"/>
  <c r="U24" i="5"/>
  <c r="T67" i="5"/>
  <c r="T53" i="5"/>
  <c r="T33" i="5"/>
  <c r="U33" i="5"/>
  <c r="T96" i="5"/>
  <c r="U96" i="5"/>
  <c r="E113" i="5"/>
  <c r="T59" i="5"/>
  <c r="U59" i="5"/>
  <c r="U88" i="5"/>
  <c r="S67" i="5"/>
  <c r="S24" i="5"/>
  <c r="U111" i="5"/>
  <c r="U103" i="5"/>
  <c r="R96" i="5"/>
  <c r="U89" i="5"/>
  <c r="S72" i="5"/>
  <c r="R67" i="5"/>
  <c r="U61" i="5"/>
  <c r="U55" i="5"/>
  <c r="U53" i="5"/>
  <c r="U49" i="5"/>
  <c r="R24" i="5"/>
  <c r="U23" i="5"/>
  <c r="U9" i="5"/>
  <c r="U106" i="5"/>
  <c r="U98" i="5"/>
  <c r="U90" i="5"/>
  <c r="R72" i="5"/>
  <c r="U66" i="5"/>
  <c r="U62" i="5"/>
  <c r="U56" i="5"/>
  <c r="U50" i="5"/>
  <c r="U42" i="5"/>
  <c r="U35" i="5"/>
  <c r="U10" i="5"/>
  <c r="T9" i="5"/>
  <c r="T87" i="5"/>
  <c r="U73" i="5"/>
  <c r="U40" i="5"/>
  <c r="T35" i="5"/>
  <c r="U15" i="5"/>
  <c r="T10" i="5"/>
  <c r="U109" i="5"/>
  <c r="U101" i="5"/>
  <c r="T73" i="5"/>
  <c r="E9" i="4"/>
  <c r="T9" i="4" s="1"/>
  <c r="P9" i="4"/>
  <c r="Q9" i="4"/>
  <c r="R9" i="4"/>
  <c r="S9" i="4"/>
  <c r="U9" i="4"/>
  <c r="E10" i="4"/>
  <c r="P10" i="4"/>
  <c r="Q10" i="4"/>
  <c r="R10" i="4"/>
  <c r="S10" i="4"/>
  <c r="E11" i="4"/>
  <c r="T11" i="4" s="1"/>
  <c r="P11" i="4"/>
  <c r="Q11" i="4"/>
  <c r="R11" i="4"/>
  <c r="S11" i="4"/>
  <c r="E12" i="4"/>
  <c r="P12" i="4"/>
  <c r="Q12" i="4"/>
  <c r="R12" i="4"/>
  <c r="S12" i="4"/>
  <c r="T12" i="4"/>
  <c r="U12" i="4"/>
  <c r="E13" i="4"/>
  <c r="P13" i="4"/>
  <c r="Q13" i="4"/>
  <c r="U13" i="4" s="1"/>
  <c r="R13" i="4"/>
  <c r="S13" i="4"/>
  <c r="T13" i="4"/>
  <c r="E14" i="4"/>
  <c r="P14" i="4"/>
  <c r="Q14" i="4"/>
  <c r="R14" i="4"/>
  <c r="S14" i="4"/>
  <c r="T14" i="4"/>
  <c r="U14" i="4"/>
  <c r="B15" i="4"/>
  <c r="E15" i="4" s="1"/>
  <c r="C15" i="4"/>
  <c r="F15" i="4"/>
  <c r="G15" i="4"/>
  <c r="H15" i="4"/>
  <c r="P15" i="4" s="1"/>
  <c r="I15" i="4"/>
  <c r="J15" i="4"/>
  <c r="K15" i="4"/>
  <c r="Q15" i="4" s="1"/>
  <c r="L15" i="4"/>
  <c r="R15" i="4" s="1"/>
  <c r="M15" i="4"/>
  <c r="N15" i="4"/>
  <c r="O15" i="4"/>
  <c r="S15" i="4"/>
  <c r="V15" i="4"/>
  <c r="E17" i="4"/>
  <c r="T17" i="4" s="1"/>
  <c r="P17" i="4"/>
  <c r="Q17" i="4"/>
  <c r="R17" i="4"/>
  <c r="S17" i="4"/>
  <c r="E18" i="4"/>
  <c r="P18" i="4"/>
  <c r="Q18" i="4"/>
  <c r="R18" i="4"/>
  <c r="S18" i="4"/>
  <c r="T18" i="4"/>
  <c r="U18" i="4"/>
  <c r="E19" i="4"/>
  <c r="P19" i="4"/>
  <c r="Q19" i="4"/>
  <c r="R19" i="4"/>
  <c r="S19" i="4"/>
  <c r="T19" i="4"/>
  <c r="U19" i="4"/>
  <c r="E20" i="4"/>
  <c r="P20" i="4"/>
  <c r="Q20" i="4"/>
  <c r="R20" i="4"/>
  <c r="S20" i="4"/>
  <c r="T20" i="4"/>
  <c r="U20" i="4"/>
  <c r="E21" i="4"/>
  <c r="P21" i="4"/>
  <c r="Q21" i="4"/>
  <c r="R21" i="4"/>
  <c r="S21" i="4"/>
  <c r="T21" i="4"/>
  <c r="U21" i="4"/>
  <c r="E22" i="4"/>
  <c r="P22" i="4"/>
  <c r="Q22" i="4"/>
  <c r="R22" i="4"/>
  <c r="S22" i="4"/>
  <c r="T22" i="4"/>
  <c r="U22" i="4"/>
  <c r="E23" i="4"/>
  <c r="T23" i="4" s="1"/>
  <c r="P23" i="4"/>
  <c r="Q23" i="4"/>
  <c r="R23" i="4"/>
  <c r="S23" i="4"/>
  <c r="U23" i="4"/>
  <c r="B24" i="4"/>
  <c r="E24" i="4" s="1"/>
  <c r="C24" i="4"/>
  <c r="F24" i="4"/>
  <c r="G24" i="4"/>
  <c r="H24" i="4"/>
  <c r="I24" i="4"/>
  <c r="J24" i="4"/>
  <c r="P24" i="4" s="1"/>
  <c r="K24" i="4"/>
  <c r="S24" i="4" s="1"/>
  <c r="L24" i="4"/>
  <c r="M24" i="4"/>
  <c r="N24" i="4"/>
  <c r="O24" i="4"/>
  <c r="R24" i="4"/>
  <c r="V24" i="4"/>
  <c r="E26" i="4"/>
  <c r="U26" i="4" s="1"/>
  <c r="P26" i="4"/>
  <c r="Q26" i="4"/>
  <c r="R26" i="4"/>
  <c r="S26" i="4"/>
  <c r="T26" i="4"/>
  <c r="E27" i="4"/>
  <c r="P27" i="4"/>
  <c r="Q27" i="4"/>
  <c r="R27" i="4"/>
  <c r="S27" i="4"/>
  <c r="T27" i="4"/>
  <c r="U27" i="4"/>
  <c r="E28" i="4"/>
  <c r="P28" i="4"/>
  <c r="Q28" i="4"/>
  <c r="R28" i="4"/>
  <c r="S28" i="4"/>
  <c r="T28" i="4"/>
  <c r="U28" i="4"/>
  <c r="E29" i="4"/>
  <c r="T29" i="4" s="1"/>
  <c r="P29" i="4"/>
  <c r="Q29" i="4"/>
  <c r="R29" i="4"/>
  <c r="S29" i="4"/>
  <c r="U29" i="4"/>
  <c r="B30" i="4"/>
  <c r="E30" i="4" s="1"/>
  <c r="C30" i="4"/>
  <c r="F30" i="4"/>
  <c r="G30" i="4"/>
  <c r="H30" i="4"/>
  <c r="I30" i="4"/>
  <c r="J30" i="4"/>
  <c r="P30" i="4" s="1"/>
  <c r="K30" i="4"/>
  <c r="Q30" i="4" s="1"/>
  <c r="L30" i="4"/>
  <c r="M30" i="4"/>
  <c r="N30" i="4"/>
  <c r="O30" i="4"/>
  <c r="R30" i="4"/>
  <c r="V30" i="4"/>
  <c r="E32" i="4"/>
  <c r="U32" i="4" s="1"/>
  <c r="P32" i="4"/>
  <c r="Q32" i="4"/>
  <c r="R32" i="4"/>
  <c r="S32" i="4"/>
  <c r="T32" i="4"/>
  <c r="B33" i="4"/>
  <c r="C33" i="4"/>
  <c r="E33" i="4"/>
  <c r="T33" i="4" s="1"/>
  <c r="F33" i="4"/>
  <c r="G33" i="4"/>
  <c r="H33" i="4"/>
  <c r="I33" i="4"/>
  <c r="J33" i="4"/>
  <c r="K33" i="4"/>
  <c r="L33" i="4"/>
  <c r="R33" i="4" s="1"/>
  <c r="M33" i="4"/>
  <c r="Q33" i="4" s="1"/>
  <c r="U33" i="4" s="1"/>
  <c r="N33" i="4"/>
  <c r="O33" i="4"/>
  <c r="P33" i="4"/>
  <c r="V33" i="4"/>
  <c r="E35" i="4"/>
  <c r="T40" i="4" s="1"/>
  <c r="P35" i="4"/>
  <c r="Q35" i="4"/>
  <c r="R35" i="4"/>
  <c r="S35" i="4"/>
  <c r="E36" i="4"/>
  <c r="P36" i="4"/>
  <c r="T36" i="4" s="1"/>
  <c r="Q36" i="4"/>
  <c r="U36" i="4" s="1"/>
  <c r="R36" i="4"/>
  <c r="S36" i="4"/>
  <c r="E37" i="4"/>
  <c r="T37" i="4" s="1"/>
  <c r="P37" i="4"/>
  <c r="Q37" i="4"/>
  <c r="R37" i="4"/>
  <c r="S37" i="4"/>
  <c r="E38" i="4"/>
  <c r="U38" i="4" s="1"/>
  <c r="P38" i="4"/>
  <c r="T38" i="4" s="1"/>
  <c r="Q38" i="4"/>
  <c r="R38" i="4"/>
  <c r="S38" i="4"/>
  <c r="E39" i="4"/>
  <c r="P39" i="4"/>
  <c r="Q39" i="4"/>
  <c r="R39" i="4"/>
  <c r="S39" i="4"/>
  <c r="T39" i="4"/>
  <c r="U39" i="4"/>
  <c r="B40" i="4"/>
  <c r="C40" i="4"/>
  <c r="E40" i="4"/>
  <c r="F40" i="4"/>
  <c r="G40" i="4"/>
  <c r="H40" i="4"/>
  <c r="I40" i="4"/>
  <c r="Q40" i="4" s="1"/>
  <c r="J40" i="4"/>
  <c r="K40" i="4"/>
  <c r="L40" i="4"/>
  <c r="M40" i="4"/>
  <c r="S40" i="4" s="1"/>
  <c r="N40" i="4"/>
  <c r="O40" i="4"/>
  <c r="P40" i="4"/>
  <c r="R40" i="4"/>
  <c r="V40" i="4"/>
  <c r="E42" i="4"/>
  <c r="P42" i="4"/>
  <c r="Q42" i="4"/>
  <c r="R42" i="4"/>
  <c r="S42" i="4"/>
  <c r="T42" i="4"/>
  <c r="U42" i="4"/>
  <c r="E43" i="4"/>
  <c r="T43" i="4" s="1"/>
  <c r="P43" i="4"/>
  <c r="Q43" i="4"/>
  <c r="R43" i="4"/>
  <c r="S43" i="4"/>
  <c r="E44" i="4"/>
  <c r="U44" i="4" s="1"/>
  <c r="P44" i="4"/>
  <c r="Q44" i="4"/>
  <c r="R44" i="4"/>
  <c r="S44" i="4"/>
  <c r="T44" i="4"/>
  <c r="E45" i="4"/>
  <c r="P45" i="4"/>
  <c r="Q45" i="4"/>
  <c r="R45" i="4"/>
  <c r="S45" i="4"/>
  <c r="T45" i="4"/>
  <c r="U45" i="4"/>
  <c r="E46" i="4"/>
  <c r="P46" i="4"/>
  <c r="Q46" i="4"/>
  <c r="R46" i="4"/>
  <c r="S46" i="4"/>
  <c r="T46" i="4"/>
  <c r="U46" i="4"/>
  <c r="E47" i="4"/>
  <c r="T47" i="4" s="1"/>
  <c r="P47" i="4"/>
  <c r="Q47" i="4"/>
  <c r="R47" i="4"/>
  <c r="S47" i="4"/>
  <c r="U47" i="4"/>
  <c r="E48" i="4"/>
  <c r="T53" i="4" s="1"/>
  <c r="P48" i="4"/>
  <c r="Q48" i="4"/>
  <c r="R48" i="4"/>
  <c r="S48" i="4"/>
  <c r="E49" i="4"/>
  <c r="T49" i="4" s="1"/>
  <c r="P49" i="4"/>
  <c r="Q49" i="4"/>
  <c r="R49" i="4"/>
  <c r="S49" i="4"/>
  <c r="E50" i="4"/>
  <c r="P50" i="4"/>
  <c r="Q50" i="4"/>
  <c r="R50" i="4"/>
  <c r="S50" i="4"/>
  <c r="T50" i="4"/>
  <c r="U50" i="4"/>
  <c r="E51" i="4"/>
  <c r="T51" i="4" s="1"/>
  <c r="P51" i="4"/>
  <c r="Q51" i="4"/>
  <c r="R51" i="4"/>
  <c r="S51" i="4"/>
  <c r="E52" i="4"/>
  <c r="U52" i="4" s="1"/>
  <c r="P52" i="4"/>
  <c r="Q52" i="4"/>
  <c r="R52" i="4"/>
  <c r="S52" i="4"/>
  <c r="T52" i="4"/>
  <c r="B53" i="4"/>
  <c r="C53" i="4"/>
  <c r="E53" i="4"/>
  <c r="F53" i="4"/>
  <c r="G53" i="4"/>
  <c r="H53" i="4"/>
  <c r="I53" i="4"/>
  <c r="J53" i="4"/>
  <c r="K53" i="4"/>
  <c r="L53" i="4"/>
  <c r="R53" i="4" s="1"/>
  <c r="M53" i="4"/>
  <c r="S53" i="4" s="1"/>
  <c r="N53" i="4"/>
  <c r="O53" i="4"/>
  <c r="Q53" i="4" s="1"/>
  <c r="P53" i="4"/>
  <c r="V53" i="4"/>
  <c r="E55" i="4"/>
  <c r="T55" i="4" s="1"/>
  <c r="P55" i="4"/>
  <c r="Q55" i="4"/>
  <c r="R55" i="4"/>
  <c r="S55" i="4"/>
  <c r="E56" i="4"/>
  <c r="P56" i="4"/>
  <c r="Q56" i="4"/>
  <c r="R56" i="4"/>
  <c r="S56" i="4"/>
  <c r="T56" i="4"/>
  <c r="U56" i="4"/>
  <c r="E57" i="4"/>
  <c r="T57" i="4" s="1"/>
  <c r="P57" i="4"/>
  <c r="Q57" i="4"/>
  <c r="R57" i="4"/>
  <c r="S57" i="4"/>
  <c r="E58" i="4"/>
  <c r="U58" i="4" s="1"/>
  <c r="P58" i="4"/>
  <c r="Q58" i="4"/>
  <c r="R58" i="4"/>
  <c r="S58" i="4"/>
  <c r="T58" i="4"/>
  <c r="B59" i="4"/>
  <c r="C59" i="4"/>
  <c r="E59" i="4"/>
  <c r="T59" i="4" s="1"/>
  <c r="F59" i="4"/>
  <c r="G59" i="4"/>
  <c r="H59" i="4"/>
  <c r="P59" i="4" s="1"/>
  <c r="I59" i="4"/>
  <c r="J59" i="4"/>
  <c r="K59" i="4"/>
  <c r="L59" i="4"/>
  <c r="M59" i="4"/>
  <c r="N59" i="4"/>
  <c r="O59" i="4"/>
  <c r="Q59" i="4" s="1"/>
  <c r="R59" i="4"/>
  <c r="S59" i="4"/>
  <c r="U59" i="4"/>
  <c r="V59" i="4"/>
  <c r="E61" i="4"/>
  <c r="T66" i="4" s="1"/>
  <c r="P61" i="4"/>
  <c r="Q61" i="4"/>
  <c r="R61" i="4"/>
  <c r="S61" i="4"/>
  <c r="E62" i="4"/>
  <c r="P62" i="4"/>
  <c r="Q62" i="4"/>
  <c r="R62" i="4"/>
  <c r="S62" i="4"/>
  <c r="T62" i="4"/>
  <c r="U62" i="4"/>
  <c r="E63" i="4"/>
  <c r="T63" i="4" s="1"/>
  <c r="P63" i="4"/>
  <c r="Q63" i="4"/>
  <c r="R63" i="4"/>
  <c r="S63" i="4"/>
  <c r="E64" i="4"/>
  <c r="U64" i="4" s="1"/>
  <c r="P64" i="4"/>
  <c r="Q64" i="4"/>
  <c r="R64" i="4"/>
  <c r="S64" i="4"/>
  <c r="T64" i="4"/>
  <c r="E65" i="4"/>
  <c r="P65" i="4"/>
  <c r="Q65" i="4"/>
  <c r="R65" i="4"/>
  <c r="S65" i="4"/>
  <c r="T65" i="4"/>
  <c r="U65" i="4"/>
  <c r="B66" i="4"/>
  <c r="C66" i="4"/>
  <c r="E66" i="4"/>
  <c r="F66" i="4"/>
  <c r="G66" i="4"/>
  <c r="H66" i="4"/>
  <c r="P66" i="4" s="1"/>
  <c r="I66" i="4"/>
  <c r="J66" i="4"/>
  <c r="K66" i="4"/>
  <c r="L66" i="4"/>
  <c r="M66" i="4"/>
  <c r="S66" i="4" s="1"/>
  <c r="N66" i="4"/>
  <c r="O66" i="4"/>
  <c r="Q66" i="4"/>
  <c r="R66" i="4"/>
  <c r="V66" i="4"/>
  <c r="B67" i="4"/>
  <c r="C67" i="4"/>
  <c r="E67" i="4"/>
  <c r="F67" i="4"/>
  <c r="G67" i="4"/>
  <c r="H67" i="4"/>
  <c r="I67" i="4"/>
  <c r="J67" i="4"/>
  <c r="K67" i="4"/>
  <c r="Q67" i="4" s="1"/>
  <c r="U67" i="4" s="1"/>
  <c r="L67" i="4"/>
  <c r="P67" i="4" s="1"/>
  <c r="M67" i="4"/>
  <c r="S67" i="4" s="1"/>
  <c r="N67" i="4"/>
  <c r="O67" i="4"/>
  <c r="V67" i="4"/>
  <c r="E69" i="4"/>
  <c r="P69" i="4"/>
  <c r="Q69" i="4"/>
  <c r="R69" i="4"/>
  <c r="S69" i="4"/>
  <c r="T69" i="4"/>
  <c r="U69" i="4"/>
  <c r="E70" i="4"/>
  <c r="T70" i="4" s="1"/>
  <c r="P70" i="4"/>
  <c r="Q70" i="4"/>
  <c r="R70" i="4"/>
  <c r="S70" i="4"/>
  <c r="U70" i="4"/>
  <c r="B71" i="4"/>
  <c r="E71" i="4" s="1"/>
  <c r="C71" i="4"/>
  <c r="F71" i="4"/>
  <c r="G71" i="4"/>
  <c r="H71" i="4"/>
  <c r="I71" i="4"/>
  <c r="J71" i="4"/>
  <c r="P71" i="4" s="1"/>
  <c r="K71" i="4"/>
  <c r="Q71" i="4" s="1"/>
  <c r="L71" i="4"/>
  <c r="M71" i="4"/>
  <c r="N71" i="4"/>
  <c r="O71" i="4"/>
  <c r="S71" i="4"/>
  <c r="T71" i="4"/>
  <c r="U71" i="4"/>
  <c r="V71" i="4"/>
  <c r="B72" i="4"/>
  <c r="C72" i="4"/>
  <c r="E72" i="4"/>
  <c r="F72" i="4"/>
  <c r="G72" i="4"/>
  <c r="H72" i="4"/>
  <c r="I72" i="4"/>
  <c r="J72" i="4"/>
  <c r="K72" i="4"/>
  <c r="L72" i="4"/>
  <c r="R72" i="4" s="1"/>
  <c r="M72" i="4"/>
  <c r="S72" i="4" s="1"/>
  <c r="N72" i="4"/>
  <c r="P72" i="4" s="1"/>
  <c r="O72" i="4"/>
  <c r="Q72" i="4" s="1"/>
  <c r="T72" i="4"/>
  <c r="U72" i="4"/>
  <c r="V72" i="4"/>
  <c r="B73" i="4"/>
  <c r="E73" i="4" s="1"/>
  <c r="C73" i="4"/>
  <c r="F73" i="4"/>
  <c r="G73" i="4"/>
  <c r="H73" i="4"/>
  <c r="I73" i="4"/>
  <c r="J73" i="4"/>
  <c r="P73" i="4" s="1"/>
  <c r="K73" i="4"/>
  <c r="S73" i="4" s="1"/>
  <c r="L73" i="4"/>
  <c r="M73" i="4"/>
  <c r="N73" i="4"/>
  <c r="O73" i="4"/>
  <c r="V73" i="4"/>
  <c r="A77" i="4"/>
  <c r="B80" i="4"/>
  <c r="C80" i="4"/>
  <c r="D80" i="4"/>
  <c r="E80" i="4"/>
  <c r="F80" i="4"/>
  <c r="G80" i="4"/>
  <c r="H80" i="4"/>
  <c r="I80" i="4"/>
  <c r="J80" i="4"/>
  <c r="K80" i="4"/>
  <c r="L80" i="4"/>
  <c r="M80" i="4"/>
  <c r="V80" i="4"/>
  <c r="W80" i="4"/>
  <c r="E81" i="4"/>
  <c r="E82" i="4"/>
  <c r="E83" i="4"/>
  <c r="E84" i="4"/>
  <c r="E87" i="4"/>
  <c r="T87" i="4" s="1"/>
  <c r="P87" i="4"/>
  <c r="Q87" i="4"/>
  <c r="R87" i="4"/>
  <c r="S87" i="4"/>
  <c r="E88" i="4"/>
  <c r="P88" i="4"/>
  <c r="Q88" i="4"/>
  <c r="R88" i="4"/>
  <c r="S88" i="4"/>
  <c r="T88" i="4"/>
  <c r="U88" i="4"/>
  <c r="E89" i="4"/>
  <c r="T89" i="4" s="1"/>
  <c r="P89" i="4"/>
  <c r="Q89" i="4"/>
  <c r="R89" i="4"/>
  <c r="S89" i="4"/>
  <c r="U89" i="4"/>
  <c r="E90" i="4"/>
  <c r="T90" i="4" s="1"/>
  <c r="P90" i="4"/>
  <c r="Q90" i="4"/>
  <c r="R90" i="4"/>
  <c r="S90" i="4"/>
  <c r="E91" i="4"/>
  <c r="P91" i="4"/>
  <c r="Q91" i="4"/>
  <c r="R91" i="4"/>
  <c r="S91" i="4"/>
  <c r="T91" i="4"/>
  <c r="U91" i="4"/>
  <c r="E92" i="4"/>
  <c r="P92" i="4"/>
  <c r="Q92" i="4"/>
  <c r="R92" i="4"/>
  <c r="S92" i="4"/>
  <c r="T92" i="4"/>
  <c r="U92" i="4"/>
  <c r="E93" i="4"/>
  <c r="T93" i="4" s="1"/>
  <c r="P93" i="4"/>
  <c r="Q93" i="4"/>
  <c r="R93" i="4"/>
  <c r="S93" i="4"/>
  <c r="U93" i="4"/>
  <c r="E94" i="4"/>
  <c r="T94" i="4" s="1"/>
  <c r="P94" i="4"/>
  <c r="Q94" i="4"/>
  <c r="R94" i="4"/>
  <c r="S94" i="4"/>
  <c r="B96" i="4"/>
  <c r="C96" i="4"/>
  <c r="C113" i="4" s="1"/>
  <c r="D96" i="4"/>
  <c r="F96" i="4"/>
  <c r="G96" i="4"/>
  <c r="H96" i="4"/>
  <c r="I96" i="4"/>
  <c r="J96" i="4"/>
  <c r="K96" i="4"/>
  <c r="K113" i="4" s="1"/>
  <c r="L96" i="4"/>
  <c r="R96" i="4" s="1"/>
  <c r="M96" i="4"/>
  <c r="S96" i="4"/>
  <c r="V96" i="4"/>
  <c r="V113" i="4" s="1"/>
  <c r="W96" i="4"/>
  <c r="W113" i="4" s="1"/>
  <c r="E97" i="4"/>
  <c r="E96" i="4" s="1"/>
  <c r="R97" i="4"/>
  <c r="S97" i="4"/>
  <c r="T97" i="4"/>
  <c r="E98" i="4"/>
  <c r="R98" i="4"/>
  <c r="S98" i="4"/>
  <c r="T98" i="4"/>
  <c r="U98" i="4"/>
  <c r="E99" i="4"/>
  <c r="T99" i="4" s="1"/>
  <c r="R99" i="4"/>
  <c r="S99" i="4"/>
  <c r="U99" i="4"/>
  <c r="E100" i="4"/>
  <c r="T100" i="4" s="1"/>
  <c r="R100" i="4"/>
  <c r="S100" i="4"/>
  <c r="E101" i="4"/>
  <c r="R101" i="4"/>
  <c r="S101" i="4"/>
  <c r="T101" i="4"/>
  <c r="U101" i="4"/>
  <c r="E102" i="4"/>
  <c r="U102" i="4" s="1"/>
  <c r="R102" i="4"/>
  <c r="S102" i="4"/>
  <c r="T102" i="4"/>
  <c r="E103" i="4"/>
  <c r="T103" i="4" s="1"/>
  <c r="R103" i="4"/>
  <c r="S103" i="4"/>
  <c r="E104" i="4"/>
  <c r="R104" i="4"/>
  <c r="S104" i="4"/>
  <c r="T104" i="4"/>
  <c r="U104" i="4"/>
  <c r="E105" i="4"/>
  <c r="T105" i="4" s="1"/>
  <c r="R105" i="4"/>
  <c r="S105" i="4"/>
  <c r="E106" i="4"/>
  <c r="R106" i="4"/>
  <c r="S106" i="4"/>
  <c r="T106" i="4"/>
  <c r="U106" i="4"/>
  <c r="E107" i="4"/>
  <c r="T107" i="4" s="1"/>
  <c r="R107" i="4"/>
  <c r="S107" i="4"/>
  <c r="U107" i="4"/>
  <c r="E108" i="4"/>
  <c r="T108" i="4" s="1"/>
  <c r="R108" i="4"/>
  <c r="S108" i="4"/>
  <c r="E109" i="4"/>
  <c r="R109" i="4"/>
  <c r="S109" i="4"/>
  <c r="T109" i="4"/>
  <c r="U109" i="4"/>
  <c r="E110" i="4"/>
  <c r="U110" i="4" s="1"/>
  <c r="R110" i="4"/>
  <c r="S110" i="4"/>
  <c r="T110" i="4"/>
  <c r="E111" i="4"/>
  <c r="T111" i="4" s="1"/>
  <c r="R111" i="4"/>
  <c r="S111" i="4"/>
  <c r="R112" i="4"/>
  <c r="S112" i="4"/>
  <c r="T112" i="4"/>
  <c r="U112" i="4"/>
  <c r="B113" i="4"/>
  <c r="D113" i="4"/>
  <c r="F113" i="4"/>
  <c r="G113" i="4"/>
  <c r="H113" i="4"/>
  <c r="I113" i="4"/>
  <c r="J113" i="4"/>
  <c r="L113" i="4"/>
  <c r="M113" i="4"/>
  <c r="N113" i="4"/>
  <c r="O113" i="4"/>
  <c r="P113" i="4"/>
  <c r="Q113" i="4"/>
  <c r="R113" i="4"/>
  <c r="S113" i="4"/>
  <c r="B114" i="4"/>
  <c r="C114" i="4"/>
  <c r="D114" i="4"/>
  <c r="E114" i="4"/>
  <c r="F114" i="4"/>
  <c r="G114" i="4"/>
  <c r="H114" i="4"/>
  <c r="I114" i="4"/>
  <c r="J114" i="4"/>
  <c r="K114" i="4"/>
  <c r="L114" i="4"/>
  <c r="R114" i="4" s="1"/>
  <c r="M114" i="4"/>
  <c r="N114" i="4"/>
  <c r="O114" i="4"/>
  <c r="P114" i="4"/>
  <c r="Q114" i="4"/>
  <c r="S114" i="4"/>
  <c r="T114" i="4"/>
  <c r="U114" i="4"/>
  <c r="V114" i="4"/>
  <c r="W114" i="4"/>
  <c r="T113" i="5" l="1"/>
  <c r="U113" i="5"/>
  <c r="T24" i="4"/>
  <c r="U24" i="4"/>
  <c r="E113" i="4"/>
  <c r="T96" i="4"/>
  <c r="U96" i="4"/>
  <c r="T73" i="4"/>
  <c r="T30" i="4"/>
  <c r="U30" i="4"/>
  <c r="S30" i="4"/>
  <c r="R71" i="4"/>
  <c r="U94" i="4"/>
  <c r="Q73" i="4"/>
  <c r="U73" i="4" s="1"/>
  <c r="U48" i="4"/>
  <c r="Q24" i="4"/>
  <c r="U10" i="4"/>
  <c r="R73" i="4"/>
  <c r="U105" i="4"/>
  <c r="U97" i="4"/>
  <c r="U87" i="4"/>
  <c r="R67" i="4"/>
  <c r="U61" i="4"/>
  <c r="U55" i="4"/>
  <c r="U53" i="4"/>
  <c r="U49" i="4"/>
  <c r="T48" i="4"/>
  <c r="U35" i="4"/>
  <c r="U17" i="4"/>
  <c r="U15" i="4"/>
  <c r="U11" i="4"/>
  <c r="T10" i="4"/>
  <c r="T67" i="4"/>
  <c r="U108" i="4"/>
  <c r="U100" i="4"/>
  <c r="U66" i="4"/>
  <c r="T61" i="4"/>
  <c r="U40" i="4"/>
  <c r="T35" i="4"/>
  <c r="T15" i="4"/>
  <c r="U103" i="4"/>
  <c r="U63" i="4"/>
  <c r="U57" i="4"/>
  <c r="U51" i="4"/>
  <c r="U43" i="4"/>
  <c r="U37" i="4"/>
  <c r="S33" i="4"/>
  <c r="U111" i="4"/>
  <c r="U90" i="4"/>
  <c r="E9" i="3"/>
  <c r="P9" i="3"/>
  <c r="Q9" i="3"/>
  <c r="R9" i="3"/>
  <c r="S9" i="3"/>
  <c r="T9" i="3"/>
  <c r="U9" i="3"/>
  <c r="E10" i="3"/>
  <c r="P10" i="3"/>
  <c r="Q10" i="3"/>
  <c r="R10" i="3"/>
  <c r="S10" i="3"/>
  <c r="E11" i="3"/>
  <c r="T11" i="3" s="1"/>
  <c r="P11" i="3"/>
  <c r="Q11" i="3"/>
  <c r="R11" i="3"/>
  <c r="S11" i="3"/>
  <c r="E12" i="3"/>
  <c r="T12" i="3" s="1"/>
  <c r="P12" i="3"/>
  <c r="Q12" i="3"/>
  <c r="R12" i="3"/>
  <c r="S12" i="3"/>
  <c r="E13" i="3"/>
  <c r="T13" i="3" s="1"/>
  <c r="P13" i="3"/>
  <c r="Q13" i="3"/>
  <c r="R13" i="3"/>
  <c r="S13" i="3"/>
  <c r="E14" i="3"/>
  <c r="T14" i="3" s="1"/>
  <c r="P14" i="3"/>
  <c r="Q14" i="3"/>
  <c r="R14" i="3"/>
  <c r="S14" i="3"/>
  <c r="B15" i="3"/>
  <c r="C15" i="3"/>
  <c r="E15" i="3"/>
  <c r="F15" i="3"/>
  <c r="G15" i="3"/>
  <c r="H15" i="3"/>
  <c r="I15" i="3"/>
  <c r="J15" i="3"/>
  <c r="K15" i="3"/>
  <c r="L15" i="3"/>
  <c r="M15" i="3"/>
  <c r="Q15" i="3" s="1"/>
  <c r="N15" i="3"/>
  <c r="O15" i="3"/>
  <c r="P15" i="3"/>
  <c r="R15" i="3"/>
  <c r="V15" i="3"/>
  <c r="E17" i="3"/>
  <c r="T17" i="3" s="1"/>
  <c r="P17" i="3"/>
  <c r="Q17" i="3"/>
  <c r="R17" i="3"/>
  <c r="S17" i="3"/>
  <c r="E18" i="3"/>
  <c r="T18" i="3" s="1"/>
  <c r="P18" i="3"/>
  <c r="Q18" i="3"/>
  <c r="R18" i="3"/>
  <c r="S18" i="3"/>
  <c r="E19" i="3"/>
  <c r="T19" i="3" s="1"/>
  <c r="P19" i="3"/>
  <c r="Q19" i="3"/>
  <c r="R19" i="3"/>
  <c r="S19" i="3"/>
  <c r="E20" i="3"/>
  <c r="P20" i="3"/>
  <c r="T20" i="3" s="1"/>
  <c r="Q20" i="3"/>
  <c r="U20" i="3" s="1"/>
  <c r="R20" i="3"/>
  <c r="S20" i="3"/>
  <c r="E21" i="3"/>
  <c r="P21" i="3"/>
  <c r="Q21" i="3"/>
  <c r="R21" i="3"/>
  <c r="S21" i="3"/>
  <c r="T21" i="3"/>
  <c r="U21" i="3"/>
  <c r="E22" i="3"/>
  <c r="P22" i="3"/>
  <c r="Q22" i="3"/>
  <c r="R22" i="3"/>
  <c r="S22" i="3"/>
  <c r="T22" i="3"/>
  <c r="U22" i="3"/>
  <c r="E23" i="3"/>
  <c r="P23" i="3"/>
  <c r="Q23" i="3"/>
  <c r="R23" i="3"/>
  <c r="S23" i="3"/>
  <c r="T23" i="3"/>
  <c r="U23" i="3"/>
  <c r="B24" i="3"/>
  <c r="E24" i="3" s="1"/>
  <c r="C24" i="3"/>
  <c r="F24" i="3"/>
  <c r="G24" i="3"/>
  <c r="H24" i="3"/>
  <c r="I24" i="3"/>
  <c r="Q24" i="3" s="1"/>
  <c r="J24" i="3"/>
  <c r="R24" i="3" s="1"/>
  <c r="K24" i="3"/>
  <c r="S24" i="3" s="1"/>
  <c r="L24" i="3"/>
  <c r="M24" i="3"/>
  <c r="N24" i="3"/>
  <c r="O24" i="3"/>
  <c r="V24" i="3"/>
  <c r="E26" i="3"/>
  <c r="P26" i="3"/>
  <c r="Q26" i="3"/>
  <c r="R26" i="3"/>
  <c r="S26" i="3"/>
  <c r="T26" i="3"/>
  <c r="U26" i="3"/>
  <c r="E27" i="3"/>
  <c r="P27" i="3"/>
  <c r="Q27" i="3"/>
  <c r="R27" i="3"/>
  <c r="S27" i="3"/>
  <c r="T27" i="3"/>
  <c r="U27" i="3"/>
  <c r="E28" i="3"/>
  <c r="P28" i="3"/>
  <c r="Q28" i="3"/>
  <c r="R28" i="3"/>
  <c r="S28" i="3"/>
  <c r="T28" i="3"/>
  <c r="U28" i="3"/>
  <c r="E29" i="3"/>
  <c r="P29" i="3"/>
  <c r="Q29" i="3"/>
  <c r="R29" i="3"/>
  <c r="S29" i="3"/>
  <c r="T29" i="3"/>
  <c r="U29" i="3"/>
  <c r="B30" i="3"/>
  <c r="E30" i="3" s="1"/>
  <c r="C30" i="3"/>
  <c r="F30" i="3"/>
  <c r="G30" i="3"/>
  <c r="H30" i="3"/>
  <c r="I30" i="3"/>
  <c r="Q30" i="3" s="1"/>
  <c r="J30" i="3"/>
  <c r="R30" i="3" s="1"/>
  <c r="K30" i="3"/>
  <c r="S30" i="3" s="1"/>
  <c r="L30" i="3"/>
  <c r="M30" i="3"/>
  <c r="N30" i="3"/>
  <c r="O30" i="3"/>
  <c r="V30" i="3"/>
  <c r="E32" i="3"/>
  <c r="U32" i="3" s="1"/>
  <c r="P32" i="3"/>
  <c r="Q32" i="3"/>
  <c r="R32" i="3"/>
  <c r="S32" i="3"/>
  <c r="T32" i="3"/>
  <c r="B33" i="3"/>
  <c r="C33" i="3"/>
  <c r="E33" i="3" s="1"/>
  <c r="F33" i="3"/>
  <c r="G33" i="3"/>
  <c r="H33" i="3"/>
  <c r="I33" i="3"/>
  <c r="J33" i="3"/>
  <c r="K33" i="3"/>
  <c r="L33" i="3"/>
  <c r="R33" i="3" s="1"/>
  <c r="M33" i="3"/>
  <c r="N33" i="3"/>
  <c r="O33" i="3"/>
  <c r="Q33" i="3" s="1"/>
  <c r="P33" i="3"/>
  <c r="S33" i="3"/>
  <c r="V33" i="3"/>
  <c r="E35" i="3"/>
  <c r="T40" i="3" s="1"/>
  <c r="P35" i="3"/>
  <c r="Q35" i="3"/>
  <c r="R35" i="3"/>
  <c r="S35" i="3"/>
  <c r="E36" i="3"/>
  <c r="T36" i="3" s="1"/>
  <c r="P36" i="3"/>
  <c r="Q36" i="3"/>
  <c r="R36" i="3"/>
  <c r="S36" i="3"/>
  <c r="E37" i="3"/>
  <c r="P37" i="3"/>
  <c r="Q37" i="3"/>
  <c r="R37" i="3"/>
  <c r="S37" i="3"/>
  <c r="T37" i="3"/>
  <c r="U37" i="3"/>
  <c r="E38" i="3"/>
  <c r="U38" i="3" s="1"/>
  <c r="P38" i="3"/>
  <c r="Q38" i="3"/>
  <c r="R38" i="3"/>
  <c r="S38" i="3"/>
  <c r="T38" i="3"/>
  <c r="E39" i="3"/>
  <c r="P39" i="3"/>
  <c r="Q39" i="3"/>
  <c r="R39" i="3"/>
  <c r="S39" i="3"/>
  <c r="T39" i="3"/>
  <c r="U39" i="3"/>
  <c r="B40" i="3"/>
  <c r="C40" i="3"/>
  <c r="E40" i="3" s="1"/>
  <c r="F40" i="3"/>
  <c r="G40" i="3"/>
  <c r="H40" i="3"/>
  <c r="I40" i="3"/>
  <c r="J40" i="3"/>
  <c r="K40" i="3"/>
  <c r="L40" i="3"/>
  <c r="M40" i="3"/>
  <c r="S40" i="3" s="1"/>
  <c r="N40" i="3"/>
  <c r="O40" i="3"/>
  <c r="P40" i="3"/>
  <c r="Q40" i="3"/>
  <c r="R40" i="3"/>
  <c r="V40" i="3"/>
  <c r="E42" i="3"/>
  <c r="T42" i="3" s="1"/>
  <c r="P42" i="3"/>
  <c r="Q42" i="3"/>
  <c r="R42" i="3"/>
  <c r="S42" i="3"/>
  <c r="E43" i="3"/>
  <c r="T43" i="3" s="1"/>
  <c r="P43" i="3"/>
  <c r="Q43" i="3"/>
  <c r="U43" i="3" s="1"/>
  <c r="R43" i="3"/>
  <c r="S43" i="3"/>
  <c r="E44" i="3"/>
  <c r="U44" i="3" s="1"/>
  <c r="P44" i="3"/>
  <c r="Q44" i="3"/>
  <c r="R44" i="3"/>
  <c r="S44" i="3"/>
  <c r="T44" i="3"/>
  <c r="E45" i="3"/>
  <c r="P45" i="3"/>
  <c r="Q45" i="3"/>
  <c r="R45" i="3"/>
  <c r="S45" i="3"/>
  <c r="T45" i="3"/>
  <c r="U45" i="3"/>
  <c r="E46" i="3"/>
  <c r="P46" i="3"/>
  <c r="Q46" i="3"/>
  <c r="R46" i="3"/>
  <c r="S46" i="3"/>
  <c r="T46" i="3"/>
  <c r="U46" i="3"/>
  <c r="E47" i="3"/>
  <c r="P47" i="3"/>
  <c r="Q47" i="3"/>
  <c r="R47" i="3"/>
  <c r="S47" i="3"/>
  <c r="T47" i="3"/>
  <c r="U47" i="3"/>
  <c r="E48" i="3"/>
  <c r="T53" i="3" s="1"/>
  <c r="P48" i="3"/>
  <c r="Q48" i="3"/>
  <c r="R48" i="3"/>
  <c r="S48" i="3"/>
  <c r="E49" i="3"/>
  <c r="T49" i="3" s="1"/>
  <c r="P49" i="3"/>
  <c r="Q49" i="3"/>
  <c r="R49" i="3"/>
  <c r="S49" i="3"/>
  <c r="E50" i="3"/>
  <c r="T50" i="3" s="1"/>
  <c r="P50" i="3"/>
  <c r="Q50" i="3"/>
  <c r="R50" i="3"/>
  <c r="S50" i="3"/>
  <c r="E51" i="3"/>
  <c r="T51" i="3" s="1"/>
  <c r="P51" i="3"/>
  <c r="Q51" i="3"/>
  <c r="U51" i="3" s="1"/>
  <c r="R51" i="3"/>
  <c r="S51" i="3"/>
  <c r="E52" i="3"/>
  <c r="U52" i="3" s="1"/>
  <c r="P52" i="3"/>
  <c r="Q52" i="3"/>
  <c r="R52" i="3"/>
  <c r="S52" i="3"/>
  <c r="T52" i="3"/>
  <c r="B53" i="3"/>
  <c r="E53" i="3" s="1"/>
  <c r="C53" i="3"/>
  <c r="F53" i="3"/>
  <c r="G53" i="3"/>
  <c r="H53" i="3"/>
  <c r="I53" i="3"/>
  <c r="J53" i="3"/>
  <c r="K53" i="3"/>
  <c r="L53" i="3"/>
  <c r="R53" i="3" s="1"/>
  <c r="M53" i="3"/>
  <c r="N53" i="3"/>
  <c r="O53" i="3"/>
  <c r="Q53" i="3" s="1"/>
  <c r="P53" i="3"/>
  <c r="S53" i="3"/>
  <c r="V53" i="3"/>
  <c r="E55" i="3"/>
  <c r="T55" i="3" s="1"/>
  <c r="P55" i="3"/>
  <c r="Q55" i="3"/>
  <c r="R55" i="3"/>
  <c r="S55" i="3"/>
  <c r="E56" i="3"/>
  <c r="T56" i="3" s="1"/>
  <c r="P56" i="3"/>
  <c r="Q56" i="3"/>
  <c r="R56" i="3"/>
  <c r="S56" i="3"/>
  <c r="E57" i="3"/>
  <c r="T57" i="3" s="1"/>
  <c r="P57" i="3"/>
  <c r="Q57" i="3"/>
  <c r="R57" i="3"/>
  <c r="S57" i="3"/>
  <c r="U57" i="3"/>
  <c r="E58" i="3"/>
  <c r="U58" i="3" s="1"/>
  <c r="P58" i="3"/>
  <c r="Q58" i="3"/>
  <c r="R58" i="3"/>
  <c r="S58" i="3"/>
  <c r="T58" i="3"/>
  <c r="B59" i="3"/>
  <c r="E59" i="3" s="1"/>
  <c r="C59" i="3"/>
  <c r="F59" i="3"/>
  <c r="G59" i="3"/>
  <c r="H59" i="3"/>
  <c r="P59" i="3" s="1"/>
  <c r="I59" i="3"/>
  <c r="J59" i="3"/>
  <c r="K59" i="3"/>
  <c r="L59" i="3"/>
  <c r="M59" i="3"/>
  <c r="N59" i="3"/>
  <c r="O59" i="3"/>
  <c r="Q59" i="3" s="1"/>
  <c r="R59" i="3"/>
  <c r="S59" i="3"/>
  <c r="V59" i="3"/>
  <c r="E61" i="3"/>
  <c r="T66" i="3" s="1"/>
  <c r="P61" i="3"/>
  <c r="Q61" i="3"/>
  <c r="R61" i="3"/>
  <c r="S61" i="3"/>
  <c r="E62" i="3"/>
  <c r="T62" i="3" s="1"/>
  <c r="P62" i="3"/>
  <c r="Q62" i="3"/>
  <c r="R62" i="3"/>
  <c r="S62" i="3"/>
  <c r="E63" i="3"/>
  <c r="P63" i="3"/>
  <c r="Q63" i="3"/>
  <c r="R63" i="3"/>
  <c r="S63" i="3"/>
  <c r="T63" i="3"/>
  <c r="U63" i="3"/>
  <c r="E64" i="3"/>
  <c r="U64" i="3" s="1"/>
  <c r="P64" i="3"/>
  <c r="Q64" i="3"/>
  <c r="R64" i="3"/>
  <c r="S64" i="3"/>
  <c r="T64" i="3"/>
  <c r="E65" i="3"/>
  <c r="P65" i="3"/>
  <c r="Q65" i="3"/>
  <c r="R65" i="3"/>
  <c r="S65" i="3"/>
  <c r="T65" i="3"/>
  <c r="U65" i="3"/>
  <c r="B66" i="3"/>
  <c r="C66" i="3"/>
  <c r="E66" i="3" s="1"/>
  <c r="F66" i="3"/>
  <c r="G66" i="3"/>
  <c r="H66" i="3"/>
  <c r="I66" i="3"/>
  <c r="J66" i="3"/>
  <c r="K66" i="3"/>
  <c r="L66" i="3"/>
  <c r="M66" i="3"/>
  <c r="S66" i="3" s="1"/>
  <c r="N66" i="3"/>
  <c r="O66" i="3"/>
  <c r="P66" i="3"/>
  <c r="Q66" i="3"/>
  <c r="R66" i="3"/>
  <c r="V66" i="3"/>
  <c r="B67" i="3"/>
  <c r="C67" i="3"/>
  <c r="E67" i="3"/>
  <c r="F67" i="3"/>
  <c r="G67" i="3"/>
  <c r="H67" i="3"/>
  <c r="I67" i="3"/>
  <c r="J67" i="3"/>
  <c r="K67" i="3"/>
  <c r="Q67" i="3" s="1"/>
  <c r="U67" i="3" s="1"/>
  <c r="L67" i="3"/>
  <c r="P67" i="3" s="1"/>
  <c r="M67" i="3"/>
  <c r="N67" i="3"/>
  <c r="O67" i="3"/>
  <c r="V67" i="3"/>
  <c r="E69" i="3"/>
  <c r="P69" i="3"/>
  <c r="Q69" i="3"/>
  <c r="R69" i="3"/>
  <c r="S69" i="3"/>
  <c r="T69" i="3"/>
  <c r="U69" i="3"/>
  <c r="E70" i="3"/>
  <c r="P70" i="3"/>
  <c r="Q70" i="3"/>
  <c r="R70" i="3"/>
  <c r="S70" i="3"/>
  <c r="T70" i="3"/>
  <c r="U70" i="3"/>
  <c r="B71" i="3"/>
  <c r="E71" i="3" s="1"/>
  <c r="C71" i="3"/>
  <c r="F71" i="3"/>
  <c r="G71" i="3"/>
  <c r="H71" i="3"/>
  <c r="I71" i="3"/>
  <c r="Q71" i="3" s="1"/>
  <c r="J71" i="3"/>
  <c r="P71" i="3" s="1"/>
  <c r="K71" i="3"/>
  <c r="S71" i="3" s="1"/>
  <c r="L71" i="3"/>
  <c r="M71" i="3"/>
  <c r="N71" i="3"/>
  <c r="O71" i="3"/>
  <c r="R71" i="3"/>
  <c r="T71" i="3"/>
  <c r="U71" i="3"/>
  <c r="V71" i="3"/>
  <c r="B72" i="3"/>
  <c r="C72" i="3"/>
  <c r="E72" i="3"/>
  <c r="F72" i="3"/>
  <c r="G72" i="3"/>
  <c r="H72" i="3"/>
  <c r="I72" i="3"/>
  <c r="J72" i="3"/>
  <c r="K72" i="3"/>
  <c r="L72" i="3"/>
  <c r="M72" i="3"/>
  <c r="Q72" i="3" s="1"/>
  <c r="N72" i="3"/>
  <c r="P72" i="3" s="1"/>
  <c r="O72" i="3"/>
  <c r="R72" i="3"/>
  <c r="T72" i="3"/>
  <c r="U72" i="3"/>
  <c r="V72" i="3"/>
  <c r="B73" i="3"/>
  <c r="E73" i="3" s="1"/>
  <c r="C73" i="3"/>
  <c r="F73" i="3"/>
  <c r="G73" i="3"/>
  <c r="H73" i="3"/>
  <c r="I73" i="3"/>
  <c r="Q73" i="3" s="1"/>
  <c r="J73" i="3"/>
  <c r="R73" i="3" s="1"/>
  <c r="K73" i="3"/>
  <c r="S73" i="3" s="1"/>
  <c r="L73" i="3"/>
  <c r="M73" i="3"/>
  <c r="N73" i="3"/>
  <c r="O73" i="3"/>
  <c r="V73" i="3"/>
  <c r="A77" i="3"/>
  <c r="B80" i="3"/>
  <c r="C80" i="3"/>
  <c r="D80" i="3"/>
  <c r="E80" i="3"/>
  <c r="F80" i="3"/>
  <c r="G80" i="3"/>
  <c r="H80" i="3"/>
  <c r="I80" i="3"/>
  <c r="J80" i="3"/>
  <c r="K80" i="3"/>
  <c r="L80" i="3"/>
  <c r="M80" i="3"/>
  <c r="V80" i="3"/>
  <c r="W80" i="3"/>
  <c r="E81" i="3"/>
  <c r="E82" i="3"/>
  <c r="E83" i="3"/>
  <c r="E84" i="3"/>
  <c r="E87" i="3"/>
  <c r="T87" i="3" s="1"/>
  <c r="P87" i="3"/>
  <c r="Q87" i="3"/>
  <c r="R87" i="3"/>
  <c r="S87" i="3"/>
  <c r="E88" i="3"/>
  <c r="T88" i="3" s="1"/>
  <c r="P88" i="3"/>
  <c r="Q88" i="3"/>
  <c r="R88" i="3"/>
  <c r="S88" i="3"/>
  <c r="E89" i="3"/>
  <c r="P89" i="3"/>
  <c r="Q89" i="3"/>
  <c r="R89" i="3"/>
  <c r="S89" i="3"/>
  <c r="T89" i="3"/>
  <c r="U89" i="3"/>
  <c r="E90" i="3"/>
  <c r="U90" i="3" s="1"/>
  <c r="P90" i="3"/>
  <c r="Q90" i="3"/>
  <c r="R90" i="3"/>
  <c r="S90" i="3"/>
  <c r="T90" i="3"/>
  <c r="E91" i="3"/>
  <c r="P91" i="3"/>
  <c r="Q91" i="3"/>
  <c r="R91" i="3"/>
  <c r="S91" i="3"/>
  <c r="T91" i="3"/>
  <c r="U91" i="3"/>
  <c r="E92" i="3"/>
  <c r="P92" i="3"/>
  <c r="Q92" i="3"/>
  <c r="R92" i="3"/>
  <c r="S92" i="3"/>
  <c r="T92" i="3"/>
  <c r="U92" i="3"/>
  <c r="E93" i="3"/>
  <c r="P93" i="3"/>
  <c r="Q93" i="3"/>
  <c r="R93" i="3"/>
  <c r="S93" i="3"/>
  <c r="T93" i="3"/>
  <c r="U93" i="3"/>
  <c r="E94" i="3"/>
  <c r="U94" i="3" s="1"/>
  <c r="P94" i="3"/>
  <c r="Q94" i="3"/>
  <c r="R94" i="3"/>
  <c r="S94" i="3"/>
  <c r="B96" i="3"/>
  <c r="C96" i="3"/>
  <c r="C113" i="3" s="1"/>
  <c r="D96" i="3"/>
  <c r="F96" i="3"/>
  <c r="G96" i="3"/>
  <c r="H96" i="3"/>
  <c r="I96" i="3"/>
  <c r="J96" i="3"/>
  <c r="K96" i="3"/>
  <c r="K113" i="3" s="1"/>
  <c r="L96" i="3"/>
  <c r="R96" i="3" s="1"/>
  <c r="M96" i="3"/>
  <c r="S96" i="3"/>
  <c r="V96" i="3"/>
  <c r="V113" i="3" s="1"/>
  <c r="W96" i="3"/>
  <c r="W113" i="3" s="1"/>
  <c r="E97" i="3"/>
  <c r="E96" i="3" s="1"/>
  <c r="R97" i="3"/>
  <c r="S97" i="3"/>
  <c r="T97" i="3"/>
  <c r="E98" i="3"/>
  <c r="T98" i="3" s="1"/>
  <c r="R98" i="3"/>
  <c r="S98" i="3"/>
  <c r="E99" i="3"/>
  <c r="R99" i="3"/>
  <c r="S99" i="3"/>
  <c r="T99" i="3"/>
  <c r="U99" i="3"/>
  <c r="E100" i="3"/>
  <c r="T100" i="3" s="1"/>
  <c r="R100" i="3"/>
  <c r="S100" i="3"/>
  <c r="E101" i="3"/>
  <c r="R101" i="3"/>
  <c r="S101" i="3"/>
  <c r="T101" i="3"/>
  <c r="U101" i="3"/>
  <c r="E102" i="3"/>
  <c r="T102" i="3" s="1"/>
  <c r="R102" i="3"/>
  <c r="S102" i="3"/>
  <c r="U102" i="3"/>
  <c r="E103" i="3"/>
  <c r="T103" i="3" s="1"/>
  <c r="R103" i="3"/>
  <c r="S103" i="3"/>
  <c r="E104" i="3"/>
  <c r="R104" i="3"/>
  <c r="S104" i="3"/>
  <c r="T104" i="3"/>
  <c r="U104" i="3"/>
  <c r="E105" i="3"/>
  <c r="T105" i="3" s="1"/>
  <c r="R105" i="3"/>
  <c r="S105" i="3"/>
  <c r="E106" i="3"/>
  <c r="T106" i="3" s="1"/>
  <c r="R106" i="3"/>
  <c r="S106" i="3"/>
  <c r="E107" i="3"/>
  <c r="R107" i="3"/>
  <c r="S107" i="3"/>
  <c r="T107" i="3"/>
  <c r="U107" i="3"/>
  <c r="E108" i="3"/>
  <c r="U108" i="3" s="1"/>
  <c r="R108" i="3"/>
  <c r="S108" i="3"/>
  <c r="E109" i="3"/>
  <c r="R109" i="3"/>
  <c r="S109" i="3"/>
  <c r="T109" i="3"/>
  <c r="U109" i="3"/>
  <c r="E110" i="3"/>
  <c r="T110" i="3" s="1"/>
  <c r="R110" i="3"/>
  <c r="S110" i="3"/>
  <c r="U110" i="3"/>
  <c r="E111" i="3"/>
  <c r="T111" i="3" s="1"/>
  <c r="R111" i="3"/>
  <c r="S111" i="3"/>
  <c r="R112" i="3"/>
  <c r="S112" i="3"/>
  <c r="T112" i="3"/>
  <c r="U112" i="3"/>
  <c r="B113" i="3"/>
  <c r="D113" i="3"/>
  <c r="F113" i="3"/>
  <c r="G113" i="3"/>
  <c r="H113" i="3"/>
  <c r="I113" i="3"/>
  <c r="J113" i="3"/>
  <c r="L113" i="3"/>
  <c r="M113" i="3"/>
  <c r="N113" i="3"/>
  <c r="O113" i="3"/>
  <c r="P113" i="3"/>
  <c r="Q113" i="3"/>
  <c r="R113" i="3"/>
  <c r="S113" i="3"/>
  <c r="B114" i="3"/>
  <c r="C114" i="3"/>
  <c r="D114" i="3"/>
  <c r="E114" i="3"/>
  <c r="F114" i="3"/>
  <c r="G114" i="3"/>
  <c r="H114" i="3"/>
  <c r="I114" i="3"/>
  <c r="J114" i="3"/>
  <c r="K114" i="3"/>
  <c r="L114" i="3"/>
  <c r="R114" i="3" s="1"/>
  <c r="M114" i="3"/>
  <c r="N114" i="3"/>
  <c r="O114" i="3"/>
  <c r="P114" i="3"/>
  <c r="Q114" i="3"/>
  <c r="S114" i="3"/>
  <c r="T114" i="3"/>
  <c r="U114" i="3"/>
  <c r="V114" i="3"/>
  <c r="W114" i="3"/>
  <c r="T113" i="4" l="1"/>
  <c r="U113" i="4"/>
  <c r="T59" i="3"/>
  <c r="U59" i="3"/>
  <c r="T33" i="3"/>
  <c r="U33" i="3"/>
  <c r="T30" i="3"/>
  <c r="U30" i="3"/>
  <c r="T24" i="3"/>
  <c r="U24" i="3"/>
  <c r="U96" i="3"/>
  <c r="E113" i="3"/>
  <c r="T96" i="3"/>
  <c r="U105" i="3"/>
  <c r="U97" i="3"/>
  <c r="T94" i="3"/>
  <c r="U87" i="3"/>
  <c r="P73" i="3"/>
  <c r="T73" i="3" s="1"/>
  <c r="R67" i="3"/>
  <c r="U61" i="3"/>
  <c r="U55" i="3"/>
  <c r="U53" i="3"/>
  <c r="U49" i="3"/>
  <c r="T48" i="3"/>
  <c r="U35" i="3"/>
  <c r="P30" i="3"/>
  <c r="P24" i="3"/>
  <c r="U17" i="3"/>
  <c r="U15" i="3"/>
  <c r="U11" i="3"/>
  <c r="T10" i="3"/>
  <c r="T67" i="3"/>
  <c r="S67" i="3"/>
  <c r="U48" i="3"/>
  <c r="U100" i="3"/>
  <c r="U88" i="3"/>
  <c r="S72" i="3"/>
  <c r="U66" i="3"/>
  <c r="U62" i="3"/>
  <c r="T61" i="3"/>
  <c r="U56" i="3"/>
  <c r="U50" i="3"/>
  <c r="U42" i="3"/>
  <c r="U40" i="3"/>
  <c r="U36" i="3"/>
  <c r="T35" i="3"/>
  <c r="U18" i="3"/>
  <c r="T15" i="3"/>
  <c r="U12" i="3"/>
  <c r="U111" i="3"/>
  <c r="T108" i="3"/>
  <c r="U103" i="3"/>
  <c r="U19" i="3"/>
  <c r="S15" i="3"/>
  <c r="U13" i="3"/>
  <c r="U10" i="3"/>
  <c r="U106" i="3"/>
  <c r="U98" i="3"/>
  <c r="U73" i="3"/>
  <c r="U14" i="3"/>
  <c r="E9" i="2"/>
  <c r="T15" i="2" s="1"/>
  <c r="P9" i="2"/>
  <c r="Q9" i="2"/>
  <c r="R9" i="2"/>
  <c r="S9" i="2"/>
  <c r="E10" i="2"/>
  <c r="P10" i="2"/>
  <c r="T10" i="2" s="1"/>
  <c r="Q10" i="2"/>
  <c r="U10" i="2" s="1"/>
  <c r="R10" i="2"/>
  <c r="S10" i="2"/>
  <c r="E11" i="2"/>
  <c r="P11" i="2"/>
  <c r="Q11" i="2"/>
  <c r="U11" i="2" s="1"/>
  <c r="R11" i="2"/>
  <c r="S11" i="2"/>
  <c r="T11" i="2"/>
  <c r="E12" i="2"/>
  <c r="P12" i="2"/>
  <c r="Q12" i="2"/>
  <c r="R12" i="2"/>
  <c r="S12" i="2"/>
  <c r="T12" i="2"/>
  <c r="U12" i="2"/>
  <c r="E13" i="2"/>
  <c r="P13" i="2"/>
  <c r="Q13" i="2"/>
  <c r="R13" i="2"/>
  <c r="S13" i="2"/>
  <c r="T13" i="2"/>
  <c r="U13" i="2"/>
  <c r="E14" i="2"/>
  <c r="P14" i="2"/>
  <c r="Q14" i="2"/>
  <c r="R14" i="2"/>
  <c r="S14" i="2"/>
  <c r="T14" i="2"/>
  <c r="U14" i="2"/>
  <c r="B15" i="2"/>
  <c r="E15" i="2" s="1"/>
  <c r="C15" i="2"/>
  <c r="F15" i="2"/>
  <c r="G15" i="2"/>
  <c r="H15" i="2"/>
  <c r="I15" i="2"/>
  <c r="Q15" i="2" s="1"/>
  <c r="J15" i="2"/>
  <c r="P15" i="2" s="1"/>
  <c r="K15" i="2"/>
  <c r="L15" i="2"/>
  <c r="M15" i="2"/>
  <c r="N15" i="2"/>
  <c r="O15" i="2"/>
  <c r="R15" i="2"/>
  <c r="S15" i="2"/>
  <c r="V15" i="2"/>
  <c r="E17" i="2"/>
  <c r="P17" i="2"/>
  <c r="Q17" i="2"/>
  <c r="R17" i="2"/>
  <c r="S17" i="2"/>
  <c r="T17" i="2"/>
  <c r="U17" i="2"/>
  <c r="E18" i="2"/>
  <c r="P18" i="2"/>
  <c r="Q18" i="2"/>
  <c r="R18" i="2"/>
  <c r="S18" i="2"/>
  <c r="T18" i="2"/>
  <c r="U18" i="2"/>
  <c r="E19" i="2"/>
  <c r="P19" i="2"/>
  <c r="Q19" i="2"/>
  <c r="R19" i="2"/>
  <c r="S19" i="2"/>
  <c r="T19" i="2"/>
  <c r="U19" i="2"/>
  <c r="E20" i="2"/>
  <c r="P20" i="2"/>
  <c r="Q20" i="2"/>
  <c r="R20" i="2"/>
  <c r="S20" i="2"/>
  <c r="T20" i="2"/>
  <c r="U20" i="2"/>
  <c r="E21" i="2"/>
  <c r="P21" i="2"/>
  <c r="Q21" i="2"/>
  <c r="R21" i="2"/>
  <c r="S21" i="2"/>
  <c r="E22" i="2"/>
  <c r="T22" i="2" s="1"/>
  <c r="P22" i="2"/>
  <c r="Q22" i="2"/>
  <c r="R22" i="2"/>
  <c r="S22" i="2"/>
  <c r="E23" i="2"/>
  <c r="T23" i="2" s="1"/>
  <c r="P23" i="2"/>
  <c r="Q23" i="2"/>
  <c r="R23" i="2"/>
  <c r="S23" i="2"/>
  <c r="B24" i="2"/>
  <c r="C24" i="2"/>
  <c r="E24" i="2"/>
  <c r="F24" i="2"/>
  <c r="G24" i="2"/>
  <c r="H24" i="2"/>
  <c r="I24" i="2"/>
  <c r="J24" i="2"/>
  <c r="K24" i="2"/>
  <c r="L24" i="2"/>
  <c r="P24" i="2" s="1"/>
  <c r="M24" i="2"/>
  <c r="Q24" i="2" s="1"/>
  <c r="U24" i="2" s="1"/>
  <c r="N24" i="2"/>
  <c r="O24" i="2"/>
  <c r="V24" i="2"/>
  <c r="W24" i="2"/>
  <c r="E26" i="2"/>
  <c r="P26" i="2"/>
  <c r="Q26" i="2"/>
  <c r="R26" i="2"/>
  <c r="S26" i="2"/>
  <c r="T26" i="2"/>
  <c r="U26" i="2"/>
  <c r="E27" i="2"/>
  <c r="P27" i="2"/>
  <c r="Q27" i="2"/>
  <c r="R27" i="2"/>
  <c r="S27" i="2"/>
  <c r="T27" i="2"/>
  <c r="U27" i="2"/>
  <c r="E28" i="2"/>
  <c r="U28" i="2" s="1"/>
  <c r="P28" i="2"/>
  <c r="Q28" i="2"/>
  <c r="R28" i="2"/>
  <c r="S28" i="2"/>
  <c r="E29" i="2"/>
  <c r="T29" i="2" s="1"/>
  <c r="P29" i="2"/>
  <c r="Q29" i="2"/>
  <c r="R29" i="2"/>
  <c r="S29" i="2"/>
  <c r="B30" i="2"/>
  <c r="C30" i="2"/>
  <c r="E30" i="2"/>
  <c r="F30" i="2"/>
  <c r="G30" i="2"/>
  <c r="H30" i="2"/>
  <c r="I30" i="2"/>
  <c r="J30" i="2"/>
  <c r="K30" i="2"/>
  <c r="Q30" i="2" s="1"/>
  <c r="U30" i="2" s="1"/>
  <c r="L30" i="2"/>
  <c r="P30" i="2" s="1"/>
  <c r="M30" i="2"/>
  <c r="N30" i="2"/>
  <c r="O30" i="2"/>
  <c r="V30" i="2"/>
  <c r="E32" i="2"/>
  <c r="P32" i="2"/>
  <c r="Q32" i="2"/>
  <c r="R32" i="2"/>
  <c r="S32" i="2"/>
  <c r="T32" i="2"/>
  <c r="U32" i="2"/>
  <c r="B33" i="2"/>
  <c r="E33" i="2" s="1"/>
  <c r="C33" i="2"/>
  <c r="F33" i="2"/>
  <c r="G33" i="2"/>
  <c r="H33" i="2"/>
  <c r="I33" i="2"/>
  <c r="J33" i="2"/>
  <c r="P33" i="2" s="1"/>
  <c r="K33" i="2"/>
  <c r="L33" i="2"/>
  <c r="M33" i="2"/>
  <c r="N33" i="2"/>
  <c r="O33" i="2"/>
  <c r="Q33" i="2"/>
  <c r="R33" i="2"/>
  <c r="S33" i="2"/>
  <c r="V33" i="2"/>
  <c r="E35" i="2"/>
  <c r="P35" i="2"/>
  <c r="T35" i="2" s="1"/>
  <c r="Q35" i="2"/>
  <c r="U35" i="2" s="1"/>
  <c r="R35" i="2"/>
  <c r="S35" i="2"/>
  <c r="E36" i="2"/>
  <c r="P36" i="2"/>
  <c r="Q36" i="2"/>
  <c r="U36" i="2" s="1"/>
  <c r="R36" i="2"/>
  <c r="S36" i="2"/>
  <c r="T36" i="2"/>
  <c r="E37" i="2"/>
  <c r="P37" i="2"/>
  <c r="Q37" i="2"/>
  <c r="R37" i="2"/>
  <c r="S37" i="2"/>
  <c r="T37" i="2"/>
  <c r="U37" i="2"/>
  <c r="E38" i="2"/>
  <c r="P38" i="2"/>
  <c r="Q38" i="2"/>
  <c r="R38" i="2"/>
  <c r="S38" i="2"/>
  <c r="T38" i="2"/>
  <c r="U38" i="2"/>
  <c r="E39" i="2"/>
  <c r="P39" i="2"/>
  <c r="Q39" i="2"/>
  <c r="R39" i="2"/>
  <c r="S39" i="2"/>
  <c r="T39" i="2"/>
  <c r="U39" i="2"/>
  <c r="B40" i="2"/>
  <c r="E40" i="2" s="1"/>
  <c r="C40" i="2"/>
  <c r="F40" i="2"/>
  <c r="G40" i="2"/>
  <c r="H40" i="2"/>
  <c r="I40" i="2"/>
  <c r="J40" i="2"/>
  <c r="P40" i="2" s="1"/>
  <c r="T40" i="2" s="1"/>
  <c r="K40" i="2"/>
  <c r="Q40" i="2" s="1"/>
  <c r="U40" i="2" s="1"/>
  <c r="L40" i="2"/>
  <c r="M40" i="2"/>
  <c r="N40" i="2"/>
  <c r="O40" i="2"/>
  <c r="R40" i="2"/>
  <c r="S40" i="2"/>
  <c r="V40" i="2"/>
  <c r="W40" i="2"/>
  <c r="E42" i="2"/>
  <c r="P42" i="2"/>
  <c r="Q42" i="2"/>
  <c r="R42" i="2"/>
  <c r="S42" i="2"/>
  <c r="T42" i="2"/>
  <c r="U42" i="2"/>
  <c r="E43" i="2"/>
  <c r="P43" i="2"/>
  <c r="Q43" i="2"/>
  <c r="U43" i="2" s="1"/>
  <c r="R43" i="2"/>
  <c r="S43" i="2"/>
  <c r="T43" i="2"/>
  <c r="E44" i="2"/>
  <c r="P44" i="2"/>
  <c r="Q44" i="2"/>
  <c r="R44" i="2"/>
  <c r="S44" i="2"/>
  <c r="T44" i="2"/>
  <c r="U44" i="2"/>
  <c r="E45" i="2"/>
  <c r="T53" i="2" s="1"/>
  <c r="P45" i="2"/>
  <c r="Q45" i="2"/>
  <c r="R45" i="2"/>
  <c r="S45" i="2"/>
  <c r="T45" i="2"/>
  <c r="U45" i="2"/>
  <c r="E46" i="2"/>
  <c r="P46" i="2"/>
  <c r="Q46" i="2"/>
  <c r="R46" i="2"/>
  <c r="S46" i="2"/>
  <c r="T46" i="2"/>
  <c r="U46" i="2"/>
  <c r="E47" i="2"/>
  <c r="T47" i="2" s="1"/>
  <c r="P47" i="2"/>
  <c r="Q47" i="2"/>
  <c r="R47" i="2"/>
  <c r="S47" i="2"/>
  <c r="E48" i="2"/>
  <c r="T48" i="2" s="1"/>
  <c r="P48" i="2"/>
  <c r="Q48" i="2"/>
  <c r="R48" i="2"/>
  <c r="S48" i="2"/>
  <c r="E49" i="2"/>
  <c r="T49" i="2" s="1"/>
  <c r="P49" i="2"/>
  <c r="Q49" i="2"/>
  <c r="R49" i="2"/>
  <c r="S49" i="2"/>
  <c r="E50" i="2"/>
  <c r="P50" i="2"/>
  <c r="Q50" i="2"/>
  <c r="R50" i="2"/>
  <c r="S50" i="2"/>
  <c r="T50" i="2"/>
  <c r="U50" i="2"/>
  <c r="E51" i="2"/>
  <c r="P51" i="2"/>
  <c r="Q51" i="2"/>
  <c r="U51" i="2" s="1"/>
  <c r="R51" i="2"/>
  <c r="S51" i="2"/>
  <c r="T51" i="2"/>
  <c r="E52" i="2"/>
  <c r="P52" i="2"/>
  <c r="Q52" i="2"/>
  <c r="R52" i="2"/>
  <c r="S52" i="2"/>
  <c r="T52" i="2"/>
  <c r="U52" i="2"/>
  <c r="B53" i="2"/>
  <c r="E53" i="2" s="1"/>
  <c r="C53" i="2"/>
  <c r="F53" i="2"/>
  <c r="G53" i="2"/>
  <c r="H53" i="2"/>
  <c r="I53" i="2"/>
  <c r="Q53" i="2" s="1"/>
  <c r="J53" i="2"/>
  <c r="K53" i="2"/>
  <c r="L53" i="2"/>
  <c r="M53" i="2"/>
  <c r="N53" i="2"/>
  <c r="O53" i="2"/>
  <c r="P53" i="2"/>
  <c r="R53" i="2"/>
  <c r="S53" i="2"/>
  <c r="V53" i="2"/>
  <c r="E55" i="2"/>
  <c r="T55" i="2" s="1"/>
  <c r="P55" i="2"/>
  <c r="Q55" i="2"/>
  <c r="R55" i="2"/>
  <c r="S55" i="2"/>
  <c r="E56" i="2"/>
  <c r="P56" i="2"/>
  <c r="Q56" i="2"/>
  <c r="R56" i="2"/>
  <c r="S56" i="2"/>
  <c r="T56" i="2"/>
  <c r="U56" i="2"/>
  <c r="E57" i="2"/>
  <c r="P57" i="2"/>
  <c r="Q57" i="2"/>
  <c r="R57" i="2"/>
  <c r="S57" i="2"/>
  <c r="T57" i="2"/>
  <c r="U57" i="2"/>
  <c r="E58" i="2"/>
  <c r="P58" i="2"/>
  <c r="Q58" i="2"/>
  <c r="R58" i="2"/>
  <c r="S58" i="2"/>
  <c r="T58" i="2"/>
  <c r="U58" i="2"/>
  <c r="B59" i="2"/>
  <c r="E59" i="2" s="1"/>
  <c r="C59" i="2"/>
  <c r="F59" i="2"/>
  <c r="G59" i="2"/>
  <c r="H59" i="2"/>
  <c r="P59" i="2" s="1"/>
  <c r="I59" i="2"/>
  <c r="Q59" i="2" s="1"/>
  <c r="J59" i="2"/>
  <c r="K59" i="2"/>
  <c r="L59" i="2"/>
  <c r="M59" i="2"/>
  <c r="N59" i="2"/>
  <c r="O59" i="2"/>
  <c r="R59" i="2"/>
  <c r="S59" i="2"/>
  <c r="V59" i="2"/>
  <c r="E61" i="2"/>
  <c r="P61" i="2"/>
  <c r="Q61" i="2"/>
  <c r="R61" i="2"/>
  <c r="S61" i="2"/>
  <c r="E62" i="2"/>
  <c r="P62" i="2"/>
  <c r="Q62" i="2"/>
  <c r="R62" i="2"/>
  <c r="S62" i="2"/>
  <c r="T62" i="2"/>
  <c r="U62" i="2"/>
  <c r="E63" i="2"/>
  <c r="P63" i="2"/>
  <c r="Q63" i="2"/>
  <c r="R63" i="2"/>
  <c r="S63" i="2"/>
  <c r="T63" i="2"/>
  <c r="U63" i="2"/>
  <c r="E64" i="2"/>
  <c r="P64" i="2"/>
  <c r="Q64" i="2"/>
  <c r="R64" i="2"/>
  <c r="S64" i="2"/>
  <c r="T64" i="2"/>
  <c r="U64" i="2"/>
  <c r="E65" i="2"/>
  <c r="P65" i="2"/>
  <c r="Q65" i="2"/>
  <c r="R65" i="2"/>
  <c r="S65" i="2"/>
  <c r="T65" i="2"/>
  <c r="U65" i="2"/>
  <c r="B66" i="2"/>
  <c r="E66" i="2" s="1"/>
  <c r="C66" i="2"/>
  <c r="F66" i="2"/>
  <c r="G66" i="2"/>
  <c r="H66" i="2"/>
  <c r="I66" i="2"/>
  <c r="Q66" i="2" s="1"/>
  <c r="J66" i="2"/>
  <c r="P66" i="2" s="1"/>
  <c r="K66" i="2"/>
  <c r="L66" i="2"/>
  <c r="M66" i="2"/>
  <c r="N66" i="2"/>
  <c r="O66" i="2"/>
  <c r="R66" i="2"/>
  <c r="S66" i="2"/>
  <c r="V66" i="2"/>
  <c r="B67" i="2"/>
  <c r="C67" i="2"/>
  <c r="E67" i="2"/>
  <c r="F67" i="2"/>
  <c r="G67" i="2"/>
  <c r="H67" i="2"/>
  <c r="I67" i="2"/>
  <c r="J67" i="2"/>
  <c r="K67" i="2"/>
  <c r="L67" i="2"/>
  <c r="P67" i="2" s="1"/>
  <c r="M67" i="2"/>
  <c r="Q67" i="2" s="1"/>
  <c r="N67" i="2"/>
  <c r="O67" i="2"/>
  <c r="V67" i="2"/>
  <c r="W67" i="2"/>
  <c r="E69" i="2"/>
  <c r="P69" i="2"/>
  <c r="Q69" i="2"/>
  <c r="R69" i="2"/>
  <c r="S69" i="2"/>
  <c r="T69" i="2"/>
  <c r="U69" i="2"/>
  <c r="E70" i="2"/>
  <c r="P70" i="2"/>
  <c r="Q70" i="2"/>
  <c r="R70" i="2"/>
  <c r="S70" i="2"/>
  <c r="T70" i="2"/>
  <c r="U70" i="2"/>
  <c r="B71" i="2"/>
  <c r="E71" i="2" s="1"/>
  <c r="C71" i="2"/>
  <c r="F71" i="2"/>
  <c r="G71" i="2"/>
  <c r="H71" i="2"/>
  <c r="I71" i="2"/>
  <c r="Q71" i="2" s="1"/>
  <c r="J71" i="2"/>
  <c r="P71" i="2" s="1"/>
  <c r="K71" i="2"/>
  <c r="S71" i="2" s="1"/>
  <c r="L71" i="2"/>
  <c r="M71" i="2"/>
  <c r="N71" i="2"/>
  <c r="O71" i="2"/>
  <c r="R71" i="2"/>
  <c r="T71" i="2"/>
  <c r="U71" i="2"/>
  <c r="V71" i="2"/>
  <c r="W71" i="2"/>
  <c r="B72" i="2"/>
  <c r="C72" i="2"/>
  <c r="E72" i="2"/>
  <c r="F72" i="2"/>
  <c r="G72" i="2"/>
  <c r="H72" i="2"/>
  <c r="I72" i="2"/>
  <c r="J72" i="2"/>
  <c r="K72" i="2"/>
  <c r="L72" i="2"/>
  <c r="P72" i="2" s="1"/>
  <c r="M72" i="2"/>
  <c r="Q72" i="2" s="1"/>
  <c r="N72" i="2"/>
  <c r="O72" i="2"/>
  <c r="T72" i="2"/>
  <c r="U72" i="2"/>
  <c r="V72" i="2"/>
  <c r="W72" i="2"/>
  <c r="B73" i="2"/>
  <c r="E73" i="2" s="1"/>
  <c r="C73" i="2"/>
  <c r="F73" i="2"/>
  <c r="G73" i="2"/>
  <c r="H73" i="2"/>
  <c r="P73" i="2" s="1"/>
  <c r="I73" i="2"/>
  <c r="Q73" i="2" s="1"/>
  <c r="J73" i="2"/>
  <c r="K73" i="2"/>
  <c r="L73" i="2"/>
  <c r="M73" i="2"/>
  <c r="N73" i="2"/>
  <c r="O73" i="2"/>
  <c r="R73" i="2"/>
  <c r="S73" i="2"/>
  <c r="V73" i="2"/>
  <c r="W73" i="2"/>
  <c r="A77" i="2"/>
  <c r="B80" i="2"/>
  <c r="C80" i="2"/>
  <c r="D80" i="2"/>
  <c r="F80" i="2"/>
  <c r="G80" i="2"/>
  <c r="H80" i="2"/>
  <c r="I80" i="2"/>
  <c r="J80" i="2"/>
  <c r="K80" i="2"/>
  <c r="L80" i="2"/>
  <c r="M80" i="2"/>
  <c r="V80" i="2"/>
  <c r="W80" i="2"/>
  <c r="E81" i="2"/>
  <c r="E80" i="2" s="1"/>
  <c r="E82" i="2"/>
  <c r="E83" i="2"/>
  <c r="E84" i="2"/>
  <c r="E87" i="2"/>
  <c r="P87" i="2"/>
  <c r="Q87" i="2"/>
  <c r="R87" i="2"/>
  <c r="S87" i="2"/>
  <c r="T87" i="2"/>
  <c r="U87" i="2"/>
  <c r="E88" i="2"/>
  <c r="T88" i="2" s="1"/>
  <c r="P88" i="2"/>
  <c r="Q88" i="2"/>
  <c r="R88" i="2"/>
  <c r="S88" i="2"/>
  <c r="U88" i="2"/>
  <c r="E89" i="2"/>
  <c r="T89" i="2" s="1"/>
  <c r="P89" i="2"/>
  <c r="Q89" i="2"/>
  <c r="R89" i="2"/>
  <c r="S89" i="2"/>
  <c r="E90" i="2"/>
  <c r="T90" i="2" s="1"/>
  <c r="P90" i="2"/>
  <c r="Q90" i="2"/>
  <c r="R90" i="2"/>
  <c r="S90" i="2"/>
  <c r="E91" i="2"/>
  <c r="T91" i="2" s="1"/>
  <c r="P91" i="2"/>
  <c r="Q91" i="2"/>
  <c r="R91" i="2"/>
  <c r="S91" i="2"/>
  <c r="E92" i="2"/>
  <c r="P92" i="2"/>
  <c r="Q92" i="2"/>
  <c r="R92" i="2"/>
  <c r="S92" i="2"/>
  <c r="T92" i="2"/>
  <c r="U92" i="2"/>
  <c r="E93" i="2"/>
  <c r="P93" i="2"/>
  <c r="Q93" i="2"/>
  <c r="R93" i="2"/>
  <c r="S93" i="2"/>
  <c r="T93" i="2"/>
  <c r="U93" i="2"/>
  <c r="E94" i="2"/>
  <c r="P94" i="2"/>
  <c r="Q94" i="2"/>
  <c r="R94" i="2"/>
  <c r="S94" i="2"/>
  <c r="T94" i="2"/>
  <c r="U94" i="2"/>
  <c r="B96" i="2"/>
  <c r="C96" i="2"/>
  <c r="C113" i="2" s="1"/>
  <c r="D96" i="2"/>
  <c r="F96" i="2"/>
  <c r="G96" i="2"/>
  <c r="H96" i="2"/>
  <c r="H113" i="2" s="1"/>
  <c r="I96" i="2"/>
  <c r="I113" i="2" s="1"/>
  <c r="J96" i="2"/>
  <c r="K96" i="2"/>
  <c r="K113" i="2" s="1"/>
  <c r="L96" i="2"/>
  <c r="M96" i="2"/>
  <c r="R96" i="2"/>
  <c r="S96" i="2"/>
  <c r="V96" i="2"/>
  <c r="W96" i="2"/>
  <c r="E97" i="2"/>
  <c r="R97" i="2"/>
  <c r="S97" i="2"/>
  <c r="T97" i="2"/>
  <c r="U97" i="2"/>
  <c r="E98" i="2"/>
  <c r="T98" i="2" s="1"/>
  <c r="R98" i="2"/>
  <c r="S98" i="2"/>
  <c r="E99" i="2"/>
  <c r="U99" i="2" s="1"/>
  <c r="R99" i="2"/>
  <c r="S99" i="2"/>
  <c r="T99" i="2"/>
  <c r="E100" i="2"/>
  <c r="R100" i="2"/>
  <c r="S100" i="2"/>
  <c r="T100" i="2"/>
  <c r="U100" i="2"/>
  <c r="E101" i="2"/>
  <c r="T101" i="2" s="1"/>
  <c r="R101" i="2"/>
  <c r="S101" i="2"/>
  <c r="E102" i="2"/>
  <c r="R102" i="2"/>
  <c r="S102" i="2"/>
  <c r="T102" i="2"/>
  <c r="U102" i="2"/>
  <c r="E103" i="2"/>
  <c r="T103" i="2" s="1"/>
  <c r="R103" i="2"/>
  <c r="S103" i="2"/>
  <c r="U103" i="2"/>
  <c r="E104" i="2"/>
  <c r="T104" i="2" s="1"/>
  <c r="R104" i="2"/>
  <c r="S104" i="2"/>
  <c r="E105" i="2"/>
  <c r="R105" i="2"/>
  <c r="S105" i="2"/>
  <c r="T105" i="2"/>
  <c r="U105" i="2"/>
  <c r="E106" i="2"/>
  <c r="T106" i="2" s="1"/>
  <c r="R106" i="2"/>
  <c r="S106" i="2"/>
  <c r="E107" i="2"/>
  <c r="U107" i="2" s="1"/>
  <c r="R107" i="2"/>
  <c r="S107" i="2"/>
  <c r="T107" i="2"/>
  <c r="E108" i="2"/>
  <c r="R108" i="2"/>
  <c r="S108" i="2"/>
  <c r="T108" i="2"/>
  <c r="U108" i="2"/>
  <c r="E109" i="2"/>
  <c r="T109" i="2" s="1"/>
  <c r="R109" i="2"/>
  <c r="S109" i="2"/>
  <c r="E110" i="2"/>
  <c r="R110" i="2"/>
  <c r="S110" i="2"/>
  <c r="T110" i="2"/>
  <c r="U110" i="2"/>
  <c r="E111" i="2"/>
  <c r="T111" i="2" s="1"/>
  <c r="R111" i="2"/>
  <c r="S111" i="2"/>
  <c r="U111" i="2"/>
  <c r="R112" i="2"/>
  <c r="S112" i="2"/>
  <c r="T112" i="2"/>
  <c r="U112" i="2"/>
  <c r="B113" i="2"/>
  <c r="D113" i="2"/>
  <c r="F113" i="2"/>
  <c r="G113" i="2"/>
  <c r="J113" i="2"/>
  <c r="L113" i="2"/>
  <c r="M113" i="2"/>
  <c r="S113" i="2" s="1"/>
  <c r="N113" i="2"/>
  <c r="O113" i="2"/>
  <c r="P113" i="2"/>
  <c r="Q113" i="2"/>
  <c r="R113" i="2"/>
  <c r="V113" i="2"/>
  <c r="W113" i="2"/>
  <c r="B114" i="2"/>
  <c r="C114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T113" i="3" l="1"/>
  <c r="U113" i="3"/>
  <c r="T33" i="2"/>
  <c r="U33" i="2"/>
  <c r="T59" i="2"/>
  <c r="U59" i="2"/>
  <c r="T66" i="2"/>
  <c r="T24" i="2"/>
  <c r="T30" i="2"/>
  <c r="T67" i="2"/>
  <c r="U67" i="2"/>
  <c r="U89" i="2"/>
  <c r="U47" i="2"/>
  <c r="S30" i="2"/>
  <c r="U21" i="2"/>
  <c r="U106" i="2"/>
  <c r="U98" i="2"/>
  <c r="E96" i="2"/>
  <c r="U90" i="2"/>
  <c r="S72" i="2"/>
  <c r="S67" i="2"/>
  <c r="U48" i="2"/>
  <c r="R30" i="2"/>
  <c r="U29" i="2"/>
  <c r="T28" i="2"/>
  <c r="S24" i="2"/>
  <c r="U22" i="2"/>
  <c r="T21" i="2"/>
  <c r="U109" i="2"/>
  <c r="U101" i="2"/>
  <c r="U91" i="2"/>
  <c r="U73" i="2"/>
  <c r="R72" i="2"/>
  <c r="R67" i="2"/>
  <c r="U61" i="2"/>
  <c r="U55" i="2"/>
  <c r="U53" i="2"/>
  <c r="U49" i="2"/>
  <c r="R24" i="2"/>
  <c r="U23" i="2"/>
  <c r="U9" i="2"/>
  <c r="U104" i="2"/>
  <c r="T73" i="2"/>
  <c r="U66" i="2"/>
  <c r="T61" i="2"/>
  <c r="T9" i="2"/>
  <c r="U15" i="2"/>
  <c r="W114" i="1"/>
  <c r="V114" i="1"/>
  <c r="T114" i="1"/>
  <c r="Q114" i="1"/>
  <c r="P114" i="1"/>
  <c r="O114" i="1"/>
  <c r="N114" i="1"/>
  <c r="M114" i="1"/>
  <c r="S114" i="1" s="1"/>
  <c r="L114" i="1"/>
  <c r="R114" i="1" s="1"/>
  <c r="K114" i="1"/>
  <c r="J114" i="1"/>
  <c r="I114" i="1"/>
  <c r="H114" i="1"/>
  <c r="G114" i="1"/>
  <c r="F114" i="1"/>
  <c r="E114" i="1"/>
  <c r="U114" i="1" s="1"/>
  <c r="D114" i="1"/>
  <c r="C114" i="1"/>
  <c r="B114" i="1"/>
  <c r="Q113" i="1"/>
  <c r="P113" i="1"/>
  <c r="O113" i="1"/>
  <c r="N113" i="1"/>
  <c r="U112" i="1"/>
  <c r="T112" i="1"/>
  <c r="S112" i="1"/>
  <c r="R112" i="1"/>
  <c r="S111" i="1"/>
  <c r="R111" i="1"/>
  <c r="E111" i="1"/>
  <c r="U111" i="1" s="1"/>
  <c r="S110" i="1"/>
  <c r="R110" i="1"/>
  <c r="E110" i="1"/>
  <c r="U110" i="1" s="1"/>
  <c r="S109" i="1"/>
  <c r="R109" i="1"/>
  <c r="E109" i="1"/>
  <c r="U109" i="1" s="1"/>
  <c r="S108" i="1"/>
  <c r="R108" i="1"/>
  <c r="E108" i="1"/>
  <c r="T108" i="1" s="1"/>
  <c r="S107" i="1"/>
  <c r="R107" i="1"/>
  <c r="E107" i="1"/>
  <c r="T107" i="1" s="1"/>
  <c r="S106" i="1"/>
  <c r="R106" i="1"/>
  <c r="E106" i="1"/>
  <c r="U106" i="1" s="1"/>
  <c r="S105" i="1"/>
  <c r="R105" i="1"/>
  <c r="E105" i="1"/>
  <c r="T105" i="1" s="1"/>
  <c r="S104" i="1"/>
  <c r="R104" i="1"/>
  <c r="E104" i="1"/>
  <c r="U104" i="1" s="1"/>
  <c r="S103" i="1"/>
  <c r="R103" i="1"/>
  <c r="E103" i="1"/>
  <c r="U103" i="1" s="1"/>
  <c r="S102" i="1"/>
  <c r="R102" i="1"/>
  <c r="E102" i="1"/>
  <c r="U102" i="1" s="1"/>
  <c r="S101" i="1"/>
  <c r="R101" i="1"/>
  <c r="E101" i="1"/>
  <c r="U101" i="1" s="1"/>
  <c r="S100" i="1"/>
  <c r="R100" i="1"/>
  <c r="E100" i="1"/>
  <c r="T100" i="1" s="1"/>
  <c r="S99" i="1"/>
  <c r="R99" i="1"/>
  <c r="E99" i="1"/>
  <c r="T99" i="1" s="1"/>
  <c r="S98" i="1"/>
  <c r="R98" i="1"/>
  <c r="E98" i="1"/>
  <c r="U98" i="1" s="1"/>
  <c r="S97" i="1"/>
  <c r="R97" i="1"/>
  <c r="E97" i="1"/>
  <c r="T97" i="1" s="1"/>
  <c r="W96" i="1"/>
  <c r="W113" i="1" s="1"/>
  <c r="V96" i="1"/>
  <c r="V113" i="1" s="1"/>
  <c r="M96" i="1"/>
  <c r="M113" i="1" s="1"/>
  <c r="S113" i="1" s="1"/>
  <c r="L96" i="1"/>
  <c r="R96" i="1" s="1"/>
  <c r="K96" i="1"/>
  <c r="K113" i="1" s="1"/>
  <c r="J96" i="1"/>
  <c r="J113" i="1" s="1"/>
  <c r="I96" i="1"/>
  <c r="I113" i="1" s="1"/>
  <c r="H96" i="1"/>
  <c r="H113" i="1" s="1"/>
  <c r="G96" i="1"/>
  <c r="G113" i="1" s="1"/>
  <c r="F96" i="1"/>
  <c r="F113" i="1" s="1"/>
  <c r="D96" i="1"/>
  <c r="D113" i="1" s="1"/>
  <c r="C96" i="1"/>
  <c r="C113" i="1" s="1"/>
  <c r="B96" i="1"/>
  <c r="B113" i="1" s="1"/>
  <c r="E84" i="1"/>
  <c r="E83" i="1"/>
  <c r="E82" i="1"/>
  <c r="E81" i="1"/>
  <c r="W80" i="1"/>
  <c r="V80" i="1"/>
  <c r="M80" i="1"/>
  <c r="L80" i="1"/>
  <c r="K80" i="1"/>
  <c r="J80" i="1"/>
  <c r="I80" i="1"/>
  <c r="H80" i="1"/>
  <c r="G80" i="1"/>
  <c r="F80" i="1"/>
  <c r="D80" i="1"/>
  <c r="C80" i="1"/>
  <c r="B80" i="1"/>
  <c r="A77" i="1"/>
  <c r="T94" i="1"/>
  <c r="S94" i="1"/>
  <c r="R94" i="1"/>
  <c r="Q94" i="1"/>
  <c r="P94" i="1"/>
  <c r="E94" i="1"/>
  <c r="U94" i="1" s="1"/>
  <c r="U93" i="1"/>
  <c r="S93" i="1"/>
  <c r="R93" i="1"/>
  <c r="Q93" i="1"/>
  <c r="P93" i="1"/>
  <c r="E93" i="1"/>
  <c r="T93" i="1" s="1"/>
  <c r="T92" i="1"/>
  <c r="S92" i="1"/>
  <c r="R92" i="1"/>
  <c r="Q92" i="1"/>
  <c r="P92" i="1"/>
  <c r="E92" i="1"/>
  <c r="U92" i="1" s="1"/>
  <c r="T91" i="1"/>
  <c r="S91" i="1"/>
  <c r="R91" i="1"/>
  <c r="Q91" i="1"/>
  <c r="P91" i="1"/>
  <c r="E91" i="1"/>
  <c r="U91" i="1" s="1"/>
  <c r="S90" i="1"/>
  <c r="R90" i="1"/>
  <c r="Q90" i="1"/>
  <c r="P90" i="1"/>
  <c r="E90" i="1"/>
  <c r="U90" i="1" s="1"/>
  <c r="S89" i="1"/>
  <c r="R89" i="1"/>
  <c r="Q89" i="1"/>
  <c r="P89" i="1"/>
  <c r="E89" i="1"/>
  <c r="T89" i="1" s="1"/>
  <c r="U88" i="1"/>
  <c r="S88" i="1"/>
  <c r="R88" i="1"/>
  <c r="Q88" i="1"/>
  <c r="P88" i="1"/>
  <c r="E88" i="1"/>
  <c r="T88" i="1" s="1"/>
  <c r="S87" i="1"/>
  <c r="R87" i="1"/>
  <c r="Q87" i="1"/>
  <c r="P87" i="1"/>
  <c r="E87" i="1"/>
  <c r="U87" i="1" s="1"/>
  <c r="W73" i="1"/>
  <c r="V73" i="1"/>
  <c r="O73" i="1"/>
  <c r="N73" i="1"/>
  <c r="M73" i="1"/>
  <c r="L73" i="1"/>
  <c r="K73" i="1"/>
  <c r="J73" i="1"/>
  <c r="R73" i="1" s="1"/>
  <c r="I73" i="1"/>
  <c r="H73" i="1"/>
  <c r="G73" i="1"/>
  <c r="F73" i="1"/>
  <c r="C73" i="1"/>
  <c r="B73" i="1"/>
  <c r="W72" i="1"/>
  <c r="V72" i="1"/>
  <c r="O72" i="1"/>
  <c r="N72" i="1"/>
  <c r="M72" i="1"/>
  <c r="L72" i="1"/>
  <c r="K72" i="1"/>
  <c r="S72" i="1" s="1"/>
  <c r="J72" i="1"/>
  <c r="I72" i="1"/>
  <c r="Q72" i="1" s="1"/>
  <c r="H72" i="1"/>
  <c r="G72" i="1"/>
  <c r="F72" i="1"/>
  <c r="C72" i="1"/>
  <c r="B72" i="1"/>
  <c r="E72" i="1" s="1"/>
  <c r="W71" i="1"/>
  <c r="V71" i="1"/>
  <c r="O71" i="1"/>
  <c r="N71" i="1"/>
  <c r="M71" i="1"/>
  <c r="L71" i="1"/>
  <c r="K71" i="1"/>
  <c r="S71" i="1" s="1"/>
  <c r="J71" i="1"/>
  <c r="R71" i="1" s="1"/>
  <c r="I71" i="1"/>
  <c r="H71" i="1"/>
  <c r="G71" i="1"/>
  <c r="F71" i="1"/>
  <c r="C71" i="1"/>
  <c r="B71" i="1"/>
  <c r="E71" i="1" s="1"/>
  <c r="S70" i="1"/>
  <c r="R70" i="1"/>
  <c r="Q70" i="1"/>
  <c r="P70" i="1"/>
  <c r="T70" i="1" s="1"/>
  <c r="E70" i="1"/>
  <c r="S69" i="1"/>
  <c r="R69" i="1"/>
  <c r="Q69" i="1"/>
  <c r="P69" i="1"/>
  <c r="E69" i="1"/>
  <c r="U69" i="1" s="1"/>
  <c r="W67" i="1"/>
  <c r="V67" i="1"/>
  <c r="O67" i="1"/>
  <c r="N67" i="1"/>
  <c r="M67" i="1"/>
  <c r="L67" i="1"/>
  <c r="K67" i="1"/>
  <c r="S67" i="1" s="1"/>
  <c r="J67" i="1"/>
  <c r="I67" i="1"/>
  <c r="H67" i="1"/>
  <c r="G67" i="1"/>
  <c r="F67" i="1"/>
  <c r="C67" i="1"/>
  <c r="B67" i="1"/>
  <c r="V66" i="1"/>
  <c r="O66" i="1"/>
  <c r="N66" i="1"/>
  <c r="M66" i="1"/>
  <c r="L66" i="1"/>
  <c r="K66" i="1"/>
  <c r="S66" i="1" s="1"/>
  <c r="J66" i="1"/>
  <c r="R66" i="1" s="1"/>
  <c r="I66" i="1"/>
  <c r="H66" i="1"/>
  <c r="G66" i="1"/>
  <c r="F66" i="1"/>
  <c r="C66" i="1"/>
  <c r="E66" i="1" s="1"/>
  <c r="B66" i="1"/>
  <c r="S65" i="1"/>
  <c r="R65" i="1"/>
  <c r="Q65" i="1"/>
  <c r="P65" i="1"/>
  <c r="E65" i="1"/>
  <c r="U65" i="1" s="1"/>
  <c r="S64" i="1"/>
  <c r="R64" i="1"/>
  <c r="Q64" i="1"/>
  <c r="P64" i="1"/>
  <c r="E64" i="1"/>
  <c r="T64" i="1" s="1"/>
  <c r="U63" i="1"/>
  <c r="S63" i="1"/>
  <c r="R63" i="1"/>
  <c r="Q63" i="1"/>
  <c r="P63" i="1"/>
  <c r="E63" i="1"/>
  <c r="T63" i="1" s="1"/>
  <c r="S62" i="1"/>
  <c r="R62" i="1"/>
  <c r="Q62" i="1"/>
  <c r="P62" i="1"/>
  <c r="E62" i="1"/>
  <c r="U62" i="1" s="1"/>
  <c r="S61" i="1"/>
  <c r="R61" i="1"/>
  <c r="Q61" i="1"/>
  <c r="P61" i="1"/>
  <c r="E61" i="1"/>
  <c r="V59" i="1"/>
  <c r="O59" i="1"/>
  <c r="N59" i="1"/>
  <c r="M59" i="1"/>
  <c r="L59" i="1"/>
  <c r="K59" i="1"/>
  <c r="S59" i="1" s="1"/>
  <c r="J59" i="1"/>
  <c r="R59" i="1" s="1"/>
  <c r="I59" i="1"/>
  <c r="H59" i="1"/>
  <c r="G59" i="1"/>
  <c r="F59" i="1"/>
  <c r="C59" i="1"/>
  <c r="B59" i="1"/>
  <c r="T58" i="1"/>
  <c r="S58" i="1"/>
  <c r="R58" i="1"/>
  <c r="Q58" i="1"/>
  <c r="P58" i="1"/>
  <c r="E58" i="1"/>
  <c r="U58" i="1" s="1"/>
  <c r="S57" i="1"/>
  <c r="R57" i="1"/>
  <c r="Q57" i="1"/>
  <c r="P57" i="1"/>
  <c r="E57" i="1"/>
  <c r="T57" i="1" s="1"/>
  <c r="U56" i="1"/>
  <c r="S56" i="1"/>
  <c r="R56" i="1"/>
  <c r="Q56" i="1"/>
  <c r="P56" i="1"/>
  <c r="E56" i="1"/>
  <c r="T56" i="1" s="1"/>
  <c r="U55" i="1"/>
  <c r="T55" i="1"/>
  <c r="S55" i="1"/>
  <c r="R55" i="1"/>
  <c r="Q55" i="1"/>
  <c r="P55" i="1"/>
  <c r="E55" i="1"/>
  <c r="W53" i="1"/>
  <c r="V53" i="1"/>
  <c r="O53" i="1"/>
  <c r="N53" i="1"/>
  <c r="M53" i="1"/>
  <c r="L53" i="1"/>
  <c r="K53" i="1"/>
  <c r="S53" i="1" s="1"/>
  <c r="J53" i="1"/>
  <c r="R53" i="1" s="1"/>
  <c r="I53" i="1"/>
  <c r="H53" i="1"/>
  <c r="G53" i="1"/>
  <c r="F53" i="1"/>
  <c r="C53" i="1"/>
  <c r="B53" i="1"/>
  <c r="E53" i="1" s="1"/>
  <c r="S52" i="1"/>
  <c r="R52" i="1"/>
  <c r="Q52" i="1"/>
  <c r="U52" i="1" s="1"/>
  <c r="P52" i="1"/>
  <c r="E52" i="1"/>
  <c r="S51" i="1"/>
  <c r="R51" i="1"/>
  <c r="Q51" i="1"/>
  <c r="P51" i="1"/>
  <c r="E51" i="1"/>
  <c r="U51" i="1" s="1"/>
  <c r="S50" i="1"/>
  <c r="R50" i="1"/>
  <c r="Q50" i="1"/>
  <c r="P50" i="1"/>
  <c r="E50" i="1"/>
  <c r="U50" i="1" s="1"/>
  <c r="U49" i="1"/>
  <c r="S49" i="1"/>
  <c r="R49" i="1"/>
  <c r="Q49" i="1"/>
  <c r="P49" i="1"/>
  <c r="E49" i="1"/>
  <c r="T49" i="1" s="1"/>
  <c r="S48" i="1"/>
  <c r="R48" i="1"/>
  <c r="Q48" i="1"/>
  <c r="P48" i="1"/>
  <c r="E48" i="1"/>
  <c r="U48" i="1" s="1"/>
  <c r="S47" i="1"/>
  <c r="R47" i="1"/>
  <c r="Q47" i="1"/>
  <c r="P47" i="1"/>
  <c r="E47" i="1"/>
  <c r="T47" i="1" s="1"/>
  <c r="S46" i="1"/>
  <c r="R46" i="1"/>
  <c r="Q46" i="1"/>
  <c r="P46" i="1"/>
  <c r="E46" i="1"/>
  <c r="T46" i="1" s="1"/>
  <c r="T45" i="1"/>
  <c r="S45" i="1"/>
  <c r="R45" i="1"/>
  <c r="Q45" i="1"/>
  <c r="P45" i="1"/>
  <c r="E45" i="1"/>
  <c r="U45" i="1" s="1"/>
  <c r="S44" i="1"/>
  <c r="R44" i="1"/>
  <c r="Q44" i="1"/>
  <c r="U44" i="1" s="1"/>
  <c r="P44" i="1"/>
  <c r="E44" i="1"/>
  <c r="S43" i="1"/>
  <c r="R43" i="1"/>
  <c r="Q43" i="1"/>
  <c r="U43" i="1" s="1"/>
  <c r="P43" i="1"/>
  <c r="T43" i="1" s="1"/>
  <c r="E43" i="1"/>
  <c r="S42" i="1"/>
  <c r="R42" i="1"/>
  <c r="Q42" i="1"/>
  <c r="P42" i="1"/>
  <c r="E42" i="1"/>
  <c r="U42" i="1" s="1"/>
  <c r="W40" i="1"/>
  <c r="V40" i="1"/>
  <c r="O40" i="1"/>
  <c r="N40" i="1"/>
  <c r="M40" i="1"/>
  <c r="L40" i="1"/>
  <c r="R40" i="1" s="1"/>
  <c r="K40" i="1"/>
  <c r="S40" i="1" s="1"/>
  <c r="J40" i="1"/>
  <c r="I40" i="1"/>
  <c r="H40" i="1"/>
  <c r="G40" i="1"/>
  <c r="F40" i="1"/>
  <c r="C40" i="1"/>
  <c r="B40" i="1"/>
  <c r="E40" i="1" s="1"/>
  <c r="U39" i="1"/>
  <c r="S39" i="1"/>
  <c r="R39" i="1"/>
  <c r="Q39" i="1"/>
  <c r="P39" i="1"/>
  <c r="E39" i="1"/>
  <c r="T39" i="1" s="1"/>
  <c r="U38" i="1"/>
  <c r="T38" i="1"/>
  <c r="S38" i="1"/>
  <c r="R38" i="1"/>
  <c r="Q38" i="1"/>
  <c r="P38" i="1"/>
  <c r="E38" i="1"/>
  <c r="U37" i="1"/>
  <c r="T37" i="1"/>
  <c r="S37" i="1"/>
  <c r="R37" i="1"/>
  <c r="Q37" i="1"/>
  <c r="P37" i="1"/>
  <c r="E37" i="1"/>
  <c r="S36" i="1"/>
  <c r="R36" i="1"/>
  <c r="Q36" i="1"/>
  <c r="P36" i="1"/>
  <c r="E36" i="1"/>
  <c r="S35" i="1"/>
  <c r="R35" i="1"/>
  <c r="Q35" i="1"/>
  <c r="P35" i="1"/>
  <c r="E35" i="1"/>
  <c r="U35" i="1" s="1"/>
  <c r="V33" i="1"/>
  <c r="O33" i="1"/>
  <c r="N33" i="1"/>
  <c r="M33" i="1"/>
  <c r="L33" i="1"/>
  <c r="K33" i="1"/>
  <c r="S33" i="1" s="1"/>
  <c r="J33" i="1"/>
  <c r="R33" i="1" s="1"/>
  <c r="I33" i="1"/>
  <c r="H33" i="1"/>
  <c r="G33" i="1"/>
  <c r="F33" i="1"/>
  <c r="C33" i="1"/>
  <c r="B33" i="1"/>
  <c r="E33" i="1" s="1"/>
  <c r="S32" i="1"/>
  <c r="R32" i="1"/>
  <c r="Q32" i="1"/>
  <c r="P32" i="1"/>
  <c r="E32" i="1"/>
  <c r="V30" i="1"/>
  <c r="O30" i="1"/>
  <c r="N30" i="1"/>
  <c r="M30" i="1"/>
  <c r="L30" i="1"/>
  <c r="K30" i="1"/>
  <c r="S30" i="1" s="1"/>
  <c r="J30" i="1"/>
  <c r="R30" i="1" s="1"/>
  <c r="I30" i="1"/>
  <c r="Q30" i="1" s="1"/>
  <c r="H30" i="1"/>
  <c r="G30" i="1"/>
  <c r="F30" i="1"/>
  <c r="C30" i="1"/>
  <c r="B30" i="1"/>
  <c r="E30" i="1" s="1"/>
  <c r="T29" i="1"/>
  <c r="S29" i="1"/>
  <c r="R29" i="1"/>
  <c r="Q29" i="1"/>
  <c r="P29" i="1"/>
  <c r="E29" i="1"/>
  <c r="S28" i="1"/>
  <c r="R28" i="1"/>
  <c r="Q28" i="1"/>
  <c r="P28" i="1"/>
  <c r="E28" i="1"/>
  <c r="S27" i="1"/>
  <c r="R27" i="1"/>
  <c r="Q27" i="1"/>
  <c r="P27" i="1"/>
  <c r="E27" i="1"/>
  <c r="U27" i="1" s="1"/>
  <c r="S26" i="1"/>
  <c r="R26" i="1"/>
  <c r="Q26" i="1"/>
  <c r="P26" i="1"/>
  <c r="E26" i="1"/>
  <c r="T26" i="1" s="1"/>
  <c r="W24" i="1"/>
  <c r="V24" i="1"/>
  <c r="O24" i="1"/>
  <c r="N24" i="1"/>
  <c r="M24" i="1"/>
  <c r="L24" i="1"/>
  <c r="K24" i="1"/>
  <c r="J24" i="1"/>
  <c r="R24" i="1" s="1"/>
  <c r="I24" i="1"/>
  <c r="H24" i="1"/>
  <c r="P24" i="1" s="1"/>
  <c r="G24" i="1"/>
  <c r="F24" i="1"/>
  <c r="E24" i="1"/>
  <c r="C24" i="1"/>
  <c r="B24" i="1"/>
  <c r="U23" i="1"/>
  <c r="T23" i="1"/>
  <c r="S23" i="1"/>
  <c r="R23" i="1"/>
  <c r="Q23" i="1"/>
  <c r="P23" i="1"/>
  <c r="E23" i="1"/>
  <c r="S22" i="1"/>
  <c r="R22" i="1"/>
  <c r="Q22" i="1"/>
  <c r="P22" i="1"/>
  <c r="E22" i="1"/>
  <c r="U22" i="1" s="1"/>
  <c r="S21" i="1"/>
  <c r="R21" i="1"/>
  <c r="Q21" i="1"/>
  <c r="P21" i="1"/>
  <c r="E21" i="1"/>
  <c r="T21" i="1" s="1"/>
  <c r="S20" i="1"/>
  <c r="R20" i="1"/>
  <c r="Q20" i="1"/>
  <c r="U20" i="1" s="1"/>
  <c r="P20" i="1"/>
  <c r="E20" i="1"/>
  <c r="S19" i="1"/>
  <c r="R19" i="1"/>
  <c r="Q19" i="1"/>
  <c r="P19" i="1"/>
  <c r="E19" i="1"/>
  <c r="U19" i="1" s="1"/>
  <c r="U18" i="1"/>
  <c r="S18" i="1"/>
  <c r="R18" i="1"/>
  <c r="Q18" i="1"/>
  <c r="P18" i="1"/>
  <c r="E18" i="1"/>
  <c r="T18" i="1" s="1"/>
  <c r="U17" i="1"/>
  <c r="T17" i="1"/>
  <c r="S17" i="1"/>
  <c r="R17" i="1"/>
  <c r="Q17" i="1"/>
  <c r="P17" i="1"/>
  <c r="E17" i="1"/>
  <c r="V15" i="1"/>
  <c r="O15" i="1"/>
  <c r="N15" i="1"/>
  <c r="M15" i="1"/>
  <c r="L15" i="1"/>
  <c r="K15" i="1"/>
  <c r="J15" i="1"/>
  <c r="R15" i="1" s="1"/>
  <c r="I15" i="1"/>
  <c r="H15" i="1"/>
  <c r="G15" i="1"/>
  <c r="F15" i="1"/>
  <c r="C15" i="1"/>
  <c r="B15" i="1"/>
  <c r="S14" i="1"/>
  <c r="R14" i="1"/>
  <c r="Q14" i="1"/>
  <c r="P14" i="1"/>
  <c r="E14" i="1"/>
  <c r="T14" i="1" s="1"/>
  <c r="U13" i="1"/>
  <c r="S13" i="1"/>
  <c r="R13" i="1"/>
  <c r="Q13" i="1"/>
  <c r="P13" i="1"/>
  <c r="E13" i="1"/>
  <c r="T13" i="1" s="1"/>
  <c r="U12" i="1"/>
  <c r="T12" i="1"/>
  <c r="S12" i="1"/>
  <c r="R12" i="1"/>
  <c r="Q12" i="1"/>
  <c r="P12" i="1"/>
  <c r="E12" i="1"/>
  <c r="U11" i="1"/>
  <c r="S11" i="1"/>
  <c r="R11" i="1"/>
  <c r="Q11" i="1"/>
  <c r="P11" i="1"/>
  <c r="E11" i="1"/>
  <c r="S10" i="1"/>
  <c r="R10" i="1"/>
  <c r="Q10" i="1"/>
  <c r="P10" i="1"/>
  <c r="E10" i="1"/>
  <c r="T10" i="1" s="1"/>
  <c r="S9" i="1"/>
  <c r="R9" i="1"/>
  <c r="Q9" i="1"/>
  <c r="P9" i="1"/>
  <c r="E9" i="1"/>
  <c r="U96" i="2" l="1"/>
  <c r="T96" i="2"/>
  <c r="E113" i="2"/>
  <c r="T28" i="1"/>
  <c r="U32" i="1"/>
  <c r="P33" i="1"/>
  <c r="T87" i="1"/>
  <c r="Q15" i="1"/>
  <c r="P15" i="1"/>
  <c r="T15" i="1" s="1"/>
  <c r="Q33" i="1"/>
  <c r="U33" i="1" s="1"/>
  <c r="Q24" i="1"/>
  <c r="U24" i="1" s="1"/>
  <c r="T42" i="1"/>
  <c r="T51" i="1"/>
  <c r="T62" i="1"/>
  <c r="T11" i="1"/>
  <c r="U14" i="1"/>
  <c r="S15" i="1"/>
  <c r="T19" i="1"/>
  <c r="S24" i="1"/>
  <c r="Q40" i="1"/>
  <c r="T44" i="1"/>
  <c r="T50" i="1"/>
  <c r="U57" i="1"/>
  <c r="E80" i="1"/>
  <c r="T36" i="1"/>
  <c r="U28" i="1"/>
  <c r="U36" i="1"/>
  <c r="Q53" i="1"/>
  <c r="Q59" i="1"/>
  <c r="P66" i="1"/>
  <c r="Q71" i="1"/>
  <c r="Q66" i="1"/>
  <c r="U66" i="1" s="1"/>
  <c r="P40" i="1"/>
  <c r="E15" i="1"/>
  <c r="T20" i="1"/>
  <c r="U29" i="1"/>
  <c r="P30" i="1"/>
  <c r="T30" i="1" s="1"/>
  <c r="U46" i="1"/>
  <c r="T52" i="1"/>
  <c r="U61" i="1"/>
  <c r="U70" i="1"/>
  <c r="P72" i="1"/>
  <c r="T32" i="1"/>
  <c r="U72" i="1"/>
  <c r="P71" i="1"/>
  <c r="R72" i="1"/>
  <c r="U71" i="1"/>
  <c r="U53" i="1"/>
  <c r="P53" i="1"/>
  <c r="E59" i="1"/>
  <c r="P73" i="1"/>
  <c r="E67" i="1"/>
  <c r="Q73" i="1"/>
  <c r="U73" i="1" s="1"/>
  <c r="P67" i="1"/>
  <c r="Q67" i="1"/>
  <c r="U67" i="1" s="1"/>
  <c r="S73" i="1"/>
  <c r="P59" i="1"/>
  <c r="R67" i="1"/>
  <c r="E73" i="1"/>
  <c r="U99" i="1"/>
  <c r="U97" i="1"/>
  <c r="U107" i="1"/>
  <c r="U105" i="1"/>
  <c r="U30" i="1"/>
  <c r="U59" i="1"/>
  <c r="T59" i="1"/>
  <c r="T9" i="1"/>
  <c r="U10" i="1"/>
  <c r="U9" i="1"/>
  <c r="U21" i="1"/>
  <c r="U26" i="1"/>
  <c r="U47" i="1"/>
  <c r="U64" i="1"/>
  <c r="U89" i="1"/>
  <c r="T40" i="1"/>
  <c r="T67" i="1"/>
  <c r="U15" i="1"/>
  <c r="U40" i="1"/>
  <c r="T61" i="1"/>
  <c r="T69" i="1"/>
  <c r="S96" i="1"/>
  <c r="T24" i="1"/>
  <c r="T53" i="1"/>
  <c r="T71" i="1"/>
  <c r="T102" i="1"/>
  <c r="T104" i="1"/>
  <c r="T110" i="1"/>
  <c r="T72" i="1"/>
  <c r="E96" i="1"/>
  <c r="E113" i="1" s="1"/>
  <c r="U100" i="1"/>
  <c r="U108" i="1"/>
  <c r="T22" i="1"/>
  <c r="T27" i="1"/>
  <c r="T35" i="1"/>
  <c r="T48" i="1"/>
  <c r="T65" i="1"/>
  <c r="T90" i="1"/>
  <c r="T33" i="1"/>
  <c r="T66" i="1"/>
  <c r="T73" i="1"/>
  <c r="T101" i="1"/>
  <c r="T109" i="1"/>
  <c r="T98" i="1"/>
  <c r="T106" i="1"/>
  <c r="T103" i="1"/>
  <c r="T111" i="1"/>
  <c r="L113" i="1"/>
  <c r="R113" i="1" s="1"/>
  <c r="U113" i="2" l="1"/>
  <c r="T113" i="2"/>
  <c r="U96" i="1"/>
  <c r="T96" i="1"/>
  <c r="U113" i="1"/>
  <c r="T113" i="1"/>
</calcChain>
</file>

<file path=xl/sharedStrings.xml><?xml version="1.0" encoding="utf-8"?>
<sst xmlns="http://schemas.openxmlformats.org/spreadsheetml/2006/main" count="2363" uniqueCount="135">
  <si>
    <t>Figures Finalised as at 2024/04/26</t>
  </si>
  <si>
    <t/>
  </si>
  <si>
    <t>3rd Quarter Ended 31 March 2024</t>
  </si>
  <si>
    <t>CONDITIONAL GRANTS TRANSFERRED FROM NATIONAL DEPARTMENTS AND ACTUAL PAYMENTS MADE BY MUNICIPALITIES: PRELIMINARY RESULTS</t>
  </si>
  <si>
    <t>AGGREGRATED INFORMATION FOR NATIONAL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</si>
  <si>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</si>
  <si>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</si>
  <si>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</si>
  <si>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</si>
  <si>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</si>
  <si>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</si>
  <si>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2nd to 3rd Q</t>
  </si>
  <si>
    <t>% Changes for the 3rd Q</t>
  </si>
  <si>
    <t>Approved Roll Over</t>
  </si>
  <si>
    <t>R thousands</t>
  </si>
  <si>
    <t>Division of revenue Act No. 5 of 2022</t>
  </si>
  <si>
    <t>Adjustment (Mid year)</t>
  </si>
  <si>
    <t>Other Adjustments</t>
  </si>
  <si>
    <t>Total Available 2023/24</t>
  </si>
  <si>
    <t>Approved payment schedule</t>
  </si>
  <si>
    <t>Transferred to municipalities for direct grants</t>
  </si>
  <si>
    <t>Actual expenditure National Department by 30 September 2023</t>
  </si>
  <si>
    <t>Actual expenditure by municipalities by 30 September 2023</t>
  </si>
  <si>
    <t>Actual expenditure National Department by 31 December 2023</t>
  </si>
  <si>
    <t>Actual expenditure by municipalities by 31 December 2023</t>
  </si>
  <si>
    <t>Actual expenditure National Department by 31 March 2024</t>
  </si>
  <si>
    <t>Actual expenditure by municipalities by 31 March 2024</t>
  </si>
  <si>
    <t>Actual expenditure National Department by 30 June 2024</t>
  </si>
  <si>
    <t>Actual expenditure by municipalities by 30 June 2024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</si>
  <si>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</si>
  <si>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</si>
  <si>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</si>
  <si>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</si>
  <si>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</si>
  <si>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</si>
  <si>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</si>
  <si>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</si>
  <si>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</si>
  <si>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</si>
  <si>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</si>
  <si>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</si>
  <si>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</si>
  <si>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</si>
  <si>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</si>
  <si>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</si>
  <si>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</si>
  <si>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</si>
  <si>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</si>
  <si>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</si>
  <si>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</si>
  <si>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</si>
  <si>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</si>
  <si>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</si>
  <si>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</si>
  <si>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</si>
  <si>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</si>
  <si>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</si>
  <si>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</si>
  <si>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</si>
  <si>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</si>
  <si>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</si>
  <si>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</si>
  <si>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</si>
  <si>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</si>
  <si>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</si>
  <si>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</si>
  <si>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</si>
  <si>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</si>
  <si>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</si>
  <si>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</si>
  <si>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</si>
  <si>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</si>
  <si>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</si>
  <si>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</si>
  <si>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</si>
  <si>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</si>
  <si>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</si>
  <si>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</si>
  <si>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</si>
  <si>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</si>
  <si>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</si>
  <si>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</si>
  <si>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</si>
  <si>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</si>
  <si>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</si>
  <si>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</si>
  <si>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</si>
  <si>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</si>
  <si>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</si>
  <si>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Municipal Infrastructure Grant (Schedule 6B)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</si>
  <si>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</si>
  <si>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</si>
  <si>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</si>
  <si>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</si>
  <si>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</si>
  <si>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</si>
  <si>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2023</t>
  </si>
  <si>
    <t>Actual expenditure Provincial Department by 31 December 2023</t>
  </si>
  <si>
    <t>Actual expenditure Provincial Department by 31 March 2024</t>
  </si>
  <si>
    <t>Actual expenditure Provincial Department by 30 June 2024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</si>
  <si>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</si>
  <si>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</si>
  <si>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</si>
  <si>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</si>
  <si>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</si>
  <si>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</si>
  <si>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</si>
  <si>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</si>
  <si>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</si>
  <si>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</si>
  <si>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</si>
  <si>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</si>
  <si>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</si>
  <si>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</si>
  <si>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</si>
  <si>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</si>
  <si>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</si>
  <si>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</si>
  <si>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</si>
  <si>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</si>
  <si>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</si>
  <si>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</si>
  <si>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</si>
  <si>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</si>
  <si>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</si>
  <si>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</si>
  <si>
    <t>AGGREGRATED INFORMATION FOR EASTERN CAPE</t>
  </si>
  <si>
    <t>AGGREGRATED INFORMATION FOR FREE STATE</t>
  </si>
  <si>
    <t>AGGREGRATED INFORMATION FOR GAUTENG</t>
  </si>
  <si>
    <t>AGGREGRATED INFORMATION FOR KWAZULU-NATAL</t>
  </si>
  <si>
    <t>AGGREGRATED INFORMATION FOR LIMPOPO</t>
  </si>
  <si>
    <t>AGGREGRATED INFORMATION FOR MPUMALANGA</t>
  </si>
  <si>
    <t>AGGREGRATED INFORMATION FOR NORTH WEST</t>
  </si>
  <si>
    <t>AGGREGRATED INFORMATION FOR NORTHERN CAPE</t>
  </si>
  <si>
    <t>AGGREGRATED INFORMATION FOR WESTERN CAPE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</si>
</sst>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6" fontId="3" fillId="0" borderId="3" xfId="0" applyNumberFormat="1" applyFont="1" applyBorder="1"/>
    <xf numFmtId="165" fontId="2" fillId="0" borderId="3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indent="1"/>
    </xf>
    <xf numFmtId="165" fontId="2" fillId="0" borderId="3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Font="1" applyBorder="1" applyAlignment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Font="1" applyBorder="1"/>
    <xf numFmtId="0" fontId="2" fillId="0" borderId="9" xfId="0" applyFont="1" applyBorder="1"/>
    <xf numFmtId="0" fontId="2" fillId="0" borderId="0" xfId="0" applyFont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1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/>
    <xf numFmtId="167" fontId="10" fillId="0" borderId="24" xfId="0" applyNumberFormat="1" applyFont="1" applyBorder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Font="1" applyFill="1" applyBorder="1" applyAlignment="1">
      <alignment horizontal="left" indent="1"/>
    </xf>
    <xf numFmtId="165" fontId="2" fillId="3" borderId="26" xfId="0" applyNumberFormat="1" applyFont="1" applyFill="1" applyBorder="1" applyAlignment="1">
      <alignment horizontal="right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165" fontId="3" fillId="0" borderId="29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30" xfId="0" applyNumberFormat="1" applyFont="1" applyBorder="1" applyAlignment="1">
      <alignment horizontal="center" vertical="center"/>
    </xf>
    <xf numFmtId="165" fontId="2" fillId="0" borderId="31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left" vertical="top" wrapText="1"/>
    </xf>
    <xf numFmtId="165" fontId="2" fillId="0" borderId="32" xfId="0" applyNumberFormat="1" applyFont="1" applyBorder="1" applyAlignment="1">
      <alignment horizontal="center" vertical="top" wrapText="1"/>
    </xf>
    <xf numFmtId="164" fontId="2" fillId="0" borderId="32" xfId="0" applyNumberFormat="1" applyFont="1" applyBorder="1" applyAlignment="1">
      <alignment horizontal="center" vertical="top" wrapText="1"/>
    </xf>
    <xf numFmtId="49" fontId="2" fillId="0" borderId="32" xfId="0" applyNumberFormat="1" applyFont="1" applyBorder="1" applyAlignment="1">
      <alignment horizontal="center" vertical="top" wrapText="1"/>
    </xf>
    <xf numFmtId="49" fontId="2" fillId="0" borderId="33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34" xfId="0" applyFont="1" applyBorder="1" applyAlignment="1">
      <alignment horizontal="left"/>
    </xf>
    <xf numFmtId="165" fontId="2" fillId="0" borderId="22" xfId="0" applyNumberFormat="1" applyFont="1" applyBorder="1" applyAlignment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Font="1" applyBorder="1" applyAlignment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19" xfId="0" applyNumberFormat="1" applyFont="1" applyBorder="1"/>
    <xf numFmtId="169" fontId="10" fillId="0" borderId="20" xfId="0" applyNumberFormat="1" applyFont="1" applyBorder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/>
    <xf numFmtId="169" fontId="10" fillId="0" borderId="15" xfId="0" applyNumberFormat="1" applyFont="1" applyBorder="1"/>
    <xf numFmtId="169" fontId="10" fillId="0" borderId="16" xfId="0" applyNumberFormat="1" applyFont="1" applyBorder="1"/>
    <xf numFmtId="169" fontId="10" fillId="0" borderId="9" xfId="0" applyNumberFormat="1" applyFont="1" applyBorder="1"/>
    <xf numFmtId="169" fontId="10" fillId="0" borderId="23" xfId="0" applyNumberFormat="1" applyFont="1" applyBorder="1"/>
    <xf numFmtId="169" fontId="10" fillId="0" borderId="24" xfId="0" applyNumberFormat="1" applyFont="1" applyBorder="1"/>
    <xf numFmtId="169" fontId="2" fillId="0" borderId="3" xfId="0" applyNumberFormat="1" applyFont="1" applyBorder="1" applyAlignment="1">
      <alignment horizontal="center" vertical="top" wrapText="1"/>
    </xf>
    <xf numFmtId="169" fontId="2" fillId="0" borderId="4" xfId="0" applyNumberFormat="1" applyFont="1" applyBorder="1" applyAlignment="1">
      <alignment horizontal="center" vertical="top" wrapText="1"/>
    </xf>
    <xf numFmtId="169" fontId="2" fillId="0" borderId="5" xfId="0" applyNumberFormat="1" applyFont="1" applyBorder="1" applyAlignment="1">
      <alignment horizontal="right"/>
    </xf>
    <xf numFmtId="169" fontId="2" fillId="0" borderId="6" xfId="0" applyNumberFormat="1" applyFont="1" applyBorder="1" applyAlignment="1">
      <alignment horizontal="right"/>
    </xf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3" xfId="0" applyNumberFormat="1" applyFont="1" applyBorder="1" applyAlignment="1">
      <alignment horizontal="right"/>
    </xf>
    <xf numFmtId="169" fontId="3" fillId="0" borderId="3" xfId="0" applyNumberFormat="1" applyFont="1" applyBorder="1" applyAlignment="1" applyProtection="1">
      <alignment horizontal="right"/>
      <protection locked="0"/>
    </xf>
    <xf numFmtId="169" fontId="2" fillId="0" borderId="4" xfId="0" applyNumberFormat="1" applyFont="1" applyBorder="1" applyAlignment="1">
      <alignment horizontal="right"/>
    </xf>
    <xf numFmtId="169" fontId="2" fillId="0" borderId="34" xfId="0" applyNumberFormat="1" applyFont="1" applyBorder="1" applyAlignment="1">
      <alignment horizontal="right"/>
    </xf>
    <xf numFmtId="169" fontId="2" fillId="0" borderId="22" xfId="0" applyNumberFormat="1" applyFont="1" applyBorder="1" applyAlignment="1">
      <alignment horizontal="right"/>
    </xf>
    <xf numFmtId="169" fontId="2" fillId="0" borderId="32" xfId="0" applyNumberFormat="1" applyFont="1" applyBorder="1" applyAlignment="1">
      <alignment horizontal="right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2" fillId="0" borderId="9" xfId="0" applyNumberFormat="1" applyFont="1" applyBorder="1" applyAlignment="1">
      <alignment horizontal="right"/>
    </xf>
    <xf numFmtId="169" fontId="2" fillId="0" borderId="10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10" xfId="0" applyNumberFormat="1" applyFont="1" applyBorder="1"/>
    <xf numFmtId="169" fontId="2" fillId="0" borderId="0" xfId="0" applyNumberFormat="1" applyFont="1"/>
    <xf numFmtId="165" fontId="2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376792000</v>
      </c>
      <c r="C9" s="92">
        <v>-58138000</v>
      </c>
      <c r="D9" s="92"/>
      <c r="E9" s="92">
        <f>$B9       +$C9       +$D9</f>
        <v>318654000</v>
      </c>
      <c r="F9" s="93">
        <v>318654000</v>
      </c>
      <c r="G9" s="94">
        <v>318654000</v>
      </c>
      <c r="H9" s="93">
        <v>38214000</v>
      </c>
      <c r="I9" s="94">
        <v>27997171</v>
      </c>
      <c r="J9" s="93">
        <v>57113000</v>
      </c>
      <c r="K9" s="94">
        <v>39900155</v>
      </c>
      <c r="L9" s="93">
        <v>44931000</v>
      </c>
      <c r="M9" s="94">
        <v>39365281</v>
      </c>
      <c r="N9" s="93"/>
      <c r="O9" s="94"/>
      <c r="P9" s="93">
        <f>$H9       +$J9       +$L9       +$N9</f>
        <v>140258000</v>
      </c>
      <c r="Q9" s="94">
        <f>$I9       +$K9       +$M9       +$O9</f>
        <v>107262607</v>
      </c>
      <c r="R9" s="48">
        <f>IF(($J9       =0),0,((($L9       -$J9       )/$J9       )*100))</f>
        <v>-21.329644739376324</v>
      </c>
      <c r="S9" s="49">
        <f>IF(($K9       =0),0,((($M9       -$K9       )/$K9       )*100))</f>
        <v>-1.3405311332750462</v>
      </c>
      <c r="T9" s="48">
        <f>IF(($E9       =0),0,(($P9       /$E9       )*100))</f>
        <v>44.015766317071183</v>
      </c>
      <c r="U9" s="50">
        <f>IF(($E9       =0),0,(($Q9       /$E9       )*100))</f>
        <v>33.661151907711812</v>
      </c>
      <c r="V9" s="93">
        <v>8992000</v>
      </c>
      <c r="W9" s="94" t="s">
        <v>36</v>
      </c>
    </row>
    <row r="10" spans="1:23" ht="12.95" customHeight="1" x14ac:dyDescent="0.2">
      <c r="A10" s="47" t="s">
        <v>37</v>
      </c>
      <c r="B10" s="92">
        <v>568571000</v>
      </c>
      <c r="C10" s="92"/>
      <c r="D10" s="92"/>
      <c r="E10" s="92">
        <f t="shared" ref="E10:E15" si="0">$B10      +$C10      +$D10</f>
        <v>568571000</v>
      </c>
      <c r="F10" s="93">
        <v>568571000</v>
      </c>
      <c r="G10" s="94">
        <v>568571000</v>
      </c>
      <c r="H10" s="93">
        <v>104219000</v>
      </c>
      <c r="I10" s="94">
        <v>56043217</v>
      </c>
      <c r="J10" s="93">
        <v>131038000</v>
      </c>
      <c r="K10" s="94">
        <v>72855612</v>
      </c>
      <c r="L10" s="93">
        <v>88000000</v>
      </c>
      <c r="M10" s="94">
        <v>91357264</v>
      </c>
      <c r="N10" s="93"/>
      <c r="O10" s="94"/>
      <c r="P10" s="93">
        <f t="shared" ref="P10:P15" si="1">$H10      +$J10      +$L10      +$N10</f>
        <v>323257000</v>
      </c>
      <c r="Q10" s="94">
        <f t="shared" ref="Q10:Q15" si="2">$I10      +$K10      +$M10      +$O10</f>
        <v>220256093</v>
      </c>
      <c r="R10" s="48">
        <f t="shared" ref="R10:R15" si="3">IF(($J10      =0),0,((($L10      -$J10      )/$J10      )*100))</f>
        <v>-32.843907874051801</v>
      </c>
      <c r="S10" s="49">
        <f t="shared" ref="S10:S15" si="4">IF(($K10      =0),0,((($M10      -$K10      )/$K10      )*100))</f>
        <v>25.394957906605743</v>
      </c>
      <c r="T10" s="48">
        <f t="shared" ref="T10:T14" si="5">IF(($E10      =0),0,(($P10      /$E10      )*100))</f>
        <v>56.854289086147546</v>
      </c>
      <c r="U10" s="50">
        <f t="shared" ref="U10:U14" si="6">IF(($E10      =0),0,(($Q10      /$E10      )*100))</f>
        <v>38.738538018998511</v>
      </c>
      <c r="V10" s="93">
        <v>677000</v>
      </c>
      <c r="W10" s="94" t="s">
        <v>36</v>
      </c>
    </row>
    <row r="11" spans="1:23" ht="12.95" customHeight="1" x14ac:dyDescent="0.2">
      <c r="A11" s="47" t="s">
        <v>38</v>
      </c>
      <c r="B11" s="92">
        <v>159857000</v>
      </c>
      <c r="C11" s="92">
        <v>-8505000</v>
      </c>
      <c r="D11" s="92"/>
      <c r="E11" s="92">
        <f t="shared" si="0"/>
        <v>151352000</v>
      </c>
      <c r="F11" s="93">
        <v>151352000</v>
      </c>
      <c r="G11" s="94">
        <v>151352000</v>
      </c>
      <c r="H11" s="93">
        <v>42784000</v>
      </c>
      <c r="I11" s="94">
        <v>40627122</v>
      </c>
      <c r="J11" s="93">
        <v>32341000</v>
      </c>
      <c r="K11" s="94">
        <v>23377700</v>
      </c>
      <c r="L11" s="93">
        <v>37500000</v>
      </c>
      <c r="M11" s="94">
        <v>35066788</v>
      </c>
      <c r="N11" s="93"/>
      <c r="O11" s="94"/>
      <c r="P11" s="93">
        <f t="shared" si="1"/>
        <v>112625000</v>
      </c>
      <c r="Q11" s="94">
        <f t="shared" si="2"/>
        <v>99071610</v>
      </c>
      <c r="R11" s="48">
        <f t="shared" si="3"/>
        <v>15.951887696731703</v>
      </c>
      <c r="S11" s="49">
        <f t="shared" si="4"/>
        <v>50.001018064223601</v>
      </c>
      <c r="T11" s="48">
        <f t="shared" si="5"/>
        <v>74.412627517310639</v>
      </c>
      <c r="U11" s="50">
        <f t="shared" si="6"/>
        <v>65.457747502510699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1474813000</v>
      </c>
      <c r="C13" s="92">
        <v>-128801000</v>
      </c>
      <c r="D13" s="92"/>
      <c r="E13" s="92">
        <f t="shared" si="0"/>
        <v>1346012000</v>
      </c>
      <c r="F13" s="93">
        <v>1346012000</v>
      </c>
      <c r="G13" s="94">
        <v>1346012000</v>
      </c>
      <c r="H13" s="93">
        <v>199233000</v>
      </c>
      <c r="I13" s="94">
        <v>185362654</v>
      </c>
      <c r="J13" s="93">
        <v>285920000</v>
      </c>
      <c r="K13" s="94">
        <v>274347168</v>
      </c>
      <c r="L13" s="93">
        <v>292567000</v>
      </c>
      <c r="M13" s="94">
        <v>187785182</v>
      </c>
      <c r="N13" s="93"/>
      <c r="O13" s="94"/>
      <c r="P13" s="93">
        <f t="shared" si="1"/>
        <v>777720000</v>
      </c>
      <c r="Q13" s="94">
        <f t="shared" si="2"/>
        <v>647495004</v>
      </c>
      <c r="R13" s="48">
        <f t="shared" si="3"/>
        <v>2.3247761611639621</v>
      </c>
      <c r="S13" s="49">
        <f t="shared" si="4"/>
        <v>-31.551988172883199</v>
      </c>
      <c r="T13" s="48">
        <f t="shared" si="5"/>
        <v>57.779574030543557</v>
      </c>
      <c r="U13" s="50">
        <f t="shared" si="6"/>
        <v>48.104697729292162</v>
      </c>
      <c r="V13" s="93">
        <v>49963000</v>
      </c>
      <c r="W13" s="94" t="s">
        <v>36</v>
      </c>
    </row>
    <row r="14" spans="1:23" ht="12.95" customHeight="1" x14ac:dyDescent="0.2">
      <c r="A14" s="47" t="s">
        <v>41</v>
      </c>
      <c r="B14" s="92">
        <v>100902000</v>
      </c>
      <c r="C14" s="92">
        <v>88431000</v>
      </c>
      <c r="D14" s="92"/>
      <c r="E14" s="92">
        <f t="shared" si="0"/>
        <v>189333000</v>
      </c>
      <c r="F14" s="93">
        <v>189333000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2680935000</v>
      </c>
      <c r="C15" s="95">
        <f>SUM(C9:C14)</f>
        <v>-107013000</v>
      </c>
      <c r="D15" s="95"/>
      <c r="E15" s="95">
        <f t="shared" si="0"/>
        <v>2573922000</v>
      </c>
      <c r="F15" s="96">
        <f t="shared" ref="F15:O15" si="7">SUM(F9:F14)</f>
        <v>2573922000</v>
      </c>
      <c r="G15" s="97">
        <f t="shared" si="7"/>
        <v>2384589000</v>
      </c>
      <c r="H15" s="96">
        <f t="shared" si="7"/>
        <v>384450000</v>
      </c>
      <c r="I15" s="97">
        <f t="shared" si="7"/>
        <v>310030164</v>
      </c>
      <c r="J15" s="96">
        <f t="shared" si="7"/>
        <v>506412000</v>
      </c>
      <c r="K15" s="97">
        <f t="shared" si="7"/>
        <v>410480635</v>
      </c>
      <c r="L15" s="96">
        <f t="shared" si="7"/>
        <v>462998000</v>
      </c>
      <c r="M15" s="97">
        <f t="shared" si="7"/>
        <v>353574515</v>
      </c>
      <c r="N15" s="96">
        <f t="shared" si="7"/>
        <v>0</v>
      </c>
      <c r="O15" s="97">
        <f t="shared" si="7"/>
        <v>0</v>
      </c>
      <c r="P15" s="96">
        <f t="shared" si="1"/>
        <v>1353860000</v>
      </c>
      <c r="Q15" s="97">
        <f t="shared" si="2"/>
        <v>1074085314</v>
      </c>
      <c r="R15" s="52">
        <f t="shared" si="3"/>
        <v>-8.5728616225523879</v>
      </c>
      <c r="S15" s="53">
        <f t="shared" si="4"/>
        <v>-13.863289799286147</v>
      </c>
      <c r="T15" s="52">
        <f>IF((SUM($E9:$E13))=0,0,(P15/(SUM($E9:$E13))*100))</f>
        <v>56.775402385903817</v>
      </c>
      <c r="U15" s="54">
        <f>IF((SUM($E9:$E13))=0,0,(Q15/(SUM($E9:$E13))*100))</f>
        <v>45.042785737919615</v>
      </c>
      <c r="V15" s="96">
        <f>SUM(V9:V14)</f>
        <v>59632000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1172448000</v>
      </c>
      <c r="C17" s="92"/>
      <c r="D17" s="92"/>
      <c r="E17" s="92">
        <f t="shared" ref="E17:E24" si="8">$B17      +$C17      +$D17</f>
        <v>1172448000</v>
      </c>
      <c r="F17" s="93">
        <v>1172448000</v>
      </c>
      <c r="G17" s="94">
        <v>1172448000</v>
      </c>
      <c r="H17" s="93">
        <v>189852000</v>
      </c>
      <c r="I17" s="94">
        <v>145269846</v>
      </c>
      <c r="J17" s="93">
        <v>357321000</v>
      </c>
      <c r="K17" s="94">
        <v>258349749</v>
      </c>
      <c r="L17" s="93">
        <v>239760000</v>
      </c>
      <c r="M17" s="94">
        <v>247545380</v>
      </c>
      <c r="N17" s="93"/>
      <c r="O17" s="94"/>
      <c r="P17" s="93">
        <f t="shared" ref="P17:P24" si="9">$H17      +$J17      +$L17      +$N17</f>
        <v>786933000</v>
      </c>
      <c r="Q17" s="94">
        <f t="shared" ref="Q17:Q24" si="10">$I17      +$K17      +$M17      +$O17</f>
        <v>651164975</v>
      </c>
      <c r="R17" s="48">
        <f t="shared" ref="R17:R24" si="11">IF(($J17      =0),0,((($L17      -$J17      )/$J17      )*100))</f>
        <v>-32.900669146229859</v>
      </c>
      <c r="S17" s="49">
        <f t="shared" ref="S17:S24" si="12">IF(($K17      =0),0,((($M17      -$K17      )/$K17      )*100))</f>
        <v>-4.1820706394415739</v>
      </c>
      <c r="T17" s="48">
        <f t="shared" ref="T17:T23" si="13">IF(($E17      =0),0,(($P17      /$E17      )*100))</f>
        <v>67.118797592729067</v>
      </c>
      <c r="U17" s="50">
        <f t="shared" ref="U17:U23" si="14">IF(($E17      =0),0,(($Q17      /$E17      )*100))</f>
        <v>55.538921555582853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146516000</v>
      </c>
      <c r="C19" s="92"/>
      <c r="D19" s="92"/>
      <c r="E19" s="92">
        <f t="shared" si="8"/>
        <v>146516000</v>
      </c>
      <c r="F19" s="93">
        <v>146516000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343527000</v>
      </c>
      <c r="C20" s="92">
        <v>529645000</v>
      </c>
      <c r="D20" s="92"/>
      <c r="E20" s="92">
        <f t="shared" si="8"/>
        <v>873172000</v>
      </c>
      <c r="F20" s="93">
        <v>873172000</v>
      </c>
      <c r="G20" s="94">
        <v>873172000</v>
      </c>
      <c r="H20" s="93">
        <v>53974000</v>
      </c>
      <c r="I20" s="94">
        <v>26981008</v>
      </c>
      <c r="J20" s="93">
        <v>163024000</v>
      </c>
      <c r="K20" s="94">
        <v>52179515</v>
      </c>
      <c r="L20" s="93">
        <v>25722000</v>
      </c>
      <c r="M20" s="94">
        <v>48563602</v>
      </c>
      <c r="N20" s="93"/>
      <c r="O20" s="94"/>
      <c r="P20" s="93">
        <f t="shared" si="9"/>
        <v>242720000</v>
      </c>
      <c r="Q20" s="94">
        <f t="shared" si="10"/>
        <v>127724125</v>
      </c>
      <c r="R20" s="48">
        <f t="shared" si="11"/>
        <v>-84.221955049563263</v>
      </c>
      <c r="S20" s="49">
        <f t="shared" si="12"/>
        <v>-6.9297558630048588</v>
      </c>
      <c r="T20" s="48">
        <f t="shared" si="13"/>
        <v>27.797501523182145</v>
      </c>
      <c r="U20" s="50">
        <f t="shared" si="14"/>
        <v>14.627602007393733</v>
      </c>
      <c r="V20" s="93">
        <v>29209000</v>
      </c>
      <c r="W20" s="94" t="s">
        <v>36</v>
      </c>
    </row>
    <row r="21" spans="1:23" ht="12.95" customHeight="1" x14ac:dyDescent="0.2">
      <c r="A21" s="47" t="s">
        <v>48</v>
      </c>
      <c r="B21" s="92">
        <v>320915000</v>
      </c>
      <c r="C21" s="92">
        <v>1184472000</v>
      </c>
      <c r="D21" s="92"/>
      <c r="E21" s="92">
        <f t="shared" si="8"/>
        <v>1505387000</v>
      </c>
      <c r="F21" s="93">
        <v>1505337000</v>
      </c>
      <c r="G21" s="94">
        <v>1334583000</v>
      </c>
      <c r="H21" s="93"/>
      <c r="I21" s="94">
        <v>21831898</v>
      </c>
      <c r="J21" s="93">
        <v>40735000</v>
      </c>
      <c r="K21" s="94">
        <v>346852500</v>
      </c>
      <c r="L21" s="93">
        <v>1575000</v>
      </c>
      <c r="M21" s="94">
        <v>413367476</v>
      </c>
      <c r="N21" s="93"/>
      <c r="O21" s="94"/>
      <c r="P21" s="93">
        <f t="shared" si="9"/>
        <v>42310000</v>
      </c>
      <c r="Q21" s="94">
        <f t="shared" si="10"/>
        <v>782051874</v>
      </c>
      <c r="R21" s="48">
        <f t="shared" si="11"/>
        <v>-96.133546090585483</v>
      </c>
      <c r="S21" s="49">
        <f t="shared" si="12"/>
        <v>19.176732472736973</v>
      </c>
      <c r="T21" s="48">
        <f t="shared" si="13"/>
        <v>2.8105729623013884</v>
      </c>
      <c r="U21" s="50">
        <f t="shared" si="14"/>
        <v>51.950221039506786</v>
      </c>
      <c r="V21" s="93">
        <v>2834337000</v>
      </c>
      <c r="W21" s="94">
        <v>25262000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1983406000</v>
      </c>
      <c r="C24" s="95">
        <f>SUM(C17:C23)</f>
        <v>1714117000</v>
      </c>
      <c r="D24" s="95"/>
      <c r="E24" s="95">
        <f t="shared" si="8"/>
        <v>3697523000</v>
      </c>
      <c r="F24" s="96">
        <f t="shared" ref="F24:O24" si="15">SUM(F17:F23)</f>
        <v>3697473000</v>
      </c>
      <c r="G24" s="97">
        <f t="shared" si="15"/>
        <v>3380203000</v>
      </c>
      <c r="H24" s="96">
        <f t="shared" si="15"/>
        <v>243826000</v>
      </c>
      <c r="I24" s="97">
        <f t="shared" si="15"/>
        <v>194082752</v>
      </c>
      <c r="J24" s="96">
        <f t="shared" si="15"/>
        <v>561080000</v>
      </c>
      <c r="K24" s="97">
        <f t="shared" si="15"/>
        <v>657381764</v>
      </c>
      <c r="L24" s="96">
        <f t="shared" si="15"/>
        <v>267057000</v>
      </c>
      <c r="M24" s="97">
        <f t="shared" si="15"/>
        <v>709476458</v>
      </c>
      <c r="N24" s="96">
        <f t="shared" si="15"/>
        <v>0</v>
      </c>
      <c r="O24" s="97">
        <f t="shared" si="15"/>
        <v>0</v>
      </c>
      <c r="P24" s="96">
        <f t="shared" si="9"/>
        <v>1071963000</v>
      </c>
      <c r="Q24" s="97">
        <f t="shared" si="10"/>
        <v>1560940974</v>
      </c>
      <c r="R24" s="52">
        <f t="shared" si="11"/>
        <v>-52.403044129179442</v>
      </c>
      <c r="S24" s="53">
        <f t="shared" si="12"/>
        <v>7.9245724254681331</v>
      </c>
      <c r="T24" s="52">
        <f>IF(($E24-$E19-$E23)   =0,0,($P24   /($E24-$E19-$E23)   )*100)</f>
        <v>30.187577777233333</v>
      </c>
      <c r="U24" s="54">
        <f>IF(($E24-$E19-$E23)   =0,0,($Q24   /($E24-$E19-$E23)   )*100)</f>
        <v>43.957699154070944</v>
      </c>
      <c r="V24" s="96">
        <f>SUM(V17:V23)</f>
        <v>2863546000</v>
      </c>
      <c r="W24" s="97">
        <f>SUM(W17:W23)</f>
        <v>25262000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6794045000</v>
      </c>
      <c r="C28" s="92">
        <v>-600000000</v>
      </c>
      <c r="D28" s="92"/>
      <c r="E28" s="92">
        <f>$B28      +$C28      +$D28</f>
        <v>6194045000</v>
      </c>
      <c r="F28" s="93">
        <v>6194045000</v>
      </c>
      <c r="G28" s="94">
        <v>6194045000</v>
      </c>
      <c r="H28" s="93">
        <v>551670000</v>
      </c>
      <c r="I28" s="94">
        <v>384546176</v>
      </c>
      <c r="J28" s="93">
        <v>1191122000</v>
      </c>
      <c r="K28" s="94">
        <v>928534735</v>
      </c>
      <c r="L28" s="93">
        <v>945561000</v>
      </c>
      <c r="M28" s="94">
        <v>733728501</v>
      </c>
      <c r="N28" s="93"/>
      <c r="O28" s="94"/>
      <c r="P28" s="93">
        <f>$H28      +$J28      +$L28      +$N28</f>
        <v>2688353000</v>
      </c>
      <c r="Q28" s="94">
        <f>$I28      +$K28      +$M28      +$O28</f>
        <v>2046809412</v>
      </c>
      <c r="R28" s="48">
        <f>IF(($J28      =0),0,((($L28      -$J28      )/$J28      )*100))</f>
        <v>-20.615940264725189</v>
      </c>
      <c r="S28" s="49">
        <f>IF(($K28      =0),0,((($M28      -$K28      )/$K28      )*100))</f>
        <v>-20.979961939711387</v>
      </c>
      <c r="T28" s="48">
        <f>IF(($E28      =0),0,(($P28      /$E28      )*100))</f>
        <v>43.402219389752581</v>
      </c>
      <c r="U28" s="50">
        <f>IF(($E28      =0),0,(($Q28      /$E28      )*100))</f>
        <v>33.044794023937506</v>
      </c>
      <c r="V28" s="93">
        <v>389557000</v>
      </c>
      <c r="W28" s="94" t="s">
        <v>36</v>
      </c>
    </row>
    <row r="29" spans="1:23" ht="12.95" customHeight="1" x14ac:dyDescent="0.2">
      <c r="A29" s="47" t="s">
        <v>55</v>
      </c>
      <c r="B29" s="92">
        <v>115461000</v>
      </c>
      <c r="C29" s="92"/>
      <c r="D29" s="92"/>
      <c r="E29" s="92">
        <f>$B29      +$C29      +$D29</f>
        <v>115461000</v>
      </c>
      <c r="F29" s="93">
        <v>115461000</v>
      </c>
      <c r="G29" s="94">
        <v>115461000</v>
      </c>
      <c r="H29" s="93">
        <v>12789000</v>
      </c>
      <c r="I29" s="94">
        <v>4860494</v>
      </c>
      <c r="J29" s="93">
        <v>28012000</v>
      </c>
      <c r="K29" s="94">
        <v>17977924</v>
      </c>
      <c r="L29" s="93">
        <v>15437000</v>
      </c>
      <c r="M29" s="94">
        <v>14228428</v>
      </c>
      <c r="N29" s="93"/>
      <c r="O29" s="94"/>
      <c r="P29" s="93">
        <f>$H29      +$J29      +$L29      +$N29</f>
        <v>56238000</v>
      </c>
      <c r="Q29" s="94">
        <f>$I29      +$K29      +$M29      +$O29</f>
        <v>37066846</v>
      </c>
      <c r="R29" s="48">
        <f>IF(($J29      =0),0,((($L29      -$J29      )/$J29      )*100))</f>
        <v>-44.891475082107668</v>
      </c>
      <c r="S29" s="49">
        <f>IF(($K29      =0),0,((($M29      -$K29      )/$K29      )*100))</f>
        <v>-20.856112196269159</v>
      </c>
      <c r="T29" s="48">
        <f>IF(($E29      =0),0,(($P29      /$E29      )*100))</f>
        <v>48.7073557305064</v>
      </c>
      <c r="U29" s="50">
        <f>IF(($E29      =0),0,(($Q29      /$E29      )*100))</f>
        <v>32.103347450654333</v>
      </c>
      <c r="V29" s="93">
        <v>86736000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6909506000</v>
      </c>
      <c r="C30" s="95">
        <f>SUM(C26:C29)</f>
        <v>-600000000</v>
      </c>
      <c r="D30" s="95"/>
      <c r="E30" s="95">
        <f>$B30      +$C30      +$D30</f>
        <v>6309506000</v>
      </c>
      <c r="F30" s="96">
        <f t="shared" ref="F30:O30" si="16">SUM(F26:F29)</f>
        <v>6309506000</v>
      </c>
      <c r="G30" s="97">
        <f t="shared" si="16"/>
        <v>6309506000</v>
      </c>
      <c r="H30" s="96">
        <f t="shared" si="16"/>
        <v>564459000</v>
      </c>
      <c r="I30" s="97">
        <f t="shared" si="16"/>
        <v>389406670</v>
      </c>
      <c r="J30" s="96">
        <f t="shared" si="16"/>
        <v>1219134000</v>
      </c>
      <c r="K30" s="97">
        <f t="shared" si="16"/>
        <v>946512659</v>
      </c>
      <c r="L30" s="96">
        <f t="shared" si="16"/>
        <v>960998000</v>
      </c>
      <c r="M30" s="97">
        <f t="shared" si="16"/>
        <v>747956929</v>
      </c>
      <c r="N30" s="96">
        <f t="shared" si="16"/>
        <v>0</v>
      </c>
      <c r="O30" s="97">
        <f t="shared" si="16"/>
        <v>0</v>
      </c>
      <c r="P30" s="96">
        <f>$H30      +$J30      +$L30      +$N30</f>
        <v>2744591000</v>
      </c>
      <c r="Q30" s="97">
        <f>$I30      +$K30      +$M30      +$O30</f>
        <v>2083876258</v>
      </c>
      <c r="R30" s="52">
        <f>IF(($J30      =0),0,((($L30      -$J30      )/$J30      )*100))</f>
        <v>-21.173718393548207</v>
      </c>
      <c r="S30" s="53">
        <f>IF(($K30      =0),0,((($M30      -$K30      )/$K30      )*100))</f>
        <v>-20.977609555668923</v>
      </c>
      <c r="T30" s="52">
        <f>IF($E30   =0,0,($P30   /$E30   )*100)</f>
        <v>43.499300896139886</v>
      </c>
      <c r="U30" s="54">
        <f>IF($E30   =0,0,($Q30   /$E30   )*100)</f>
        <v>33.027565993280618</v>
      </c>
      <c r="V30" s="96">
        <f>SUM(V26:V29)</f>
        <v>476293000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781385000</v>
      </c>
      <c r="C32" s="92">
        <v>-32410000</v>
      </c>
      <c r="D32" s="92"/>
      <c r="E32" s="92">
        <f>$B32      +$C32      +$D32</f>
        <v>748975000</v>
      </c>
      <c r="F32" s="93">
        <v>748975000</v>
      </c>
      <c r="G32" s="94">
        <v>748975000</v>
      </c>
      <c r="H32" s="93">
        <v>238289000</v>
      </c>
      <c r="I32" s="94">
        <v>150914165</v>
      </c>
      <c r="J32" s="93">
        <v>156305000</v>
      </c>
      <c r="K32" s="94">
        <v>200413350</v>
      </c>
      <c r="L32" s="93">
        <v>124185000</v>
      </c>
      <c r="M32" s="94">
        <v>161252778</v>
      </c>
      <c r="N32" s="93"/>
      <c r="O32" s="94"/>
      <c r="P32" s="93">
        <f>$H32      +$J32      +$L32      +$N32</f>
        <v>518779000</v>
      </c>
      <c r="Q32" s="94">
        <f>$I32      +$K32      +$M32      +$O32</f>
        <v>512580293</v>
      </c>
      <c r="R32" s="48">
        <f>IF(($J32      =0),0,((($L32      -$J32      )/$J32      )*100))</f>
        <v>-20.549566552573495</v>
      </c>
      <c r="S32" s="49">
        <f>IF(($K32      =0),0,((($M32      -$K32      )/$K32      )*100))</f>
        <v>-19.539901907732194</v>
      </c>
      <c r="T32" s="48">
        <f>IF(($E32      =0),0,(($P32      /$E32      )*100))</f>
        <v>69.265195767548988</v>
      </c>
      <c r="U32" s="50">
        <f>IF(($E32      =0),0,(($Q32      /$E32      )*100))</f>
        <v>68.437570412897628</v>
      </c>
      <c r="V32" s="93">
        <v>84654000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781385000</v>
      </c>
      <c r="C33" s="95">
        <f>C32</f>
        <v>-32410000</v>
      </c>
      <c r="D33" s="95"/>
      <c r="E33" s="95">
        <f>$B33      +$C33      +$D33</f>
        <v>748975000</v>
      </c>
      <c r="F33" s="96">
        <f t="shared" ref="F33:O33" si="17">F32</f>
        <v>748975000</v>
      </c>
      <c r="G33" s="97">
        <f t="shared" si="17"/>
        <v>748975000</v>
      </c>
      <c r="H33" s="96">
        <f t="shared" si="17"/>
        <v>238289000</v>
      </c>
      <c r="I33" s="97">
        <f t="shared" si="17"/>
        <v>150914165</v>
      </c>
      <c r="J33" s="96">
        <f t="shared" si="17"/>
        <v>156305000</v>
      </c>
      <c r="K33" s="97">
        <f t="shared" si="17"/>
        <v>200413350</v>
      </c>
      <c r="L33" s="96">
        <f t="shared" si="17"/>
        <v>124185000</v>
      </c>
      <c r="M33" s="97">
        <f t="shared" si="17"/>
        <v>161252778</v>
      </c>
      <c r="N33" s="96">
        <f t="shared" si="17"/>
        <v>0</v>
      </c>
      <c r="O33" s="97">
        <f t="shared" si="17"/>
        <v>0</v>
      </c>
      <c r="P33" s="96">
        <f>$H33      +$J33      +$L33      +$N33</f>
        <v>518779000</v>
      </c>
      <c r="Q33" s="97">
        <f>$I33      +$K33      +$M33      +$O33</f>
        <v>512580293</v>
      </c>
      <c r="R33" s="52">
        <f>IF(($J33      =0),0,((($L33      -$J33      )/$J33      )*100))</f>
        <v>-20.549566552573495</v>
      </c>
      <c r="S33" s="53">
        <f>IF(($K33      =0),0,((($M33      -$K33      )/$K33      )*100))</f>
        <v>-19.539901907732194</v>
      </c>
      <c r="T33" s="52">
        <f>IF($E33   =0,0,($P33   /$E33   )*100)</f>
        <v>69.265195767548988</v>
      </c>
      <c r="U33" s="54">
        <f>IF($E33   =0,0,($Q33   /$E33   )*100)</f>
        <v>68.437570412897628</v>
      </c>
      <c r="V33" s="96">
        <f>V32</f>
        <v>84654000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2212046000</v>
      </c>
      <c r="C35" s="92">
        <v>-180000000</v>
      </c>
      <c r="D35" s="92"/>
      <c r="E35" s="92">
        <f t="shared" ref="E35:E40" si="18">$B35      +$C35      +$D35</f>
        <v>2032046000</v>
      </c>
      <c r="F35" s="93">
        <v>2032046000</v>
      </c>
      <c r="G35" s="94">
        <v>2032046000</v>
      </c>
      <c r="H35" s="93">
        <v>247788000</v>
      </c>
      <c r="I35" s="94">
        <v>185245618</v>
      </c>
      <c r="J35" s="93">
        <v>516796000</v>
      </c>
      <c r="K35" s="94">
        <v>495156847</v>
      </c>
      <c r="L35" s="93">
        <v>471113000</v>
      </c>
      <c r="M35" s="94">
        <v>333541168</v>
      </c>
      <c r="N35" s="93"/>
      <c r="O35" s="94"/>
      <c r="P35" s="93">
        <f t="shared" ref="P35:P40" si="19">$H35      +$J35      +$L35      +$N35</f>
        <v>1235697000</v>
      </c>
      <c r="Q35" s="94">
        <f t="shared" ref="Q35:Q40" si="20">$I35      +$K35      +$M35      +$O35</f>
        <v>1013943633</v>
      </c>
      <c r="R35" s="48">
        <f t="shared" ref="R35:R40" si="21">IF(($J35      =0),0,((($L35      -$J35      )/$J35      )*100))</f>
        <v>-8.8396582016888665</v>
      </c>
      <c r="S35" s="49">
        <f t="shared" ref="S35:S40" si="22">IF(($K35      =0),0,((($M35      -$K35      )/$K35      )*100))</f>
        <v>-32.639289950079196</v>
      </c>
      <c r="T35" s="48">
        <f t="shared" ref="T35:T39" si="23">IF(($E35      =0),0,(($P35      /$E35      )*100))</f>
        <v>60.810483620941646</v>
      </c>
      <c r="U35" s="50">
        <f t="shared" ref="U35:U39" si="24">IF(($E35      =0),0,(($Q35      /$E35      )*100))</f>
        <v>49.897671263347391</v>
      </c>
      <c r="V35" s="93">
        <v>94683000</v>
      </c>
      <c r="W35" s="94">
        <v>2849000</v>
      </c>
    </row>
    <row r="36" spans="1:23" ht="12.95" customHeight="1" x14ac:dyDescent="0.2">
      <c r="A36" s="47" t="s">
        <v>60</v>
      </c>
      <c r="B36" s="92">
        <v>3821156000</v>
      </c>
      <c r="C36" s="92">
        <v>-233772000</v>
      </c>
      <c r="D36" s="92"/>
      <c r="E36" s="92">
        <f t="shared" si="18"/>
        <v>3587384000</v>
      </c>
      <c r="F36" s="93">
        <v>3518356000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220092000</v>
      </c>
      <c r="C38" s="92">
        <v>-1000000</v>
      </c>
      <c r="D38" s="92"/>
      <c r="E38" s="92">
        <f t="shared" si="18"/>
        <v>219092000</v>
      </c>
      <c r="F38" s="93">
        <v>219092000</v>
      </c>
      <c r="G38" s="94">
        <v>219092000</v>
      </c>
      <c r="H38" s="93">
        <v>12470000</v>
      </c>
      <c r="I38" s="94">
        <v>11151085</v>
      </c>
      <c r="J38" s="93">
        <v>61131000</v>
      </c>
      <c r="K38" s="94">
        <v>29346859</v>
      </c>
      <c r="L38" s="93">
        <v>44895000</v>
      </c>
      <c r="M38" s="94">
        <v>24632630</v>
      </c>
      <c r="N38" s="93"/>
      <c r="O38" s="94"/>
      <c r="P38" s="93">
        <f t="shared" si="19"/>
        <v>118496000</v>
      </c>
      <c r="Q38" s="94">
        <f t="shared" si="20"/>
        <v>65130574</v>
      </c>
      <c r="R38" s="48">
        <f t="shared" si="21"/>
        <v>-26.559356136820927</v>
      </c>
      <c r="S38" s="49">
        <f t="shared" si="22"/>
        <v>-16.063828159599638</v>
      </c>
      <c r="T38" s="48">
        <f t="shared" si="23"/>
        <v>54.085041900206306</v>
      </c>
      <c r="U38" s="50">
        <f t="shared" si="24"/>
        <v>29.727499863071223</v>
      </c>
      <c r="V38" s="93">
        <v>201000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6253294000</v>
      </c>
      <c r="C40" s="95">
        <f>SUM(C35:C39)</f>
        <v>-414772000</v>
      </c>
      <c r="D40" s="95"/>
      <c r="E40" s="95">
        <f t="shared" si="18"/>
        <v>5838522000</v>
      </c>
      <c r="F40" s="96">
        <f t="shared" ref="F40:O40" si="25">SUM(F35:F39)</f>
        <v>5769494000</v>
      </c>
      <c r="G40" s="97">
        <f t="shared" si="25"/>
        <v>2251138000</v>
      </c>
      <c r="H40" s="96">
        <f t="shared" si="25"/>
        <v>260258000</v>
      </c>
      <c r="I40" s="97">
        <f t="shared" si="25"/>
        <v>196396703</v>
      </c>
      <c r="J40" s="96">
        <f t="shared" si="25"/>
        <v>577927000</v>
      </c>
      <c r="K40" s="97">
        <f t="shared" si="25"/>
        <v>524503706</v>
      </c>
      <c r="L40" s="96">
        <f t="shared" si="25"/>
        <v>516008000</v>
      </c>
      <c r="M40" s="97">
        <f t="shared" si="25"/>
        <v>358173798</v>
      </c>
      <c r="N40" s="96">
        <f t="shared" si="25"/>
        <v>0</v>
      </c>
      <c r="O40" s="97">
        <f t="shared" si="25"/>
        <v>0</v>
      </c>
      <c r="P40" s="96">
        <f t="shared" si="19"/>
        <v>1354193000</v>
      </c>
      <c r="Q40" s="97">
        <f t="shared" si="20"/>
        <v>1079074207</v>
      </c>
      <c r="R40" s="52">
        <f t="shared" si="21"/>
        <v>-10.713982907875909</v>
      </c>
      <c r="S40" s="53">
        <f t="shared" si="22"/>
        <v>-31.711865158870772</v>
      </c>
      <c r="T40" s="52">
        <f>IF((+$E35+$E38) =0,0,(P40   /(+$E35+$E38) )*100)</f>
        <v>60.15593002294839</v>
      </c>
      <c r="U40" s="54">
        <f>IF((+$E35+$E38) =0,0,(Q40   /(+$E35+$E38) )*100)</f>
        <v>47.934609384231443</v>
      </c>
      <c r="V40" s="96">
        <f>SUM(V35:V39)</f>
        <v>94884000</v>
      </c>
      <c r="W40" s="97">
        <f>SUM(W35:W39)</f>
        <v>2849000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3495742000</v>
      </c>
      <c r="C43" s="92">
        <v>-236914000</v>
      </c>
      <c r="D43" s="92"/>
      <c r="E43" s="92">
        <f t="shared" si="26"/>
        <v>3258828000</v>
      </c>
      <c r="F43" s="93">
        <v>3258828000</v>
      </c>
      <c r="G43" s="94">
        <v>3258828000</v>
      </c>
      <c r="H43" s="93">
        <v>399361000</v>
      </c>
      <c r="I43" s="94">
        <v>292287463</v>
      </c>
      <c r="J43" s="93">
        <v>845286000</v>
      </c>
      <c r="K43" s="94">
        <v>563961445</v>
      </c>
      <c r="L43" s="93">
        <v>652725000</v>
      </c>
      <c r="M43" s="94">
        <v>447151140</v>
      </c>
      <c r="N43" s="93"/>
      <c r="O43" s="94"/>
      <c r="P43" s="93">
        <f t="shared" si="27"/>
        <v>1897372000</v>
      </c>
      <c r="Q43" s="94">
        <f t="shared" si="28"/>
        <v>1303400048</v>
      </c>
      <c r="R43" s="48">
        <f t="shared" si="29"/>
        <v>-22.78057367565534</v>
      </c>
      <c r="S43" s="49">
        <f t="shared" si="30"/>
        <v>-20.71246288830968</v>
      </c>
      <c r="T43" s="48">
        <f t="shared" si="31"/>
        <v>58.222526626136762</v>
      </c>
      <c r="U43" s="50">
        <f t="shared" si="32"/>
        <v>39.995975485665397</v>
      </c>
      <c r="V43" s="93">
        <v>237023000</v>
      </c>
      <c r="W43" s="94" t="s">
        <v>36</v>
      </c>
    </row>
    <row r="44" spans="1:23" ht="12.95" customHeight="1" x14ac:dyDescent="0.2">
      <c r="A44" s="47" t="s">
        <v>67</v>
      </c>
      <c r="B44" s="92">
        <v>3607327000</v>
      </c>
      <c r="C44" s="92">
        <v>-308906000</v>
      </c>
      <c r="D44" s="92"/>
      <c r="E44" s="92">
        <f t="shared" si="26"/>
        <v>3298421000</v>
      </c>
      <c r="F44" s="93">
        <v>3298421000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3864137000</v>
      </c>
      <c r="C51" s="92">
        <v>-244476000</v>
      </c>
      <c r="D51" s="92"/>
      <c r="E51" s="92">
        <f t="shared" si="26"/>
        <v>3619661000</v>
      </c>
      <c r="F51" s="93">
        <v>3619661000</v>
      </c>
      <c r="G51" s="94">
        <v>3619661000</v>
      </c>
      <c r="H51" s="93">
        <v>523793000</v>
      </c>
      <c r="I51" s="94">
        <v>334317661</v>
      </c>
      <c r="J51" s="93">
        <v>801972000</v>
      </c>
      <c r="K51" s="94">
        <v>702102187</v>
      </c>
      <c r="L51" s="93">
        <v>837842000</v>
      </c>
      <c r="M51" s="94">
        <v>554013621</v>
      </c>
      <c r="N51" s="93"/>
      <c r="O51" s="94"/>
      <c r="P51" s="93">
        <f t="shared" si="27"/>
        <v>2163607000</v>
      </c>
      <c r="Q51" s="94">
        <f t="shared" si="28"/>
        <v>1590433469</v>
      </c>
      <c r="R51" s="48">
        <f t="shared" si="29"/>
        <v>4.4727247335318436</v>
      </c>
      <c r="S51" s="49">
        <f t="shared" si="30"/>
        <v>-21.092167029526713</v>
      </c>
      <c r="T51" s="48">
        <f t="shared" si="31"/>
        <v>59.773746767998439</v>
      </c>
      <c r="U51" s="50">
        <f t="shared" si="32"/>
        <v>43.938740920765781</v>
      </c>
      <c r="V51" s="93">
        <v>133827000</v>
      </c>
      <c r="W51" s="94">
        <v>2989000</v>
      </c>
    </row>
    <row r="52" spans="1:23" ht="12.95" customHeight="1" x14ac:dyDescent="0.2">
      <c r="A52" s="47" t="s">
        <v>75</v>
      </c>
      <c r="B52" s="92">
        <v>805332000</v>
      </c>
      <c r="C52" s="92">
        <v>308906000</v>
      </c>
      <c r="D52" s="92"/>
      <c r="E52" s="92">
        <f t="shared" si="26"/>
        <v>1114238000</v>
      </c>
      <c r="F52" s="93">
        <v>1114238000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11772538000</v>
      </c>
      <c r="C53" s="95">
        <f>SUM(C42:C52)</f>
        <v>-481390000</v>
      </c>
      <c r="D53" s="95"/>
      <c r="E53" s="95">
        <f t="shared" si="26"/>
        <v>11291148000</v>
      </c>
      <c r="F53" s="96">
        <f t="shared" ref="F53:O53" si="33">SUM(F42:F52)</f>
        <v>11291148000</v>
      </c>
      <c r="G53" s="97">
        <f t="shared" si="33"/>
        <v>6878489000</v>
      </c>
      <c r="H53" s="96">
        <f t="shared" si="33"/>
        <v>923154000</v>
      </c>
      <c r="I53" s="97">
        <f t="shared" si="33"/>
        <v>626605124</v>
      </c>
      <c r="J53" s="96">
        <f t="shared" si="33"/>
        <v>1647258000</v>
      </c>
      <c r="K53" s="97">
        <f t="shared" si="33"/>
        <v>1266063632</v>
      </c>
      <c r="L53" s="96">
        <f t="shared" si="33"/>
        <v>1490567000</v>
      </c>
      <c r="M53" s="97">
        <f t="shared" si="33"/>
        <v>1001164761</v>
      </c>
      <c r="N53" s="96">
        <f t="shared" si="33"/>
        <v>0</v>
      </c>
      <c r="O53" s="97">
        <f t="shared" si="33"/>
        <v>0</v>
      </c>
      <c r="P53" s="96">
        <f t="shared" si="27"/>
        <v>4060979000</v>
      </c>
      <c r="Q53" s="97">
        <f t="shared" si="28"/>
        <v>2893833517</v>
      </c>
      <c r="R53" s="52">
        <f t="shared" si="29"/>
        <v>-9.5122318422493617</v>
      </c>
      <c r="S53" s="53">
        <f t="shared" si="30"/>
        <v>-20.923029799184693</v>
      </c>
      <c r="T53" s="52">
        <f>IF((+$E43+$E45+$E47+$E48+$E51) =0,0,(P53   /(+$E43+$E45+$E47+$E48+$E51) )*100)</f>
        <v>59.038823788189532</v>
      </c>
      <c r="U53" s="54">
        <f>IF((+$E43+$E45+$E47+$E48+$E51) =0,0,(Q53   /(+$E43+$E45+$E47+$E48+$E51) )*100)</f>
        <v>42.070773348623511</v>
      </c>
      <c r="V53" s="96">
        <f>SUM(V42:V52)</f>
        <v>370850000</v>
      </c>
      <c r="W53" s="97">
        <f>SUM(W42:W52)</f>
        <v>2989000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383000</v>
      </c>
      <c r="W64" s="94" t="s">
        <v>36</v>
      </c>
    </row>
    <row r="65" spans="1:23" ht="12.95" customHeight="1" x14ac:dyDescent="0.2">
      <c r="A65" s="47" t="s">
        <v>86</v>
      </c>
      <c r="B65" s="92">
        <v>4364782000</v>
      </c>
      <c r="C65" s="92">
        <v>-305602000</v>
      </c>
      <c r="D65" s="92"/>
      <c r="E65" s="92">
        <f t="shared" si="35"/>
        <v>4059180000</v>
      </c>
      <c r="F65" s="93">
        <v>4059180000</v>
      </c>
      <c r="G65" s="94">
        <v>4059180000</v>
      </c>
      <c r="H65" s="93">
        <v>602247000</v>
      </c>
      <c r="I65" s="94">
        <v>317370945</v>
      </c>
      <c r="J65" s="93">
        <v>990576000</v>
      </c>
      <c r="K65" s="94">
        <v>705212907</v>
      </c>
      <c r="L65" s="93">
        <v>906595000</v>
      </c>
      <c r="M65" s="94">
        <v>656523776</v>
      </c>
      <c r="N65" s="93"/>
      <c r="O65" s="94"/>
      <c r="P65" s="93">
        <f t="shared" si="36"/>
        <v>2499418000</v>
      </c>
      <c r="Q65" s="94">
        <f t="shared" si="37"/>
        <v>1679107628</v>
      </c>
      <c r="R65" s="48">
        <f t="shared" si="38"/>
        <v>-8.4779966403385512</v>
      </c>
      <c r="S65" s="49">
        <f t="shared" si="39"/>
        <v>-6.904174684936673</v>
      </c>
      <c r="T65" s="48">
        <f t="shared" si="40"/>
        <v>61.574455924595604</v>
      </c>
      <c r="U65" s="50">
        <f t="shared" si="41"/>
        <v>41.365685384732878</v>
      </c>
      <c r="V65" s="93">
        <v>178139000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4364782000</v>
      </c>
      <c r="C66" s="95">
        <f>SUM(C61:C65)</f>
        <v>-305602000</v>
      </c>
      <c r="D66" s="95"/>
      <c r="E66" s="95">
        <f t="shared" si="35"/>
        <v>4059180000</v>
      </c>
      <c r="F66" s="96">
        <f t="shared" ref="F66:O66" si="42">SUM(F61:F65)</f>
        <v>4059180000</v>
      </c>
      <c r="G66" s="97">
        <f t="shared" si="42"/>
        <v>4059180000</v>
      </c>
      <c r="H66" s="96">
        <f t="shared" si="42"/>
        <v>602247000</v>
      </c>
      <c r="I66" s="97">
        <f t="shared" si="42"/>
        <v>317370945</v>
      </c>
      <c r="J66" s="96">
        <f t="shared" si="42"/>
        <v>990576000</v>
      </c>
      <c r="K66" s="97">
        <f t="shared" si="42"/>
        <v>705212907</v>
      </c>
      <c r="L66" s="96">
        <f t="shared" si="42"/>
        <v>906595000</v>
      </c>
      <c r="M66" s="97">
        <f t="shared" si="42"/>
        <v>656523776</v>
      </c>
      <c r="N66" s="96">
        <f t="shared" si="42"/>
        <v>0</v>
      </c>
      <c r="O66" s="97">
        <f t="shared" si="42"/>
        <v>0</v>
      </c>
      <c r="P66" s="96">
        <f t="shared" si="36"/>
        <v>2499418000</v>
      </c>
      <c r="Q66" s="97">
        <f t="shared" si="37"/>
        <v>1679107628</v>
      </c>
      <c r="R66" s="52">
        <f t="shared" si="38"/>
        <v>-8.4779966403385512</v>
      </c>
      <c r="S66" s="53">
        <f t="shared" si="39"/>
        <v>-6.904174684936673</v>
      </c>
      <c r="T66" s="52">
        <f>IF((+$E61+$E63+$E64++$E65) =0,0,(P66   /(+$E61+$E63+$E64+$E65) )*100)</f>
        <v>61.574455924595604</v>
      </c>
      <c r="U66" s="54">
        <f>IF((+$E61+$E63+$E65) =0,0,(Q66  /(+$E61+$E63+$E65) )*100)</f>
        <v>41.365685384732878</v>
      </c>
      <c r="V66" s="96">
        <f>SUM(V61:V65)</f>
        <v>178522000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34745846000</v>
      </c>
      <c r="C67" s="104">
        <f>SUM(C9:C14,C17:C23,C26:C29,C32,C35:C39,C42:C52,C55:C58,C61:C65)</f>
        <v>-227070000</v>
      </c>
      <c r="D67" s="104"/>
      <c r="E67" s="104">
        <f t="shared" si="35"/>
        <v>34518776000</v>
      </c>
      <c r="F67" s="105">
        <f t="shared" ref="F67:O67" si="43">SUM(F9:F14,F17:F23,F26:F29,F32,F35:F39,F42:F52,F55:F58,F61:F65)</f>
        <v>34449698000</v>
      </c>
      <c r="G67" s="106">
        <f t="shared" si="43"/>
        <v>26012080000</v>
      </c>
      <c r="H67" s="105">
        <f t="shared" si="43"/>
        <v>3216683000</v>
      </c>
      <c r="I67" s="106">
        <f t="shared" si="43"/>
        <v>2184806523</v>
      </c>
      <c r="J67" s="105">
        <f t="shared" si="43"/>
        <v>5658692000</v>
      </c>
      <c r="K67" s="106">
        <f t="shared" si="43"/>
        <v>4710568653</v>
      </c>
      <c r="L67" s="105">
        <f t="shared" si="43"/>
        <v>4728408000</v>
      </c>
      <c r="M67" s="106">
        <f t="shared" si="43"/>
        <v>3988123015</v>
      </c>
      <c r="N67" s="105">
        <f t="shared" si="43"/>
        <v>0</v>
      </c>
      <c r="O67" s="106">
        <f t="shared" si="43"/>
        <v>0</v>
      </c>
      <c r="P67" s="105">
        <f t="shared" si="36"/>
        <v>13603783000</v>
      </c>
      <c r="Q67" s="106">
        <f t="shared" si="37"/>
        <v>10883498191</v>
      </c>
      <c r="R67" s="61">
        <f t="shared" si="38"/>
        <v>-16.439912262409759</v>
      </c>
      <c r="S67" s="62">
        <f t="shared" si="39"/>
        <v>-15.336696930208186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51.956778328926632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41.567224569302603</v>
      </c>
      <c r="V67" s="105">
        <f>SUM(V9:V14,V17:V23,V26:V29,V32,V35:V39,V42:V52,V55:V58,V61:V65)</f>
        <v>4128381000</v>
      </c>
      <c r="W67" s="106">
        <f>SUM(W9:W14,W17:W23,W26:W29,W32,W35:W39,W42:W52,W55:W58,W61:W65)</f>
        <v>31100000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17545049000</v>
      </c>
      <c r="C69" s="92">
        <v>-1203464000</v>
      </c>
      <c r="D69" s="92"/>
      <c r="E69" s="92">
        <f>$B69      +$C69      +$D69</f>
        <v>16341585000</v>
      </c>
      <c r="F69" s="93">
        <v>16341585000</v>
      </c>
      <c r="G69" s="94">
        <v>16341585000</v>
      </c>
      <c r="H69" s="93">
        <v>3114110000</v>
      </c>
      <c r="I69" s="94">
        <v>2312517672</v>
      </c>
      <c r="J69" s="93">
        <v>5530050000</v>
      </c>
      <c r="K69" s="94">
        <v>4066159152</v>
      </c>
      <c r="L69" s="93">
        <v>2776170000</v>
      </c>
      <c r="M69" s="94">
        <v>2635230274</v>
      </c>
      <c r="N69" s="93"/>
      <c r="O69" s="94"/>
      <c r="P69" s="93">
        <f>$H69      +$J69      +$L69      +$N69</f>
        <v>11420330000</v>
      </c>
      <c r="Q69" s="94">
        <f>$I69      +$K69      +$M69      +$O69</f>
        <v>9013907098</v>
      </c>
      <c r="R69" s="48">
        <f>IF(($J69      =0),0,((($L69      -$J69      )/$J69      )*100))</f>
        <v>-49.798464751674942</v>
      </c>
      <c r="S69" s="49">
        <f>IF(($K69      =0),0,((($M69      -$K69      )/$K69      )*100))</f>
        <v>-35.191167500076247</v>
      </c>
      <c r="T69" s="48">
        <f>IF(($E69      =0),0,(($P69      /$E69      )*100))</f>
        <v>69.885081526669538</v>
      </c>
      <c r="U69" s="50">
        <f>IF(($E69      =0),0,(($Q69      /$E69      )*100))</f>
        <v>55.159319600883272</v>
      </c>
      <c r="V69" s="93">
        <v>356790000</v>
      </c>
      <c r="W69" s="94">
        <v>26001000</v>
      </c>
    </row>
    <row r="70" spans="1:23" s="64" customFormat="1" ht="12.95" customHeight="1" x14ac:dyDescent="0.2">
      <c r="A70" s="63" t="s">
        <v>89</v>
      </c>
      <c r="B70" s="92"/>
      <c r="C70" s="92">
        <v>30000000</v>
      </c>
      <c r="D70" s="92"/>
      <c r="E70" s="92">
        <f>$B70      +$C70      +$D70</f>
        <v>30000000</v>
      </c>
      <c r="F70" s="93">
        <v>30000000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17545049000</v>
      </c>
      <c r="C71" s="101">
        <f>SUM(C69:C70)</f>
        <v>-1173464000</v>
      </c>
      <c r="D71" s="101"/>
      <c r="E71" s="101">
        <f>$B71      +$C71      +$D71</f>
        <v>16371585000</v>
      </c>
      <c r="F71" s="102">
        <f t="shared" ref="F71:O71" si="44">SUM(F69:F70)</f>
        <v>16371585000</v>
      </c>
      <c r="G71" s="103">
        <f t="shared" si="44"/>
        <v>16341585000</v>
      </c>
      <c r="H71" s="102">
        <f t="shared" si="44"/>
        <v>3114110000</v>
      </c>
      <c r="I71" s="103">
        <f t="shared" si="44"/>
        <v>2312517672</v>
      </c>
      <c r="J71" s="102">
        <f t="shared" si="44"/>
        <v>5530050000</v>
      </c>
      <c r="K71" s="103">
        <f t="shared" si="44"/>
        <v>4066159152</v>
      </c>
      <c r="L71" s="102">
        <f t="shared" si="44"/>
        <v>2776170000</v>
      </c>
      <c r="M71" s="103">
        <f t="shared" si="44"/>
        <v>2635230274</v>
      </c>
      <c r="N71" s="102">
        <f t="shared" si="44"/>
        <v>0</v>
      </c>
      <c r="O71" s="103">
        <f t="shared" si="44"/>
        <v>0</v>
      </c>
      <c r="P71" s="102">
        <f>$H71      +$J71      +$L71      +$N71</f>
        <v>11420330000</v>
      </c>
      <c r="Q71" s="103">
        <f>$I71      +$K71      +$M71      +$O71</f>
        <v>9013907098</v>
      </c>
      <c r="R71" s="57">
        <f>IF(($J71      =0),0,((($L71      -$J71      )/$J71      )*100))</f>
        <v>-49.798464751674942</v>
      </c>
      <c r="S71" s="58">
        <f>IF(($K71      =0),0,((($M71      -$K71      )/$K71      )*100))</f>
        <v>-35.191167500076247</v>
      </c>
      <c r="T71" s="57">
        <f>IF(($E69      =0),0,(($P69      /$E69      )*100))</f>
        <v>69.885081526669538</v>
      </c>
      <c r="U71" s="59">
        <f>IF($E69   =0,0,($Q69   /$E69 )*100)</f>
        <v>55.159319600883272</v>
      </c>
      <c r="V71" s="102">
        <f>SUM(V69:V70)</f>
        <v>356790000</v>
      </c>
      <c r="W71" s="103">
        <f>SUM(W69:W70)</f>
        <v>26001000</v>
      </c>
    </row>
    <row r="72" spans="1:23" ht="12.95" customHeight="1" x14ac:dyDescent="0.2">
      <c r="A72" s="60" t="s">
        <v>87</v>
      </c>
      <c r="B72" s="104">
        <f>SUM(B69:B70)</f>
        <v>17545049000</v>
      </c>
      <c r="C72" s="104">
        <f>SUM(C69:C70)</f>
        <v>-1173464000</v>
      </c>
      <c r="D72" s="104"/>
      <c r="E72" s="104">
        <f>$B72      +$C72      +$D72</f>
        <v>16371585000</v>
      </c>
      <c r="F72" s="105">
        <f t="shared" ref="F72:O72" si="45">SUM(F69:F70)</f>
        <v>16371585000</v>
      </c>
      <c r="G72" s="106">
        <f t="shared" si="45"/>
        <v>16341585000</v>
      </c>
      <c r="H72" s="105">
        <f t="shared" si="45"/>
        <v>3114110000</v>
      </c>
      <c r="I72" s="106">
        <f t="shared" si="45"/>
        <v>2312517672</v>
      </c>
      <c r="J72" s="105">
        <f t="shared" si="45"/>
        <v>5530050000</v>
      </c>
      <c r="K72" s="106">
        <f t="shared" si="45"/>
        <v>4066159152</v>
      </c>
      <c r="L72" s="105">
        <f t="shared" si="45"/>
        <v>2776170000</v>
      </c>
      <c r="M72" s="106">
        <f t="shared" si="45"/>
        <v>2635230274</v>
      </c>
      <c r="N72" s="105">
        <f t="shared" si="45"/>
        <v>0</v>
      </c>
      <c r="O72" s="106">
        <f t="shared" si="45"/>
        <v>0</v>
      </c>
      <c r="P72" s="105">
        <f>$H72      +$J72      +$L72      +$N72</f>
        <v>11420330000</v>
      </c>
      <c r="Q72" s="106">
        <f>$I72      +$K72      +$M72      +$O72</f>
        <v>9013907098</v>
      </c>
      <c r="R72" s="61">
        <f>IF(($J72      =0),0,((($L72      -$J72      )/$J72      )*100))</f>
        <v>-49.798464751674942</v>
      </c>
      <c r="S72" s="62">
        <f>IF(($K72      =0),0,((($M72      -$K72      )/$K72      )*100))</f>
        <v>-35.191167500076247</v>
      </c>
      <c r="T72" s="61">
        <f>IF(($E69      =0),0,(($P69      /$E69      )*100))</f>
        <v>69.885081526669538</v>
      </c>
      <c r="U72" s="65">
        <f>IF($E69   =0,0,($Q69   /$E69 )*100)</f>
        <v>55.159319600883272</v>
      </c>
      <c r="V72" s="105">
        <f>SUM(V69:V70)</f>
        <v>356790000</v>
      </c>
      <c r="W72" s="106">
        <f>SUM(W69:W70)</f>
        <v>26001000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52290895000</v>
      </c>
      <c r="C73" s="104">
        <f>SUM(C9:C14,C17:C23,C26:C29,C32,C35:C39,C42:C52,C55:C58,C61:C65,C69:C70)</f>
        <v>-1400534000</v>
      </c>
      <c r="D73" s="104"/>
      <c r="E73" s="104">
        <f>$B73      +$C73      +$D73</f>
        <v>50890361000</v>
      </c>
      <c r="F73" s="105">
        <f t="shared" ref="F73:O73" si="46">SUM(F9:F14,F17:F23,F26:F29,F32,F35:F39,F42:F52,F55:F58,F61:F65,F69:F70)</f>
        <v>50821283000</v>
      </c>
      <c r="G73" s="106">
        <f t="shared" si="46"/>
        <v>42353665000</v>
      </c>
      <c r="H73" s="105">
        <f t="shared" si="46"/>
        <v>6330793000</v>
      </c>
      <c r="I73" s="106">
        <f t="shared" si="46"/>
        <v>4497324195</v>
      </c>
      <c r="J73" s="105">
        <f t="shared" si="46"/>
        <v>11188742000</v>
      </c>
      <c r="K73" s="106">
        <f t="shared" si="46"/>
        <v>8776727805</v>
      </c>
      <c r="L73" s="105">
        <f t="shared" si="46"/>
        <v>7504578000</v>
      </c>
      <c r="M73" s="106">
        <f t="shared" si="46"/>
        <v>6623353289</v>
      </c>
      <c r="N73" s="105">
        <f t="shared" si="46"/>
        <v>0</v>
      </c>
      <c r="O73" s="106">
        <f t="shared" si="46"/>
        <v>0</v>
      </c>
      <c r="P73" s="105">
        <f>$H73      +$J73      +$L73      +$N73</f>
        <v>25024113000</v>
      </c>
      <c r="Q73" s="106">
        <f>$I73      +$K73      +$M73      +$O73</f>
        <v>19897405289</v>
      </c>
      <c r="R73" s="61">
        <f>IF(($J73      =0),0,((($L73      -$J73      )/$J73      )*100))</f>
        <v>-32.927419364929499</v>
      </c>
      <c r="S73" s="62">
        <f>IF(($K73      =0),0,((($M73      -$K73      )/$K73      )*100))</f>
        <v>-24.535049551989609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58.84638559507939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46.790485000529927</v>
      </c>
      <c r="V73" s="105">
        <f>SUM(V9:V14,V17:V23,V26:V29,V32,V35:V39,V42:V52,V55:V58,V61:V65,V69:V70)</f>
        <v>4485171000</v>
      </c>
      <c r="W73" s="106">
        <f>SUM(W9:W14,W17:W23,W26:W29,W32,W35:W39,W42:W52,W55:W58,W61:W65,W69:W70)</f>
        <v>57101000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112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113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114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115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116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117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118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119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120</v>
      </c>
    </row>
    <row r="117" spans="1:23" x14ac:dyDescent="0.2">
      <c r="A117" s="29" t="s">
        <v>121</v>
      </c>
    </row>
    <row r="118" spans="1:23" x14ac:dyDescent="0.2">
      <c r="A118" s="29" t="s">
        <v>122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123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124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125</v>
      </c>
    </row>
    <row r="124" spans="1:23" x14ac:dyDescent="0.2">
      <c r="A124" s="30" t="s">
        <v>91</v>
      </c>
      <c r="G124" s="30" t="s">
        <v>91</v>
      </c>
      <c r="W124" s="30"/>
    </row>
    <row r="125" spans="1:23" x14ac:dyDescent="0.2">
      <c r="A125" s="30"/>
      <c r="G125" s="30"/>
      <c r="W125" s="30"/>
    </row>
    <row r="126" spans="1:23" x14ac:dyDescent="0.2">
      <c r="A126" s="30" t="s">
        <v>91</v>
      </c>
      <c r="G126" s="30" t="s">
        <v>91</v>
      </c>
      <c r="W126" s="30"/>
    </row>
  </sheetData>
  <sheetProtection algorithmName="SHA-512" hashValue="UV3ApwnjLQ3dlUnWYjoJ2Z62GKWHeYtVYOBJbwC6HBcC287CxvapBDXLAAwOLLT75SIpYEpqpZJhzigmfeNvkQ==" saltValue="A1BNPtPnOvGA+P3v3oIaf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431C1-6192-4D61-8351-E6C46B7B1C89}">
  <sheetPr>
    <pageSetUpPr fitToPage="1"/>
  </sheetPr>
  <dimension ref="A1:W126"/>
  <sheetViews>
    <sheetView showGridLines="0" tabSelected="1" workbookViewId="0">
      <selection activeCell="A8" sqref="A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134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68877000</v>
      </c>
      <c r="C9" s="92"/>
      <c r="D9" s="92"/>
      <c r="E9" s="92">
        <f>$B9       +$C9       +$D9</f>
        <v>68877000</v>
      </c>
      <c r="F9" s="93">
        <v>68877000</v>
      </c>
      <c r="G9" s="94">
        <v>68877000</v>
      </c>
      <c r="H9" s="93">
        <v>20170000</v>
      </c>
      <c r="I9" s="94">
        <v>6713458</v>
      </c>
      <c r="J9" s="93">
        <v>14770000</v>
      </c>
      <c r="K9" s="94">
        <v>14010733</v>
      </c>
      <c r="L9" s="93">
        <v>14511000</v>
      </c>
      <c r="M9" s="94">
        <v>14037915</v>
      </c>
      <c r="N9" s="93"/>
      <c r="O9" s="94"/>
      <c r="P9" s="93">
        <f>$H9       +$J9       +$L9       +$N9</f>
        <v>49451000</v>
      </c>
      <c r="Q9" s="94">
        <f>$I9       +$K9       +$M9       +$O9</f>
        <v>34762106</v>
      </c>
      <c r="R9" s="48">
        <f>IF(($J9       =0),0,((($L9       -$J9       )/$J9       )*100))</f>
        <v>-1.7535545023696684</v>
      </c>
      <c r="S9" s="49">
        <f>IF(($K9       =0),0,((($M9       -$K9       )/$K9       )*100))</f>
        <v>0.19400840769715616</v>
      </c>
      <c r="T9" s="48">
        <f>IF(($E9       =0),0,(($P9       /$E9       )*100))</f>
        <v>71.796100294728276</v>
      </c>
      <c r="U9" s="50">
        <f>IF(($E9       =0),0,(($Q9       /$E9       )*100))</f>
        <v>50.469831729024207</v>
      </c>
      <c r="V9" s="93">
        <v>0</v>
      </c>
      <c r="W9" s="94" t="s">
        <v>1</v>
      </c>
    </row>
    <row r="10" spans="1:23" ht="12.95" customHeight="1" x14ac:dyDescent="0.2">
      <c r="A10" s="47" t="s">
        <v>37</v>
      </c>
      <c r="B10" s="92">
        <v>48721000</v>
      </c>
      <c r="C10" s="92"/>
      <c r="D10" s="92"/>
      <c r="E10" s="92">
        <f>$B10      +$C10      +$D10</f>
        <v>48721000</v>
      </c>
      <c r="F10" s="93">
        <v>48721000</v>
      </c>
      <c r="G10" s="94">
        <v>48721000</v>
      </c>
      <c r="H10" s="93">
        <v>7451000</v>
      </c>
      <c r="I10" s="94">
        <v>5635138</v>
      </c>
      <c r="J10" s="93">
        <v>12034000</v>
      </c>
      <c r="K10" s="94">
        <v>11650691</v>
      </c>
      <c r="L10" s="93">
        <v>6197000</v>
      </c>
      <c r="M10" s="94">
        <v>6872145</v>
      </c>
      <c r="N10" s="93"/>
      <c r="O10" s="94"/>
      <c r="P10" s="93">
        <f>$H10      +$J10      +$L10      +$N10</f>
        <v>25682000</v>
      </c>
      <c r="Q10" s="94">
        <f>$I10      +$K10      +$M10      +$O10</f>
        <v>24157974</v>
      </c>
      <c r="R10" s="48">
        <f>IF(($J10      =0),0,((($L10      -$J10      )/$J10      )*100))</f>
        <v>-48.504237992354994</v>
      </c>
      <c r="S10" s="49">
        <f>IF(($K10      =0),0,((($M10      -$K10      )/$K10      )*100))</f>
        <v>-41.01512948888611</v>
      </c>
      <c r="T10" s="48">
        <f>IF(($E10      =0),0,(($P10      /$E10      )*100))</f>
        <v>52.712382750764554</v>
      </c>
      <c r="U10" s="50">
        <f>IF(($E10      =0),0,(($Q10      /$E10      )*100))</f>
        <v>49.584314771864292</v>
      </c>
      <c r="V10" s="93">
        <v>677000</v>
      </c>
      <c r="W10" s="94" t="s">
        <v>1</v>
      </c>
    </row>
    <row r="11" spans="1:23" ht="12.95" customHeight="1" x14ac:dyDescent="0.2">
      <c r="A11" s="47" t="s">
        <v>38</v>
      </c>
      <c r="B11" s="92">
        <v>15500000</v>
      </c>
      <c r="C11" s="92">
        <v>637000</v>
      </c>
      <c r="D11" s="92"/>
      <c r="E11" s="92">
        <f>$B11      +$C11      +$D11</f>
        <v>16137000</v>
      </c>
      <c r="F11" s="93">
        <v>16137000</v>
      </c>
      <c r="G11" s="94">
        <v>16137000</v>
      </c>
      <c r="H11" s="93">
        <v>4669000</v>
      </c>
      <c r="I11" s="94">
        <v>4039200</v>
      </c>
      <c r="J11" s="93">
        <v>1903000</v>
      </c>
      <c r="K11" s="94">
        <v>3276521</v>
      </c>
      <c r="L11" s="93">
        <v>4369000</v>
      </c>
      <c r="M11" s="94">
        <v>4373006</v>
      </c>
      <c r="N11" s="93"/>
      <c r="O11" s="94"/>
      <c r="P11" s="93">
        <f>$H11      +$J11      +$L11      +$N11</f>
        <v>10941000</v>
      </c>
      <c r="Q11" s="94">
        <f>$I11      +$K11      +$M11      +$O11</f>
        <v>11688727</v>
      </c>
      <c r="R11" s="48">
        <f>IF(($J11      =0),0,((($L11      -$J11      )/$J11      )*100))</f>
        <v>129.58486600105095</v>
      </c>
      <c r="S11" s="49">
        <f>IF(($K11      =0),0,((($M11      -$K11      )/$K11      )*100))</f>
        <v>33.464915988635511</v>
      </c>
      <c r="T11" s="48">
        <f>IF(($E11      =0),0,(($P11      /$E11      )*100))</f>
        <v>67.800706451013198</v>
      </c>
      <c r="U11" s="50">
        <f>IF(($E11      =0),0,(($Q11      /$E11      )*100))</f>
        <v>72.434324843527293</v>
      </c>
      <c r="V11" s="93">
        <v>0</v>
      </c>
      <c r="W11" s="94" t="s">
        <v>1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>$B12      +$C12      +$D12</f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>$H12      +$J12      +$L12      +$N12</f>
        <v>0</v>
      </c>
      <c r="Q12" s="94">
        <f>$I12      +$K12      +$M12      +$O12</f>
        <v>0</v>
      </c>
      <c r="R12" s="48">
        <f>IF(($J12      =0),0,((($L12      -$J12      )/$J12      )*100))</f>
        <v>0</v>
      </c>
      <c r="S12" s="49">
        <f>IF(($K12      =0),0,((($M12      -$K12      )/$K12      )*100))</f>
        <v>0</v>
      </c>
      <c r="T12" s="48">
        <f>IF(($E12      =0),0,(($P12      /$E12      )*100))</f>
        <v>0</v>
      </c>
      <c r="U12" s="50">
        <f>IF(($E12      =0),0,(($Q12      /$E12      )*100))</f>
        <v>0</v>
      </c>
      <c r="V12" s="93">
        <v>0</v>
      </c>
      <c r="W12" s="94" t="s">
        <v>1</v>
      </c>
    </row>
    <row r="13" spans="1:23" ht="12.95" customHeight="1" x14ac:dyDescent="0.2">
      <c r="A13" s="47" t="s">
        <v>40</v>
      </c>
      <c r="B13" s="92">
        <v>290162000</v>
      </c>
      <c r="C13" s="92">
        <v>-21603000</v>
      </c>
      <c r="D13" s="92"/>
      <c r="E13" s="92">
        <f>$B13      +$C13      +$D13</f>
        <v>268559000</v>
      </c>
      <c r="F13" s="93">
        <v>268559000</v>
      </c>
      <c r="G13" s="94">
        <v>268559000</v>
      </c>
      <c r="H13" s="93">
        <v>29052000</v>
      </c>
      <c r="I13" s="94">
        <v>35159259</v>
      </c>
      <c r="J13" s="93">
        <v>51624000</v>
      </c>
      <c r="K13" s="94">
        <v>47947783</v>
      </c>
      <c r="L13" s="93">
        <v>54602000</v>
      </c>
      <c r="M13" s="94">
        <v>79196368</v>
      </c>
      <c r="N13" s="93"/>
      <c r="O13" s="94"/>
      <c r="P13" s="93">
        <f>$H13      +$J13      +$L13      +$N13</f>
        <v>135278000</v>
      </c>
      <c r="Q13" s="94">
        <f>$I13      +$K13      +$M13      +$O13</f>
        <v>162303410</v>
      </c>
      <c r="R13" s="48">
        <f>IF(($J13      =0),0,((($L13      -$J13      )/$J13      )*100))</f>
        <v>5.7686347435301411</v>
      </c>
      <c r="S13" s="49">
        <f>IF(($K13      =0),0,((($M13      -$K13      )/$K13      )*100))</f>
        <v>65.172116508494256</v>
      </c>
      <c r="T13" s="48">
        <f>IF(($E13      =0),0,(($P13      /$E13      )*100))</f>
        <v>50.371799120491211</v>
      </c>
      <c r="U13" s="50">
        <f>IF(($E13      =0),0,(($Q13      /$E13      )*100))</f>
        <v>60.434917466925327</v>
      </c>
      <c r="V13" s="93">
        <v>0</v>
      </c>
      <c r="W13" s="94" t="s">
        <v>1</v>
      </c>
    </row>
    <row r="14" spans="1:23" ht="12.95" customHeight="1" x14ac:dyDescent="0.2">
      <c r="A14" s="47" t="s">
        <v>41</v>
      </c>
      <c r="B14" s="92">
        <v>4000000</v>
      </c>
      <c r="C14" s="92">
        <v>-2058000</v>
      </c>
      <c r="D14" s="92"/>
      <c r="E14" s="92">
        <f>$B14      +$C14      +$D14</f>
        <v>1942000</v>
      </c>
      <c r="F14" s="93">
        <v>1942000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>$H14      +$J14      +$L14      +$N14</f>
        <v>0</v>
      </c>
      <c r="Q14" s="94">
        <f>$I14      +$K14      +$M14      +$O14</f>
        <v>0</v>
      </c>
      <c r="R14" s="48">
        <f>IF(($J14      =0),0,((($L14      -$J14      )/$J14      )*100))</f>
        <v>0</v>
      </c>
      <c r="S14" s="49">
        <f>IF(($K14      =0),0,((($M14      -$K14      )/$K14      )*100))</f>
        <v>0</v>
      </c>
      <c r="T14" s="48">
        <f>IF(($E14      =0),0,(($P14      /$E14      )*100))</f>
        <v>0</v>
      </c>
      <c r="U14" s="50">
        <f>IF(($E14      =0),0,(($Q14      /$E14      )*100))</f>
        <v>0</v>
      </c>
      <c r="V14" s="93">
        <v>0</v>
      </c>
      <c r="W14" s="94" t="s">
        <v>1</v>
      </c>
    </row>
    <row r="15" spans="1:23" ht="12.95" customHeight="1" x14ac:dyDescent="0.2">
      <c r="A15" s="51" t="s">
        <v>42</v>
      </c>
      <c r="B15" s="95">
        <f>SUM(B9:B14)</f>
        <v>427260000</v>
      </c>
      <c r="C15" s="95">
        <f>SUM(C9:C14)</f>
        <v>-23024000</v>
      </c>
      <c r="D15" s="95"/>
      <c r="E15" s="95">
        <f>$B15      +$C15      +$D15</f>
        <v>404236000</v>
      </c>
      <c r="F15" s="96">
        <f>SUM(F9:F14)</f>
        <v>404236000</v>
      </c>
      <c r="G15" s="97">
        <f>SUM(G9:G14)</f>
        <v>402294000</v>
      </c>
      <c r="H15" s="96">
        <f>SUM(H9:H14)</f>
        <v>61342000</v>
      </c>
      <c r="I15" s="97">
        <f>SUM(I9:I14)</f>
        <v>51547055</v>
      </c>
      <c r="J15" s="96">
        <f>SUM(J9:J14)</f>
        <v>80331000</v>
      </c>
      <c r="K15" s="97">
        <f>SUM(K9:K14)</f>
        <v>76885728</v>
      </c>
      <c r="L15" s="96">
        <f>SUM(L9:L14)</f>
        <v>79679000</v>
      </c>
      <c r="M15" s="97">
        <f>SUM(M9:M14)</f>
        <v>104479434</v>
      </c>
      <c r="N15" s="96">
        <f>SUM(N9:N14)</f>
        <v>0</v>
      </c>
      <c r="O15" s="97">
        <f>SUM(O9:O14)</f>
        <v>0</v>
      </c>
      <c r="P15" s="96">
        <f>$H15      +$J15      +$L15      +$N15</f>
        <v>221352000</v>
      </c>
      <c r="Q15" s="97">
        <f>$I15      +$K15      +$M15      +$O15</f>
        <v>232912217</v>
      </c>
      <c r="R15" s="52">
        <f>IF(($J15      =0),0,((($L15      -$J15      )/$J15      )*100))</f>
        <v>-0.81164183192042916</v>
      </c>
      <c r="S15" s="53">
        <f>IF(($K15      =0),0,((($M15      -$K15      )/$K15      )*100))</f>
        <v>35.88924331964445</v>
      </c>
      <c r="T15" s="52">
        <f>IF((SUM($E9:$E13))=0,0,(P15/(SUM($E9:$E13))*100))</f>
        <v>55.022446270637893</v>
      </c>
      <c r="U15" s="54">
        <f>IF((SUM($E9:$E13))=0,0,(Q15/(SUM($E9:$E13))*100))</f>
        <v>57.896020572019466</v>
      </c>
      <c r="V15" s="96">
        <f>SUM(V9:V14)</f>
        <v>677000</v>
      </c>
      <c r="W15" s="97" t="s">
        <v>1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185476000</v>
      </c>
      <c r="C17" s="92">
        <v>-7571000</v>
      </c>
      <c r="D17" s="92"/>
      <c r="E17" s="92">
        <f>$B17      +$C17      +$D17</f>
        <v>177905000</v>
      </c>
      <c r="F17" s="93">
        <v>177905000</v>
      </c>
      <c r="G17" s="94">
        <v>177905000</v>
      </c>
      <c r="H17" s="93">
        <v>18329000</v>
      </c>
      <c r="I17" s="94">
        <v>12666698</v>
      </c>
      <c r="J17" s="93">
        <v>60026000</v>
      </c>
      <c r="K17" s="94">
        <v>54953718</v>
      </c>
      <c r="L17" s="93">
        <v>26716000</v>
      </c>
      <c r="M17" s="94">
        <v>42864412</v>
      </c>
      <c r="N17" s="93"/>
      <c r="O17" s="94"/>
      <c r="P17" s="93">
        <f>$H17      +$J17      +$L17      +$N17</f>
        <v>105071000</v>
      </c>
      <c r="Q17" s="94">
        <f>$I17      +$K17      +$M17      +$O17</f>
        <v>110484828</v>
      </c>
      <c r="R17" s="48">
        <f>IF(($J17      =0),0,((($L17      -$J17      )/$J17      )*100))</f>
        <v>-55.492619864725292</v>
      </c>
      <c r="S17" s="49">
        <f>IF(($K17      =0),0,((($M17      -$K17      )/$K17      )*100))</f>
        <v>-21.999068379686339</v>
      </c>
      <c r="T17" s="48">
        <f>IF(($E17      =0),0,(($P17      /$E17      )*100))</f>
        <v>59.06017256400888</v>
      </c>
      <c r="U17" s="50">
        <f>IF(($E17      =0),0,(($Q17      /$E17      )*100))</f>
        <v>62.103273095191255</v>
      </c>
      <c r="V17" s="93">
        <v>0</v>
      </c>
      <c r="W17" s="94" t="s">
        <v>1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>$H18      +$J18      +$L18      +$N18</f>
        <v>0</v>
      </c>
      <c r="Q18" s="94">
        <f>$I18      +$K18      +$M18      +$O18</f>
        <v>0</v>
      </c>
      <c r="R18" s="48">
        <f>IF(($J18      =0),0,((($L18      -$J18      )/$J18      )*100))</f>
        <v>0</v>
      </c>
      <c r="S18" s="49">
        <f>IF(($K18      =0),0,((($M18      -$K18      )/$K18      )*100))</f>
        <v>0</v>
      </c>
      <c r="T18" s="48">
        <f>IF(($E18      =0),0,(($P18      /$E18      )*100))</f>
        <v>0</v>
      </c>
      <c r="U18" s="50">
        <f>IF(($E18      =0),0,(($Q18      /$E18      )*100))</f>
        <v>0</v>
      </c>
      <c r="V18" s="93">
        <v>0</v>
      </c>
      <c r="W18" s="94" t="s">
        <v>1</v>
      </c>
    </row>
    <row r="19" spans="1:23" ht="12.95" customHeight="1" x14ac:dyDescent="0.2">
      <c r="A19" s="47" t="s">
        <v>46</v>
      </c>
      <c r="B19" s="92">
        <v>1000000</v>
      </c>
      <c r="C19" s="92"/>
      <c r="D19" s="92"/>
      <c r="E19" s="92">
        <f>$B19      +$C19      +$D19</f>
        <v>1000000</v>
      </c>
      <c r="F19" s="93">
        <v>1000000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>$H19      +$J19      +$L19      +$N19</f>
        <v>0</v>
      </c>
      <c r="Q19" s="94">
        <f>$I19      +$K19      +$M19      +$O19</f>
        <v>0</v>
      </c>
      <c r="R19" s="48">
        <f>IF(($J19      =0),0,((($L19      -$J19      )/$J19      )*100))</f>
        <v>0</v>
      </c>
      <c r="S19" s="49">
        <f>IF(($K19      =0),0,((($M19      -$K19      )/$K19      )*100))</f>
        <v>0</v>
      </c>
      <c r="T19" s="48">
        <f>IF(($E19      =0),0,(($P19      /$E19      )*100))</f>
        <v>0</v>
      </c>
      <c r="U19" s="50">
        <f>IF(($E19      =0),0,(($Q19      /$E19      )*100))</f>
        <v>0</v>
      </c>
      <c r="V19" s="93">
        <v>0</v>
      </c>
      <c r="W19" s="94" t="s">
        <v>1</v>
      </c>
    </row>
    <row r="20" spans="1:23" ht="12.95" customHeight="1" x14ac:dyDescent="0.2">
      <c r="A20" s="47" t="s">
        <v>47</v>
      </c>
      <c r="B20" s="92"/>
      <c r="C20" s="92">
        <v>130458000</v>
      </c>
      <c r="D20" s="92"/>
      <c r="E20" s="92">
        <f>$B20      +$C20      +$D20</f>
        <v>130458000</v>
      </c>
      <c r="F20" s="93">
        <v>130458000</v>
      </c>
      <c r="G20" s="94">
        <v>130458000</v>
      </c>
      <c r="H20" s="93"/>
      <c r="I20" s="94"/>
      <c r="J20" s="93"/>
      <c r="K20" s="94"/>
      <c r="L20" s="93">
        <v>3042000</v>
      </c>
      <c r="M20" s="94"/>
      <c r="N20" s="93"/>
      <c r="O20" s="94"/>
      <c r="P20" s="93">
        <f>$H20      +$J20      +$L20      +$N20</f>
        <v>3042000</v>
      </c>
      <c r="Q20" s="94">
        <f>$I20      +$K20      +$M20      +$O20</f>
        <v>0</v>
      </c>
      <c r="R20" s="48">
        <f>IF(($J20      =0),0,((($L20      -$J20      )/$J20      )*100))</f>
        <v>0</v>
      </c>
      <c r="S20" s="49">
        <f>IF(($K20      =0),0,((($M20      -$K20      )/$K20      )*100))</f>
        <v>0</v>
      </c>
      <c r="T20" s="48">
        <f>IF(($E20      =0),0,(($P20      /$E20      )*100))</f>
        <v>2.3317849422802741</v>
      </c>
      <c r="U20" s="50">
        <f>IF(($E20      =0),0,(($Q20      /$E20      )*100))</f>
        <v>0</v>
      </c>
      <c r="V20" s="93">
        <v>0</v>
      </c>
      <c r="W20" s="94" t="s">
        <v>1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>$B21      +$C21      +$D21</f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>$H21      +$J21      +$L21      +$N21</f>
        <v>0</v>
      </c>
      <c r="Q21" s="94">
        <f>$I21      +$K21      +$M21      +$O21</f>
        <v>0</v>
      </c>
      <c r="R21" s="48">
        <f>IF(($J21      =0),0,((($L21      -$J21      )/$J21      )*100))</f>
        <v>0</v>
      </c>
      <c r="S21" s="49">
        <f>IF(($K21      =0),0,((($M21      -$K21      )/$K21      )*100))</f>
        <v>0</v>
      </c>
      <c r="T21" s="48">
        <f>IF(($E21      =0),0,(($P21      /$E21      )*100))</f>
        <v>0</v>
      </c>
      <c r="U21" s="50">
        <f>IF(($E21      =0),0,(($Q21      /$E21      )*100))</f>
        <v>0</v>
      </c>
      <c r="V21" s="93">
        <v>278529000</v>
      </c>
      <c r="W21" s="94">
        <v>6751000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>$B22      +$C22      +$D22</f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>$H22      +$J22      +$L22      +$N22</f>
        <v>0</v>
      </c>
      <c r="Q22" s="94">
        <f>$I22      +$K22      +$M22      +$O22</f>
        <v>0</v>
      </c>
      <c r="R22" s="48">
        <f>IF(($J22      =0),0,((($L22      -$J22      )/$J22      )*100))</f>
        <v>0</v>
      </c>
      <c r="S22" s="49">
        <f>IF(($K22      =0),0,((($M22      -$K22      )/$K22      )*100))</f>
        <v>0</v>
      </c>
      <c r="T22" s="48">
        <f>IF(($E22      =0),0,(($P22      /$E22      )*100))</f>
        <v>0</v>
      </c>
      <c r="U22" s="50">
        <f>IF(($E22      =0),0,(($Q22      /$E22      )*100))</f>
        <v>0</v>
      </c>
      <c r="V22" s="93">
        <v>0</v>
      </c>
      <c r="W22" s="94" t="s">
        <v>1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>$B23      +$C23      +$D23</f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>$H23      +$J23      +$L23      +$N23</f>
        <v>0</v>
      </c>
      <c r="Q23" s="94">
        <f>$I23      +$K23      +$M23      +$O23</f>
        <v>0</v>
      </c>
      <c r="R23" s="48">
        <f>IF(($J23      =0),0,((($L23      -$J23      )/$J23      )*100))</f>
        <v>0</v>
      </c>
      <c r="S23" s="49">
        <f>IF(($K23      =0),0,((($M23      -$K23      )/$K23      )*100))</f>
        <v>0</v>
      </c>
      <c r="T23" s="48">
        <f>IF(($E23      =0),0,(($P23      /$E23      )*100))</f>
        <v>0</v>
      </c>
      <c r="U23" s="50">
        <f>IF(($E23      =0),0,(($Q23      /$E23      )*100))</f>
        <v>0</v>
      </c>
      <c r="V23" s="93">
        <v>0</v>
      </c>
      <c r="W23" s="94" t="s">
        <v>1</v>
      </c>
    </row>
    <row r="24" spans="1:23" ht="12.95" customHeight="1" x14ac:dyDescent="0.2">
      <c r="A24" s="51" t="s">
        <v>42</v>
      </c>
      <c r="B24" s="95">
        <f>SUM(B17:B23)</f>
        <v>186476000</v>
      </c>
      <c r="C24" s="95">
        <f>SUM(C17:C23)</f>
        <v>122887000</v>
      </c>
      <c r="D24" s="95"/>
      <c r="E24" s="95">
        <f>$B24      +$C24      +$D24</f>
        <v>309363000</v>
      </c>
      <c r="F24" s="96">
        <f>SUM(F17:F23)</f>
        <v>309363000</v>
      </c>
      <c r="G24" s="97">
        <f>SUM(G17:G23)</f>
        <v>308363000</v>
      </c>
      <c r="H24" s="96">
        <f>SUM(H17:H23)</f>
        <v>18329000</v>
      </c>
      <c r="I24" s="97">
        <f>SUM(I17:I23)</f>
        <v>12666698</v>
      </c>
      <c r="J24" s="96">
        <f>SUM(J17:J23)</f>
        <v>60026000</v>
      </c>
      <c r="K24" s="97">
        <f>SUM(K17:K23)</f>
        <v>54953718</v>
      </c>
      <c r="L24" s="96">
        <f>SUM(L17:L23)</f>
        <v>29758000</v>
      </c>
      <c r="M24" s="97">
        <f>SUM(M17:M23)</f>
        <v>42864412</v>
      </c>
      <c r="N24" s="96">
        <f>SUM(N17:N23)</f>
        <v>0</v>
      </c>
      <c r="O24" s="97">
        <f>SUM(O17:O23)</f>
        <v>0</v>
      </c>
      <c r="P24" s="96">
        <f>$H24      +$J24      +$L24      +$N24</f>
        <v>108113000</v>
      </c>
      <c r="Q24" s="97">
        <f>$I24      +$K24      +$M24      +$O24</f>
        <v>110484828</v>
      </c>
      <c r="R24" s="52">
        <f>IF(($J24      =0),0,((($L24      -$J24      )/$J24      )*100))</f>
        <v>-50.424815913104325</v>
      </c>
      <c r="S24" s="53">
        <f>IF(($K24      =0),0,((($M24      -$K24      )/$K24      )*100))</f>
        <v>-21.999068379686339</v>
      </c>
      <c r="T24" s="52">
        <f>IF(($E24-$E19-$E23)   =0,0,($P24   /($E24-$E19-$E23)   )*100)</f>
        <v>35.060302306048392</v>
      </c>
      <c r="U24" s="54">
        <f>IF(($E24-$E19-$E23)   =0,0,($Q24   /($E24-$E19-$E23)   )*100)</f>
        <v>35.829469813174732</v>
      </c>
      <c r="V24" s="96">
        <f>SUM(V17:V23)</f>
        <v>278529000</v>
      </c>
      <c r="W24" s="97">
        <f>SUM(W17:W23)</f>
        <v>6751000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1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1</v>
      </c>
    </row>
    <row r="28" spans="1:23" ht="12.95" customHeight="1" x14ac:dyDescent="0.2">
      <c r="A28" s="47" t="s">
        <v>54</v>
      </c>
      <c r="B28" s="92">
        <v>1922668000</v>
      </c>
      <c r="C28" s="92">
        <v>505000000</v>
      </c>
      <c r="D28" s="92"/>
      <c r="E28" s="92">
        <f>$B28      +$C28      +$D28</f>
        <v>2427668000</v>
      </c>
      <c r="F28" s="93">
        <v>2427668000</v>
      </c>
      <c r="G28" s="94">
        <v>2427668000</v>
      </c>
      <c r="H28" s="93">
        <v>264916000</v>
      </c>
      <c r="I28" s="94">
        <v>278849645</v>
      </c>
      <c r="J28" s="93">
        <v>505027000</v>
      </c>
      <c r="K28" s="94">
        <v>500339394</v>
      </c>
      <c r="L28" s="93">
        <v>335001000</v>
      </c>
      <c r="M28" s="94">
        <v>341123597</v>
      </c>
      <c r="N28" s="93"/>
      <c r="O28" s="94"/>
      <c r="P28" s="93">
        <f>$H28      +$J28      +$L28      +$N28</f>
        <v>1104944000</v>
      </c>
      <c r="Q28" s="94">
        <f>$I28      +$K28      +$M28      +$O28</f>
        <v>1120312636</v>
      </c>
      <c r="R28" s="48">
        <f>IF(($J28      =0),0,((($L28      -$J28      )/$J28      )*100))</f>
        <v>-33.666714848909066</v>
      </c>
      <c r="S28" s="49">
        <f>IF(($K28      =0),0,((($M28      -$K28      )/$K28      )*100))</f>
        <v>-31.821559307400847</v>
      </c>
      <c r="T28" s="48">
        <f>IF(($E28      =0),0,(($P28      /$E28      )*100))</f>
        <v>45.514625558354766</v>
      </c>
      <c r="U28" s="50">
        <f>IF(($E28      =0),0,(($Q28      /$E28      )*100))</f>
        <v>46.147687245537696</v>
      </c>
      <c r="V28" s="93">
        <v>41985000</v>
      </c>
      <c r="W28" s="94" t="s">
        <v>1</v>
      </c>
    </row>
    <row r="29" spans="1:23" ht="12.95" customHeight="1" x14ac:dyDescent="0.2">
      <c r="A29" s="47" t="s">
        <v>55</v>
      </c>
      <c r="B29" s="92">
        <v>13269000</v>
      </c>
      <c r="C29" s="92"/>
      <c r="D29" s="92"/>
      <c r="E29" s="92">
        <f>$B29      +$C29      +$D29</f>
        <v>13269000</v>
      </c>
      <c r="F29" s="93">
        <v>13269000</v>
      </c>
      <c r="G29" s="94">
        <v>13269000</v>
      </c>
      <c r="H29" s="93">
        <v>814000</v>
      </c>
      <c r="I29" s="94">
        <v>-679089</v>
      </c>
      <c r="J29" s="93">
        <v>2674000</v>
      </c>
      <c r="K29" s="94">
        <v>1196988</v>
      </c>
      <c r="L29" s="93">
        <v>1219000</v>
      </c>
      <c r="M29" s="94">
        <v>2033572</v>
      </c>
      <c r="N29" s="93"/>
      <c r="O29" s="94"/>
      <c r="P29" s="93">
        <f>$H29      +$J29      +$L29      +$N29</f>
        <v>4707000</v>
      </c>
      <c r="Q29" s="94">
        <f>$I29      +$K29      +$M29      +$O29</f>
        <v>2551471</v>
      </c>
      <c r="R29" s="48">
        <f>IF(($J29      =0),0,((($L29      -$J29      )/$J29      )*100))</f>
        <v>-54.412864622288701</v>
      </c>
      <c r="S29" s="49">
        <f>IF(($K29      =0),0,((($M29      -$K29      )/$K29      )*100))</f>
        <v>69.890759138771656</v>
      </c>
      <c r="T29" s="48">
        <f>IF(($E29      =0),0,(($P29      /$E29      )*100))</f>
        <v>35.473660411485419</v>
      </c>
      <c r="U29" s="50">
        <f>IF(($E29      =0),0,(($Q29      /$E29      )*100))</f>
        <v>19.228811515562587</v>
      </c>
      <c r="V29" s="93">
        <v>0</v>
      </c>
      <c r="W29" s="94" t="s">
        <v>1</v>
      </c>
    </row>
    <row r="30" spans="1:23" ht="12.95" customHeight="1" x14ac:dyDescent="0.2">
      <c r="A30" s="51" t="s">
        <v>42</v>
      </c>
      <c r="B30" s="95">
        <f>SUM(B26:B29)</f>
        <v>1935937000</v>
      </c>
      <c r="C30" s="95">
        <f>SUM(C26:C29)</f>
        <v>505000000</v>
      </c>
      <c r="D30" s="95"/>
      <c r="E30" s="95">
        <f>$B30      +$C30      +$D30</f>
        <v>2440937000</v>
      </c>
      <c r="F30" s="96">
        <f>SUM(F26:F29)</f>
        <v>2440937000</v>
      </c>
      <c r="G30" s="97">
        <f>SUM(G26:G29)</f>
        <v>2440937000</v>
      </c>
      <c r="H30" s="96">
        <f>SUM(H26:H29)</f>
        <v>265730000</v>
      </c>
      <c r="I30" s="97">
        <f>SUM(I26:I29)</f>
        <v>278170556</v>
      </c>
      <c r="J30" s="96">
        <f>SUM(J26:J29)</f>
        <v>507701000</v>
      </c>
      <c r="K30" s="97">
        <f>SUM(K26:K29)</f>
        <v>501536382</v>
      </c>
      <c r="L30" s="96">
        <f>SUM(L26:L29)</f>
        <v>336220000</v>
      </c>
      <c r="M30" s="97">
        <f>SUM(M26:M29)</f>
        <v>343157169</v>
      </c>
      <c r="N30" s="96">
        <f>SUM(N26:N29)</f>
        <v>0</v>
      </c>
      <c r="O30" s="97">
        <f>SUM(O26:O29)</f>
        <v>0</v>
      </c>
      <c r="P30" s="96">
        <f>$H30      +$J30      +$L30      +$N30</f>
        <v>1109651000</v>
      </c>
      <c r="Q30" s="97">
        <f>$I30      +$K30      +$M30      +$O30</f>
        <v>1122864107</v>
      </c>
      <c r="R30" s="52">
        <f>IF(($J30      =0),0,((($L30      -$J30      )/$J30      )*100))</f>
        <v>-33.775982320302703</v>
      </c>
      <c r="S30" s="53">
        <f>IF(($K30      =0),0,((($M30      -$K30      )/$K30      )*100))</f>
        <v>-31.578808374464046</v>
      </c>
      <c r="T30" s="52">
        <f>IF($E30   =0,0,($P30   /$E30   )*100)</f>
        <v>45.460042598395617</v>
      </c>
      <c r="U30" s="54">
        <f>IF($E30   =0,0,($Q30   /$E30   )*100)</f>
        <v>46.001355504054388</v>
      </c>
      <c r="V30" s="96">
        <f>SUM(V26:V29)</f>
        <v>41985000</v>
      </c>
      <c r="W30" s="97" t="s">
        <v>1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133426000</v>
      </c>
      <c r="C32" s="92">
        <v>-6057000</v>
      </c>
      <c r="D32" s="92"/>
      <c r="E32" s="92">
        <f>$B32      +$C32      +$D32</f>
        <v>127369000</v>
      </c>
      <c r="F32" s="93">
        <v>127369000</v>
      </c>
      <c r="G32" s="94">
        <v>127369000</v>
      </c>
      <c r="H32" s="93">
        <v>40662000</v>
      </c>
      <c r="I32" s="94">
        <v>38975872</v>
      </c>
      <c r="J32" s="93">
        <v>30825000</v>
      </c>
      <c r="K32" s="94">
        <v>27325222</v>
      </c>
      <c r="L32" s="93">
        <v>20356000</v>
      </c>
      <c r="M32" s="94">
        <v>22094519</v>
      </c>
      <c r="N32" s="93"/>
      <c r="O32" s="94"/>
      <c r="P32" s="93">
        <f>$H32      +$J32      +$L32      +$N32</f>
        <v>91843000</v>
      </c>
      <c r="Q32" s="94">
        <f>$I32      +$K32      +$M32      +$O32</f>
        <v>88395613</v>
      </c>
      <c r="R32" s="48">
        <f>IF(($J32      =0),0,((($L32      -$J32      )/$J32      )*100))</f>
        <v>-33.962692619626928</v>
      </c>
      <c r="S32" s="49">
        <f>IF(($K32      =0),0,((($M32      -$K32      )/$K32      )*100))</f>
        <v>-19.14239891628328</v>
      </c>
      <c r="T32" s="48">
        <f>IF(($E32      =0),0,(($P32      /$E32      )*100))</f>
        <v>72.107812733082625</v>
      </c>
      <c r="U32" s="50">
        <f>IF(($E32      =0),0,(($Q32      /$E32      )*100))</f>
        <v>69.401198878848064</v>
      </c>
      <c r="V32" s="93">
        <v>0</v>
      </c>
      <c r="W32" s="94" t="s">
        <v>1</v>
      </c>
    </row>
    <row r="33" spans="1:23" ht="12.95" customHeight="1" x14ac:dyDescent="0.2">
      <c r="A33" s="51" t="s">
        <v>42</v>
      </c>
      <c r="B33" s="95">
        <f>B32</f>
        <v>133426000</v>
      </c>
      <c r="C33" s="95">
        <f>C32</f>
        <v>-6057000</v>
      </c>
      <c r="D33" s="95"/>
      <c r="E33" s="95">
        <f>$B33      +$C33      +$D33</f>
        <v>127369000</v>
      </c>
      <c r="F33" s="96">
        <f>F32</f>
        <v>127369000</v>
      </c>
      <c r="G33" s="97">
        <f>G32</f>
        <v>127369000</v>
      </c>
      <c r="H33" s="96">
        <f>H32</f>
        <v>40662000</v>
      </c>
      <c r="I33" s="97">
        <f>I32</f>
        <v>38975872</v>
      </c>
      <c r="J33" s="96">
        <f>J32</f>
        <v>30825000</v>
      </c>
      <c r="K33" s="97">
        <f>K32</f>
        <v>27325222</v>
      </c>
      <c r="L33" s="96">
        <f>L32</f>
        <v>20356000</v>
      </c>
      <c r="M33" s="97">
        <f>M32</f>
        <v>22094519</v>
      </c>
      <c r="N33" s="96">
        <f>N32</f>
        <v>0</v>
      </c>
      <c r="O33" s="97">
        <f>O32</f>
        <v>0</v>
      </c>
      <c r="P33" s="96">
        <f>$H33      +$J33      +$L33      +$N33</f>
        <v>91843000</v>
      </c>
      <c r="Q33" s="97">
        <f>$I33      +$K33      +$M33      +$O33</f>
        <v>88395613</v>
      </c>
      <c r="R33" s="52">
        <f>IF(($J33      =0),0,((($L33      -$J33      )/$J33      )*100))</f>
        <v>-33.962692619626928</v>
      </c>
      <c r="S33" s="53">
        <f>IF(($K33      =0),0,((($M33      -$K33      )/$K33      )*100))</f>
        <v>-19.14239891628328</v>
      </c>
      <c r="T33" s="52">
        <f>IF($E33   =0,0,($P33   /$E33   )*100)</f>
        <v>72.107812733082625</v>
      </c>
      <c r="U33" s="54">
        <f>IF($E33   =0,0,($Q33   /$E33   )*100)</f>
        <v>69.401198878848064</v>
      </c>
      <c r="V33" s="96">
        <f>V32</f>
        <v>0</v>
      </c>
      <c r="W33" s="97" t="s">
        <v>1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236103000</v>
      </c>
      <c r="C35" s="92">
        <v>-14708000</v>
      </c>
      <c r="D35" s="92"/>
      <c r="E35" s="92">
        <f>$B35      +$C35      +$D35</f>
        <v>221395000</v>
      </c>
      <c r="F35" s="93">
        <v>221395000</v>
      </c>
      <c r="G35" s="94">
        <v>221395000</v>
      </c>
      <c r="H35" s="93">
        <v>39556000</v>
      </c>
      <c r="I35" s="94">
        <v>8450634</v>
      </c>
      <c r="J35" s="93">
        <v>33508000</v>
      </c>
      <c r="K35" s="94">
        <v>37967763</v>
      </c>
      <c r="L35" s="93">
        <v>93891000</v>
      </c>
      <c r="M35" s="94">
        <v>65775122</v>
      </c>
      <c r="N35" s="93"/>
      <c r="O35" s="94"/>
      <c r="P35" s="93">
        <f>$H35      +$J35      +$L35      +$N35</f>
        <v>166955000</v>
      </c>
      <c r="Q35" s="94">
        <f>$I35      +$K35      +$M35      +$O35</f>
        <v>112193519</v>
      </c>
      <c r="R35" s="48">
        <f>IF(($J35      =0),0,((($L35      -$J35      )/$J35      )*100))</f>
        <v>180.20472722931837</v>
      </c>
      <c r="S35" s="49">
        <f>IF(($K35      =0),0,((($M35      -$K35      )/$K35      )*100))</f>
        <v>73.239392586811078</v>
      </c>
      <c r="T35" s="48">
        <f>IF(($E35      =0),0,(($P35      /$E35      )*100))</f>
        <v>75.410465457666163</v>
      </c>
      <c r="U35" s="50">
        <f>IF(($E35      =0),0,(($Q35      /$E35      )*100))</f>
        <v>50.675723932338123</v>
      </c>
      <c r="V35" s="93">
        <v>1917000</v>
      </c>
      <c r="W35" s="94">
        <v>0</v>
      </c>
    </row>
    <row r="36" spans="1:23" ht="12.95" customHeight="1" x14ac:dyDescent="0.2">
      <c r="A36" s="47" t="s">
        <v>60</v>
      </c>
      <c r="B36" s="92">
        <v>114553000</v>
      </c>
      <c r="C36" s="92"/>
      <c r="D36" s="92"/>
      <c r="E36" s="92">
        <f>$B36      +$C36      +$D36</f>
        <v>114553000</v>
      </c>
      <c r="F36" s="93">
        <v>114553000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>$H36      +$J36      +$L36      +$N36</f>
        <v>0</v>
      </c>
      <c r="Q36" s="94">
        <f>$I36      +$K36      +$M36      +$O36</f>
        <v>0</v>
      </c>
      <c r="R36" s="48">
        <f>IF(($J36      =0),0,((($L36      -$J36      )/$J36      )*100))</f>
        <v>0</v>
      </c>
      <c r="S36" s="49">
        <f>IF(($K36      =0),0,((($M36      -$K36      )/$K36      )*100))</f>
        <v>0</v>
      </c>
      <c r="T36" s="48">
        <f>IF(($E36      =0),0,(($P36      /$E36      )*100))</f>
        <v>0</v>
      </c>
      <c r="U36" s="50">
        <f>IF(($E36      =0),0,(($Q36      /$E36      )*100))</f>
        <v>0</v>
      </c>
      <c r="V36" s="93">
        <v>0</v>
      </c>
      <c r="W36" s="94" t="s">
        <v>1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>$B37      +$C37      +$D37</f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>$H37      +$J37      +$L37      +$N37</f>
        <v>0</v>
      </c>
      <c r="Q37" s="94">
        <f>$I37      +$K37      +$M37      +$O37</f>
        <v>0</v>
      </c>
      <c r="R37" s="48">
        <f>IF(($J37      =0),0,((($L37      -$J37      )/$J37      )*100))</f>
        <v>0</v>
      </c>
      <c r="S37" s="49">
        <f>IF(($K37      =0),0,((($M37      -$K37      )/$K37      )*100))</f>
        <v>0</v>
      </c>
      <c r="T37" s="48">
        <f>IF(($E37      =0),0,(($P37      /$E37      )*100))</f>
        <v>0</v>
      </c>
      <c r="U37" s="50">
        <f>IF(($E37      =0),0,(($Q37      /$E37      )*100))</f>
        <v>0</v>
      </c>
      <c r="V37" s="93">
        <v>0</v>
      </c>
      <c r="W37" s="94" t="s">
        <v>1</v>
      </c>
    </row>
    <row r="38" spans="1:23" ht="12.95" customHeight="1" x14ac:dyDescent="0.2">
      <c r="A38" s="47" t="s">
        <v>62</v>
      </c>
      <c r="B38" s="92">
        <v>33200000</v>
      </c>
      <c r="C38" s="92"/>
      <c r="D38" s="92"/>
      <c r="E38" s="92">
        <f>$B38      +$C38      +$D38</f>
        <v>33200000</v>
      </c>
      <c r="F38" s="93">
        <v>33200000</v>
      </c>
      <c r="G38" s="94">
        <v>31200000</v>
      </c>
      <c r="H38" s="93">
        <v>1197000</v>
      </c>
      <c r="I38" s="94">
        <v>-1</v>
      </c>
      <c r="J38" s="93">
        <v>7910000</v>
      </c>
      <c r="K38" s="94">
        <v>5650188</v>
      </c>
      <c r="L38" s="93">
        <v>10059000</v>
      </c>
      <c r="M38" s="94">
        <v>2589010</v>
      </c>
      <c r="N38" s="93"/>
      <c r="O38" s="94"/>
      <c r="P38" s="93">
        <f>$H38      +$J38      +$L38      +$N38</f>
        <v>19166000</v>
      </c>
      <c r="Q38" s="94">
        <f>$I38      +$K38      +$M38      +$O38</f>
        <v>8239197</v>
      </c>
      <c r="R38" s="48">
        <f>IF(($J38      =0),0,((($L38      -$J38      )/$J38      )*100))</f>
        <v>27.168141592920353</v>
      </c>
      <c r="S38" s="49">
        <f>IF(($K38      =0),0,((($M38      -$K38      )/$K38      )*100))</f>
        <v>-54.17833884465437</v>
      </c>
      <c r="T38" s="48">
        <f>IF(($E38      =0),0,(($P38      /$E38      )*100))</f>
        <v>57.728915662650607</v>
      </c>
      <c r="U38" s="50">
        <f>IF(($E38      =0),0,(($Q38      /$E38      )*100))</f>
        <v>24.816858433734939</v>
      </c>
      <c r="V38" s="93">
        <v>201000</v>
      </c>
      <c r="W38" s="94" t="s">
        <v>1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>$B39      +$C39      +$D39</f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>$H39      +$J39      +$L39      +$N39</f>
        <v>0</v>
      </c>
      <c r="Q39" s="94">
        <f>$I39      +$K39      +$M39      +$O39</f>
        <v>0</v>
      </c>
      <c r="R39" s="48">
        <f>IF(($J39      =0),0,((($L39      -$J39      )/$J39      )*100))</f>
        <v>0</v>
      </c>
      <c r="S39" s="49">
        <f>IF(($K39      =0),0,((($M39      -$K39      )/$K39      )*100))</f>
        <v>0</v>
      </c>
      <c r="T39" s="48">
        <f>IF(($E39      =0),0,(($P39      /$E39      )*100))</f>
        <v>0</v>
      </c>
      <c r="U39" s="50">
        <f>IF(($E39      =0),0,(($Q39      /$E39      )*100))</f>
        <v>0</v>
      </c>
      <c r="V39" s="93">
        <v>0</v>
      </c>
      <c r="W39" s="94" t="s">
        <v>1</v>
      </c>
    </row>
    <row r="40" spans="1:23" ht="12.95" customHeight="1" x14ac:dyDescent="0.2">
      <c r="A40" s="51" t="s">
        <v>42</v>
      </c>
      <c r="B40" s="95">
        <f>SUM(B35:B39)</f>
        <v>383856000</v>
      </c>
      <c r="C40" s="95">
        <f>SUM(C35:C39)</f>
        <v>-14708000</v>
      </c>
      <c r="D40" s="95"/>
      <c r="E40" s="95">
        <f>$B40      +$C40      +$D40</f>
        <v>369148000</v>
      </c>
      <c r="F40" s="96">
        <f>SUM(F35:F39)</f>
        <v>369148000</v>
      </c>
      <c r="G40" s="97">
        <f>SUM(G35:G39)</f>
        <v>252595000</v>
      </c>
      <c r="H40" s="96">
        <f>SUM(H35:H39)</f>
        <v>40753000</v>
      </c>
      <c r="I40" s="97">
        <f>SUM(I35:I39)</f>
        <v>8450633</v>
      </c>
      <c r="J40" s="96">
        <f>SUM(J35:J39)</f>
        <v>41418000</v>
      </c>
      <c r="K40" s="97">
        <f>SUM(K35:K39)</f>
        <v>43617951</v>
      </c>
      <c r="L40" s="96">
        <f>SUM(L35:L39)</f>
        <v>103950000</v>
      </c>
      <c r="M40" s="97">
        <f>SUM(M35:M39)</f>
        <v>68364132</v>
      </c>
      <c r="N40" s="96">
        <f>SUM(N35:N39)</f>
        <v>0</v>
      </c>
      <c r="O40" s="97">
        <f>SUM(O35:O39)</f>
        <v>0</v>
      </c>
      <c r="P40" s="96">
        <f>$H40      +$J40      +$L40      +$N40</f>
        <v>186121000</v>
      </c>
      <c r="Q40" s="97">
        <f>$I40      +$K40      +$M40      +$O40</f>
        <v>120432716</v>
      </c>
      <c r="R40" s="52">
        <f>IF(($J40      =0),0,((($L40      -$J40      )/$J40      )*100))</f>
        <v>150.97783572359845</v>
      </c>
      <c r="S40" s="53">
        <f>IF(($K40      =0),0,((($M40      -$K40      )/$K40      )*100))</f>
        <v>56.733937364458043</v>
      </c>
      <c r="T40" s="52">
        <f>IF((+$E35+$E38) =0,0,(P40   /(+$E35+$E38) )*100)</f>
        <v>73.104734971228808</v>
      </c>
      <c r="U40" s="54">
        <f>IF((+$E35+$E38) =0,0,(Q40   /(+$E35+$E38) )*100)</f>
        <v>47.303645397592256</v>
      </c>
      <c r="V40" s="96">
        <f>SUM(V35:V39)</f>
        <v>2118000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>$H42      +$J42      +$L42      +$N42</f>
        <v>0</v>
      </c>
      <c r="Q42" s="94">
        <f>$I42      +$K42      +$M42      +$O42</f>
        <v>0</v>
      </c>
      <c r="R42" s="48">
        <f>IF(($J42      =0),0,((($L42      -$J42      )/$J42      )*100))</f>
        <v>0</v>
      </c>
      <c r="S42" s="49">
        <f>IF(($K42      =0),0,((($M42      -$K42      )/$K42      )*100))</f>
        <v>0</v>
      </c>
      <c r="T42" s="48">
        <f>IF(($E42      =0),0,(($P42      /$E42      )*100))</f>
        <v>0</v>
      </c>
      <c r="U42" s="50">
        <f>IF(($E42      =0),0,(($Q42      /$E42      )*100))</f>
        <v>0</v>
      </c>
      <c r="V42" s="93">
        <v>0</v>
      </c>
      <c r="W42" s="94" t="s">
        <v>1</v>
      </c>
    </row>
    <row r="43" spans="1:23" ht="12.95" customHeight="1" x14ac:dyDescent="0.2">
      <c r="A43" s="47" t="s">
        <v>66</v>
      </c>
      <c r="B43" s="92">
        <v>680448000</v>
      </c>
      <c r="C43" s="92">
        <v>-25000000</v>
      </c>
      <c r="D43" s="92"/>
      <c r="E43" s="92">
        <f>$B43      +$C43      +$D43</f>
        <v>655448000</v>
      </c>
      <c r="F43" s="93">
        <v>655448000</v>
      </c>
      <c r="G43" s="94">
        <v>655448000</v>
      </c>
      <c r="H43" s="93">
        <v>61656000</v>
      </c>
      <c r="I43" s="94">
        <v>51223220</v>
      </c>
      <c r="J43" s="93">
        <v>189954000</v>
      </c>
      <c r="K43" s="94">
        <v>184391956</v>
      </c>
      <c r="L43" s="93">
        <v>104830000</v>
      </c>
      <c r="M43" s="94">
        <v>136802960</v>
      </c>
      <c r="N43" s="93"/>
      <c r="O43" s="94"/>
      <c r="P43" s="93">
        <f>$H43      +$J43      +$L43      +$N43</f>
        <v>356440000</v>
      </c>
      <c r="Q43" s="94">
        <f>$I43      +$K43      +$M43      +$O43</f>
        <v>372418136</v>
      </c>
      <c r="R43" s="48">
        <f>IF(($J43      =0),0,((($L43      -$J43      )/$J43      )*100))</f>
        <v>-44.812954715352134</v>
      </c>
      <c r="S43" s="49">
        <f>IF(($K43      =0),0,((($M43      -$K43      )/$K43      )*100))</f>
        <v>-25.808607399337962</v>
      </c>
      <c r="T43" s="48">
        <f>IF(($E43      =0),0,(($P43      /$E43      )*100))</f>
        <v>54.381125581281808</v>
      </c>
      <c r="U43" s="50">
        <f>IF(($E43      =0),0,(($Q43      /$E43      )*100))</f>
        <v>56.818868316022019</v>
      </c>
      <c r="V43" s="93">
        <v>129404000</v>
      </c>
      <c r="W43" s="94" t="s">
        <v>1</v>
      </c>
    </row>
    <row r="44" spans="1:23" ht="12.95" customHeight="1" x14ac:dyDescent="0.2">
      <c r="A44" s="47" t="s">
        <v>67</v>
      </c>
      <c r="B44" s="92">
        <v>15153000</v>
      </c>
      <c r="C44" s="92"/>
      <c r="D44" s="92"/>
      <c r="E44" s="92">
        <f>$B44      +$C44      +$D44</f>
        <v>15153000</v>
      </c>
      <c r="F44" s="93">
        <v>15153000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>$H44      +$J44      +$L44      +$N44</f>
        <v>0</v>
      </c>
      <c r="Q44" s="94">
        <f>$I44      +$K44      +$M44      +$O44</f>
        <v>0</v>
      </c>
      <c r="R44" s="48">
        <f>IF(($J44      =0),0,((($L44      -$J44      )/$J44      )*100))</f>
        <v>0</v>
      </c>
      <c r="S44" s="49">
        <f>IF(($K44      =0),0,((($M44      -$K44      )/$K44      )*100))</f>
        <v>0</v>
      </c>
      <c r="T44" s="48">
        <f>IF(($E44      =0),0,(($P44      /$E44      )*100))</f>
        <v>0</v>
      </c>
      <c r="U44" s="50">
        <f>IF(($E44      =0),0,(($Q44      /$E44      )*100))</f>
        <v>0</v>
      </c>
      <c r="V44" s="93">
        <v>0</v>
      </c>
      <c r="W44" s="94" t="s">
        <v>1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>$B45      +$C45      +$D45</f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>$H45      +$J45      +$L45      +$N45</f>
        <v>0</v>
      </c>
      <c r="Q45" s="94">
        <f>$I45      +$K45      +$M45      +$O45</f>
        <v>0</v>
      </c>
      <c r="R45" s="48">
        <f>IF(($J45      =0),0,((($L45      -$J45      )/$J45      )*100))</f>
        <v>0</v>
      </c>
      <c r="S45" s="49">
        <f>IF(($K45      =0),0,((($M45      -$K45      )/$K45      )*100))</f>
        <v>0</v>
      </c>
      <c r="T45" s="48">
        <f>IF(($E45      =0),0,(($P45      /$E45      )*100))</f>
        <v>0</v>
      </c>
      <c r="U45" s="50">
        <f>IF(($E45      =0),0,(($Q45      /$E45      )*100))</f>
        <v>0</v>
      </c>
      <c r="V45" s="93">
        <v>0</v>
      </c>
      <c r="W45" s="94" t="s">
        <v>1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>$B46      +$C46      +$D46</f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>$H46      +$J46      +$L46      +$N46</f>
        <v>0</v>
      </c>
      <c r="Q46" s="94">
        <f>$I46      +$K46      +$M46      +$O46</f>
        <v>0</v>
      </c>
      <c r="R46" s="48">
        <f>IF(($J46      =0),0,((($L46      -$J46      )/$J46      )*100))</f>
        <v>0</v>
      </c>
      <c r="S46" s="49">
        <f>IF(($K46      =0),0,((($M46      -$K46      )/$K46      )*100))</f>
        <v>0</v>
      </c>
      <c r="T46" s="48">
        <f>IF(($E46      =0),0,(($P46      /$E46      )*100))</f>
        <v>0</v>
      </c>
      <c r="U46" s="50">
        <f>IF(($E46      =0),0,(($Q46      /$E46      )*100))</f>
        <v>0</v>
      </c>
      <c r="V46" s="93">
        <v>0</v>
      </c>
      <c r="W46" s="94" t="s">
        <v>1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>$B47      +$C47      +$D47</f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>$H47      +$J47      +$L47      +$N47</f>
        <v>0</v>
      </c>
      <c r="Q47" s="94">
        <f>$I47      +$K47      +$M47      +$O47</f>
        <v>0</v>
      </c>
      <c r="R47" s="48">
        <f>IF(($J47      =0),0,((($L47      -$J47      )/$J47      )*100))</f>
        <v>0</v>
      </c>
      <c r="S47" s="49">
        <f>IF(($K47      =0),0,((($M47      -$K47      )/$K47      )*100))</f>
        <v>0</v>
      </c>
      <c r="T47" s="48">
        <f>IF(($E47      =0),0,(($P47      /$E47      )*100))</f>
        <v>0</v>
      </c>
      <c r="U47" s="50">
        <f>IF(($E47      =0),0,(($Q47      /$E47      )*100))</f>
        <v>0</v>
      </c>
      <c r="V47" s="93">
        <v>0</v>
      </c>
      <c r="W47" s="94" t="s">
        <v>1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>$B48      +$C48      +$D48</f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>$H48      +$J48      +$L48      +$N48</f>
        <v>0</v>
      </c>
      <c r="Q48" s="94">
        <f>$I48      +$K48      +$M48      +$O48</f>
        <v>0</v>
      </c>
      <c r="R48" s="48">
        <f>IF(($J48      =0),0,((($L48      -$J48      )/$J48      )*100))</f>
        <v>0</v>
      </c>
      <c r="S48" s="49">
        <f>IF(($K48      =0),0,((($M48      -$K48      )/$K48      )*100))</f>
        <v>0</v>
      </c>
      <c r="T48" s="48">
        <f>IF(($E48      =0),0,(($P48      /$E48      )*100))</f>
        <v>0</v>
      </c>
      <c r="U48" s="50">
        <f>IF(($E48      =0),0,(($Q48      /$E48      )*100))</f>
        <v>0</v>
      </c>
      <c r="V48" s="93">
        <v>0</v>
      </c>
      <c r="W48" s="94" t="s">
        <v>1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>$B49      +$C49      +$D49</f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>$H49      +$J49      +$L49      +$N49</f>
        <v>0</v>
      </c>
      <c r="Q49" s="94">
        <f>$I49      +$K49      +$M49      +$O49</f>
        <v>0</v>
      </c>
      <c r="R49" s="48">
        <f>IF(($J49      =0),0,((($L49      -$J49      )/$J49      )*100))</f>
        <v>0</v>
      </c>
      <c r="S49" s="49">
        <f>IF(($K49      =0),0,((($M49      -$K49      )/$K49      )*100))</f>
        <v>0</v>
      </c>
      <c r="T49" s="48">
        <f>IF(($E49      =0),0,(($P49      /$E49      )*100))</f>
        <v>0</v>
      </c>
      <c r="U49" s="50">
        <f>IF(($E49      =0),0,(($Q49      /$E49      )*100))</f>
        <v>0</v>
      </c>
      <c r="V49" s="93">
        <v>0</v>
      </c>
      <c r="W49" s="94" t="s">
        <v>1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>$B50      +$C50      +$D50</f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>$H50      +$J50      +$L50      +$N50</f>
        <v>0</v>
      </c>
      <c r="Q50" s="94">
        <f>$I50      +$K50      +$M50      +$O50</f>
        <v>0</v>
      </c>
      <c r="R50" s="48">
        <f>IF(($J50      =0),0,((($L50      -$J50      )/$J50      )*100))</f>
        <v>0</v>
      </c>
      <c r="S50" s="49">
        <f>IF(($K50      =0),0,((($M50      -$K50      )/$K50      )*100))</f>
        <v>0</v>
      </c>
      <c r="T50" s="48">
        <f>IF(($E50      =0),0,(($P50      /$E50      )*100))</f>
        <v>0</v>
      </c>
      <c r="U50" s="50">
        <f>IF(($E50      =0),0,(($Q50      /$E50      )*100))</f>
        <v>0</v>
      </c>
      <c r="V50" s="93">
        <v>0</v>
      </c>
      <c r="W50" s="94" t="s">
        <v>1</v>
      </c>
    </row>
    <row r="51" spans="1:23" ht="12.95" customHeight="1" x14ac:dyDescent="0.2">
      <c r="A51" s="47" t="s">
        <v>74</v>
      </c>
      <c r="B51" s="92">
        <v>143246000</v>
      </c>
      <c r="C51" s="92">
        <v>-20000000</v>
      </c>
      <c r="D51" s="92"/>
      <c r="E51" s="92">
        <f>$B51      +$C51      +$D51</f>
        <v>123246000</v>
      </c>
      <c r="F51" s="93">
        <v>123246000</v>
      </c>
      <c r="G51" s="94">
        <v>123246000</v>
      </c>
      <c r="H51" s="93">
        <v>14573000</v>
      </c>
      <c r="I51" s="94">
        <v>14103634</v>
      </c>
      <c r="J51" s="93">
        <v>24472000</v>
      </c>
      <c r="K51" s="94">
        <v>22720758</v>
      </c>
      <c r="L51" s="93">
        <v>22771000</v>
      </c>
      <c r="M51" s="94">
        <v>19999586</v>
      </c>
      <c r="N51" s="93"/>
      <c r="O51" s="94"/>
      <c r="P51" s="93">
        <f>$H51      +$J51      +$L51      +$N51</f>
        <v>61816000</v>
      </c>
      <c r="Q51" s="94">
        <f>$I51      +$K51      +$M51      +$O51</f>
        <v>56823978</v>
      </c>
      <c r="R51" s="48">
        <f>IF(($J51      =0),0,((($L51      -$J51      )/$J51      )*100))</f>
        <v>-6.9508009153318078</v>
      </c>
      <c r="S51" s="49">
        <f>IF(($K51      =0),0,((($M51      -$K51      )/$K51      )*100))</f>
        <v>-11.976589865531775</v>
      </c>
      <c r="T51" s="48">
        <f>IF(($E51      =0),0,(($P51      /$E51      )*100))</f>
        <v>50.156597374356984</v>
      </c>
      <c r="U51" s="50">
        <f>IF(($E51      =0),0,(($Q51      /$E51      )*100))</f>
        <v>46.106143809941088</v>
      </c>
      <c r="V51" s="93">
        <v>12050000</v>
      </c>
      <c r="W51" s="94">
        <v>2989000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>$B52      +$C52      +$D52</f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>$H52      +$J52      +$L52      +$N52</f>
        <v>0</v>
      </c>
      <c r="Q52" s="94">
        <f>$I52      +$K52      +$M52      +$O52</f>
        <v>0</v>
      </c>
      <c r="R52" s="48">
        <f>IF(($J52      =0),0,((($L52      -$J52      )/$J52      )*100))</f>
        <v>0</v>
      </c>
      <c r="S52" s="49">
        <f>IF(($K52      =0),0,((($M52      -$K52      )/$K52      )*100))</f>
        <v>0</v>
      </c>
      <c r="T52" s="48">
        <f>IF(($E52      =0),0,(($P52      /$E52      )*100))</f>
        <v>0</v>
      </c>
      <c r="U52" s="50">
        <f>IF(($E52      =0),0,(($Q52      /$E52      )*100))</f>
        <v>0</v>
      </c>
      <c r="V52" s="93">
        <v>0</v>
      </c>
      <c r="W52" s="94" t="s">
        <v>1</v>
      </c>
    </row>
    <row r="53" spans="1:23" ht="12.95" customHeight="1" x14ac:dyDescent="0.2">
      <c r="A53" s="51" t="s">
        <v>42</v>
      </c>
      <c r="B53" s="95">
        <f>SUM(B42:B52)</f>
        <v>838847000</v>
      </c>
      <c r="C53" s="95">
        <f>SUM(C42:C52)</f>
        <v>-45000000</v>
      </c>
      <c r="D53" s="95"/>
      <c r="E53" s="95">
        <f>$B53      +$C53      +$D53</f>
        <v>793847000</v>
      </c>
      <c r="F53" s="96">
        <f>SUM(F42:F52)</f>
        <v>793847000</v>
      </c>
      <c r="G53" s="97">
        <f>SUM(G42:G52)</f>
        <v>778694000</v>
      </c>
      <c r="H53" s="96">
        <f>SUM(H42:H52)</f>
        <v>76229000</v>
      </c>
      <c r="I53" s="97">
        <f>SUM(I42:I52)</f>
        <v>65326854</v>
      </c>
      <c r="J53" s="96">
        <f>SUM(J42:J52)</f>
        <v>214426000</v>
      </c>
      <c r="K53" s="97">
        <f>SUM(K42:K52)</f>
        <v>207112714</v>
      </c>
      <c r="L53" s="96">
        <f>SUM(L42:L52)</f>
        <v>127601000</v>
      </c>
      <c r="M53" s="97">
        <f>SUM(M42:M52)</f>
        <v>156802546</v>
      </c>
      <c r="N53" s="96">
        <f>SUM(N42:N52)</f>
        <v>0</v>
      </c>
      <c r="O53" s="97">
        <f>SUM(O42:O52)</f>
        <v>0</v>
      </c>
      <c r="P53" s="96">
        <f>$H53      +$J53      +$L53      +$N53</f>
        <v>418256000</v>
      </c>
      <c r="Q53" s="97">
        <f>$I53      +$K53      +$M53      +$O53</f>
        <v>429242114</v>
      </c>
      <c r="R53" s="52">
        <f>IF(($J53      =0),0,((($L53      -$J53      )/$J53      )*100))</f>
        <v>-40.491824685439262</v>
      </c>
      <c r="S53" s="53">
        <f>IF(($K53      =0),0,((($M53      -$K53      )/$K53      )*100))</f>
        <v>-24.291202132574053</v>
      </c>
      <c r="T53" s="52">
        <f>IF((+$E43+$E45+$E47+$E48+$E51) =0,0,(P53   /(+$E43+$E45+$E47+$E48+$E51) )*100)</f>
        <v>53.712498105802794</v>
      </c>
      <c r="U53" s="54">
        <f>IF((+$E43+$E45+$E47+$E48+$E51) =0,0,(Q53   /(+$E43+$E45+$E47+$E48+$E51) )*100)</f>
        <v>55.123336509591702</v>
      </c>
      <c r="V53" s="96">
        <f>SUM(V42:V52)</f>
        <v>141454000</v>
      </c>
      <c r="W53" s="97">
        <f>SUM(W42:W52)</f>
        <v>2989000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1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1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1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1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>SUM(F55:F58)</f>
        <v>0</v>
      </c>
      <c r="G59" s="103">
        <f>SUM(G55:G58)</f>
        <v>0</v>
      </c>
      <c r="H59" s="102">
        <f>SUM(H55:H58)</f>
        <v>0</v>
      </c>
      <c r="I59" s="103">
        <f>SUM(I55:I58)</f>
        <v>0</v>
      </c>
      <c r="J59" s="102">
        <f>SUM(J55:J58)</f>
        <v>0</v>
      </c>
      <c r="K59" s="103">
        <f>SUM(K55:K58)</f>
        <v>0</v>
      </c>
      <c r="L59" s="102">
        <f>SUM(L55:L58)</f>
        <v>0</v>
      </c>
      <c r="M59" s="103">
        <f>SUM(M55:M58)</f>
        <v>0</v>
      </c>
      <c r="N59" s="102">
        <f>SUM(N55:N58)</f>
        <v>0</v>
      </c>
      <c r="O59" s="103">
        <f>SUM(O55:O58)</f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1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>$H61      +$J61      +$L61      +$N61</f>
        <v>0</v>
      </c>
      <c r="Q61" s="94">
        <f>$I61      +$K61      +$M61      +$O61</f>
        <v>0</v>
      </c>
      <c r="R61" s="48">
        <f>IF(($J61      =0),0,((($L61      -$J61      )/$J61      )*100))</f>
        <v>0</v>
      </c>
      <c r="S61" s="49">
        <f>IF(($K61      =0),0,((($M61      -$K61      )/$K61      )*100))</f>
        <v>0</v>
      </c>
      <c r="T61" s="48">
        <f>IF(($E61      =0),0,(($P61      /$E61      )*100))</f>
        <v>0</v>
      </c>
      <c r="U61" s="50">
        <f>IF(($E61      =0),0,(($Q61      /$E61      )*100))</f>
        <v>0</v>
      </c>
      <c r="V61" s="93">
        <v>0</v>
      </c>
      <c r="W61" s="94" t="s">
        <v>1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>$B62      +$C62      +$D62</f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>$H62      +$J62      +$L62      +$N62</f>
        <v>0</v>
      </c>
      <c r="Q62" s="94">
        <f>$I62      +$K62      +$M62      +$O62</f>
        <v>0</v>
      </c>
      <c r="R62" s="48">
        <f>IF(($J62      =0),0,((($L62      -$J62      )/$J62      )*100))</f>
        <v>0</v>
      </c>
      <c r="S62" s="49">
        <f>IF(($K62      =0),0,((($M62      -$K62      )/$K62      )*100))</f>
        <v>0</v>
      </c>
      <c r="T62" s="48">
        <f>IF(($E62      =0),0,(($P62      /$E62      )*100))</f>
        <v>0</v>
      </c>
      <c r="U62" s="50">
        <f>IF(($E62      =0),0,(($Q62      /$E62      )*100))</f>
        <v>0</v>
      </c>
      <c r="V62" s="93">
        <v>0</v>
      </c>
      <c r="W62" s="94" t="s">
        <v>1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>$B63      +$C63      +$D63</f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>$H63      +$J63      +$L63      +$N63</f>
        <v>0</v>
      </c>
      <c r="Q63" s="94">
        <f>$I63      +$K63      +$M63      +$O63</f>
        <v>0</v>
      </c>
      <c r="R63" s="48">
        <f>IF(($J63      =0),0,((($L63      -$J63      )/$J63      )*100))</f>
        <v>0</v>
      </c>
      <c r="S63" s="49">
        <f>IF(($K63      =0),0,((($M63      -$K63      )/$K63      )*100))</f>
        <v>0</v>
      </c>
      <c r="T63" s="48">
        <f>IF(($E63      =0),0,(($P63      /$E63      )*100))</f>
        <v>0</v>
      </c>
      <c r="U63" s="50">
        <f>IF(($E63      =0),0,(($Q63      /$E63      )*100))</f>
        <v>0</v>
      </c>
      <c r="V63" s="93">
        <v>0</v>
      </c>
      <c r="W63" s="94" t="s">
        <v>1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>$B64      +$C64      +$D64</f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>$H64      +$J64      +$L64      +$N64</f>
        <v>0</v>
      </c>
      <c r="Q64" s="94">
        <f>$I64      +$K64      +$M64      +$O64</f>
        <v>0</v>
      </c>
      <c r="R64" s="48">
        <f>IF(($J64      =0),0,((($L64      -$J64      )/$J64      )*100))</f>
        <v>0</v>
      </c>
      <c r="S64" s="49">
        <f>IF(($K64      =0),0,((($M64      -$K64      )/$K64      )*100))</f>
        <v>0</v>
      </c>
      <c r="T64" s="48">
        <f>IF(($E64      =0),0,(($P64      /$E64      )*100))</f>
        <v>0</v>
      </c>
      <c r="U64" s="50">
        <f>IF(($E64      =0),0,(($Q64      /$E64      )*100))</f>
        <v>0</v>
      </c>
      <c r="V64" s="93">
        <v>383000</v>
      </c>
      <c r="W64" s="94" t="s">
        <v>1</v>
      </c>
    </row>
    <row r="65" spans="1:23" ht="12.95" customHeight="1" x14ac:dyDescent="0.2">
      <c r="A65" s="47" t="s">
        <v>86</v>
      </c>
      <c r="B65" s="92">
        <v>573210000</v>
      </c>
      <c r="C65" s="92">
        <v>33062000</v>
      </c>
      <c r="D65" s="92"/>
      <c r="E65" s="92">
        <f>$B65      +$C65      +$D65</f>
        <v>606272000</v>
      </c>
      <c r="F65" s="93">
        <v>606272000</v>
      </c>
      <c r="G65" s="94">
        <v>606272000</v>
      </c>
      <c r="H65" s="93">
        <v>122611000</v>
      </c>
      <c r="I65" s="94">
        <v>71283739</v>
      </c>
      <c r="J65" s="93">
        <v>235671000</v>
      </c>
      <c r="K65" s="94">
        <v>229031069</v>
      </c>
      <c r="L65" s="93">
        <v>85393000</v>
      </c>
      <c r="M65" s="94">
        <v>117083975</v>
      </c>
      <c r="N65" s="93"/>
      <c r="O65" s="94"/>
      <c r="P65" s="93">
        <f>$H65      +$J65      +$L65      +$N65</f>
        <v>443675000</v>
      </c>
      <c r="Q65" s="94">
        <f>$I65      +$K65      +$M65      +$O65</f>
        <v>417398783</v>
      </c>
      <c r="R65" s="48">
        <f>IF(($J65      =0),0,((($L65      -$J65      )/$J65      )*100))</f>
        <v>-63.766012789015193</v>
      </c>
      <c r="S65" s="49">
        <f>IF(($K65      =0),0,((($M65      -$K65      )/$K65      )*100))</f>
        <v>-48.878562410237883</v>
      </c>
      <c r="T65" s="48">
        <f>IF(($E65      =0),0,(($P65      /$E65      )*100))</f>
        <v>73.180849519687527</v>
      </c>
      <c r="U65" s="50">
        <f>IF(($E65      =0),0,(($Q65      /$E65      )*100))</f>
        <v>68.846785436239841</v>
      </c>
      <c r="V65" s="93">
        <v>56639000</v>
      </c>
      <c r="W65" s="94" t="s">
        <v>1</v>
      </c>
    </row>
    <row r="66" spans="1:23" ht="12.95" customHeight="1" x14ac:dyDescent="0.2">
      <c r="A66" s="51" t="s">
        <v>42</v>
      </c>
      <c r="B66" s="95">
        <f>SUM(B61:B65)</f>
        <v>573210000</v>
      </c>
      <c r="C66" s="95">
        <f>SUM(C61:C65)</f>
        <v>33062000</v>
      </c>
      <c r="D66" s="95"/>
      <c r="E66" s="95">
        <f>$B66      +$C66      +$D66</f>
        <v>606272000</v>
      </c>
      <c r="F66" s="96">
        <f>SUM(F61:F65)</f>
        <v>606272000</v>
      </c>
      <c r="G66" s="97">
        <f>SUM(G61:G65)</f>
        <v>606272000</v>
      </c>
      <c r="H66" s="96">
        <f>SUM(H61:H65)</f>
        <v>122611000</v>
      </c>
      <c r="I66" s="97">
        <f>SUM(I61:I65)</f>
        <v>71283739</v>
      </c>
      <c r="J66" s="96">
        <f>SUM(J61:J65)</f>
        <v>235671000</v>
      </c>
      <c r="K66" s="97">
        <f>SUM(K61:K65)</f>
        <v>229031069</v>
      </c>
      <c r="L66" s="96">
        <f>SUM(L61:L65)</f>
        <v>85393000</v>
      </c>
      <c r="M66" s="97">
        <f>SUM(M61:M65)</f>
        <v>117083975</v>
      </c>
      <c r="N66" s="96">
        <f>SUM(N61:N65)</f>
        <v>0</v>
      </c>
      <c r="O66" s="97">
        <f>SUM(O61:O65)</f>
        <v>0</v>
      </c>
      <c r="P66" s="96">
        <f>$H66      +$J66      +$L66      +$N66</f>
        <v>443675000</v>
      </c>
      <c r="Q66" s="97">
        <f>$I66      +$K66      +$M66      +$O66</f>
        <v>417398783</v>
      </c>
      <c r="R66" s="52">
        <f>IF(($J66      =0),0,((($L66      -$J66      )/$J66      )*100))</f>
        <v>-63.766012789015193</v>
      </c>
      <c r="S66" s="53">
        <f>IF(($K66      =0),0,((($M66      -$K66      )/$K66      )*100))</f>
        <v>-48.878562410237883</v>
      </c>
      <c r="T66" s="52">
        <f>IF((+$E61+$E63+$E64++$E65) =0,0,(P66   /(+$E61+$E63+$E64+$E65) )*100)</f>
        <v>73.180849519687527</v>
      </c>
      <c r="U66" s="54">
        <f>IF((+$E61+$E63+$E65) =0,0,(Q66  /(+$E61+$E63+$E65) )*100)</f>
        <v>68.846785436239841</v>
      </c>
      <c r="V66" s="96">
        <f>SUM(V61:V65)</f>
        <v>57022000</v>
      </c>
      <c r="W66" s="97" t="s">
        <v>1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4479012000</v>
      </c>
      <c r="C67" s="104">
        <f>SUM(C9:C14,C17:C23,C26:C29,C32,C35:C39,C42:C52,C55:C58,C61:C65)</f>
        <v>572160000</v>
      </c>
      <c r="D67" s="104"/>
      <c r="E67" s="104">
        <f>$B67      +$C67      +$D67</f>
        <v>5051172000</v>
      </c>
      <c r="F67" s="105">
        <f>SUM(F9:F14,F17:F23,F26:F29,F32,F35:F39,F42:F52,F55:F58,F61:F65)</f>
        <v>5051172000</v>
      </c>
      <c r="G67" s="106">
        <f>SUM(G9:G14,G17:G23,G26:G29,G32,G35:G39,G42:G52,G55:G58,G61:G65)</f>
        <v>4916524000</v>
      </c>
      <c r="H67" s="105">
        <f>SUM(H9:H14,H17:H23,H26:H29,H32,H35:H39,H42:H52,H55:H58,H61:H65)</f>
        <v>625656000</v>
      </c>
      <c r="I67" s="106">
        <f>SUM(I9:I14,I17:I23,I26:I29,I32,I35:I39,I42:I52,I55:I58,I61:I65)</f>
        <v>526421407</v>
      </c>
      <c r="J67" s="105">
        <f>SUM(J9:J14,J17:J23,J26:J29,J32,J35:J39,J42:J52,J55:J58,J61:J65)</f>
        <v>1170398000</v>
      </c>
      <c r="K67" s="106">
        <f>SUM(K9:K14,K17:K23,K26:K29,K32,K35:K39,K42:K52,K55:K58,K61:K65)</f>
        <v>1140462784</v>
      </c>
      <c r="L67" s="105">
        <f>SUM(L9:L14,L17:L23,L26:L29,L32,L35:L39,L42:L52,L55:L58,L61:L65)</f>
        <v>782957000</v>
      </c>
      <c r="M67" s="106">
        <f>SUM(M9:M14,M17:M23,M26:M29,M32,M35:M39,M42:M52,M55:M58,M61:M65)</f>
        <v>854846187</v>
      </c>
      <c r="N67" s="105">
        <f>SUM(N9:N14,N17:N23,N26:N29,N32,N35:N39,N42:N52,N55:N58,N61:N65)</f>
        <v>0</v>
      </c>
      <c r="O67" s="106">
        <f>SUM(O9:O14,O17:O23,O26:O29,O32,O35:O39,O42:O52,O55:O58,O61:O65)</f>
        <v>0</v>
      </c>
      <c r="P67" s="105">
        <f>$H67      +$J67      +$L67      +$N67</f>
        <v>2579011000</v>
      </c>
      <c r="Q67" s="106">
        <f>$I67      +$K67      +$M67      +$O67</f>
        <v>2521730378</v>
      </c>
      <c r="R67" s="61">
        <f>IF(($J67      =0),0,((($L67      -$J67      )/$J67      )*100))</f>
        <v>-33.10335458536327</v>
      </c>
      <c r="S67" s="62">
        <f>IF(($K67      =0),0,((($M67      -$K67      )/$K67      )*100))</f>
        <v>-25.043920854501117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52.434653160175692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51.270063498724419</v>
      </c>
      <c r="V67" s="105">
        <f>SUM(V9:V14,V17:V23,V26:V29,V32,V35:V39,V42:V52,V55:V58,V61:V65)</f>
        <v>521785000</v>
      </c>
      <c r="W67" s="106">
        <f>SUM(W9:W14,W17:W23,W26:W29,W32,W35:W39,W42:W52,W55:W58,W61:W65)</f>
        <v>9740000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459109000</v>
      </c>
      <c r="C69" s="92">
        <v>-30707000</v>
      </c>
      <c r="D69" s="92"/>
      <c r="E69" s="92">
        <f>$B69      +$C69      +$D69</f>
        <v>428402000</v>
      </c>
      <c r="F69" s="93">
        <v>428402000</v>
      </c>
      <c r="G69" s="94">
        <v>428402000</v>
      </c>
      <c r="H69" s="93">
        <v>84597000</v>
      </c>
      <c r="I69" s="94">
        <v>68962344</v>
      </c>
      <c r="J69" s="93">
        <v>132037000</v>
      </c>
      <c r="K69" s="94">
        <v>114497441</v>
      </c>
      <c r="L69" s="93">
        <v>52394000</v>
      </c>
      <c r="M69" s="94">
        <v>47549646</v>
      </c>
      <c r="N69" s="93"/>
      <c r="O69" s="94"/>
      <c r="P69" s="93">
        <f>$H69      +$J69      +$L69      +$N69</f>
        <v>269028000</v>
      </c>
      <c r="Q69" s="94">
        <f>$I69      +$K69      +$M69      +$O69</f>
        <v>231009431</v>
      </c>
      <c r="R69" s="48">
        <f>IF(($J69      =0),0,((($L69      -$J69      )/$J69      )*100))</f>
        <v>-60.318698546619508</v>
      </c>
      <c r="S69" s="49">
        <f>IF(($K69      =0),0,((($M69      -$K69      )/$K69      )*100))</f>
        <v>-58.470996744809348</v>
      </c>
      <c r="T69" s="48">
        <f>IF(($E69      =0),0,(($P69      /$E69      )*100))</f>
        <v>62.798026153005829</v>
      </c>
      <c r="U69" s="50">
        <f>IF(($E69      =0),0,(($Q69      /$E69      )*100))</f>
        <v>53.923518330913488</v>
      </c>
      <c r="V69" s="93">
        <v>21463000</v>
      </c>
      <c r="W69" s="94">
        <v>490000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1</v>
      </c>
      <c r="W70" s="94" t="s">
        <v>1</v>
      </c>
    </row>
    <row r="71" spans="1:23" ht="12.95" customHeight="1" x14ac:dyDescent="0.2">
      <c r="A71" s="56" t="s">
        <v>42</v>
      </c>
      <c r="B71" s="101">
        <f>SUM(B69:B70)</f>
        <v>459109000</v>
      </c>
      <c r="C71" s="101">
        <f>SUM(C69:C70)</f>
        <v>-30707000</v>
      </c>
      <c r="D71" s="101"/>
      <c r="E71" s="101">
        <f>$B71      +$C71      +$D71</f>
        <v>428402000</v>
      </c>
      <c r="F71" s="102">
        <f>SUM(F69:F70)</f>
        <v>428402000</v>
      </c>
      <c r="G71" s="103">
        <f>SUM(G69:G70)</f>
        <v>428402000</v>
      </c>
      <c r="H71" s="102">
        <f>SUM(H69:H70)</f>
        <v>84597000</v>
      </c>
      <c r="I71" s="103">
        <f>SUM(I69:I70)</f>
        <v>68962344</v>
      </c>
      <c r="J71" s="102">
        <f>SUM(J69:J70)</f>
        <v>132037000</v>
      </c>
      <c r="K71" s="103">
        <f>SUM(K69:K70)</f>
        <v>114497441</v>
      </c>
      <c r="L71" s="102">
        <f>SUM(L69:L70)</f>
        <v>52394000</v>
      </c>
      <c r="M71" s="103">
        <f>SUM(M69:M70)</f>
        <v>47549646</v>
      </c>
      <c r="N71" s="102">
        <f>SUM(N69:N70)</f>
        <v>0</v>
      </c>
      <c r="O71" s="103">
        <f>SUM(O69:O70)</f>
        <v>0</v>
      </c>
      <c r="P71" s="102">
        <f>$H71      +$J71      +$L71      +$N71</f>
        <v>269028000</v>
      </c>
      <c r="Q71" s="103">
        <f>$I71      +$K71      +$M71      +$O71</f>
        <v>231009431</v>
      </c>
      <c r="R71" s="57">
        <f>IF(($J71      =0),0,((($L71      -$J71      )/$J71      )*100))</f>
        <v>-60.318698546619508</v>
      </c>
      <c r="S71" s="58">
        <f>IF(($K71      =0),0,((($M71      -$K71      )/$K71      )*100))</f>
        <v>-58.470996744809348</v>
      </c>
      <c r="T71" s="57">
        <f>IF(($E69      =0),0,(($P69      /$E69      )*100))</f>
        <v>62.798026153005829</v>
      </c>
      <c r="U71" s="59">
        <f>IF($E69   =0,0,($Q69   /$E69 )*100)</f>
        <v>53.923518330913488</v>
      </c>
      <c r="V71" s="102">
        <f>SUM(V69:V70)</f>
        <v>21463000</v>
      </c>
      <c r="W71" s="103">
        <f>SUM(W69:W70)</f>
        <v>490000</v>
      </c>
    </row>
    <row r="72" spans="1:23" ht="12.95" customHeight="1" x14ac:dyDescent="0.2">
      <c r="A72" s="60" t="s">
        <v>87</v>
      </c>
      <c r="B72" s="104">
        <f>SUM(B69:B70)</f>
        <v>459109000</v>
      </c>
      <c r="C72" s="104">
        <f>SUM(C69:C70)</f>
        <v>-30707000</v>
      </c>
      <c r="D72" s="104"/>
      <c r="E72" s="104">
        <f>$B72      +$C72      +$D72</f>
        <v>428402000</v>
      </c>
      <c r="F72" s="105">
        <f>SUM(F69:F70)</f>
        <v>428402000</v>
      </c>
      <c r="G72" s="106">
        <f>SUM(G69:G70)</f>
        <v>428402000</v>
      </c>
      <c r="H72" s="105">
        <f>SUM(H69:H70)</f>
        <v>84597000</v>
      </c>
      <c r="I72" s="106">
        <f>SUM(I69:I70)</f>
        <v>68962344</v>
      </c>
      <c r="J72" s="105">
        <f>SUM(J69:J70)</f>
        <v>132037000</v>
      </c>
      <c r="K72" s="106">
        <f>SUM(K69:K70)</f>
        <v>114497441</v>
      </c>
      <c r="L72" s="105">
        <f>SUM(L69:L70)</f>
        <v>52394000</v>
      </c>
      <c r="M72" s="106">
        <f>SUM(M69:M70)</f>
        <v>47549646</v>
      </c>
      <c r="N72" s="105">
        <f>SUM(N69:N70)</f>
        <v>0</v>
      </c>
      <c r="O72" s="106">
        <f>SUM(O69:O70)</f>
        <v>0</v>
      </c>
      <c r="P72" s="105">
        <f>$H72      +$J72      +$L72      +$N72</f>
        <v>269028000</v>
      </c>
      <c r="Q72" s="106">
        <f>$I72      +$K72      +$M72      +$O72</f>
        <v>231009431</v>
      </c>
      <c r="R72" s="61">
        <f>IF(($J72      =0),0,((($L72      -$J72      )/$J72      )*100))</f>
        <v>-60.318698546619508</v>
      </c>
      <c r="S72" s="62">
        <f>IF(($K72      =0),0,((($M72      -$K72      )/$K72      )*100))</f>
        <v>-58.470996744809348</v>
      </c>
      <c r="T72" s="61">
        <f>IF(($E69      =0),0,(($P69      /$E69      )*100))</f>
        <v>62.798026153005829</v>
      </c>
      <c r="U72" s="65">
        <f>IF($E69   =0,0,($Q69   /$E69 )*100)</f>
        <v>53.923518330913488</v>
      </c>
      <c r="V72" s="105">
        <f>SUM(V69:V70)</f>
        <v>21463000</v>
      </c>
      <c r="W72" s="106">
        <f>SUM(W69:W70)</f>
        <v>490000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4938121000</v>
      </c>
      <c r="C73" s="104">
        <f>SUM(C9:C14,C17:C23,C26:C29,C32,C35:C39,C42:C52,C55:C58,C61:C65,C69:C70)</f>
        <v>541453000</v>
      </c>
      <c r="D73" s="104"/>
      <c r="E73" s="104">
        <f>$B73      +$C73      +$D73</f>
        <v>5479574000</v>
      </c>
      <c r="F73" s="105">
        <f>SUM(F9:F14,F17:F23,F26:F29,F32,F35:F39,F42:F52,F55:F58,F61:F65,F69:F70)</f>
        <v>5479574000</v>
      </c>
      <c r="G73" s="106">
        <f>SUM(G9:G14,G17:G23,G26:G29,G32,G35:G39,G42:G52,G55:G58,G61:G65,G69:G70)</f>
        <v>5344926000</v>
      </c>
      <c r="H73" s="105">
        <f>SUM(H9:H14,H17:H23,H26:H29,H32,H35:H39,H42:H52,H55:H58,H61:H65,H69:H70)</f>
        <v>710253000</v>
      </c>
      <c r="I73" s="106">
        <f>SUM(I9:I14,I17:I23,I26:I29,I32,I35:I39,I42:I52,I55:I58,I61:I65,I69:I70)</f>
        <v>595383751</v>
      </c>
      <c r="J73" s="105">
        <f>SUM(J9:J14,J17:J23,J26:J29,J32,J35:J39,J42:J52,J55:J58,J61:J65,J69:J70)</f>
        <v>1302435000</v>
      </c>
      <c r="K73" s="106">
        <f>SUM(K9:K14,K17:K23,K26:K29,K32,K35:K39,K42:K52,K55:K58,K61:K65,K69:K70)</f>
        <v>1254960225</v>
      </c>
      <c r="L73" s="105">
        <f>SUM(L9:L14,L17:L23,L26:L29,L32,L35:L39,L42:L52,L55:L58,L61:L65,L69:L70)</f>
        <v>835351000</v>
      </c>
      <c r="M73" s="106">
        <f>SUM(M9:M14,M17:M23,M26:M29,M32,M35:M39,M42:M52,M55:M58,M61:M65,M69:M70)</f>
        <v>902395833</v>
      </c>
      <c r="N73" s="105">
        <f>SUM(N9:N14,N17:N23,N26:N29,N32,N35:N39,N42:N52,N55:N58,N61:N65,N69:N70)</f>
        <v>0</v>
      </c>
      <c r="O73" s="106">
        <f>SUM(O9:O14,O17:O23,O26:O29,O32,O35:O39,O42:O52,O55:O58,O61:O65,O69:O70)</f>
        <v>0</v>
      </c>
      <c r="P73" s="105">
        <f>$H73      +$J73      +$L73      +$N73</f>
        <v>2848039000</v>
      </c>
      <c r="Q73" s="106">
        <f>$I73      +$K73      +$M73      +$O73</f>
        <v>2752739809</v>
      </c>
      <c r="R73" s="61">
        <f>IF(($J73      =0),0,((($L73      -$J73      )/$J73      )*100))</f>
        <v>-35.862365492327832</v>
      </c>
      <c r="S73" s="62">
        <f>IF(($K73      =0),0,((($M73      -$K73      )/$K73      )*100))</f>
        <v>-28.093670618126566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53.264978793422614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51.482661420786449</v>
      </c>
      <c r="V73" s="105">
        <f>SUM(V9:V14,V17:V23,V26:V29,V32,V35:V39,V42:V52,V55:V58,V61:V65,V69:V70)</f>
        <v>543248000</v>
      </c>
      <c r="W73" s="106">
        <f>SUM(W9:W14,W17:W23,W26:W29,W32,W35:W39,W42:W52,W55:W58,W61:W65,W69:W70)</f>
        <v>10230000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112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113</v>
      </c>
      <c r="B80" s="111">
        <f>SUM(B81:B84)</f>
        <v>0</v>
      </c>
      <c r="C80" s="111">
        <f>SUM(C81:C84)</f>
        <v>0</v>
      </c>
      <c r="D80" s="111">
        <f>SUM(D81:D84)</f>
        <v>0</v>
      </c>
      <c r="E80" s="111">
        <f>SUM(E81:E84)</f>
        <v>0</v>
      </c>
      <c r="F80" s="111">
        <f>SUM(F81:F84)</f>
        <v>0</v>
      </c>
      <c r="G80" s="111">
        <f>SUM(G81:G84)</f>
        <v>0</v>
      </c>
      <c r="H80" s="111">
        <f>SUM(H81:H84)</f>
        <v>0</v>
      </c>
      <c r="I80" s="111">
        <f>SUM(I81:I84)</f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114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115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116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117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>$H87      +$J87      +$L87      +$N87</f>
        <v>0</v>
      </c>
      <c r="Q87" s="113">
        <f>$I87      +$K87      +$M87      +$O87</f>
        <v>0</v>
      </c>
      <c r="R87" s="89">
        <f>IF(($J87      =0),0,((($L87      -$J87      )/$J87      )*100))</f>
        <v>0</v>
      </c>
      <c r="S87" s="90">
        <f>IF(($K87      =0),0,((($M87      -$K87      )/$K87      )*100))</f>
        <v>0</v>
      </c>
      <c r="T87" s="89">
        <f>IF(($E87      =0),0,(($P87      /$E87      )*100))</f>
        <v>0</v>
      </c>
      <c r="U87" s="90">
        <f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>$B88      +$C88      +$D88</f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>$H88      +$J88      +$L88      +$N88</f>
        <v>0</v>
      </c>
      <c r="Q88" s="115">
        <f>$I88      +$K88      +$M88      +$O88</f>
        <v>0</v>
      </c>
      <c r="R88" s="89">
        <f>IF(($J88      =0),0,((($L88      -$J88      )/$J88      )*100))</f>
        <v>0</v>
      </c>
      <c r="S88" s="90">
        <f>IF(($K88      =0),0,((($M88      -$K88      )/$K88      )*100))</f>
        <v>0</v>
      </c>
      <c r="T88" s="89">
        <f>IF(($E88      =0),0,(($P88      /$E88      )*100))</f>
        <v>0</v>
      </c>
      <c r="U88" s="90">
        <f>IF(($E88      =0),0,(($Q88      /$E88      )*100))</f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>$B89      +$C89      +$D89</f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>$H89      +$J89      +$L89      +$N89</f>
        <v>0</v>
      </c>
      <c r="Q89" s="115">
        <f>$I89      +$K89      +$M89      +$O89</f>
        <v>0</v>
      </c>
      <c r="R89" s="89">
        <f>IF(($J89      =0),0,((($L89      -$J89      )/$J89      )*100))</f>
        <v>0</v>
      </c>
      <c r="S89" s="90">
        <f>IF(($K89      =0),0,((($M89      -$K89      )/$K89      )*100))</f>
        <v>0</v>
      </c>
      <c r="T89" s="89">
        <f>IF(($E89      =0),0,(($P89      /$E89      )*100))</f>
        <v>0</v>
      </c>
      <c r="U89" s="90">
        <f>IF(($E89      =0),0,(($Q89      /$E89      )*100))</f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>$B90      +$C90      +$D90</f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>$H90      +$J90      +$L90      +$N90</f>
        <v>0</v>
      </c>
      <c r="Q90" s="115">
        <f>$I90      +$K90      +$M90      +$O90</f>
        <v>0</v>
      </c>
      <c r="R90" s="89">
        <f>IF(($J90      =0),0,((($L90      -$J90      )/$J90      )*100))</f>
        <v>0</v>
      </c>
      <c r="S90" s="90">
        <f>IF(($K90      =0),0,((($M90      -$K90      )/$K90      )*100))</f>
        <v>0</v>
      </c>
      <c r="T90" s="89">
        <f>IF(($E90      =0),0,(($P90      /$E90      )*100))</f>
        <v>0</v>
      </c>
      <c r="U90" s="90">
        <f>IF(($E90      =0),0,(($Q90      /$E90      )*100))</f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>$B91      +$C91      +$D91</f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>$H91      +$J91      +$L91      +$N91</f>
        <v>0</v>
      </c>
      <c r="Q91" s="115">
        <f>$I91      +$K91      +$M91      +$O91</f>
        <v>0</v>
      </c>
      <c r="R91" s="89">
        <f>IF(($J91      =0),0,((($L91      -$J91      )/$J91      )*100))</f>
        <v>0</v>
      </c>
      <c r="S91" s="90">
        <f>IF(($K91      =0),0,((($M91      -$K91      )/$K91      )*100))</f>
        <v>0</v>
      </c>
      <c r="T91" s="89">
        <f>IF(($E91      =0),0,(($P91      /$E91      )*100))</f>
        <v>0</v>
      </c>
      <c r="U91" s="90">
        <f>IF(($E91      =0),0,(($Q91      /$E91      )*100))</f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>$B92      +$C92      +$D92</f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>$H92      +$J92      +$L92      +$N92</f>
        <v>0</v>
      </c>
      <c r="Q92" s="115">
        <f>$I92      +$K92      +$M92      +$O92</f>
        <v>0</v>
      </c>
      <c r="R92" s="89">
        <f>IF(($J92      =0),0,((($L92      -$J92      )/$J92      )*100))</f>
        <v>0</v>
      </c>
      <c r="S92" s="90">
        <f>IF(($K92      =0),0,((($M92      -$K92      )/$K92      )*100))</f>
        <v>0</v>
      </c>
      <c r="T92" s="89">
        <f>IF(($E92      =0),0,(($P92      /$E92      )*100))</f>
        <v>0</v>
      </c>
      <c r="U92" s="90">
        <f>IF(($E92      =0),0,(($Q92      /$E92      )*100))</f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>$B93      +$C93      +$D93</f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>$H93      +$J93      +$L93      +$N93</f>
        <v>0</v>
      </c>
      <c r="Q93" s="115">
        <f>$I93      +$K93      +$M93      +$O93</f>
        <v>0</v>
      </c>
      <c r="R93" s="89">
        <f>IF(($J93      =0),0,((($L93      -$J93      )/$J93      )*100))</f>
        <v>0</v>
      </c>
      <c r="S93" s="90">
        <f>IF(($K93      =0),0,((($M93      -$K93      )/$K93      )*100))</f>
        <v>0</v>
      </c>
      <c r="T93" s="89">
        <f>IF(($E93      =0),0,(($P93      /$E93      )*100))</f>
        <v>0</v>
      </c>
      <c r="U93" s="90">
        <f>IF(($E93      =0),0,(($Q93      /$E93      )*100))</f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>$B94      +$C94      +$D94</f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>$H94      +$J94      +$L94      +$N94</f>
        <v>0</v>
      </c>
      <c r="Q94" s="115">
        <f>$I94      +$K94      +$M94      +$O94</f>
        <v>0</v>
      </c>
      <c r="R94" s="89">
        <f>IF(($J94      =0),0,((($L94      -$J94      )/$J94      )*100))</f>
        <v>0</v>
      </c>
      <c r="S94" s="90">
        <f>IF(($K94      =0),0,((($M94      -$K94      )/$K94      )*100))</f>
        <v>0</v>
      </c>
      <c r="T94" s="89">
        <f>IF(($E94      =0),0,(($P94      /$E94      )*100))</f>
        <v>0</v>
      </c>
      <c r="U94" s="90">
        <f>IF(($E94      =0),0,(($Q94      /$E94      )*100))</f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118</v>
      </c>
      <c r="B96" s="121">
        <f>SUM(B97:B111)</f>
        <v>0</v>
      </c>
      <c r="C96" s="121">
        <f>SUM(C97:C111)</f>
        <v>0</v>
      </c>
      <c r="D96" s="121">
        <f>SUM(D97:D111)</f>
        <v>0</v>
      </c>
      <c r="E96" s="121">
        <f>SUM(E97:E111)</f>
        <v>0</v>
      </c>
      <c r="F96" s="121">
        <f>SUM(F97:F111)</f>
        <v>0</v>
      </c>
      <c r="G96" s="121">
        <f>SUM(G97:G111)</f>
        <v>0</v>
      </c>
      <c r="H96" s="121">
        <f>SUM(H97:H111)</f>
        <v>0</v>
      </c>
      <c r="I96" s="121">
        <f>SUM(I97:I111)</f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>IF(L96=0," ",(N96-L96)/L96)</f>
        <v xml:space="preserve"> </v>
      </c>
      <c r="S96" s="20" t="str">
        <f>IF(M96=0," ",(O96-M96)/M96)</f>
        <v xml:space="preserve"> </v>
      </c>
      <c r="T96" s="20" t="str">
        <f>IF(E96=0," ",(P96/E96))</f>
        <v xml:space="preserve"> </v>
      </c>
      <c r="U96" s="21" t="str">
        <f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>IF(L97=0," ",(N97-L97)/L97)</f>
        <v xml:space="preserve"> </v>
      </c>
      <c r="S97" s="23" t="str">
        <f>IF(M97=0," ",(O97-M97)/M97)</f>
        <v xml:space="preserve"> </v>
      </c>
      <c r="T97" s="23" t="str">
        <f>IF(E97=0," ",(P97/E97))</f>
        <v xml:space="preserve"> </v>
      </c>
      <c r="U97" s="24" t="str">
        <f>IF(E97=0," ",(Q97/E97))</f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>IF(L98=0," ",(N98-L98)/L98)</f>
        <v xml:space="preserve"> </v>
      </c>
      <c r="S98" s="23" t="str">
        <f>IF(M98=0," ",(O98-M98)/M98)</f>
        <v xml:space="preserve"> </v>
      </c>
      <c r="T98" s="23" t="str">
        <f>IF(E98=0," ",(P98/E98))</f>
        <v xml:space="preserve"> </v>
      </c>
      <c r="U98" s="24" t="str">
        <f>IF(E98=0," ",(Q98/E98))</f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>SUM(B99:D99)</f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>IF(L99=0," ",(N99-L99)/L99)</f>
        <v xml:space="preserve"> </v>
      </c>
      <c r="S99" s="23" t="str">
        <f>IF(M99=0," ",(O99-M99)/M99)</f>
        <v xml:space="preserve"> </v>
      </c>
      <c r="T99" s="23" t="str">
        <f>IF(E99=0," ",(P99/E99))</f>
        <v xml:space="preserve"> </v>
      </c>
      <c r="U99" s="24" t="str">
        <f>IF(E99=0," ",(Q99/E99))</f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>SUM(B100:D100)</f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>IF(L100=0," ",(N100-L100)/L100)</f>
        <v xml:space="preserve"> </v>
      </c>
      <c r="S100" s="23" t="str">
        <f>IF(M100=0," ",(O100-M100)/M100)</f>
        <v xml:space="preserve"> </v>
      </c>
      <c r="T100" s="23" t="str">
        <f>IF(E100=0," ",(P100/E100))</f>
        <v xml:space="preserve"> </v>
      </c>
      <c r="U100" s="24" t="str">
        <f>IF(E100=0," ",(Q100/E100))</f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>SUM(B101:D101)</f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>IF(L101=0," ",(N101-L101)/L101)</f>
        <v xml:space="preserve"> </v>
      </c>
      <c r="S101" s="23" t="str">
        <f>IF(M101=0," ",(O101-M101)/M101)</f>
        <v xml:space="preserve"> </v>
      </c>
      <c r="T101" s="23" t="str">
        <f>IF(E101=0," ",(P101/E101))</f>
        <v xml:space="preserve"> </v>
      </c>
      <c r="U101" s="24" t="str">
        <f>IF(E101=0," ",(Q101/E101))</f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>SUM(B102:D102)</f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>IF(L102=0," ",(N102-L102)/L102)</f>
        <v xml:space="preserve"> </v>
      </c>
      <c r="S102" s="23" t="str">
        <f>IF(M102=0," ",(O102-M102)/M102)</f>
        <v xml:space="preserve"> </v>
      </c>
      <c r="T102" s="23" t="str">
        <f>IF(E102=0," ",(P102/E102))</f>
        <v xml:space="preserve"> </v>
      </c>
      <c r="U102" s="24" t="str">
        <f>IF(E102=0," ",(Q102/E102))</f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>SUM(B103:D103)</f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>IF(L103=0," ",(N103-L103)/L103)</f>
        <v xml:space="preserve"> </v>
      </c>
      <c r="S103" s="23" t="str">
        <f>IF(M103=0," ",(O103-M103)/M103)</f>
        <v xml:space="preserve"> </v>
      </c>
      <c r="T103" s="23" t="str">
        <f>IF(E103=0," ",(P103/E103))</f>
        <v xml:space="preserve"> </v>
      </c>
      <c r="U103" s="24" t="str">
        <f>IF(E103=0," ",(Q103/E103))</f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>SUM(B104:D104)</f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>IF(L104=0," ",(N104-L104)/L104)</f>
        <v xml:space="preserve"> </v>
      </c>
      <c r="S104" s="23" t="str">
        <f>IF(M104=0," ",(O104-M104)/M104)</f>
        <v xml:space="preserve"> </v>
      </c>
      <c r="T104" s="23" t="str">
        <f>IF(E104=0," ",(P104/E104))</f>
        <v xml:space="preserve"> </v>
      </c>
      <c r="U104" s="24" t="str">
        <f>IF(E104=0," ",(Q104/E104))</f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>SUM(B105:D105)</f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>IF(L105=0," ",(N105-L105)/L105)</f>
        <v xml:space="preserve"> </v>
      </c>
      <c r="S105" s="23" t="str">
        <f>IF(M105=0," ",(O105-M105)/M105)</f>
        <v xml:space="preserve"> </v>
      </c>
      <c r="T105" s="23" t="str">
        <f>IF(E105=0," ",(P105/E105))</f>
        <v xml:space="preserve"> </v>
      </c>
      <c r="U105" s="24" t="str">
        <f>IF(E105=0," ",(Q105/E105))</f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>SUM(B106:D106)</f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>IF(L106=0," ",(N106-L106)/L106)</f>
        <v xml:space="preserve"> </v>
      </c>
      <c r="S106" s="23" t="str">
        <f>IF(M106=0," ",(O106-M106)/M106)</f>
        <v xml:space="preserve"> </v>
      </c>
      <c r="T106" s="23" t="str">
        <f>IF(E106=0," ",(P106/E106))</f>
        <v xml:space="preserve"> </v>
      </c>
      <c r="U106" s="24" t="str">
        <f>IF(E106=0," ",(Q106/E106))</f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>SUM(B107:D107)</f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>IF(L107=0," ",(N107-L107)/L107)</f>
        <v xml:space="preserve"> </v>
      </c>
      <c r="S107" s="23" t="str">
        <f>IF(M107=0," ",(O107-M107)/M107)</f>
        <v xml:space="preserve"> </v>
      </c>
      <c r="T107" s="23" t="str">
        <f>IF(E107=0," ",(P107/E107))</f>
        <v xml:space="preserve"> </v>
      </c>
      <c r="U107" s="24" t="str">
        <f>IF(E107=0," ",(Q107/E107))</f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>SUM(B108:D108)</f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>IF(L108=0," ",(N108-L108)/L108)</f>
        <v xml:space="preserve"> </v>
      </c>
      <c r="S108" s="23" t="str">
        <f>IF(M108=0," ",(O108-M108)/M108)</f>
        <v xml:space="preserve"> </v>
      </c>
      <c r="T108" s="23" t="str">
        <f>IF(E108=0," ",(P108/E108))</f>
        <v xml:space="preserve"> </v>
      </c>
      <c r="U108" s="24" t="str">
        <f>IF(E108=0," ",(Q108/E108))</f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>SUM(B109:D109)</f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>IF(L109=0," ",(N109-L109)/L109)</f>
        <v xml:space="preserve"> </v>
      </c>
      <c r="S109" s="23" t="str">
        <f>IF(M109=0," ",(O109-M109)/M109)</f>
        <v xml:space="preserve"> </v>
      </c>
      <c r="T109" s="23" t="str">
        <f>IF(E109=0," ",(P109/E109))</f>
        <v xml:space="preserve"> </v>
      </c>
      <c r="U109" s="24" t="str">
        <f>IF(E109=0," ",(Q109/E109))</f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>SUM(B110:D110)</f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>IF(L110=0," ",(N110-L110)/L110)</f>
        <v xml:space="preserve"> </v>
      </c>
      <c r="S110" s="23" t="str">
        <f>IF(M110=0," ",(O110-M110)/M110)</f>
        <v xml:space="preserve"> </v>
      </c>
      <c r="T110" s="23" t="str">
        <f>IF(E110=0," ",(P110/E110))</f>
        <v xml:space="preserve"> </v>
      </c>
      <c r="U110" s="24" t="str">
        <f>IF(E110=0," ",(Q110/E110))</f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>SUM(B111:D111)</f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>IF(L111=0," ",(N111-L111)/L111)</f>
        <v xml:space="preserve"> </v>
      </c>
      <c r="S111" s="23" t="str">
        <f>IF(M111=0," ",(O111-M111)/M111)</f>
        <v xml:space="preserve"> </v>
      </c>
      <c r="T111" s="23" t="str">
        <f>IF(E111=0," ",(P111/E111))</f>
        <v xml:space="preserve"> </v>
      </c>
      <c r="U111" s="24" t="str">
        <f>IF(E111=0," ",(Q111/E111))</f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>IF(L112=0," ",(N112-L112)/L112)</f>
        <v xml:space="preserve"> </v>
      </c>
      <c r="S112" s="21" t="str">
        <f>IF(M112=0," ",(O112-M112)/M112)</f>
        <v xml:space="preserve"> </v>
      </c>
      <c r="T112" s="20" t="str">
        <f>IF(E112=0," ",(P112/E112))</f>
        <v xml:space="preserve"> </v>
      </c>
      <c r="U112" s="21" t="str">
        <f>IF(E112=0," ",(Q112/E112))</f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>B96+B86</f>
        <v>#VALUE!</v>
      </c>
      <c r="C113" s="126">
        <f>C96+C86</f>
        <v>0</v>
      </c>
      <c r="D113" s="126">
        <f>D96+D86</f>
        <v>0</v>
      </c>
      <c r="E113" s="126">
        <f>E96+E86</f>
        <v>0</v>
      </c>
      <c r="F113" s="126">
        <f>F96+F86</f>
        <v>0</v>
      </c>
      <c r="G113" s="126">
        <f>G96+G86</f>
        <v>0</v>
      </c>
      <c r="H113" s="126">
        <f>H96+H86</f>
        <v>0</v>
      </c>
      <c r="I113" s="126">
        <f>I96+I86</f>
        <v>0</v>
      </c>
      <c r="J113" s="126">
        <f>J96+J86</f>
        <v>0</v>
      </c>
      <c r="K113" s="126">
        <f>K96+K86</f>
        <v>0</v>
      </c>
      <c r="L113" s="126">
        <f>L96+L86</f>
        <v>0</v>
      </c>
      <c r="M113" s="126">
        <f>M96+M86</f>
        <v>0</v>
      </c>
      <c r="N113" s="126">
        <f>N96+N86</f>
        <v>0</v>
      </c>
      <c r="O113" s="126">
        <f>O96+O86</f>
        <v>0</v>
      </c>
      <c r="P113" s="126">
        <f>P96+P86</f>
        <v>0</v>
      </c>
      <c r="Q113" s="126">
        <f>Q96+Q86</f>
        <v>0</v>
      </c>
      <c r="R113" s="20" t="str">
        <f>IF(L113=0," ",(N113-L113)/L113)</f>
        <v xml:space="preserve"> </v>
      </c>
      <c r="S113" s="21" t="str">
        <f>IF(M113=0," ",(O113-M113)/M113)</f>
        <v xml:space="preserve"> </v>
      </c>
      <c r="T113" s="20" t="str">
        <f>IF(E113=0," ",(P113/E113))</f>
        <v xml:space="preserve"> </v>
      </c>
      <c r="U113" s="21" t="str">
        <f>IF(E113=0," ",(Q113/E113))</f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119</v>
      </c>
      <c r="B114" s="128" t="str">
        <f>B86</f>
        <v/>
      </c>
      <c r="C114" s="128">
        <f>C86</f>
        <v>0</v>
      </c>
      <c r="D114" s="128">
        <f>D86</f>
        <v>0</v>
      </c>
      <c r="E114" s="128">
        <f>E86</f>
        <v>0</v>
      </c>
      <c r="F114" s="128">
        <f>F86</f>
        <v>0</v>
      </c>
      <c r="G114" s="128">
        <f>G86</f>
        <v>0</v>
      </c>
      <c r="H114" s="128">
        <f>H86</f>
        <v>0</v>
      </c>
      <c r="I114" s="128">
        <f>I86</f>
        <v>0</v>
      </c>
      <c r="J114" s="128">
        <f>J86</f>
        <v>0</v>
      </c>
      <c r="K114" s="128">
        <f>K86</f>
        <v>0</v>
      </c>
      <c r="L114" s="128">
        <f>L86</f>
        <v>0</v>
      </c>
      <c r="M114" s="128">
        <f>M86</f>
        <v>0</v>
      </c>
      <c r="N114" s="128">
        <f>N86</f>
        <v>0</v>
      </c>
      <c r="O114" s="128">
        <f>O86</f>
        <v>0</v>
      </c>
      <c r="P114" s="128">
        <f>P86</f>
        <v>0</v>
      </c>
      <c r="Q114" s="128">
        <f>Q86</f>
        <v>0</v>
      </c>
      <c r="R114" s="20" t="str">
        <f>IF(L114=0," ",(N114-L114)/L114)</f>
        <v xml:space="preserve"> </v>
      </c>
      <c r="S114" s="21" t="str">
        <f>IF(M114=0," ",(O114-M114)/M114)</f>
        <v xml:space="preserve"> </v>
      </c>
      <c r="T114" s="20" t="str">
        <f>IF(E114=0," ",(P114/E114))</f>
        <v xml:space="preserve"> </v>
      </c>
      <c r="U114" s="21" t="str">
        <f>IF(E114=0," ",(Q114/E114))</f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120</v>
      </c>
    </row>
    <row r="117" spans="1:23" x14ac:dyDescent="0.2">
      <c r="A117" s="29" t="s">
        <v>121</v>
      </c>
    </row>
    <row r="118" spans="1:23" x14ac:dyDescent="0.2">
      <c r="A118" s="29" t="s">
        <v>122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123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124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125</v>
      </c>
    </row>
    <row r="124" spans="1:23" x14ac:dyDescent="0.2">
      <c r="A124" s="30" t="s">
        <v>91</v>
      </c>
      <c r="G124" s="30" t="s">
        <v>91</v>
      </c>
      <c r="W124" s="30"/>
    </row>
    <row r="125" spans="1:23" x14ac:dyDescent="0.2">
      <c r="A125" s="30"/>
      <c r="G125" s="30"/>
      <c r="W125" s="30"/>
    </row>
    <row r="126" spans="1:23" x14ac:dyDescent="0.2">
      <c r="A126" s="30" t="s">
        <v>91</v>
      </c>
      <c r="G126" s="30" t="s">
        <v>91</v>
      </c>
      <c r="W126" s="30"/>
    </row>
  </sheetData>
  <sheetProtection algorithmName="SHA-512" hashValue="7THdGzghS1AZXvK5PNLDorjwXfhaaz16wWZfwaW+lDjR6HsNsXWzTWrmJJOYemEU8h2Gq8Hh/n98Jvh8gtCg9Q==" saltValue="lpC9bP3BQ3rXmW/+bQiVnA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8B783-3B76-4271-86CC-018B2EC5F87B}">
  <sheetPr>
    <pageSetUpPr fitToPage="1"/>
  </sheetPr>
  <dimension ref="A1:W126"/>
  <sheetViews>
    <sheetView showGridLines="0" workbookViewId="0">
      <selection activeCell="A21" sqref="A2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38908000</v>
      </c>
      <c r="C9" s="92">
        <v>-16000000</v>
      </c>
      <c r="D9" s="92"/>
      <c r="E9" s="92">
        <f>$B9       +$C9       +$D9</f>
        <v>22908000</v>
      </c>
      <c r="F9" s="93">
        <v>22908000</v>
      </c>
      <c r="G9" s="94">
        <v>22908000</v>
      </c>
      <c r="H9" s="93">
        <v>112000</v>
      </c>
      <c r="I9" s="94"/>
      <c r="J9" s="93">
        <v>1025000</v>
      </c>
      <c r="K9" s="94"/>
      <c r="L9" s="93"/>
      <c r="M9" s="94">
        <v>1335840</v>
      </c>
      <c r="N9" s="93"/>
      <c r="O9" s="94"/>
      <c r="P9" s="93">
        <f>$H9       +$J9       +$L9       +$N9</f>
        <v>1137000</v>
      </c>
      <c r="Q9" s="94">
        <f>$I9       +$K9       +$M9       +$O9</f>
        <v>1335840</v>
      </c>
      <c r="R9" s="48">
        <f>IF(($J9       =0),0,((($L9       -$J9       )/$J9       )*100))</f>
        <v>-100</v>
      </c>
      <c r="S9" s="49">
        <f>IF(($K9       =0),0,((($M9       -$K9       )/$K9       )*100))</f>
        <v>0</v>
      </c>
      <c r="T9" s="48">
        <f>IF(($E9       =0),0,(($P9       /$E9       )*100))</f>
        <v>4.9633315872184394</v>
      </c>
      <c r="U9" s="50">
        <f>IF(($E9       =0),0,(($Q9       /$E9       )*100))</f>
        <v>5.831325301204819</v>
      </c>
      <c r="V9" s="93">
        <v>0</v>
      </c>
      <c r="W9" s="94" t="s">
        <v>1</v>
      </c>
    </row>
    <row r="10" spans="1:23" ht="12.95" customHeight="1" x14ac:dyDescent="0.2">
      <c r="A10" s="47" t="s">
        <v>37</v>
      </c>
      <c r="B10" s="92">
        <v>83460000</v>
      </c>
      <c r="C10" s="92"/>
      <c r="D10" s="92"/>
      <c r="E10" s="92">
        <f>$B10      +$C10      +$D10</f>
        <v>83460000</v>
      </c>
      <c r="F10" s="93">
        <v>83460000</v>
      </c>
      <c r="G10" s="94">
        <v>83460000</v>
      </c>
      <c r="H10" s="93">
        <v>18196000</v>
      </c>
      <c r="I10" s="94">
        <v>7709702</v>
      </c>
      <c r="J10" s="93">
        <v>23820000</v>
      </c>
      <c r="K10" s="94">
        <v>15120502</v>
      </c>
      <c r="L10" s="93">
        <v>12605000</v>
      </c>
      <c r="M10" s="94">
        <v>19684037</v>
      </c>
      <c r="N10" s="93"/>
      <c r="O10" s="94"/>
      <c r="P10" s="93">
        <f>$H10      +$J10      +$L10      +$N10</f>
        <v>54621000</v>
      </c>
      <c r="Q10" s="94">
        <f>$I10      +$K10      +$M10      +$O10</f>
        <v>42514241</v>
      </c>
      <c r="R10" s="48">
        <f>IF(($J10      =0),0,((($L10      -$J10      )/$J10      )*100))</f>
        <v>-47.082283795130145</v>
      </c>
      <c r="S10" s="49">
        <f>IF(($K10      =0),0,((($M10      -$K10      )/$K10      )*100))</f>
        <v>30.181107743645018</v>
      </c>
      <c r="T10" s="48">
        <f>IF(($E10      =0),0,(($P10      /$E10      )*100))</f>
        <v>65.445722501797263</v>
      </c>
      <c r="U10" s="50">
        <f>IF(($E10      =0),0,(($Q10      /$E10      )*100))</f>
        <v>50.939660915408581</v>
      </c>
      <c r="V10" s="93">
        <v>0</v>
      </c>
      <c r="W10" s="94" t="s">
        <v>1</v>
      </c>
    </row>
    <row r="11" spans="1:23" ht="12.95" customHeight="1" x14ac:dyDescent="0.2">
      <c r="A11" s="47" t="s">
        <v>38</v>
      </c>
      <c r="B11" s="92">
        <v>36250000</v>
      </c>
      <c r="C11" s="92">
        <v>-420000</v>
      </c>
      <c r="D11" s="92"/>
      <c r="E11" s="92">
        <f>$B11      +$C11      +$D11</f>
        <v>35830000</v>
      </c>
      <c r="F11" s="93">
        <v>35830000</v>
      </c>
      <c r="G11" s="94">
        <v>35830000</v>
      </c>
      <c r="H11" s="93">
        <v>10676000</v>
      </c>
      <c r="I11" s="94">
        <v>3102327</v>
      </c>
      <c r="J11" s="93">
        <v>5308000</v>
      </c>
      <c r="K11" s="94">
        <v>5259641</v>
      </c>
      <c r="L11" s="93">
        <v>7935000</v>
      </c>
      <c r="M11" s="94">
        <v>4496101</v>
      </c>
      <c r="N11" s="93"/>
      <c r="O11" s="94"/>
      <c r="P11" s="93">
        <f>$H11      +$J11      +$L11      +$N11</f>
        <v>23919000</v>
      </c>
      <c r="Q11" s="94">
        <f>$I11      +$K11      +$M11      +$O11</f>
        <v>12858069</v>
      </c>
      <c r="R11" s="48">
        <f>IF(($J11      =0),0,((($L11      -$J11      )/$J11      )*100))</f>
        <v>49.491333835719672</v>
      </c>
      <c r="S11" s="49">
        <f>IF(($K11      =0),0,((($M11      -$K11      )/$K11      )*100))</f>
        <v>-14.516960378094247</v>
      </c>
      <c r="T11" s="48">
        <f>IF(($E11      =0),0,(($P11      /$E11      )*100))</f>
        <v>66.756907619313424</v>
      </c>
      <c r="U11" s="50">
        <f>IF(($E11      =0),0,(($Q11      /$E11      )*100))</f>
        <v>35.886321518280774</v>
      </c>
      <c r="V11" s="93">
        <v>0</v>
      </c>
      <c r="W11" s="94" t="s">
        <v>1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>$B12      +$C12      +$D12</f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>$H12      +$J12      +$L12      +$N12</f>
        <v>0</v>
      </c>
      <c r="Q12" s="94">
        <f>$I12      +$K12      +$M12      +$O12</f>
        <v>0</v>
      </c>
      <c r="R12" s="48">
        <f>IF(($J12      =0),0,((($L12      -$J12      )/$J12      )*100))</f>
        <v>0</v>
      </c>
      <c r="S12" s="49">
        <f>IF(($K12      =0),0,((($M12      -$K12      )/$K12      )*100))</f>
        <v>0</v>
      </c>
      <c r="T12" s="48">
        <f>IF(($E12      =0),0,(($P12      /$E12      )*100))</f>
        <v>0</v>
      </c>
      <c r="U12" s="50">
        <f>IF(($E12      =0),0,(($Q12      /$E12      )*100))</f>
        <v>0</v>
      </c>
      <c r="V12" s="93">
        <v>0</v>
      </c>
      <c r="W12" s="94" t="s">
        <v>1</v>
      </c>
    </row>
    <row r="13" spans="1:23" ht="12.95" customHeight="1" x14ac:dyDescent="0.2">
      <c r="A13" s="47" t="s">
        <v>40</v>
      </c>
      <c r="B13" s="92">
        <v>72281000</v>
      </c>
      <c r="C13" s="92">
        <v>-12689000</v>
      </c>
      <c r="D13" s="92"/>
      <c r="E13" s="92">
        <f>$B13      +$C13      +$D13</f>
        <v>59592000</v>
      </c>
      <c r="F13" s="93">
        <v>59592000</v>
      </c>
      <c r="G13" s="94">
        <v>59592000</v>
      </c>
      <c r="H13" s="93">
        <v>9542000</v>
      </c>
      <c r="I13" s="94">
        <v>2826959</v>
      </c>
      <c r="J13" s="93">
        <v>20421000</v>
      </c>
      <c r="K13" s="94">
        <v>11307713</v>
      </c>
      <c r="L13" s="93">
        <v>17525000</v>
      </c>
      <c r="M13" s="94">
        <v>1913264</v>
      </c>
      <c r="N13" s="93"/>
      <c r="O13" s="94"/>
      <c r="P13" s="93">
        <f>$H13      +$J13      +$L13      +$N13</f>
        <v>47488000</v>
      </c>
      <c r="Q13" s="94">
        <f>$I13      +$K13      +$M13      +$O13</f>
        <v>16047936</v>
      </c>
      <c r="R13" s="48">
        <f>IF(($J13      =0),0,((($L13      -$J13      )/$J13      )*100))</f>
        <v>-14.181479849174869</v>
      </c>
      <c r="S13" s="49">
        <f>IF(($K13      =0),0,((($M13      -$K13      )/$K13      )*100))</f>
        <v>-83.080009193724663</v>
      </c>
      <c r="T13" s="48">
        <f>IF(($E13      =0),0,(($P13      /$E13      )*100))</f>
        <v>79.688548798496441</v>
      </c>
      <c r="U13" s="50">
        <f>IF(($E13      =0),0,(($Q13      /$E13      )*100))</f>
        <v>26.929681836488118</v>
      </c>
      <c r="V13" s="93">
        <v>5178000</v>
      </c>
      <c r="W13" s="94" t="s">
        <v>1</v>
      </c>
    </row>
    <row r="14" spans="1:23" ht="12.95" customHeight="1" x14ac:dyDescent="0.2">
      <c r="A14" s="47" t="s">
        <v>41</v>
      </c>
      <c r="B14" s="92">
        <v>4200000</v>
      </c>
      <c r="C14" s="92">
        <v>-4090000</v>
      </c>
      <c r="D14" s="92"/>
      <c r="E14" s="92">
        <f>$B14      +$C14      +$D14</f>
        <v>110000</v>
      </c>
      <c r="F14" s="93">
        <v>110000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>$H14      +$J14      +$L14      +$N14</f>
        <v>0</v>
      </c>
      <c r="Q14" s="94">
        <f>$I14      +$K14      +$M14      +$O14</f>
        <v>0</v>
      </c>
      <c r="R14" s="48">
        <f>IF(($J14      =0),0,((($L14      -$J14      )/$J14      )*100))</f>
        <v>0</v>
      </c>
      <c r="S14" s="49">
        <f>IF(($K14      =0),0,((($M14      -$K14      )/$K14      )*100))</f>
        <v>0</v>
      </c>
      <c r="T14" s="48">
        <f>IF(($E14      =0),0,(($P14      /$E14      )*100))</f>
        <v>0</v>
      </c>
      <c r="U14" s="50">
        <f>IF(($E14      =0),0,(($Q14      /$E14      )*100))</f>
        <v>0</v>
      </c>
      <c r="V14" s="93">
        <v>0</v>
      </c>
      <c r="W14" s="94" t="s">
        <v>1</v>
      </c>
    </row>
    <row r="15" spans="1:23" ht="12.95" customHeight="1" x14ac:dyDescent="0.2">
      <c r="A15" s="51" t="s">
        <v>42</v>
      </c>
      <c r="B15" s="95">
        <f>SUM(B9:B14)</f>
        <v>235099000</v>
      </c>
      <c r="C15" s="95">
        <f>SUM(C9:C14)</f>
        <v>-33199000</v>
      </c>
      <c r="D15" s="95"/>
      <c r="E15" s="95">
        <f>$B15      +$C15      +$D15</f>
        <v>201900000</v>
      </c>
      <c r="F15" s="96">
        <f>SUM(F9:F14)</f>
        <v>201900000</v>
      </c>
      <c r="G15" s="97">
        <f>SUM(G9:G14)</f>
        <v>201790000</v>
      </c>
      <c r="H15" s="96">
        <f>SUM(H9:H14)</f>
        <v>38526000</v>
      </c>
      <c r="I15" s="97">
        <f>SUM(I9:I14)</f>
        <v>13638988</v>
      </c>
      <c r="J15" s="96">
        <f>SUM(J9:J14)</f>
        <v>50574000</v>
      </c>
      <c r="K15" s="97">
        <f>SUM(K9:K14)</f>
        <v>31687856</v>
      </c>
      <c r="L15" s="96">
        <f>SUM(L9:L14)</f>
        <v>38065000</v>
      </c>
      <c r="M15" s="97">
        <f>SUM(M9:M14)</f>
        <v>27429242</v>
      </c>
      <c r="N15" s="96">
        <f>SUM(N9:N14)</f>
        <v>0</v>
      </c>
      <c r="O15" s="97">
        <f>SUM(O9:O14)</f>
        <v>0</v>
      </c>
      <c r="P15" s="96">
        <f>$H15      +$J15      +$L15      +$N15</f>
        <v>127165000</v>
      </c>
      <c r="Q15" s="97">
        <f>$I15      +$K15      +$M15      +$O15</f>
        <v>72756086</v>
      </c>
      <c r="R15" s="52">
        <f>IF(($J15      =0),0,((($L15      -$J15      )/$J15      )*100))</f>
        <v>-24.734053070747816</v>
      </c>
      <c r="S15" s="53">
        <f>IF(($K15      =0),0,((($M15      -$K15      )/$K15      )*100))</f>
        <v>-13.439262031486132</v>
      </c>
      <c r="T15" s="52">
        <f>IF((SUM($E9:$E13))=0,0,(P15/(SUM($E9:$E13))*100))</f>
        <v>63.018484563159717</v>
      </c>
      <c r="U15" s="54">
        <f>IF((SUM($E9:$E13))=0,0,(Q15/(SUM($E9:$E13))*100))</f>
        <v>36.055347638634224</v>
      </c>
      <c r="V15" s="96">
        <f>SUM(V9:V14)</f>
        <v>5178000</v>
      </c>
      <c r="W15" s="97" t="s">
        <v>1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>$H17      +$J17      +$L17      +$N17</f>
        <v>0</v>
      </c>
      <c r="Q17" s="94">
        <f>$I17      +$K17      +$M17      +$O17</f>
        <v>0</v>
      </c>
      <c r="R17" s="48">
        <f>IF(($J17      =0),0,((($L17      -$J17      )/$J17      )*100))</f>
        <v>0</v>
      </c>
      <c r="S17" s="49">
        <f>IF(($K17      =0),0,((($M17      -$K17      )/$K17      )*100))</f>
        <v>0</v>
      </c>
      <c r="T17" s="48">
        <f>IF(($E17      =0),0,(($P17      /$E17      )*100))</f>
        <v>0</v>
      </c>
      <c r="U17" s="50">
        <f>IF(($E17      =0),0,(($Q17      /$E17      )*100))</f>
        <v>0</v>
      </c>
      <c r="V17" s="93">
        <v>0</v>
      </c>
      <c r="W17" s="94" t="s">
        <v>1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>$H18      +$J18      +$L18      +$N18</f>
        <v>0</v>
      </c>
      <c r="Q18" s="94">
        <f>$I18      +$K18      +$M18      +$O18</f>
        <v>0</v>
      </c>
      <c r="R18" s="48">
        <f>IF(($J18      =0),0,((($L18      -$J18      )/$J18      )*100))</f>
        <v>0</v>
      </c>
      <c r="S18" s="49">
        <f>IF(($K18      =0),0,((($M18      -$K18      )/$K18      )*100))</f>
        <v>0</v>
      </c>
      <c r="T18" s="48">
        <f>IF(($E18      =0),0,(($P18      /$E18      )*100))</f>
        <v>0</v>
      </c>
      <c r="U18" s="50">
        <f>IF(($E18      =0),0,(($Q18      /$E18      )*100))</f>
        <v>0</v>
      </c>
      <c r="V18" s="93">
        <v>0</v>
      </c>
      <c r="W18" s="94" t="s">
        <v>1</v>
      </c>
    </row>
    <row r="19" spans="1:23" ht="12.95" customHeight="1" x14ac:dyDescent="0.2">
      <c r="A19" s="47" t="s">
        <v>46</v>
      </c>
      <c r="B19" s="92">
        <v>27258000</v>
      </c>
      <c r="C19" s="92"/>
      <c r="D19" s="92"/>
      <c r="E19" s="92">
        <f>$B19      +$C19      +$D19</f>
        <v>27258000</v>
      </c>
      <c r="F19" s="93">
        <v>27258000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>$H19      +$J19      +$L19      +$N19</f>
        <v>0</v>
      </c>
      <c r="Q19" s="94">
        <f>$I19      +$K19      +$M19      +$O19</f>
        <v>0</v>
      </c>
      <c r="R19" s="48">
        <f>IF(($J19      =0),0,((($L19      -$J19      )/$J19      )*100))</f>
        <v>0</v>
      </c>
      <c r="S19" s="49">
        <f>IF(($K19      =0),0,((($M19      -$K19      )/$K19      )*100))</f>
        <v>0</v>
      </c>
      <c r="T19" s="48">
        <f>IF(($E19      =0),0,(($P19      /$E19      )*100))</f>
        <v>0</v>
      </c>
      <c r="U19" s="50">
        <f>IF(($E19      =0),0,(($Q19      /$E19      )*100))</f>
        <v>0</v>
      </c>
      <c r="V19" s="93">
        <v>0</v>
      </c>
      <c r="W19" s="94" t="s">
        <v>1</v>
      </c>
    </row>
    <row r="20" spans="1:23" ht="12.95" customHeight="1" x14ac:dyDescent="0.2">
      <c r="A20" s="47" t="s">
        <v>47</v>
      </c>
      <c r="B20" s="92">
        <v>125960000</v>
      </c>
      <c r="C20" s="92">
        <v>94183000</v>
      </c>
      <c r="D20" s="92"/>
      <c r="E20" s="92">
        <f>$B20      +$C20      +$D20</f>
        <v>220143000</v>
      </c>
      <c r="F20" s="93">
        <v>220143000</v>
      </c>
      <c r="G20" s="94">
        <v>220143000</v>
      </c>
      <c r="H20" s="93">
        <v>26948000</v>
      </c>
      <c r="I20" s="94">
        <v>3820525</v>
      </c>
      <c r="J20" s="93">
        <v>69160000</v>
      </c>
      <c r="K20" s="94">
        <v>38230443</v>
      </c>
      <c r="L20" s="93">
        <v>17803000</v>
      </c>
      <c r="M20" s="94">
        <v>36775429</v>
      </c>
      <c r="N20" s="93"/>
      <c r="O20" s="94"/>
      <c r="P20" s="93">
        <f>$H20      +$J20      +$L20      +$N20</f>
        <v>113911000</v>
      </c>
      <c r="Q20" s="94">
        <f>$I20      +$K20      +$M20      +$O20</f>
        <v>78826397</v>
      </c>
      <c r="R20" s="48">
        <f>IF(($J20      =0),0,((($L20      -$J20      )/$J20      )*100))</f>
        <v>-74.258241758241766</v>
      </c>
      <c r="S20" s="49">
        <f>IF(($K20      =0),0,((($M20      -$K20      )/$K20      )*100))</f>
        <v>-3.8059041063165289</v>
      </c>
      <c r="T20" s="48">
        <f>IF(($E20      =0),0,(($P20      /$E20      )*100))</f>
        <v>51.744093611879549</v>
      </c>
      <c r="U20" s="50">
        <f>IF(($E20      =0),0,(($Q20      /$E20      )*100))</f>
        <v>35.806905965667767</v>
      </c>
      <c r="V20" s="93">
        <v>1765000</v>
      </c>
      <c r="W20" s="94" t="s">
        <v>1</v>
      </c>
    </row>
    <row r="21" spans="1:23" ht="12.95" customHeight="1" x14ac:dyDescent="0.2">
      <c r="A21" s="47" t="s">
        <v>48</v>
      </c>
      <c r="B21" s="92"/>
      <c r="C21" s="92">
        <v>658544000</v>
      </c>
      <c r="D21" s="92"/>
      <c r="E21" s="92">
        <f>$B21      +$C21      +$D21</f>
        <v>658544000</v>
      </c>
      <c r="F21" s="93">
        <v>658544000</v>
      </c>
      <c r="G21" s="94">
        <v>658544000</v>
      </c>
      <c r="H21" s="93"/>
      <c r="I21" s="94"/>
      <c r="J21" s="93"/>
      <c r="K21" s="94">
        <v>3924050</v>
      </c>
      <c r="L21" s="93"/>
      <c r="M21" s="94">
        <v>7105399</v>
      </c>
      <c r="N21" s="93"/>
      <c r="O21" s="94"/>
      <c r="P21" s="93">
        <f>$H21      +$J21      +$L21      +$N21</f>
        <v>0</v>
      </c>
      <c r="Q21" s="94">
        <f>$I21      +$K21      +$M21      +$O21</f>
        <v>11029449</v>
      </c>
      <c r="R21" s="48">
        <f>IF(($J21      =0),0,((($L21      -$J21      )/$J21      )*100))</f>
        <v>0</v>
      </c>
      <c r="S21" s="49">
        <f>IF(($K21      =0),0,((($M21      -$K21      )/$K21      )*100))</f>
        <v>81.073100495661365</v>
      </c>
      <c r="T21" s="48">
        <f>IF(($E21      =0),0,(($P21      /$E21      )*100))</f>
        <v>0</v>
      </c>
      <c r="U21" s="50">
        <f>IF(($E21      =0),0,(($Q21      /$E21      )*100))</f>
        <v>1.6748233982847007</v>
      </c>
      <c r="V21" s="93">
        <v>6071000</v>
      </c>
      <c r="W21" s="94">
        <v>4215000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>$B22      +$C22      +$D22</f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>$H22      +$J22      +$L22      +$N22</f>
        <v>0</v>
      </c>
      <c r="Q22" s="94">
        <f>$I22      +$K22      +$M22      +$O22</f>
        <v>0</v>
      </c>
      <c r="R22" s="48">
        <f>IF(($J22      =0),0,((($L22      -$J22      )/$J22      )*100))</f>
        <v>0</v>
      </c>
      <c r="S22" s="49">
        <f>IF(($K22      =0),0,((($M22      -$K22      )/$K22      )*100))</f>
        <v>0</v>
      </c>
      <c r="T22" s="48">
        <f>IF(($E22      =0),0,(($P22      /$E22      )*100))</f>
        <v>0</v>
      </c>
      <c r="U22" s="50">
        <f>IF(($E22      =0),0,(($Q22      /$E22      )*100))</f>
        <v>0</v>
      </c>
      <c r="V22" s="93">
        <v>0</v>
      </c>
      <c r="W22" s="94" t="s">
        <v>1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>$B23      +$C23      +$D23</f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>$H23      +$J23      +$L23      +$N23</f>
        <v>0</v>
      </c>
      <c r="Q23" s="94">
        <f>$I23      +$K23      +$M23      +$O23</f>
        <v>0</v>
      </c>
      <c r="R23" s="48">
        <f>IF(($J23      =0),0,((($L23      -$J23      )/$J23      )*100))</f>
        <v>0</v>
      </c>
      <c r="S23" s="49">
        <f>IF(($K23      =0),0,((($M23      -$K23      )/$K23      )*100))</f>
        <v>0</v>
      </c>
      <c r="T23" s="48">
        <f>IF(($E23      =0),0,(($P23      /$E23      )*100))</f>
        <v>0</v>
      </c>
      <c r="U23" s="50">
        <f>IF(($E23      =0),0,(($Q23      /$E23      )*100))</f>
        <v>0</v>
      </c>
      <c r="V23" s="93">
        <v>0</v>
      </c>
      <c r="W23" s="94" t="s">
        <v>1</v>
      </c>
    </row>
    <row r="24" spans="1:23" ht="12.95" customHeight="1" x14ac:dyDescent="0.2">
      <c r="A24" s="51" t="s">
        <v>42</v>
      </c>
      <c r="B24" s="95">
        <f>SUM(B17:B23)</f>
        <v>153218000</v>
      </c>
      <c r="C24" s="95">
        <f>SUM(C17:C23)</f>
        <v>752727000</v>
      </c>
      <c r="D24" s="95"/>
      <c r="E24" s="95">
        <f>$B24      +$C24      +$D24</f>
        <v>905945000</v>
      </c>
      <c r="F24" s="96">
        <f>SUM(F17:F23)</f>
        <v>905945000</v>
      </c>
      <c r="G24" s="97">
        <f>SUM(G17:G23)</f>
        <v>878687000</v>
      </c>
      <c r="H24" s="96">
        <f>SUM(H17:H23)</f>
        <v>26948000</v>
      </c>
      <c r="I24" s="97">
        <f>SUM(I17:I23)</f>
        <v>3820525</v>
      </c>
      <c r="J24" s="96">
        <f>SUM(J17:J23)</f>
        <v>69160000</v>
      </c>
      <c r="K24" s="97">
        <f>SUM(K17:K23)</f>
        <v>42154493</v>
      </c>
      <c r="L24" s="96">
        <f>SUM(L17:L23)</f>
        <v>17803000</v>
      </c>
      <c r="M24" s="97">
        <f>SUM(M17:M23)</f>
        <v>43880828</v>
      </c>
      <c r="N24" s="96">
        <f>SUM(N17:N23)</f>
        <v>0</v>
      </c>
      <c r="O24" s="97">
        <f>SUM(O17:O23)</f>
        <v>0</v>
      </c>
      <c r="P24" s="96">
        <f>$H24      +$J24      +$L24      +$N24</f>
        <v>113911000</v>
      </c>
      <c r="Q24" s="97">
        <f>$I24      +$K24      +$M24      +$O24</f>
        <v>89855846</v>
      </c>
      <c r="R24" s="52">
        <f>IF(($J24      =0),0,((($L24      -$J24      )/$J24      )*100))</f>
        <v>-74.258241758241766</v>
      </c>
      <c r="S24" s="53">
        <f>IF(($K24      =0),0,((($M24      -$K24      )/$K24      )*100))</f>
        <v>4.0952574141978175</v>
      </c>
      <c r="T24" s="52">
        <f>IF(($E24-$E19-$E23)   =0,0,($P24   /($E24-$E19-$E23)   )*100)</f>
        <v>12.9637743587876</v>
      </c>
      <c r="U24" s="54">
        <f>IF(($E24-$E19-$E23)   =0,0,($Q24   /($E24-$E19-$E23)   )*100)</f>
        <v>10.226149470744419</v>
      </c>
      <c r="V24" s="96">
        <f>SUM(V17:V23)</f>
        <v>7836000</v>
      </c>
      <c r="W24" s="97">
        <f>SUM(W17:W23)</f>
        <v>4215000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1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1</v>
      </c>
    </row>
    <row r="28" spans="1:23" ht="12.95" customHeight="1" x14ac:dyDescent="0.2">
      <c r="A28" s="47" t="s">
        <v>54</v>
      </c>
      <c r="B28" s="92">
        <v>346376000</v>
      </c>
      <c r="C28" s="92">
        <v>-246000000</v>
      </c>
      <c r="D28" s="92"/>
      <c r="E28" s="92">
        <f>$B28      +$C28      +$D28</f>
        <v>100376000</v>
      </c>
      <c r="F28" s="93">
        <v>100376000</v>
      </c>
      <c r="G28" s="94">
        <v>100376000</v>
      </c>
      <c r="H28" s="93">
        <v>18239000</v>
      </c>
      <c r="I28" s="94"/>
      <c r="J28" s="93">
        <v>13368000</v>
      </c>
      <c r="K28" s="94"/>
      <c r="L28" s="93">
        <v>7047000</v>
      </c>
      <c r="M28" s="94"/>
      <c r="N28" s="93"/>
      <c r="O28" s="94"/>
      <c r="P28" s="93">
        <f>$H28      +$J28      +$L28      +$N28</f>
        <v>38654000</v>
      </c>
      <c r="Q28" s="94">
        <f>$I28      +$K28      +$M28      +$O28</f>
        <v>0</v>
      </c>
      <c r="R28" s="48">
        <f>IF(($J28      =0),0,((($L28      -$J28      )/$J28      )*100))</f>
        <v>-47.284560143626571</v>
      </c>
      <c r="S28" s="49">
        <f>IF(($K28      =0),0,((($M28      -$K28      )/$K28      )*100))</f>
        <v>0</v>
      </c>
      <c r="T28" s="48">
        <f>IF(($E28      =0),0,(($P28      /$E28      )*100))</f>
        <v>38.509205387742092</v>
      </c>
      <c r="U28" s="50">
        <f>IF(($E28      =0),0,(($Q28      /$E28      )*100))</f>
        <v>0</v>
      </c>
      <c r="V28" s="93">
        <v>0</v>
      </c>
      <c r="W28" s="94" t="s">
        <v>1</v>
      </c>
    </row>
    <row r="29" spans="1:23" ht="12.95" customHeight="1" x14ac:dyDescent="0.2">
      <c r="A29" s="47" t="s">
        <v>55</v>
      </c>
      <c r="B29" s="92">
        <v>16941000</v>
      </c>
      <c r="C29" s="92">
        <v>-1718000</v>
      </c>
      <c r="D29" s="92"/>
      <c r="E29" s="92">
        <f>$B29      +$C29      +$D29</f>
        <v>15223000</v>
      </c>
      <c r="F29" s="93">
        <v>15223000</v>
      </c>
      <c r="G29" s="94">
        <v>15223000</v>
      </c>
      <c r="H29" s="93">
        <v>409000</v>
      </c>
      <c r="I29" s="94">
        <v>1198462</v>
      </c>
      <c r="J29" s="93">
        <v>4345000</v>
      </c>
      <c r="K29" s="94">
        <v>2198802</v>
      </c>
      <c r="L29" s="93">
        <v>1241000</v>
      </c>
      <c r="M29" s="94">
        <v>1554660</v>
      </c>
      <c r="N29" s="93"/>
      <c r="O29" s="94"/>
      <c r="P29" s="93">
        <f>$H29      +$J29      +$L29      +$N29</f>
        <v>5995000</v>
      </c>
      <c r="Q29" s="94">
        <f>$I29      +$K29      +$M29      +$O29</f>
        <v>4951924</v>
      </c>
      <c r="R29" s="48">
        <f>IF(($J29      =0),0,((($L29      -$J29      )/$J29      )*100))</f>
        <v>-71.438434982738784</v>
      </c>
      <c r="S29" s="49">
        <f>IF(($K29      =0),0,((($M29      -$K29      )/$K29      )*100))</f>
        <v>-29.295134350432644</v>
      </c>
      <c r="T29" s="48">
        <f>IF(($E29      =0),0,(($P29      /$E29      )*100))</f>
        <v>39.381199500755436</v>
      </c>
      <c r="U29" s="50">
        <f>IF(($E29      =0),0,(($Q29      /$E29      )*100))</f>
        <v>32.52922551402483</v>
      </c>
      <c r="V29" s="93">
        <v>400000</v>
      </c>
      <c r="W29" s="94" t="s">
        <v>1</v>
      </c>
    </row>
    <row r="30" spans="1:23" ht="12.95" customHeight="1" x14ac:dyDescent="0.2">
      <c r="A30" s="51" t="s">
        <v>42</v>
      </c>
      <c r="B30" s="95">
        <f>SUM(B26:B29)</f>
        <v>363317000</v>
      </c>
      <c r="C30" s="95">
        <f>SUM(C26:C29)</f>
        <v>-247718000</v>
      </c>
      <c r="D30" s="95"/>
      <c r="E30" s="95">
        <f>$B30      +$C30      +$D30</f>
        <v>115599000</v>
      </c>
      <c r="F30" s="96">
        <f>SUM(F26:F29)</f>
        <v>115599000</v>
      </c>
      <c r="G30" s="97">
        <f>SUM(G26:G29)</f>
        <v>115599000</v>
      </c>
      <c r="H30" s="96">
        <f>SUM(H26:H29)</f>
        <v>18648000</v>
      </c>
      <c r="I30" s="97">
        <f>SUM(I26:I29)</f>
        <v>1198462</v>
      </c>
      <c r="J30" s="96">
        <f>SUM(J26:J29)</f>
        <v>17713000</v>
      </c>
      <c r="K30" s="97">
        <f>SUM(K26:K29)</f>
        <v>2198802</v>
      </c>
      <c r="L30" s="96">
        <f>SUM(L26:L29)</f>
        <v>8288000</v>
      </c>
      <c r="M30" s="97">
        <f>SUM(M26:M29)</f>
        <v>1554660</v>
      </c>
      <c r="N30" s="96">
        <f>SUM(N26:N29)</f>
        <v>0</v>
      </c>
      <c r="O30" s="97">
        <f>SUM(O26:O29)</f>
        <v>0</v>
      </c>
      <c r="P30" s="96">
        <f>$H30      +$J30      +$L30      +$N30</f>
        <v>44649000</v>
      </c>
      <c r="Q30" s="97">
        <f>$I30      +$K30      +$M30      +$O30</f>
        <v>4951924</v>
      </c>
      <c r="R30" s="52">
        <f>IF(($J30      =0),0,((($L30      -$J30      )/$J30      )*100))</f>
        <v>-53.209507141647386</v>
      </c>
      <c r="S30" s="53">
        <f>IF(($K30      =0),0,((($M30      -$K30      )/$K30      )*100))</f>
        <v>-29.295134350432644</v>
      </c>
      <c r="T30" s="52">
        <f>IF($E30   =0,0,($P30   /$E30   )*100)</f>
        <v>38.624036540108477</v>
      </c>
      <c r="U30" s="54">
        <f>IF($E30   =0,0,($Q30   /$E30   )*100)</f>
        <v>4.2837083365773063</v>
      </c>
      <c r="V30" s="96">
        <f>SUM(V26:V29)</f>
        <v>400000</v>
      </c>
      <c r="W30" s="97" t="s">
        <v>1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98103000</v>
      </c>
      <c r="C32" s="92">
        <v>-5304000</v>
      </c>
      <c r="D32" s="92"/>
      <c r="E32" s="92">
        <f>$B32      +$C32      +$D32</f>
        <v>92799000</v>
      </c>
      <c r="F32" s="93">
        <v>92799000</v>
      </c>
      <c r="G32" s="94">
        <v>92799000</v>
      </c>
      <c r="H32" s="93">
        <v>21770000</v>
      </c>
      <c r="I32" s="94">
        <v>17553533</v>
      </c>
      <c r="J32" s="93">
        <v>19274000</v>
      </c>
      <c r="K32" s="94">
        <v>25095476</v>
      </c>
      <c r="L32" s="93">
        <v>18793000</v>
      </c>
      <c r="M32" s="94">
        <v>18644131</v>
      </c>
      <c r="N32" s="93"/>
      <c r="O32" s="94"/>
      <c r="P32" s="93">
        <f>$H32      +$J32      +$L32      +$N32</f>
        <v>59837000</v>
      </c>
      <c r="Q32" s="94">
        <f>$I32      +$K32      +$M32      +$O32</f>
        <v>61293140</v>
      </c>
      <c r="R32" s="48">
        <f>IF(($J32      =0),0,((($L32      -$J32      )/$J32      )*100))</f>
        <v>-2.4955899138736122</v>
      </c>
      <c r="S32" s="49">
        <f>IF(($K32      =0),0,((($M32      -$K32      )/$K32      )*100))</f>
        <v>-25.707203162833014</v>
      </c>
      <c r="T32" s="48">
        <f>IF(($E32      =0),0,(($P32      /$E32      )*100))</f>
        <v>64.480220692033313</v>
      </c>
      <c r="U32" s="50">
        <f>IF(($E32      =0),0,(($Q32      /$E32      )*100))</f>
        <v>66.04935398010754</v>
      </c>
      <c r="V32" s="93">
        <v>0</v>
      </c>
      <c r="W32" s="94" t="s">
        <v>1</v>
      </c>
    </row>
    <row r="33" spans="1:23" ht="12.95" customHeight="1" x14ac:dyDescent="0.2">
      <c r="A33" s="51" t="s">
        <v>42</v>
      </c>
      <c r="B33" s="95">
        <f>B32</f>
        <v>98103000</v>
      </c>
      <c r="C33" s="95">
        <f>C32</f>
        <v>-5304000</v>
      </c>
      <c r="D33" s="95"/>
      <c r="E33" s="95">
        <f>$B33      +$C33      +$D33</f>
        <v>92799000</v>
      </c>
      <c r="F33" s="96">
        <f>F32</f>
        <v>92799000</v>
      </c>
      <c r="G33" s="97">
        <f>G32</f>
        <v>92799000</v>
      </c>
      <c r="H33" s="96">
        <f>H32</f>
        <v>21770000</v>
      </c>
      <c r="I33" s="97">
        <f>I32</f>
        <v>17553533</v>
      </c>
      <c r="J33" s="96">
        <f>J32</f>
        <v>19274000</v>
      </c>
      <c r="K33" s="97">
        <f>K32</f>
        <v>25095476</v>
      </c>
      <c r="L33" s="96">
        <f>L32</f>
        <v>18793000</v>
      </c>
      <c r="M33" s="97">
        <f>M32</f>
        <v>18644131</v>
      </c>
      <c r="N33" s="96">
        <f>N32</f>
        <v>0</v>
      </c>
      <c r="O33" s="97">
        <f>O32</f>
        <v>0</v>
      </c>
      <c r="P33" s="96">
        <f>$H33      +$J33      +$L33      +$N33</f>
        <v>59837000</v>
      </c>
      <c r="Q33" s="97">
        <f>$I33      +$K33      +$M33      +$O33</f>
        <v>61293140</v>
      </c>
      <c r="R33" s="52">
        <f>IF(($J33      =0),0,((($L33      -$J33      )/$J33      )*100))</f>
        <v>-2.4955899138736122</v>
      </c>
      <c r="S33" s="53">
        <f>IF(($K33      =0),0,((($M33      -$K33      )/$K33      )*100))</f>
        <v>-25.707203162833014</v>
      </c>
      <c r="T33" s="52">
        <f>IF($E33   =0,0,($P33   /$E33   )*100)</f>
        <v>64.480220692033313</v>
      </c>
      <c r="U33" s="54">
        <f>IF($E33   =0,0,($Q33   /$E33   )*100)</f>
        <v>66.04935398010754</v>
      </c>
      <c r="V33" s="96">
        <f>V32</f>
        <v>0</v>
      </c>
      <c r="W33" s="97" t="s">
        <v>1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287054000</v>
      </c>
      <c r="C35" s="92">
        <v>-17210000</v>
      </c>
      <c r="D35" s="92"/>
      <c r="E35" s="92">
        <f>$B35      +$C35      +$D35</f>
        <v>269844000</v>
      </c>
      <c r="F35" s="93">
        <v>269844000</v>
      </c>
      <c r="G35" s="94">
        <v>269844000</v>
      </c>
      <c r="H35" s="93">
        <v>14024000</v>
      </c>
      <c r="I35" s="94">
        <v>21934790</v>
      </c>
      <c r="J35" s="93">
        <v>125091000</v>
      </c>
      <c r="K35" s="94">
        <v>61635136</v>
      </c>
      <c r="L35" s="93">
        <v>48748000</v>
      </c>
      <c r="M35" s="94">
        <v>26613614</v>
      </c>
      <c r="N35" s="93"/>
      <c r="O35" s="94"/>
      <c r="P35" s="93">
        <f>$H35      +$J35      +$L35      +$N35</f>
        <v>187863000</v>
      </c>
      <c r="Q35" s="94">
        <f>$I35      +$K35      +$M35      +$O35</f>
        <v>110183540</v>
      </c>
      <c r="R35" s="48">
        <f>IF(($J35      =0),0,((($L35      -$J35      )/$J35      )*100))</f>
        <v>-61.029970181707718</v>
      </c>
      <c r="S35" s="49">
        <f>IF(($K35      =0),0,((($M35      -$K35      )/$K35      )*100))</f>
        <v>-56.820710187124433</v>
      </c>
      <c r="T35" s="48">
        <f>IF(($E35      =0),0,(($P35      /$E35      )*100))</f>
        <v>69.619113265442252</v>
      </c>
      <c r="U35" s="50">
        <f>IF(($E35      =0),0,(($Q35      /$E35      )*100))</f>
        <v>40.832310520152383</v>
      </c>
      <c r="V35" s="93">
        <v>18731000</v>
      </c>
      <c r="W35" s="94">
        <v>0</v>
      </c>
    </row>
    <row r="36" spans="1:23" ht="12.95" customHeight="1" x14ac:dyDescent="0.2">
      <c r="A36" s="47" t="s">
        <v>60</v>
      </c>
      <c r="B36" s="92">
        <v>924094000</v>
      </c>
      <c r="C36" s="92">
        <v>-82506000</v>
      </c>
      <c r="D36" s="92"/>
      <c r="E36" s="92">
        <f>$B36      +$C36      +$D36</f>
        <v>841588000</v>
      </c>
      <c r="F36" s="93">
        <v>841588000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>$H36      +$J36      +$L36      +$N36</f>
        <v>0</v>
      </c>
      <c r="Q36" s="94">
        <f>$I36      +$K36      +$M36      +$O36</f>
        <v>0</v>
      </c>
      <c r="R36" s="48">
        <f>IF(($J36      =0),0,((($L36      -$J36      )/$J36      )*100))</f>
        <v>0</v>
      </c>
      <c r="S36" s="49">
        <f>IF(($K36      =0),0,((($M36      -$K36      )/$K36      )*100))</f>
        <v>0</v>
      </c>
      <c r="T36" s="48">
        <f>IF(($E36      =0),0,(($P36      /$E36      )*100))</f>
        <v>0</v>
      </c>
      <c r="U36" s="50">
        <f>IF(($E36      =0),0,(($Q36      /$E36      )*100))</f>
        <v>0</v>
      </c>
      <c r="V36" s="93">
        <v>0</v>
      </c>
      <c r="W36" s="94" t="s">
        <v>1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>$B37      +$C37      +$D37</f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>$H37      +$J37      +$L37      +$N37</f>
        <v>0</v>
      </c>
      <c r="Q37" s="94">
        <f>$I37      +$K37      +$M37      +$O37</f>
        <v>0</v>
      </c>
      <c r="R37" s="48">
        <f>IF(($J37      =0),0,((($L37      -$J37      )/$J37      )*100))</f>
        <v>0</v>
      </c>
      <c r="S37" s="49">
        <f>IF(($K37      =0),0,((($M37      -$K37      )/$K37      )*100))</f>
        <v>0</v>
      </c>
      <c r="T37" s="48">
        <f>IF(($E37      =0),0,(($P37      /$E37      )*100))</f>
        <v>0</v>
      </c>
      <c r="U37" s="50">
        <f>IF(($E37      =0),0,(($Q37      /$E37      )*100))</f>
        <v>0</v>
      </c>
      <c r="V37" s="93">
        <v>0</v>
      </c>
      <c r="W37" s="94" t="s">
        <v>1</v>
      </c>
    </row>
    <row r="38" spans="1:23" ht="12.95" customHeight="1" x14ac:dyDescent="0.2">
      <c r="A38" s="47" t="s">
        <v>62</v>
      </c>
      <c r="B38" s="92">
        <v>31000000</v>
      </c>
      <c r="C38" s="92">
        <v>-3000000</v>
      </c>
      <c r="D38" s="92"/>
      <c r="E38" s="92">
        <f>$B38      +$C38      +$D38</f>
        <v>28000000</v>
      </c>
      <c r="F38" s="93">
        <v>28000000</v>
      </c>
      <c r="G38" s="94">
        <v>28000000</v>
      </c>
      <c r="H38" s="93">
        <v>2198000</v>
      </c>
      <c r="I38" s="94"/>
      <c r="J38" s="93">
        <v>7643000</v>
      </c>
      <c r="K38" s="94">
        <v>-2000000</v>
      </c>
      <c r="L38" s="93">
        <v>4607000</v>
      </c>
      <c r="M38" s="94">
        <v>396299</v>
      </c>
      <c r="N38" s="93"/>
      <c r="O38" s="94"/>
      <c r="P38" s="93">
        <f>$H38      +$J38      +$L38      +$N38</f>
        <v>14448000</v>
      </c>
      <c r="Q38" s="94">
        <f>$I38      +$K38      +$M38      +$O38</f>
        <v>-1603701</v>
      </c>
      <c r="R38" s="48">
        <f>IF(($J38      =0),0,((($L38      -$J38      )/$J38      )*100))</f>
        <v>-39.72262200706529</v>
      </c>
      <c r="S38" s="49">
        <f>IF(($K38      =0),0,((($M38      -$K38      )/$K38      )*100))</f>
        <v>-119.81495</v>
      </c>
      <c r="T38" s="48">
        <f>IF(($E38      =0),0,(($P38      /$E38      )*100))</f>
        <v>51.6</v>
      </c>
      <c r="U38" s="50">
        <f>IF(($E38      =0),0,(($Q38      /$E38      )*100))</f>
        <v>-5.7275035714285716</v>
      </c>
      <c r="V38" s="93">
        <v>0</v>
      </c>
      <c r="W38" s="94" t="s">
        <v>1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>$B39      +$C39      +$D39</f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>$H39      +$J39      +$L39      +$N39</f>
        <v>0</v>
      </c>
      <c r="Q39" s="94">
        <f>$I39      +$K39      +$M39      +$O39</f>
        <v>0</v>
      </c>
      <c r="R39" s="48">
        <f>IF(($J39      =0),0,((($L39      -$J39      )/$J39      )*100))</f>
        <v>0</v>
      </c>
      <c r="S39" s="49">
        <f>IF(($K39      =0),0,((($M39      -$K39      )/$K39      )*100))</f>
        <v>0</v>
      </c>
      <c r="T39" s="48">
        <f>IF(($E39      =0),0,(($P39      /$E39      )*100))</f>
        <v>0</v>
      </c>
      <c r="U39" s="50">
        <f>IF(($E39      =0),0,(($Q39      /$E39      )*100))</f>
        <v>0</v>
      </c>
      <c r="V39" s="93">
        <v>0</v>
      </c>
      <c r="W39" s="94" t="s">
        <v>1</v>
      </c>
    </row>
    <row r="40" spans="1:23" ht="12.95" customHeight="1" x14ac:dyDescent="0.2">
      <c r="A40" s="51" t="s">
        <v>42</v>
      </c>
      <c r="B40" s="95">
        <f>SUM(B35:B39)</f>
        <v>1242148000</v>
      </c>
      <c r="C40" s="95">
        <f>SUM(C35:C39)</f>
        <v>-102716000</v>
      </c>
      <c r="D40" s="95"/>
      <c r="E40" s="95">
        <f>$B40      +$C40      +$D40</f>
        <v>1139432000</v>
      </c>
      <c r="F40" s="96">
        <f>SUM(F35:F39)</f>
        <v>1139432000</v>
      </c>
      <c r="G40" s="97">
        <f>SUM(G35:G39)</f>
        <v>297844000</v>
      </c>
      <c r="H40" s="96">
        <f>SUM(H35:H39)</f>
        <v>16222000</v>
      </c>
      <c r="I40" s="97">
        <f>SUM(I35:I39)</f>
        <v>21934790</v>
      </c>
      <c r="J40" s="96">
        <f>SUM(J35:J39)</f>
        <v>132734000</v>
      </c>
      <c r="K40" s="97">
        <f>SUM(K35:K39)</f>
        <v>59635136</v>
      </c>
      <c r="L40" s="96">
        <f>SUM(L35:L39)</f>
        <v>53355000</v>
      </c>
      <c r="M40" s="97">
        <f>SUM(M35:M39)</f>
        <v>27009913</v>
      </c>
      <c r="N40" s="96">
        <f>SUM(N35:N39)</f>
        <v>0</v>
      </c>
      <c r="O40" s="97">
        <f>SUM(O35:O39)</f>
        <v>0</v>
      </c>
      <c r="P40" s="96">
        <f>$H40      +$J40      +$L40      +$N40</f>
        <v>202311000</v>
      </c>
      <c r="Q40" s="97">
        <f>$I40      +$K40      +$M40      +$O40</f>
        <v>108579839</v>
      </c>
      <c r="R40" s="52">
        <f>IF(($J40      =0),0,((($L40      -$J40      )/$J40      )*100))</f>
        <v>-59.803064776168881</v>
      </c>
      <c r="S40" s="53">
        <f>IF(($K40      =0),0,((($M40      -$K40      )/$K40      )*100))</f>
        <v>-54.708054996302849</v>
      </c>
      <c r="T40" s="52">
        <f>IF((+$E35+$E38) =0,0,(P40   /(+$E35+$E38) )*100)</f>
        <v>67.925155450504292</v>
      </c>
      <c r="U40" s="54">
        <f>IF((+$E35+$E38) =0,0,(Q40   /(+$E35+$E38) )*100)</f>
        <v>36.455271551550474</v>
      </c>
      <c r="V40" s="96">
        <f>SUM(V35:V39)</f>
        <v>18731000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>$H42      +$J42      +$L42      +$N42</f>
        <v>0</v>
      </c>
      <c r="Q42" s="94">
        <f>$I42      +$K42      +$M42      +$O42</f>
        <v>0</v>
      </c>
      <c r="R42" s="48">
        <f>IF(($J42      =0),0,((($L42      -$J42      )/$J42      )*100))</f>
        <v>0</v>
      </c>
      <c r="S42" s="49">
        <f>IF(($K42      =0),0,((($M42      -$K42      )/$K42      )*100))</f>
        <v>0</v>
      </c>
      <c r="T42" s="48">
        <f>IF(($E42      =0),0,(($P42      /$E42      )*100))</f>
        <v>0</v>
      </c>
      <c r="U42" s="50">
        <f>IF(($E42      =0),0,(($Q42      /$E42      )*100))</f>
        <v>0</v>
      </c>
      <c r="V42" s="93">
        <v>0</v>
      </c>
      <c r="W42" s="94" t="s">
        <v>1</v>
      </c>
    </row>
    <row r="43" spans="1:23" ht="12.95" customHeight="1" x14ac:dyDescent="0.2">
      <c r="A43" s="47" t="s">
        <v>66</v>
      </c>
      <c r="B43" s="92">
        <v>731849000</v>
      </c>
      <c r="C43" s="92">
        <v>-59149000</v>
      </c>
      <c r="D43" s="92"/>
      <c r="E43" s="92">
        <f>$B43      +$C43      +$D43</f>
        <v>672700000</v>
      </c>
      <c r="F43" s="93">
        <v>672700000</v>
      </c>
      <c r="G43" s="94">
        <v>672700000</v>
      </c>
      <c r="H43" s="93">
        <v>43225000</v>
      </c>
      <c r="I43" s="94">
        <v>39799809</v>
      </c>
      <c r="J43" s="93">
        <v>141229000</v>
      </c>
      <c r="K43" s="94">
        <v>92687560</v>
      </c>
      <c r="L43" s="93">
        <v>102415000</v>
      </c>
      <c r="M43" s="94">
        <v>44761518</v>
      </c>
      <c r="N43" s="93"/>
      <c r="O43" s="94"/>
      <c r="P43" s="93">
        <f>$H43      +$J43      +$L43      +$N43</f>
        <v>286869000</v>
      </c>
      <c r="Q43" s="94">
        <f>$I43      +$K43      +$M43      +$O43</f>
        <v>177248887</v>
      </c>
      <c r="R43" s="48">
        <f>IF(($J43      =0),0,((($L43      -$J43      )/$J43      )*100))</f>
        <v>-27.483024024810771</v>
      </c>
      <c r="S43" s="49">
        <f>IF(($K43      =0),0,((($M43      -$K43      )/$K43      )*100))</f>
        <v>-51.707092084417802</v>
      </c>
      <c r="T43" s="48">
        <f>IF(($E43      =0),0,(($P43      /$E43      )*100))</f>
        <v>42.644418016946631</v>
      </c>
      <c r="U43" s="50">
        <f>IF(($E43      =0),0,(($Q43      /$E43      )*100))</f>
        <v>26.348875724691538</v>
      </c>
      <c r="V43" s="93">
        <v>21083000</v>
      </c>
      <c r="W43" s="94" t="s">
        <v>1</v>
      </c>
    </row>
    <row r="44" spans="1:23" ht="12.95" customHeight="1" x14ac:dyDescent="0.2">
      <c r="A44" s="47" t="s">
        <v>67</v>
      </c>
      <c r="B44" s="92">
        <v>303600000</v>
      </c>
      <c r="C44" s="92">
        <v>-55621000</v>
      </c>
      <c r="D44" s="92"/>
      <c r="E44" s="92">
        <f>$B44      +$C44      +$D44</f>
        <v>247979000</v>
      </c>
      <c r="F44" s="93">
        <v>247979000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>$H44      +$J44      +$L44      +$N44</f>
        <v>0</v>
      </c>
      <c r="Q44" s="94">
        <f>$I44      +$K44      +$M44      +$O44</f>
        <v>0</v>
      </c>
      <c r="R44" s="48">
        <f>IF(($J44      =0),0,((($L44      -$J44      )/$J44      )*100))</f>
        <v>0</v>
      </c>
      <c r="S44" s="49">
        <f>IF(($K44      =0),0,((($M44      -$K44      )/$K44      )*100))</f>
        <v>0</v>
      </c>
      <c r="T44" s="48">
        <f>IF(($E44      =0),0,(($P44      /$E44      )*100))</f>
        <v>0</v>
      </c>
      <c r="U44" s="50">
        <f>IF(($E44      =0),0,(($Q44      /$E44      )*100))</f>
        <v>0</v>
      </c>
      <c r="V44" s="93">
        <v>0</v>
      </c>
      <c r="W44" s="94" t="s">
        <v>1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>$B45      +$C45      +$D45</f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>$H45      +$J45      +$L45      +$N45</f>
        <v>0</v>
      </c>
      <c r="Q45" s="94">
        <f>$I45      +$K45      +$M45      +$O45</f>
        <v>0</v>
      </c>
      <c r="R45" s="48">
        <f>IF(($J45      =0),0,((($L45      -$J45      )/$J45      )*100))</f>
        <v>0</v>
      </c>
      <c r="S45" s="49">
        <f>IF(($K45      =0),0,((($M45      -$K45      )/$K45      )*100))</f>
        <v>0</v>
      </c>
      <c r="T45" s="48">
        <f>IF(($E45      =0),0,(($P45      /$E45      )*100))</f>
        <v>0</v>
      </c>
      <c r="U45" s="50">
        <f>IF(($E45      =0),0,(($Q45      /$E45      )*100))</f>
        <v>0</v>
      </c>
      <c r="V45" s="93">
        <v>0</v>
      </c>
      <c r="W45" s="94" t="s">
        <v>1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>$B46      +$C46      +$D46</f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>$H46      +$J46      +$L46      +$N46</f>
        <v>0</v>
      </c>
      <c r="Q46" s="94">
        <f>$I46      +$K46      +$M46      +$O46</f>
        <v>0</v>
      </c>
      <c r="R46" s="48">
        <f>IF(($J46      =0),0,((($L46      -$J46      )/$J46      )*100))</f>
        <v>0</v>
      </c>
      <c r="S46" s="49">
        <f>IF(($K46      =0),0,((($M46      -$K46      )/$K46      )*100))</f>
        <v>0</v>
      </c>
      <c r="T46" s="48">
        <f>IF(($E46      =0),0,(($P46      /$E46      )*100))</f>
        <v>0</v>
      </c>
      <c r="U46" s="50">
        <f>IF(($E46      =0),0,(($Q46      /$E46      )*100))</f>
        <v>0</v>
      </c>
      <c r="V46" s="93">
        <v>0</v>
      </c>
      <c r="W46" s="94" t="s">
        <v>1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>$B47      +$C47      +$D47</f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>$H47      +$J47      +$L47      +$N47</f>
        <v>0</v>
      </c>
      <c r="Q47" s="94">
        <f>$I47      +$K47      +$M47      +$O47</f>
        <v>0</v>
      </c>
      <c r="R47" s="48">
        <f>IF(($J47      =0),0,((($L47      -$J47      )/$J47      )*100))</f>
        <v>0</v>
      </c>
      <c r="S47" s="49">
        <f>IF(($K47      =0),0,((($M47      -$K47      )/$K47      )*100))</f>
        <v>0</v>
      </c>
      <c r="T47" s="48">
        <f>IF(($E47      =0),0,(($P47      /$E47      )*100))</f>
        <v>0</v>
      </c>
      <c r="U47" s="50">
        <f>IF(($E47      =0),0,(($Q47      /$E47      )*100))</f>
        <v>0</v>
      </c>
      <c r="V47" s="93">
        <v>0</v>
      </c>
      <c r="W47" s="94" t="s">
        <v>1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>$B48      +$C48      +$D48</f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>$H48      +$J48      +$L48      +$N48</f>
        <v>0</v>
      </c>
      <c r="Q48" s="94">
        <f>$I48      +$K48      +$M48      +$O48</f>
        <v>0</v>
      </c>
      <c r="R48" s="48">
        <f>IF(($J48      =0),0,((($L48      -$J48      )/$J48      )*100))</f>
        <v>0</v>
      </c>
      <c r="S48" s="49">
        <f>IF(($K48      =0),0,((($M48      -$K48      )/$K48      )*100))</f>
        <v>0</v>
      </c>
      <c r="T48" s="48">
        <f>IF(($E48      =0),0,(($P48      /$E48      )*100))</f>
        <v>0</v>
      </c>
      <c r="U48" s="50">
        <f>IF(($E48      =0),0,(($Q48      /$E48      )*100))</f>
        <v>0</v>
      </c>
      <c r="V48" s="93">
        <v>0</v>
      </c>
      <c r="W48" s="94" t="s">
        <v>1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>$B49      +$C49      +$D49</f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>$H49      +$J49      +$L49      +$N49</f>
        <v>0</v>
      </c>
      <c r="Q49" s="94">
        <f>$I49      +$K49      +$M49      +$O49</f>
        <v>0</v>
      </c>
      <c r="R49" s="48">
        <f>IF(($J49      =0),0,((($L49      -$J49      )/$J49      )*100))</f>
        <v>0</v>
      </c>
      <c r="S49" s="49">
        <f>IF(($K49      =0),0,((($M49      -$K49      )/$K49      )*100))</f>
        <v>0</v>
      </c>
      <c r="T49" s="48">
        <f>IF(($E49      =0),0,(($P49      /$E49      )*100))</f>
        <v>0</v>
      </c>
      <c r="U49" s="50">
        <f>IF(($E49      =0),0,(($Q49      /$E49      )*100))</f>
        <v>0</v>
      </c>
      <c r="V49" s="93">
        <v>0</v>
      </c>
      <c r="W49" s="94" t="s">
        <v>1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>$B50      +$C50      +$D50</f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>$H50      +$J50      +$L50      +$N50</f>
        <v>0</v>
      </c>
      <c r="Q50" s="94">
        <f>$I50      +$K50      +$M50      +$O50</f>
        <v>0</v>
      </c>
      <c r="R50" s="48">
        <f>IF(($J50      =0),0,((($L50      -$J50      )/$J50      )*100))</f>
        <v>0</v>
      </c>
      <c r="S50" s="49">
        <f>IF(($K50      =0),0,((($M50      -$K50      )/$K50      )*100))</f>
        <v>0</v>
      </c>
      <c r="T50" s="48">
        <f>IF(($E50      =0),0,(($P50      /$E50      )*100))</f>
        <v>0</v>
      </c>
      <c r="U50" s="50">
        <f>IF(($E50      =0),0,(($Q50      /$E50      )*100))</f>
        <v>0</v>
      </c>
      <c r="V50" s="93">
        <v>0</v>
      </c>
      <c r="W50" s="94" t="s">
        <v>1</v>
      </c>
    </row>
    <row r="51" spans="1:23" ht="12.95" customHeight="1" x14ac:dyDescent="0.2">
      <c r="A51" s="47" t="s">
        <v>74</v>
      </c>
      <c r="B51" s="92">
        <v>516864000</v>
      </c>
      <c r="C51" s="92">
        <v>-29000000</v>
      </c>
      <c r="D51" s="92"/>
      <c r="E51" s="92">
        <f>$B51      +$C51      +$D51</f>
        <v>487864000</v>
      </c>
      <c r="F51" s="93">
        <v>487864000</v>
      </c>
      <c r="G51" s="94">
        <v>487864000</v>
      </c>
      <c r="H51" s="93">
        <v>62046000</v>
      </c>
      <c r="I51" s="94">
        <v>35006227</v>
      </c>
      <c r="J51" s="93">
        <v>86260000</v>
      </c>
      <c r="K51" s="94">
        <v>68346664</v>
      </c>
      <c r="L51" s="93">
        <v>101934000</v>
      </c>
      <c r="M51" s="94">
        <v>65797249</v>
      </c>
      <c r="N51" s="93"/>
      <c r="O51" s="94"/>
      <c r="P51" s="93">
        <f>$H51      +$J51      +$L51      +$N51</f>
        <v>250240000</v>
      </c>
      <c r="Q51" s="94">
        <f>$I51      +$K51      +$M51      +$O51</f>
        <v>169150140</v>
      </c>
      <c r="R51" s="48">
        <f>IF(($J51      =0),0,((($L51      -$J51      )/$J51      )*100))</f>
        <v>18.170646881520984</v>
      </c>
      <c r="S51" s="49">
        <f>IF(($K51      =0),0,((($M51      -$K51      )/$K51      )*100))</f>
        <v>-3.7301235360953386</v>
      </c>
      <c r="T51" s="48">
        <f>IF(($E51      =0),0,(($P51      /$E51      )*100))</f>
        <v>51.292983290425198</v>
      </c>
      <c r="U51" s="50">
        <f>IF(($E51      =0),0,(($Q51      /$E51      )*100))</f>
        <v>34.6715765049276</v>
      </c>
      <c r="V51" s="93">
        <v>26398000</v>
      </c>
      <c r="W51" s="94" t="s">
        <v>1</v>
      </c>
    </row>
    <row r="52" spans="1:23" ht="12.95" customHeight="1" x14ac:dyDescent="0.2">
      <c r="A52" s="47" t="s">
        <v>75</v>
      </c>
      <c r="B52" s="92"/>
      <c r="C52" s="92">
        <v>37971000</v>
      </c>
      <c r="D52" s="92"/>
      <c r="E52" s="92">
        <f>$B52      +$C52      +$D52</f>
        <v>37971000</v>
      </c>
      <c r="F52" s="93">
        <v>37971000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>$H52      +$J52      +$L52      +$N52</f>
        <v>0</v>
      </c>
      <c r="Q52" s="94">
        <f>$I52      +$K52      +$M52      +$O52</f>
        <v>0</v>
      </c>
      <c r="R52" s="48">
        <f>IF(($J52      =0),0,((($L52      -$J52      )/$J52      )*100))</f>
        <v>0</v>
      </c>
      <c r="S52" s="49">
        <f>IF(($K52      =0),0,((($M52      -$K52      )/$K52      )*100))</f>
        <v>0</v>
      </c>
      <c r="T52" s="48">
        <f>IF(($E52      =0),0,(($P52      /$E52      )*100))</f>
        <v>0</v>
      </c>
      <c r="U52" s="50">
        <f>IF(($E52      =0),0,(($Q52      /$E52      )*100))</f>
        <v>0</v>
      </c>
      <c r="V52" s="93">
        <v>0</v>
      </c>
      <c r="W52" s="94" t="s">
        <v>1</v>
      </c>
    </row>
    <row r="53" spans="1:23" ht="12.95" customHeight="1" x14ac:dyDescent="0.2">
      <c r="A53" s="51" t="s">
        <v>42</v>
      </c>
      <c r="B53" s="95">
        <f>SUM(B42:B52)</f>
        <v>1552313000</v>
      </c>
      <c r="C53" s="95">
        <f>SUM(C42:C52)</f>
        <v>-105799000</v>
      </c>
      <c r="D53" s="95"/>
      <c r="E53" s="95">
        <f>$B53      +$C53      +$D53</f>
        <v>1446514000</v>
      </c>
      <c r="F53" s="96">
        <f>SUM(F42:F52)</f>
        <v>1446514000</v>
      </c>
      <c r="G53" s="97">
        <f>SUM(G42:G52)</f>
        <v>1160564000</v>
      </c>
      <c r="H53" s="96">
        <f>SUM(H42:H52)</f>
        <v>105271000</v>
      </c>
      <c r="I53" s="97">
        <f>SUM(I42:I52)</f>
        <v>74806036</v>
      </c>
      <c r="J53" s="96">
        <f>SUM(J42:J52)</f>
        <v>227489000</v>
      </c>
      <c r="K53" s="97">
        <f>SUM(K42:K52)</f>
        <v>161034224</v>
      </c>
      <c r="L53" s="96">
        <f>SUM(L42:L52)</f>
        <v>204349000</v>
      </c>
      <c r="M53" s="97">
        <f>SUM(M42:M52)</f>
        <v>110558767</v>
      </c>
      <c r="N53" s="96">
        <f>SUM(N42:N52)</f>
        <v>0</v>
      </c>
      <c r="O53" s="97">
        <f>SUM(O42:O52)</f>
        <v>0</v>
      </c>
      <c r="P53" s="96">
        <f>$H53      +$J53      +$L53      +$N53</f>
        <v>537109000</v>
      </c>
      <c r="Q53" s="97">
        <f>$I53      +$K53      +$M53      +$O53</f>
        <v>346399027</v>
      </c>
      <c r="R53" s="52">
        <f>IF(($J53      =0),0,((($L53      -$J53      )/$J53      )*100))</f>
        <v>-10.17192040054684</v>
      </c>
      <c r="S53" s="53">
        <f>IF(($K53      =0),0,((($M53      -$K53      )/$K53      )*100))</f>
        <v>-31.344552571632228</v>
      </c>
      <c r="T53" s="52">
        <f>IF((+$E43+$E45+$E47+$E48+$E51) =0,0,(P53   /(+$E43+$E45+$E47+$E48+$E51) )*100)</f>
        <v>46.279998345631952</v>
      </c>
      <c r="U53" s="54">
        <f>IF((+$E43+$E45+$E47+$E48+$E51) =0,0,(Q53   /(+$E43+$E45+$E47+$E48+$E51) )*100)</f>
        <v>29.847473038970705</v>
      </c>
      <c r="V53" s="96">
        <f>SUM(V42:V52)</f>
        <v>47481000</v>
      </c>
      <c r="W53" s="97" t="s">
        <v>1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1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1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1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1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>SUM(F55:F58)</f>
        <v>0</v>
      </c>
      <c r="G59" s="103">
        <f>SUM(G55:G58)</f>
        <v>0</v>
      </c>
      <c r="H59" s="102">
        <f>SUM(H55:H58)</f>
        <v>0</v>
      </c>
      <c r="I59" s="103">
        <f>SUM(I55:I58)</f>
        <v>0</v>
      </c>
      <c r="J59" s="102">
        <f>SUM(J55:J58)</f>
        <v>0</v>
      </c>
      <c r="K59" s="103">
        <f>SUM(K55:K58)</f>
        <v>0</v>
      </c>
      <c r="L59" s="102">
        <f>SUM(L55:L58)</f>
        <v>0</v>
      </c>
      <c r="M59" s="103">
        <f>SUM(M55:M58)</f>
        <v>0</v>
      </c>
      <c r="N59" s="102">
        <f>SUM(N55:N58)</f>
        <v>0</v>
      </c>
      <c r="O59" s="103">
        <f>SUM(O55:O58)</f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1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>$H61      +$J61      +$L61      +$N61</f>
        <v>0</v>
      </c>
      <c r="Q61" s="94">
        <f>$I61      +$K61      +$M61      +$O61</f>
        <v>0</v>
      </c>
      <c r="R61" s="48">
        <f>IF(($J61      =0),0,((($L61      -$J61      )/$J61      )*100))</f>
        <v>0</v>
      </c>
      <c r="S61" s="49">
        <f>IF(($K61      =0),0,((($M61      -$K61      )/$K61      )*100))</f>
        <v>0</v>
      </c>
      <c r="T61" s="48">
        <f>IF(($E61      =0),0,(($P61      /$E61      )*100))</f>
        <v>0</v>
      </c>
      <c r="U61" s="50">
        <f>IF(($E61      =0),0,(($Q61      /$E61      )*100))</f>
        <v>0</v>
      </c>
      <c r="V61" s="93">
        <v>0</v>
      </c>
      <c r="W61" s="94" t="s">
        <v>1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>$B62      +$C62      +$D62</f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>$H62      +$J62      +$L62      +$N62</f>
        <v>0</v>
      </c>
      <c r="Q62" s="94">
        <f>$I62      +$K62      +$M62      +$O62</f>
        <v>0</v>
      </c>
      <c r="R62" s="48">
        <f>IF(($J62      =0),0,((($L62      -$J62      )/$J62      )*100))</f>
        <v>0</v>
      </c>
      <c r="S62" s="49">
        <f>IF(($K62      =0),0,((($M62      -$K62      )/$K62      )*100))</f>
        <v>0</v>
      </c>
      <c r="T62" s="48">
        <f>IF(($E62      =0),0,(($P62      /$E62      )*100))</f>
        <v>0</v>
      </c>
      <c r="U62" s="50">
        <f>IF(($E62      =0),0,(($Q62      /$E62      )*100))</f>
        <v>0</v>
      </c>
      <c r="V62" s="93">
        <v>0</v>
      </c>
      <c r="W62" s="94" t="s">
        <v>1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>$B63      +$C63      +$D63</f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>$H63      +$J63      +$L63      +$N63</f>
        <v>0</v>
      </c>
      <c r="Q63" s="94">
        <f>$I63      +$K63      +$M63      +$O63</f>
        <v>0</v>
      </c>
      <c r="R63" s="48">
        <f>IF(($J63      =0),0,((($L63      -$J63      )/$J63      )*100))</f>
        <v>0</v>
      </c>
      <c r="S63" s="49">
        <f>IF(($K63      =0),0,((($M63      -$K63      )/$K63      )*100))</f>
        <v>0</v>
      </c>
      <c r="T63" s="48">
        <f>IF(($E63      =0),0,(($P63      /$E63      )*100))</f>
        <v>0</v>
      </c>
      <c r="U63" s="50">
        <f>IF(($E63      =0),0,(($Q63      /$E63      )*100))</f>
        <v>0</v>
      </c>
      <c r="V63" s="93">
        <v>0</v>
      </c>
      <c r="W63" s="94" t="s">
        <v>1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>$B64      +$C64      +$D64</f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>$H64      +$J64      +$L64      +$N64</f>
        <v>0</v>
      </c>
      <c r="Q64" s="94">
        <f>$I64      +$K64      +$M64      +$O64</f>
        <v>0</v>
      </c>
      <c r="R64" s="48">
        <f>IF(($J64      =0),0,((($L64      -$J64      )/$J64      )*100))</f>
        <v>0</v>
      </c>
      <c r="S64" s="49">
        <f>IF(($K64      =0),0,((($M64      -$K64      )/$K64      )*100))</f>
        <v>0</v>
      </c>
      <c r="T64" s="48">
        <f>IF(($E64      =0),0,(($P64      /$E64      )*100))</f>
        <v>0</v>
      </c>
      <c r="U64" s="50">
        <f>IF(($E64      =0),0,(($Q64      /$E64      )*100))</f>
        <v>0</v>
      </c>
      <c r="V64" s="93">
        <v>0</v>
      </c>
      <c r="W64" s="94" t="s">
        <v>1</v>
      </c>
    </row>
    <row r="65" spans="1:23" ht="12.95" customHeight="1" x14ac:dyDescent="0.2">
      <c r="A65" s="47" t="s">
        <v>86</v>
      </c>
      <c r="B65" s="92">
        <v>644191000</v>
      </c>
      <c r="C65" s="92">
        <v>-65502000</v>
      </c>
      <c r="D65" s="92"/>
      <c r="E65" s="92">
        <f>$B65      +$C65      +$D65</f>
        <v>578689000</v>
      </c>
      <c r="F65" s="93">
        <v>578689000</v>
      </c>
      <c r="G65" s="94">
        <v>578689000</v>
      </c>
      <c r="H65" s="93">
        <v>34864000</v>
      </c>
      <c r="I65" s="94">
        <v>5005275</v>
      </c>
      <c r="J65" s="93">
        <v>134019000</v>
      </c>
      <c r="K65" s="94">
        <v>49924597</v>
      </c>
      <c r="L65" s="93">
        <v>165352000</v>
      </c>
      <c r="M65" s="94">
        <v>71198489</v>
      </c>
      <c r="N65" s="93"/>
      <c r="O65" s="94"/>
      <c r="P65" s="93">
        <f>$H65      +$J65      +$L65      +$N65</f>
        <v>334235000</v>
      </c>
      <c r="Q65" s="94">
        <f>$I65      +$K65      +$M65      +$O65</f>
        <v>126128361</v>
      </c>
      <c r="R65" s="48">
        <f>IF(($J65      =0),0,((($L65      -$J65      )/$J65      )*100))</f>
        <v>23.37952081421291</v>
      </c>
      <c r="S65" s="49">
        <f>IF(($K65      =0),0,((($M65      -$K65      )/$K65      )*100))</f>
        <v>42.612045521368955</v>
      </c>
      <c r="T65" s="48">
        <f>IF(($E65      =0),0,(($P65      /$E65      )*100))</f>
        <v>57.757275496855819</v>
      </c>
      <c r="U65" s="50">
        <f>IF(($E65      =0),0,(($Q65      /$E65      )*100))</f>
        <v>21.795534561742144</v>
      </c>
      <c r="V65" s="93">
        <v>32502000</v>
      </c>
      <c r="W65" s="94" t="s">
        <v>1</v>
      </c>
    </row>
    <row r="66" spans="1:23" ht="12.95" customHeight="1" x14ac:dyDescent="0.2">
      <c r="A66" s="51" t="s">
        <v>42</v>
      </c>
      <c r="B66" s="95">
        <f>SUM(B61:B65)</f>
        <v>644191000</v>
      </c>
      <c r="C66" s="95">
        <f>SUM(C61:C65)</f>
        <v>-65502000</v>
      </c>
      <c r="D66" s="95"/>
      <c r="E66" s="95">
        <f>$B66      +$C66      +$D66</f>
        <v>578689000</v>
      </c>
      <c r="F66" s="96">
        <f>SUM(F61:F65)</f>
        <v>578689000</v>
      </c>
      <c r="G66" s="97">
        <f>SUM(G61:G65)</f>
        <v>578689000</v>
      </c>
      <c r="H66" s="96">
        <f>SUM(H61:H65)</f>
        <v>34864000</v>
      </c>
      <c r="I66" s="97">
        <f>SUM(I61:I65)</f>
        <v>5005275</v>
      </c>
      <c r="J66" s="96">
        <f>SUM(J61:J65)</f>
        <v>134019000</v>
      </c>
      <c r="K66" s="97">
        <f>SUM(K61:K65)</f>
        <v>49924597</v>
      </c>
      <c r="L66" s="96">
        <f>SUM(L61:L65)</f>
        <v>165352000</v>
      </c>
      <c r="M66" s="97">
        <f>SUM(M61:M65)</f>
        <v>71198489</v>
      </c>
      <c r="N66" s="96">
        <f>SUM(N61:N65)</f>
        <v>0</v>
      </c>
      <c r="O66" s="97">
        <f>SUM(O61:O65)</f>
        <v>0</v>
      </c>
      <c r="P66" s="96">
        <f>$H66      +$J66      +$L66      +$N66</f>
        <v>334235000</v>
      </c>
      <c r="Q66" s="97">
        <f>$I66      +$K66      +$M66      +$O66</f>
        <v>126128361</v>
      </c>
      <c r="R66" s="52">
        <f>IF(($J66      =0),0,((($L66      -$J66      )/$J66      )*100))</f>
        <v>23.37952081421291</v>
      </c>
      <c r="S66" s="53">
        <f>IF(($K66      =0),0,((($M66      -$K66      )/$K66      )*100))</f>
        <v>42.612045521368955</v>
      </c>
      <c r="T66" s="52">
        <f>IF((+$E61+$E63+$E64++$E65) =0,0,(P66   /(+$E61+$E63+$E64+$E65) )*100)</f>
        <v>57.757275496855819</v>
      </c>
      <c r="U66" s="54">
        <f>IF((+$E61+$E63+$E65) =0,0,(Q66  /(+$E61+$E63+$E65) )*100)</f>
        <v>21.795534561742144</v>
      </c>
      <c r="V66" s="96">
        <f>SUM(V61:V65)</f>
        <v>32502000</v>
      </c>
      <c r="W66" s="97" t="s">
        <v>1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4288389000</v>
      </c>
      <c r="C67" s="104">
        <f>SUM(C9:C14,C17:C23,C26:C29,C32,C35:C39,C42:C52,C55:C58,C61:C65)</f>
        <v>192489000</v>
      </c>
      <c r="D67" s="104"/>
      <c r="E67" s="104">
        <f>$B67      +$C67      +$D67</f>
        <v>4480878000</v>
      </c>
      <c r="F67" s="105">
        <f>SUM(F9:F14,F17:F23,F26:F29,F32,F35:F39,F42:F52,F55:F58,F61:F65)</f>
        <v>4480878000</v>
      </c>
      <c r="G67" s="106">
        <f>SUM(G9:G14,G17:G23,G26:G29,G32,G35:G39,G42:G52,G55:G58,G61:G65)</f>
        <v>3325972000</v>
      </c>
      <c r="H67" s="105">
        <f>SUM(H9:H14,H17:H23,H26:H29,H32,H35:H39,H42:H52,H55:H58,H61:H65)</f>
        <v>262249000</v>
      </c>
      <c r="I67" s="106">
        <f>SUM(I9:I14,I17:I23,I26:I29,I32,I35:I39,I42:I52,I55:I58,I61:I65)</f>
        <v>137957609</v>
      </c>
      <c r="J67" s="105">
        <f>SUM(J9:J14,J17:J23,J26:J29,J32,J35:J39,J42:J52,J55:J58,J61:J65)</f>
        <v>650963000</v>
      </c>
      <c r="K67" s="106">
        <f>SUM(K9:K14,K17:K23,K26:K29,K32,K35:K39,K42:K52,K55:K58,K61:K65)</f>
        <v>371730584</v>
      </c>
      <c r="L67" s="105">
        <f>SUM(L9:L14,L17:L23,L26:L29,L32,L35:L39,L42:L52,L55:L58,L61:L65)</f>
        <v>506005000</v>
      </c>
      <c r="M67" s="106">
        <f>SUM(M9:M14,M17:M23,M26:M29,M32,M35:M39,M42:M52,M55:M58,M61:M65)</f>
        <v>300276030</v>
      </c>
      <c r="N67" s="105">
        <f>SUM(N9:N14,N17:N23,N26:N29,N32,N35:N39,N42:N52,N55:N58,N61:N65)</f>
        <v>0</v>
      </c>
      <c r="O67" s="106">
        <f>SUM(O9:O14,O17:O23,O26:O29,O32,O35:O39,O42:O52,O55:O58,O61:O65)</f>
        <v>0</v>
      </c>
      <c r="P67" s="105">
        <f>$H67      +$J67      +$L67      +$N67</f>
        <v>1419217000</v>
      </c>
      <c r="Q67" s="106">
        <f>$I67      +$K67      +$M67      +$O67</f>
        <v>809964223</v>
      </c>
      <c r="R67" s="61">
        <f>IF(($J67      =0),0,((($L67      -$J67      )/$J67      )*100))</f>
        <v>-22.268239515917188</v>
      </c>
      <c r="S67" s="62">
        <f>IF(($K67      =0),0,((($M67      -$K67      )/$K67      )*100))</f>
        <v>-19.222134813636966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42.670744071206848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24.352707208599472</v>
      </c>
      <c r="V67" s="105">
        <f>SUM(V9:V14,V17:V23,V26:V29,V32,V35:V39,V42:V52,V55:V58,V61:V65)</f>
        <v>112128000</v>
      </c>
      <c r="W67" s="106">
        <f>SUM(W9:W14,W17:W23,W26:W29,W32,W35:W39,W42:W52,W55:W58,W61:W65)</f>
        <v>4215000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3649469000</v>
      </c>
      <c r="C69" s="92">
        <v>-244088000</v>
      </c>
      <c r="D69" s="92"/>
      <c r="E69" s="92">
        <f>$B69      +$C69      +$D69</f>
        <v>3405381000</v>
      </c>
      <c r="F69" s="93">
        <v>3405381000</v>
      </c>
      <c r="G69" s="94">
        <v>3405381000</v>
      </c>
      <c r="H69" s="93">
        <v>657722000</v>
      </c>
      <c r="I69" s="94">
        <v>420367489</v>
      </c>
      <c r="J69" s="93">
        <v>1411245000</v>
      </c>
      <c r="K69" s="94">
        <v>1047195546</v>
      </c>
      <c r="L69" s="93">
        <v>573266000</v>
      </c>
      <c r="M69" s="94">
        <v>442594769</v>
      </c>
      <c r="N69" s="93"/>
      <c r="O69" s="94"/>
      <c r="P69" s="93">
        <f>$H69      +$J69      +$L69      +$N69</f>
        <v>2642233000</v>
      </c>
      <c r="Q69" s="94">
        <f>$I69      +$K69      +$M69      +$O69</f>
        <v>1910157804</v>
      </c>
      <c r="R69" s="48">
        <f>IF(($J69      =0),0,((($L69      -$J69      )/$J69      )*100))</f>
        <v>-59.378704618971192</v>
      </c>
      <c r="S69" s="49">
        <f>IF(($K69      =0),0,((($M69      -$K69      )/$K69      )*100))</f>
        <v>-57.735231906725474</v>
      </c>
      <c r="T69" s="48">
        <f>IF(($E69      =0),0,(($P69      /$E69      )*100))</f>
        <v>77.589937807252696</v>
      </c>
      <c r="U69" s="50">
        <f>IF(($E69      =0),0,(($Q69      /$E69      )*100))</f>
        <v>56.092337509371191</v>
      </c>
      <c r="V69" s="93">
        <v>35681000</v>
      </c>
      <c r="W69" s="94">
        <v>25511000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1</v>
      </c>
      <c r="W70" s="94" t="s">
        <v>1</v>
      </c>
    </row>
    <row r="71" spans="1:23" ht="12.95" customHeight="1" x14ac:dyDescent="0.2">
      <c r="A71" s="56" t="s">
        <v>42</v>
      </c>
      <c r="B71" s="101">
        <f>SUM(B69:B70)</f>
        <v>3649469000</v>
      </c>
      <c r="C71" s="101">
        <f>SUM(C69:C70)</f>
        <v>-244088000</v>
      </c>
      <c r="D71" s="101"/>
      <c r="E71" s="101">
        <f>$B71      +$C71      +$D71</f>
        <v>3405381000</v>
      </c>
      <c r="F71" s="102">
        <f>SUM(F69:F70)</f>
        <v>3405381000</v>
      </c>
      <c r="G71" s="103">
        <f>SUM(G69:G70)</f>
        <v>3405381000</v>
      </c>
      <c r="H71" s="102">
        <f>SUM(H69:H70)</f>
        <v>657722000</v>
      </c>
      <c r="I71" s="103">
        <f>SUM(I69:I70)</f>
        <v>420367489</v>
      </c>
      <c r="J71" s="102">
        <f>SUM(J69:J70)</f>
        <v>1411245000</v>
      </c>
      <c r="K71" s="103">
        <f>SUM(K69:K70)</f>
        <v>1047195546</v>
      </c>
      <c r="L71" s="102">
        <f>SUM(L69:L70)</f>
        <v>573266000</v>
      </c>
      <c r="M71" s="103">
        <f>SUM(M69:M70)</f>
        <v>442594769</v>
      </c>
      <c r="N71" s="102">
        <f>SUM(N69:N70)</f>
        <v>0</v>
      </c>
      <c r="O71" s="103">
        <f>SUM(O69:O70)</f>
        <v>0</v>
      </c>
      <c r="P71" s="102">
        <f>$H71      +$J71      +$L71      +$N71</f>
        <v>2642233000</v>
      </c>
      <c r="Q71" s="103">
        <f>$I71      +$K71      +$M71      +$O71</f>
        <v>1910157804</v>
      </c>
      <c r="R71" s="57">
        <f>IF(($J71      =0),0,((($L71      -$J71      )/$J71      )*100))</f>
        <v>-59.378704618971192</v>
      </c>
      <c r="S71" s="58">
        <f>IF(($K71      =0),0,((($M71      -$K71      )/$K71      )*100))</f>
        <v>-57.735231906725474</v>
      </c>
      <c r="T71" s="57">
        <f>IF(($E69      =0),0,(($P69      /$E69      )*100))</f>
        <v>77.589937807252696</v>
      </c>
      <c r="U71" s="59">
        <f>IF($E69   =0,0,($Q69   /$E69 )*100)</f>
        <v>56.092337509371191</v>
      </c>
      <c r="V71" s="102">
        <f>SUM(V69:V70)</f>
        <v>35681000</v>
      </c>
      <c r="W71" s="103">
        <f>SUM(W69:W70)</f>
        <v>25511000</v>
      </c>
    </row>
    <row r="72" spans="1:23" ht="12.95" customHeight="1" x14ac:dyDescent="0.2">
      <c r="A72" s="60" t="s">
        <v>87</v>
      </c>
      <c r="B72" s="104">
        <f>SUM(B69:B70)</f>
        <v>3649469000</v>
      </c>
      <c r="C72" s="104">
        <f>SUM(C69:C70)</f>
        <v>-244088000</v>
      </c>
      <c r="D72" s="104"/>
      <c r="E72" s="104">
        <f>$B72      +$C72      +$D72</f>
        <v>3405381000</v>
      </c>
      <c r="F72" s="105">
        <f>SUM(F69:F70)</f>
        <v>3405381000</v>
      </c>
      <c r="G72" s="106">
        <f>SUM(G69:G70)</f>
        <v>3405381000</v>
      </c>
      <c r="H72" s="105">
        <f>SUM(H69:H70)</f>
        <v>657722000</v>
      </c>
      <c r="I72" s="106">
        <f>SUM(I69:I70)</f>
        <v>420367489</v>
      </c>
      <c r="J72" s="105">
        <f>SUM(J69:J70)</f>
        <v>1411245000</v>
      </c>
      <c r="K72" s="106">
        <f>SUM(K69:K70)</f>
        <v>1047195546</v>
      </c>
      <c r="L72" s="105">
        <f>SUM(L69:L70)</f>
        <v>573266000</v>
      </c>
      <c r="M72" s="106">
        <f>SUM(M69:M70)</f>
        <v>442594769</v>
      </c>
      <c r="N72" s="105">
        <f>SUM(N69:N70)</f>
        <v>0</v>
      </c>
      <c r="O72" s="106">
        <f>SUM(O69:O70)</f>
        <v>0</v>
      </c>
      <c r="P72" s="105">
        <f>$H72      +$J72      +$L72      +$N72</f>
        <v>2642233000</v>
      </c>
      <c r="Q72" s="106">
        <f>$I72      +$K72      +$M72      +$O72</f>
        <v>1910157804</v>
      </c>
      <c r="R72" s="61">
        <f>IF(($J72      =0),0,((($L72      -$J72      )/$J72      )*100))</f>
        <v>-59.378704618971192</v>
      </c>
      <c r="S72" s="62">
        <f>IF(($K72      =0),0,((($M72      -$K72      )/$K72      )*100))</f>
        <v>-57.735231906725474</v>
      </c>
      <c r="T72" s="61">
        <f>IF(($E69      =0),0,(($P69      /$E69      )*100))</f>
        <v>77.589937807252696</v>
      </c>
      <c r="U72" s="65">
        <f>IF($E69   =0,0,($Q69   /$E69 )*100)</f>
        <v>56.092337509371191</v>
      </c>
      <c r="V72" s="105">
        <f>SUM(V69:V70)</f>
        <v>35681000</v>
      </c>
      <c r="W72" s="106">
        <f>SUM(W69:W70)</f>
        <v>25511000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7937858000</v>
      </c>
      <c r="C73" s="104">
        <f>SUM(C9:C14,C17:C23,C26:C29,C32,C35:C39,C42:C52,C55:C58,C61:C65,C69:C70)</f>
        <v>-51599000</v>
      </c>
      <c r="D73" s="104"/>
      <c r="E73" s="104">
        <f>$B73      +$C73      +$D73</f>
        <v>7886259000</v>
      </c>
      <c r="F73" s="105">
        <f>SUM(F9:F14,F17:F23,F26:F29,F32,F35:F39,F42:F52,F55:F58,F61:F65,F69:F70)</f>
        <v>7886259000</v>
      </c>
      <c r="G73" s="106">
        <f>SUM(G9:G14,G17:G23,G26:G29,G32,G35:G39,G42:G52,G55:G58,G61:G65,G69:G70)</f>
        <v>6731353000</v>
      </c>
      <c r="H73" s="105">
        <f>SUM(H9:H14,H17:H23,H26:H29,H32,H35:H39,H42:H52,H55:H58,H61:H65,H69:H70)</f>
        <v>919971000</v>
      </c>
      <c r="I73" s="106">
        <f>SUM(I9:I14,I17:I23,I26:I29,I32,I35:I39,I42:I52,I55:I58,I61:I65,I69:I70)</f>
        <v>558325098</v>
      </c>
      <c r="J73" s="105">
        <f>SUM(J9:J14,J17:J23,J26:J29,J32,J35:J39,J42:J52,J55:J58,J61:J65,J69:J70)</f>
        <v>2062208000</v>
      </c>
      <c r="K73" s="106">
        <f>SUM(K9:K14,K17:K23,K26:K29,K32,K35:K39,K42:K52,K55:K58,K61:K65,K69:K70)</f>
        <v>1418926130</v>
      </c>
      <c r="L73" s="105">
        <f>SUM(L9:L14,L17:L23,L26:L29,L32,L35:L39,L42:L52,L55:L58,L61:L65,L69:L70)</f>
        <v>1079271000</v>
      </c>
      <c r="M73" s="106">
        <f>SUM(M9:M14,M17:M23,M26:M29,M32,M35:M39,M42:M52,M55:M58,M61:M65,M69:M70)</f>
        <v>742870799</v>
      </c>
      <c r="N73" s="105">
        <f>SUM(N9:N14,N17:N23,N26:N29,N32,N35:N39,N42:N52,N55:N58,N61:N65,N69:N70)</f>
        <v>0</v>
      </c>
      <c r="O73" s="106">
        <f>SUM(O9:O14,O17:O23,O26:O29,O32,O35:O39,O42:O52,O55:O58,O61:O65,O69:O70)</f>
        <v>0</v>
      </c>
      <c r="P73" s="105">
        <f>$H73      +$J73      +$L73      +$N73</f>
        <v>4061450000</v>
      </c>
      <c r="Q73" s="106">
        <f>$I73      +$K73      +$M73      +$O73</f>
        <v>2720122027</v>
      </c>
      <c r="R73" s="61">
        <f>IF(($J73      =0),0,((($L73      -$J73      )/$J73      )*100))</f>
        <v>-47.664299624480165</v>
      </c>
      <c r="S73" s="62">
        <f>IF(($K73      =0),0,((($M73      -$K73      )/$K73      )*100))</f>
        <v>-47.645562140715533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60.336309802798937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40.409736749803493</v>
      </c>
      <c r="V73" s="105">
        <f>SUM(V9:V14,V17:V23,V26:V29,V32,V35:V39,V42:V52,V55:V58,V61:V65,V69:V70)</f>
        <v>147809000</v>
      </c>
      <c r="W73" s="106">
        <f>SUM(W9:W14,W17:W23,W26:W29,W32,W35:W39,W42:W52,W55:W58,W61:W65,W69:W70)</f>
        <v>29726000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112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113</v>
      </c>
      <c r="B80" s="111">
        <f>SUM(B81:B84)</f>
        <v>0</v>
      </c>
      <c r="C80" s="111">
        <f>SUM(C81:C84)</f>
        <v>0</v>
      </c>
      <c r="D80" s="111">
        <f>SUM(D81:D84)</f>
        <v>0</v>
      </c>
      <c r="E80" s="111">
        <f>SUM(E81:E84)</f>
        <v>0</v>
      </c>
      <c r="F80" s="111">
        <f>SUM(F81:F84)</f>
        <v>0</v>
      </c>
      <c r="G80" s="111">
        <f>SUM(G81:G84)</f>
        <v>0</v>
      </c>
      <c r="H80" s="111">
        <f>SUM(H81:H84)</f>
        <v>0</v>
      </c>
      <c r="I80" s="111">
        <f>SUM(I81:I84)</f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114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115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116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117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>$H87      +$J87      +$L87      +$N87</f>
        <v>0</v>
      </c>
      <c r="Q87" s="113">
        <f>$I87      +$K87      +$M87      +$O87</f>
        <v>0</v>
      </c>
      <c r="R87" s="89">
        <f>IF(($J87      =0),0,((($L87      -$J87      )/$J87      )*100))</f>
        <v>0</v>
      </c>
      <c r="S87" s="90">
        <f>IF(($K87      =0),0,((($M87      -$K87      )/$K87      )*100))</f>
        <v>0</v>
      </c>
      <c r="T87" s="89">
        <f>IF(($E87      =0),0,(($P87      /$E87      )*100))</f>
        <v>0</v>
      </c>
      <c r="U87" s="90">
        <f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>$B88      +$C88      +$D88</f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>$H88      +$J88      +$L88      +$N88</f>
        <v>0</v>
      </c>
      <c r="Q88" s="115">
        <f>$I88      +$K88      +$M88      +$O88</f>
        <v>0</v>
      </c>
      <c r="R88" s="89">
        <f>IF(($J88      =0),0,((($L88      -$J88      )/$J88      )*100))</f>
        <v>0</v>
      </c>
      <c r="S88" s="90">
        <f>IF(($K88      =0),0,((($M88      -$K88      )/$K88      )*100))</f>
        <v>0</v>
      </c>
      <c r="T88" s="89">
        <f>IF(($E88      =0),0,(($P88      /$E88      )*100))</f>
        <v>0</v>
      </c>
      <c r="U88" s="90">
        <f>IF(($E88      =0),0,(($Q88      /$E88      )*100))</f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>$B89      +$C89      +$D89</f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>$H89      +$J89      +$L89      +$N89</f>
        <v>0</v>
      </c>
      <c r="Q89" s="115">
        <f>$I89      +$K89      +$M89      +$O89</f>
        <v>0</v>
      </c>
      <c r="R89" s="89">
        <f>IF(($J89      =0),0,((($L89      -$J89      )/$J89      )*100))</f>
        <v>0</v>
      </c>
      <c r="S89" s="90">
        <f>IF(($K89      =0),0,((($M89      -$K89      )/$K89      )*100))</f>
        <v>0</v>
      </c>
      <c r="T89" s="89">
        <f>IF(($E89      =0),0,(($P89      /$E89      )*100))</f>
        <v>0</v>
      </c>
      <c r="U89" s="90">
        <f>IF(($E89      =0),0,(($Q89      /$E89      )*100))</f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>$B90      +$C90      +$D90</f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>$H90      +$J90      +$L90      +$N90</f>
        <v>0</v>
      </c>
      <c r="Q90" s="115">
        <f>$I90      +$K90      +$M90      +$O90</f>
        <v>0</v>
      </c>
      <c r="R90" s="89">
        <f>IF(($J90      =0),0,((($L90      -$J90      )/$J90      )*100))</f>
        <v>0</v>
      </c>
      <c r="S90" s="90">
        <f>IF(($K90      =0),0,((($M90      -$K90      )/$K90      )*100))</f>
        <v>0</v>
      </c>
      <c r="T90" s="89">
        <f>IF(($E90      =0),0,(($P90      /$E90      )*100))</f>
        <v>0</v>
      </c>
      <c r="U90" s="90">
        <f>IF(($E90      =0),0,(($Q90      /$E90      )*100))</f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>$B91      +$C91      +$D91</f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>$H91      +$J91      +$L91      +$N91</f>
        <v>0</v>
      </c>
      <c r="Q91" s="115">
        <f>$I91      +$K91      +$M91      +$O91</f>
        <v>0</v>
      </c>
      <c r="R91" s="89">
        <f>IF(($J91      =0),0,((($L91      -$J91      )/$J91      )*100))</f>
        <v>0</v>
      </c>
      <c r="S91" s="90">
        <f>IF(($K91      =0),0,((($M91      -$K91      )/$K91      )*100))</f>
        <v>0</v>
      </c>
      <c r="T91" s="89">
        <f>IF(($E91      =0),0,(($P91      /$E91      )*100))</f>
        <v>0</v>
      </c>
      <c r="U91" s="90">
        <f>IF(($E91      =0),0,(($Q91      /$E91      )*100))</f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>$B92      +$C92      +$D92</f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>$H92      +$J92      +$L92      +$N92</f>
        <v>0</v>
      </c>
      <c r="Q92" s="115">
        <f>$I92      +$K92      +$M92      +$O92</f>
        <v>0</v>
      </c>
      <c r="R92" s="89">
        <f>IF(($J92      =0),0,((($L92      -$J92      )/$J92      )*100))</f>
        <v>0</v>
      </c>
      <c r="S92" s="90">
        <f>IF(($K92      =0),0,((($M92      -$K92      )/$K92      )*100))</f>
        <v>0</v>
      </c>
      <c r="T92" s="89">
        <f>IF(($E92      =0),0,(($P92      /$E92      )*100))</f>
        <v>0</v>
      </c>
      <c r="U92" s="90">
        <f>IF(($E92      =0),0,(($Q92      /$E92      )*100))</f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>$B93      +$C93      +$D93</f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>$H93      +$J93      +$L93      +$N93</f>
        <v>0</v>
      </c>
      <c r="Q93" s="115">
        <f>$I93      +$K93      +$M93      +$O93</f>
        <v>0</v>
      </c>
      <c r="R93" s="89">
        <f>IF(($J93      =0),0,((($L93      -$J93      )/$J93      )*100))</f>
        <v>0</v>
      </c>
      <c r="S93" s="90">
        <f>IF(($K93      =0),0,((($M93      -$K93      )/$K93      )*100))</f>
        <v>0</v>
      </c>
      <c r="T93" s="89">
        <f>IF(($E93      =0),0,(($P93      /$E93      )*100))</f>
        <v>0</v>
      </c>
      <c r="U93" s="90">
        <f>IF(($E93      =0),0,(($Q93      /$E93      )*100))</f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>$B94      +$C94      +$D94</f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>$H94      +$J94      +$L94      +$N94</f>
        <v>0</v>
      </c>
      <c r="Q94" s="115">
        <f>$I94      +$K94      +$M94      +$O94</f>
        <v>0</v>
      </c>
      <c r="R94" s="89">
        <f>IF(($J94      =0),0,((($L94      -$J94      )/$J94      )*100))</f>
        <v>0</v>
      </c>
      <c r="S94" s="90">
        <f>IF(($K94      =0),0,((($M94      -$K94      )/$K94      )*100))</f>
        <v>0</v>
      </c>
      <c r="T94" s="89">
        <f>IF(($E94      =0),0,(($P94      /$E94      )*100))</f>
        <v>0</v>
      </c>
      <c r="U94" s="90">
        <f>IF(($E94      =0),0,(($Q94      /$E94      )*100))</f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118</v>
      </c>
      <c r="B96" s="121">
        <f>SUM(B97:B111)</f>
        <v>0</v>
      </c>
      <c r="C96" s="121">
        <f>SUM(C97:C111)</f>
        <v>0</v>
      </c>
      <c r="D96" s="121">
        <f>SUM(D97:D111)</f>
        <v>0</v>
      </c>
      <c r="E96" s="121">
        <f>SUM(E97:E111)</f>
        <v>0</v>
      </c>
      <c r="F96" s="121">
        <f>SUM(F97:F111)</f>
        <v>0</v>
      </c>
      <c r="G96" s="121">
        <f>SUM(G97:G111)</f>
        <v>0</v>
      </c>
      <c r="H96" s="121">
        <f>SUM(H97:H111)</f>
        <v>0</v>
      </c>
      <c r="I96" s="121">
        <f>SUM(I97:I111)</f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>IF(L96=0," ",(N96-L96)/L96)</f>
        <v xml:space="preserve"> </v>
      </c>
      <c r="S96" s="20" t="str">
        <f>IF(M96=0," ",(O96-M96)/M96)</f>
        <v xml:space="preserve"> </v>
      </c>
      <c r="T96" s="20" t="str">
        <f>IF(E96=0," ",(P96/E96))</f>
        <v xml:space="preserve"> </v>
      </c>
      <c r="U96" s="21" t="str">
        <f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>IF(L97=0," ",(N97-L97)/L97)</f>
        <v xml:space="preserve"> </v>
      </c>
      <c r="S97" s="23" t="str">
        <f>IF(M97=0," ",(O97-M97)/M97)</f>
        <v xml:space="preserve"> </v>
      </c>
      <c r="T97" s="23" t="str">
        <f>IF(E97=0," ",(P97/E97))</f>
        <v xml:space="preserve"> </v>
      </c>
      <c r="U97" s="24" t="str">
        <f>IF(E97=0," ",(Q97/E97))</f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>IF(L98=0," ",(N98-L98)/L98)</f>
        <v xml:space="preserve"> </v>
      </c>
      <c r="S98" s="23" t="str">
        <f>IF(M98=0," ",(O98-M98)/M98)</f>
        <v xml:space="preserve"> </v>
      </c>
      <c r="T98" s="23" t="str">
        <f>IF(E98=0," ",(P98/E98))</f>
        <v xml:space="preserve"> </v>
      </c>
      <c r="U98" s="24" t="str">
        <f>IF(E98=0," ",(Q98/E98))</f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>SUM(B99:D99)</f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>IF(L99=0," ",(N99-L99)/L99)</f>
        <v xml:space="preserve"> </v>
      </c>
      <c r="S99" s="23" t="str">
        <f>IF(M99=0," ",(O99-M99)/M99)</f>
        <v xml:space="preserve"> </v>
      </c>
      <c r="T99" s="23" t="str">
        <f>IF(E99=0," ",(P99/E99))</f>
        <v xml:space="preserve"> </v>
      </c>
      <c r="U99" s="24" t="str">
        <f>IF(E99=0," ",(Q99/E99))</f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>SUM(B100:D100)</f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>IF(L100=0," ",(N100-L100)/L100)</f>
        <v xml:space="preserve"> </v>
      </c>
      <c r="S100" s="23" t="str">
        <f>IF(M100=0," ",(O100-M100)/M100)</f>
        <v xml:space="preserve"> </v>
      </c>
      <c r="T100" s="23" t="str">
        <f>IF(E100=0," ",(P100/E100))</f>
        <v xml:space="preserve"> </v>
      </c>
      <c r="U100" s="24" t="str">
        <f>IF(E100=0," ",(Q100/E100))</f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>SUM(B101:D101)</f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>IF(L101=0," ",(N101-L101)/L101)</f>
        <v xml:space="preserve"> </v>
      </c>
      <c r="S101" s="23" t="str">
        <f>IF(M101=0," ",(O101-M101)/M101)</f>
        <v xml:space="preserve"> </v>
      </c>
      <c r="T101" s="23" t="str">
        <f>IF(E101=0," ",(P101/E101))</f>
        <v xml:space="preserve"> </v>
      </c>
      <c r="U101" s="24" t="str">
        <f>IF(E101=0," ",(Q101/E101))</f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>SUM(B102:D102)</f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>IF(L102=0," ",(N102-L102)/L102)</f>
        <v xml:space="preserve"> </v>
      </c>
      <c r="S102" s="23" t="str">
        <f>IF(M102=0," ",(O102-M102)/M102)</f>
        <v xml:space="preserve"> </v>
      </c>
      <c r="T102" s="23" t="str">
        <f>IF(E102=0," ",(P102/E102))</f>
        <v xml:space="preserve"> </v>
      </c>
      <c r="U102" s="24" t="str">
        <f>IF(E102=0," ",(Q102/E102))</f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>SUM(B103:D103)</f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>IF(L103=0," ",(N103-L103)/L103)</f>
        <v xml:space="preserve"> </v>
      </c>
      <c r="S103" s="23" t="str">
        <f>IF(M103=0," ",(O103-M103)/M103)</f>
        <v xml:space="preserve"> </v>
      </c>
      <c r="T103" s="23" t="str">
        <f>IF(E103=0," ",(P103/E103))</f>
        <v xml:space="preserve"> </v>
      </c>
      <c r="U103" s="24" t="str">
        <f>IF(E103=0," ",(Q103/E103))</f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>SUM(B104:D104)</f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>IF(L104=0," ",(N104-L104)/L104)</f>
        <v xml:space="preserve"> </v>
      </c>
      <c r="S104" s="23" t="str">
        <f>IF(M104=0," ",(O104-M104)/M104)</f>
        <v xml:space="preserve"> </v>
      </c>
      <c r="T104" s="23" t="str">
        <f>IF(E104=0," ",(P104/E104))</f>
        <v xml:space="preserve"> </v>
      </c>
      <c r="U104" s="24" t="str">
        <f>IF(E104=0," ",(Q104/E104))</f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>SUM(B105:D105)</f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>IF(L105=0," ",(N105-L105)/L105)</f>
        <v xml:space="preserve"> </v>
      </c>
      <c r="S105" s="23" t="str">
        <f>IF(M105=0," ",(O105-M105)/M105)</f>
        <v xml:space="preserve"> </v>
      </c>
      <c r="T105" s="23" t="str">
        <f>IF(E105=0," ",(P105/E105))</f>
        <v xml:space="preserve"> </v>
      </c>
      <c r="U105" s="24" t="str">
        <f>IF(E105=0," ",(Q105/E105))</f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>SUM(B106:D106)</f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>IF(L106=0," ",(N106-L106)/L106)</f>
        <v xml:space="preserve"> </v>
      </c>
      <c r="S106" s="23" t="str">
        <f>IF(M106=0," ",(O106-M106)/M106)</f>
        <v xml:space="preserve"> </v>
      </c>
      <c r="T106" s="23" t="str">
        <f>IF(E106=0," ",(P106/E106))</f>
        <v xml:space="preserve"> </v>
      </c>
      <c r="U106" s="24" t="str">
        <f>IF(E106=0," ",(Q106/E106))</f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>SUM(B107:D107)</f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>IF(L107=0," ",(N107-L107)/L107)</f>
        <v xml:space="preserve"> </v>
      </c>
      <c r="S107" s="23" t="str">
        <f>IF(M107=0," ",(O107-M107)/M107)</f>
        <v xml:space="preserve"> </v>
      </c>
      <c r="T107" s="23" t="str">
        <f>IF(E107=0," ",(P107/E107))</f>
        <v xml:space="preserve"> </v>
      </c>
      <c r="U107" s="24" t="str">
        <f>IF(E107=0," ",(Q107/E107))</f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>SUM(B108:D108)</f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>IF(L108=0," ",(N108-L108)/L108)</f>
        <v xml:space="preserve"> </v>
      </c>
      <c r="S108" s="23" t="str">
        <f>IF(M108=0," ",(O108-M108)/M108)</f>
        <v xml:space="preserve"> </v>
      </c>
      <c r="T108" s="23" t="str">
        <f>IF(E108=0," ",(P108/E108))</f>
        <v xml:space="preserve"> </v>
      </c>
      <c r="U108" s="24" t="str">
        <f>IF(E108=0," ",(Q108/E108))</f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>SUM(B109:D109)</f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>IF(L109=0," ",(N109-L109)/L109)</f>
        <v xml:space="preserve"> </v>
      </c>
      <c r="S109" s="23" t="str">
        <f>IF(M109=0," ",(O109-M109)/M109)</f>
        <v xml:space="preserve"> </v>
      </c>
      <c r="T109" s="23" t="str">
        <f>IF(E109=0," ",(P109/E109))</f>
        <v xml:space="preserve"> </v>
      </c>
      <c r="U109" s="24" t="str">
        <f>IF(E109=0," ",(Q109/E109))</f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>SUM(B110:D110)</f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>IF(L110=0," ",(N110-L110)/L110)</f>
        <v xml:space="preserve"> </v>
      </c>
      <c r="S110" s="23" t="str">
        <f>IF(M110=0," ",(O110-M110)/M110)</f>
        <v xml:space="preserve"> </v>
      </c>
      <c r="T110" s="23" t="str">
        <f>IF(E110=0," ",(P110/E110))</f>
        <v xml:space="preserve"> </v>
      </c>
      <c r="U110" s="24" t="str">
        <f>IF(E110=0," ",(Q110/E110))</f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>SUM(B111:D111)</f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>IF(L111=0," ",(N111-L111)/L111)</f>
        <v xml:space="preserve"> </v>
      </c>
      <c r="S111" s="23" t="str">
        <f>IF(M111=0," ",(O111-M111)/M111)</f>
        <v xml:space="preserve"> </v>
      </c>
      <c r="T111" s="23" t="str">
        <f>IF(E111=0," ",(P111/E111))</f>
        <v xml:space="preserve"> </v>
      </c>
      <c r="U111" s="24" t="str">
        <f>IF(E111=0," ",(Q111/E111))</f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>IF(L112=0," ",(N112-L112)/L112)</f>
        <v xml:space="preserve"> </v>
      </c>
      <c r="S112" s="21" t="str">
        <f>IF(M112=0," ",(O112-M112)/M112)</f>
        <v xml:space="preserve"> </v>
      </c>
      <c r="T112" s="20" t="str">
        <f>IF(E112=0," ",(P112/E112))</f>
        <v xml:space="preserve"> </v>
      </c>
      <c r="U112" s="21" t="str">
        <f>IF(E112=0," ",(Q112/E112))</f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>B96+B86</f>
        <v>#VALUE!</v>
      </c>
      <c r="C113" s="126">
        <f>C96+C86</f>
        <v>0</v>
      </c>
      <c r="D113" s="126">
        <f>D96+D86</f>
        <v>0</v>
      </c>
      <c r="E113" s="126">
        <f>E96+E86</f>
        <v>0</v>
      </c>
      <c r="F113" s="126">
        <f>F96+F86</f>
        <v>0</v>
      </c>
      <c r="G113" s="126">
        <f>G96+G86</f>
        <v>0</v>
      </c>
      <c r="H113" s="126">
        <f>H96+H86</f>
        <v>0</v>
      </c>
      <c r="I113" s="126">
        <f>I96+I86</f>
        <v>0</v>
      </c>
      <c r="J113" s="126">
        <f>J96+J86</f>
        <v>0</v>
      </c>
      <c r="K113" s="126">
        <f>K96+K86</f>
        <v>0</v>
      </c>
      <c r="L113" s="126">
        <f>L96+L86</f>
        <v>0</v>
      </c>
      <c r="M113" s="126">
        <f>M96+M86</f>
        <v>0</v>
      </c>
      <c r="N113" s="126">
        <f>N96+N86</f>
        <v>0</v>
      </c>
      <c r="O113" s="126">
        <f>O96+O86</f>
        <v>0</v>
      </c>
      <c r="P113" s="126">
        <f>P96+P86</f>
        <v>0</v>
      </c>
      <c r="Q113" s="126">
        <f>Q96+Q86</f>
        <v>0</v>
      </c>
      <c r="R113" s="20" t="str">
        <f>IF(L113=0," ",(N113-L113)/L113)</f>
        <v xml:space="preserve"> </v>
      </c>
      <c r="S113" s="21" t="str">
        <f>IF(M113=0," ",(O113-M113)/M113)</f>
        <v xml:space="preserve"> </v>
      </c>
      <c r="T113" s="20" t="str">
        <f>IF(E113=0," ",(P113/E113))</f>
        <v xml:space="preserve"> </v>
      </c>
      <c r="U113" s="21" t="str">
        <f>IF(E113=0," ",(Q113/E113))</f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119</v>
      </c>
      <c r="B114" s="128" t="str">
        <f>B86</f>
        <v/>
      </c>
      <c r="C114" s="128">
        <f>C86</f>
        <v>0</v>
      </c>
      <c r="D114" s="128">
        <f>D86</f>
        <v>0</v>
      </c>
      <c r="E114" s="128">
        <f>E86</f>
        <v>0</v>
      </c>
      <c r="F114" s="128">
        <f>F86</f>
        <v>0</v>
      </c>
      <c r="G114" s="128">
        <f>G86</f>
        <v>0</v>
      </c>
      <c r="H114" s="128">
        <f>H86</f>
        <v>0</v>
      </c>
      <c r="I114" s="128">
        <f>I86</f>
        <v>0</v>
      </c>
      <c r="J114" s="128">
        <f>J86</f>
        <v>0</v>
      </c>
      <c r="K114" s="128">
        <f>K86</f>
        <v>0</v>
      </c>
      <c r="L114" s="128">
        <f>L86</f>
        <v>0</v>
      </c>
      <c r="M114" s="128">
        <f>M86</f>
        <v>0</v>
      </c>
      <c r="N114" s="128">
        <f>N86</f>
        <v>0</v>
      </c>
      <c r="O114" s="128">
        <f>O86</f>
        <v>0</v>
      </c>
      <c r="P114" s="128">
        <f>P86</f>
        <v>0</v>
      </c>
      <c r="Q114" s="128">
        <f>Q86</f>
        <v>0</v>
      </c>
      <c r="R114" s="20" t="str">
        <f>IF(L114=0," ",(N114-L114)/L114)</f>
        <v xml:space="preserve"> </v>
      </c>
      <c r="S114" s="21" t="str">
        <f>IF(M114=0," ",(O114-M114)/M114)</f>
        <v xml:space="preserve"> </v>
      </c>
      <c r="T114" s="20" t="str">
        <f>IF(E114=0," ",(P114/E114))</f>
        <v xml:space="preserve"> </v>
      </c>
      <c r="U114" s="21" t="str">
        <f>IF(E114=0," ",(Q114/E114))</f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120</v>
      </c>
    </row>
    <row r="117" spans="1:23" x14ac:dyDescent="0.2">
      <c r="A117" s="29" t="s">
        <v>121</v>
      </c>
    </row>
    <row r="118" spans="1:23" x14ac:dyDescent="0.2">
      <c r="A118" s="29" t="s">
        <v>122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123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124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125</v>
      </c>
    </row>
    <row r="124" spans="1:23" x14ac:dyDescent="0.2">
      <c r="A124" s="30" t="s">
        <v>91</v>
      </c>
      <c r="G124" s="30" t="s">
        <v>91</v>
      </c>
      <c r="W124" s="30"/>
    </row>
    <row r="125" spans="1:23" x14ac:dyDescent="0.2">
      <c r="A125" s="30"/>
      <c r="G125" s="30"/>
      <c r="W125" s="30"/>
    </row>
    <row r="126" spans="1:23" x14ac:dyDescent="0.2">
      <c r="A126" s="30" t="s">
        <v>91</v>
      </c>
      <c r="G126" s="30" t="s">
        <v>91</v>
      </c>
      <c r="W126" s="30"/>
    </row>
  </sheetData>
  <sheetProtection algorithmName="SHA-512" hashValue="9NM5sElDU4HY43LE1XxEF9f8fDpIw8kOgvvxhY5jfI97nmvsIzbn33xi0dZpJDs4CqbCihj14ovhiPnn06yIvQ==" saltValue="qBxxkvFNLqeZTi6wi94Rrg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50519-515B-4DF0-B370-56F2346F62F1}">
  <sheetPr>
    <pageSetUpPr fitToPage="1"/>
  </sheetPr>
  <dimension ref="A1:W126"/>
  <sheetViews>
    <sheetView showGridLines="0" workbookViewId="0">
      <selection activeCell="A12" sqref="A12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14276000</v>
      </c>
      <c r="C9" s="92">
        <v>-7138000</v>
      </c>
      <c r="D9" s="92"/>
      <c r="E9" s="92">
        <f>$B9       +$C9       +$D9</f>
        <v>7138000</v>
      </c>
      <c r="F9" s="93">
        <v>7138000</v>
      </c>
      <c r="G9" s="94">
        <v>7138000</v>
      </c>
      <c r="H9" s="93"/>
      <c r="I9" s="94"/>
      <c r="J9" s="93"/>
      <c r="K9" s="94"/>
      <c r="L9" s="93">
        <v>2831000</v>
      </c>
      <c r="M9" s="94">
        <v>2831367</v>
      </c>
      <c r="N9" s="93"/>
      <c r="O9" s="94"/>
      <c r="P9" s="93">
        <f>$H9       +$J9       +$L9       +$N9</f>
        <v>2831000</v>
      </c>
      <c r="Q9" s="94">
        <f>$I9       +$K9       +$M9       +$O9</f>
        <v>2831367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39.660969459232277</v>
      </c>
      <c r="U9" s="50">
        <f>IF(($E9       =0),0,(($Q9       /$E9       )*100))</f>
        <v>39.66611095544971</v>
      </c>
      <c r="V9" s="93">
        <v>0</v>
      </c>
      <c r="W9" s="94" t="s">
        <v>1</v>
      </c>
    </row>
    <row r="10" spans="1:23" ht="12.95" customHeight="1" x14ac:dyDescent="0.2">
      <c r="A10" s="47" t="s">
        <v>37</v>
      </c>
      <c r="B10" s="92">
        <v>59120000</v>
      </c>
      <c r="C10" s="92"/>
      <c r="D10" s="92"/>
      <c r="E10" s="92">
        <f>$B10      +$C10      +$D10</f>
        <v>59120000</v>
      </c>
      <c r="F10" s="93">
        <v>59120000</v>
      </c>
      <c r="G10" s="94">
        <v>59120000</v>
      </c>
      <c r="H10" s="93">
        <v>10389000</v>
      </c>
      <c r="I10" s="94">
        <v>-1929770</v>
      </c>
      <c r="J10" s="93">
        <v>13975000</v>
      </c>
      <c r="K10" s="94">
        <v>3659887</v>
      </c>
      <c r="L10" s="93">
        <v>12558000</v>
      </c>
      <c r="M10" s="94">
        <v>10191117</v>
      </c>
      <c r="N10" s="93"/>
      <c r="O10" s="94"/>
      <c r="P10" s="93">
        <f>$H10      +$J10      +$L10      +$N10</f>
        <v>36922000</v>
      </c>
      <c r="Q10" s="94">
        <f>$I10      +$K10      +$M10      +$O10</f>
        <v>11921234</v>
      </c>
      <c r="R10" s="48">
        <f>IF(($J10      =0),0,((($L10      -$J10      )/$J10      )*100))</f>
        <v>-10.13953488372093</v>
      </c>
      <c r="S10" s="49">
        <f>IF(($K10      =0),0,((($M10      -$K10      )/$K10      )*100))</f>
        <v>178.45441676204757</v>
      </c>
      <c r="T10" s="48">
        <f>IF(($E10      =0),0,(($P10      /$E10      )*100))</f>
        <v>62.452638700947226</v>
      </c>
      <c r="U10" s="50">
        <f>IF(($E10      =0),0,(($Q10      /$E10      )*100))</f>
        <v>20.164468876860621</v>
      </c>
      <c r="V10" s="93">
        <v>0</v>
      </c>
      <c r="W10" s="94" t="s">
        <v>1</v>
      </c>
    </row>
    <row r="11" spans="1:23" ht="12.95" customHeight="1" x14ac:dyDescent="0.2">
      <c r="A11" s="47" t="s">
        <v>38</v>
      </c>
      <c r="B11" s="92">
        <v>3500000</v>
      </c>
      <c r="C11" s="92">
        <v>-3500000</v>
      </c>
      <c r="D11" s="92"/>
      <c r="E11" s="92">
        <f>$B11      +$C11      +$D11</f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>$H11      +$J11      +$L11      +$N11</f>
        <v>0</v>
      </c>
      <c r="Q11" s="94">
        <f>$I11      +$K11      +$M11      +$O11</f>
        <v>0</v>
      </c>
      <c r="R11" s="48">
        <f>IF(($J11      =0),0,((($L11      -$J11      )/$J11      )*100))</f>
        <v>0</v>
      </c>
      <c r="S11" s="49">
        <f>IF(($K11      =0),0,((($M11      -$K11      )/$K11      )*100))</f>
        <v>0</v>
      </c>
      <c r="T11" s="48">
        <f>IF(($E11      =0),0,(($P11      /$E11      )*100))</f>
        <v>0</v>
      </c>
      <c r="U11" s="50">
        <f>IF(($E11      =0),0,(($Q11      /$E11      )*100))</f>
        <v>0</v>
      </c>
      <c r="V11" s="93">
        <v>0</v>
      </c>
      <c r="W11" s="94" t="s">
        <v>1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>$B12      +$C12      +$D12</f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>$H12      +$J12      +$L12      +$N12</f>
        <v>0</v>
      </c>
      <c r="Q12" s="94">
        <f>$I12      +$K12      +$M12      +$O12</f>
        <v>0</v>
      </c>
      <c r="R12" s="48">
        <f>IF(($J12      =0),0,((($L12      -$J12      )/$J12      )*100))</f>
        <v>0</v>
      </c>
      <c r="S12" s="49">
        <f>IF(($K12      =0),0,((($M12      -$K12      )/$K12      )*100))</f>
        <v>0</v>
      </c>
      <c r="T12" s="48">
        <f>IF(($E12      =0),0,(($P12      /$E12      )*100))</f>
        <v>0</v>
      </c>
      <c r="U12" s="50">
        <f>IF(($E12      =0),0,(($Q12      /$E12      )*100))</f>
        <v>0</v>
      </c>
      <c r="V12" s="93">
        <v>0</v>
      </c>
      <c r="W12" s="94" t="s">
        <v>1</v>
      </c>
    </row>
    <row r="13" spans="1:23" ht="12.95" customHeight="1" x14ac:dyDescent="0.2">
      <c r="A13" s="47" t="s">
        <v>40</v>
      </c>
      <c r="B13" s="92">
        <v>21739000</v>
      </c>
      <c r="C13" s="92">
        <v>-4831000</v>
      </c>
      <c r="D13" s="92"/>
      <c r="E13" s="92">
        <f>$B13      +$C13      +$D13</f>
        <v>16908000</v>
      </c>
      <c r="F13" s="93">
        <v>16908000</v>
      </c>
      <c r="G13" s="94">
        <v>16908000</v>
      </c>
      <c r="H13" s="93"/>
      <c r="I13" s="94">
        <v>45066</v>
      </c>
      <c r="J13" s="93">
        <v>3865000</v>
      </c>
      <c r="K13" s="94">
        <v>3810804</v>
      </c>
      <c r="L13" s="93">
        <v>8315000</v>
      </c>
      <c r="M13" s="94">
        <v>6707787</v>
      </c>
      <c r="N13" s="93"/>
      <c r="O13" s="94"/>
      <c r="P13" s="93">
        <f>$H13      +$J13      +$L13      +$N13</f>
        <v>12180000</v>
      </c>
      <c r="Q13" s="94">
        <f>$I13      +$K13      +$M13      +$O13</f>
        <v>10563657</v>
      </c>
      <c r="R13" s="48">
        <f>IF(($J13      =0),0,((($L13      -$J13      )/$J13      )*100))</f>
        <v>115.13583441138422</v>
      </c>
      <c r="S13" s="49">
        <f>IF(($K13      =0),0,((($M13      -$K13      )/$K13      )*100))</f>
        <v>76.020257142587226</v>
      </c>
      <c r="T13" s="48">
        <f>IF(($E13      =0),0,(($P13      /$E13      )*100))</f>
        <v>72.036905606813335</v>
      </c>
      <c r="U13" s="50">
        <f>IF(($E13      =0),0,(($Q13      /$E13      )*100))</f>
        <v>62.477271114265434</v>
      </c>
      <c r="V13" s="93">
        <v>0</v>
      </c>
      <c r="W13" s="94" t="s">
        <v>1</v>
      </c>
    </row>
    <row r="14" spans="1:23" ht="12.95" customHeight="1" x14ac:dyDescent="0.2">
      <c r="A14" s="47" t="s">
        <v>41</v>
      </c>
      <c r="B14" s="92">
        <v>2000000</v>
      </c>
      <c r="C14" s="92">
        <v>-2000000</v>
      </c>
      <c r="D14" s="92"/>
      <c r="E14" s="92">
        <f>$B14      +$C14      +$D14</f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>$H14      +$J14      +$L14      +$N14</f>
        <v>0</v>
      </c>
      <c r="Q14" s="94">
        <f>$I14      +$K14      +$M14      +$O14</f>
        <v>0</v>
      </c>
      <c r="R14" s="48">
        <f>IF(($J14      =0),0,((($L14      -$J14      )/$J14      )*100))</f>
        <v>0</v>
      </c>
      <c r="S14" s="49">
        <f>IF(($K14      =0),0,((($M14      -$K14      )/$K14      )*100))</f>
        <v>0</v>
      </c>
      <c r="T14" s="48">
        <f>IF(($E14      =0),0,(($P14      /$E14      )*100))</f>
        <v>0</v>
      </c>
      <c r="U14" s="50">
        <f>IF(($E14      =0),0,(($Q14      /$E14      )*100))</f>
        <v>0</v>
      </c>
      <c r="V14" s="93">
        <v>0</v>
      </c>
      <c r="W14" s="94" t="s">
        <v>1</v>
      </c>
    </row>
    <row r="15" spans="1:23" ht="12.95" customHeight="1" x14ac:dyDescent="0.2">
      <c r="A15" s="51" t="s">
        <v>42</v>
      </c>
      <c r="B15" s="95">
        <f>SUM(B9:B14)</f>
        <v>100635000</v>
      </c>
      <c r="C15" s="95">
        <f>SUM(C9:C14)</f>
        <v>-17469000</v>
      </c>
      <c r="D15" s="95"/>
      <c r="E15" s="95">
        <f>$B15      +$C15      +$D15</f>
        <v>83166000</v>
      </c>
      <c r="F15" s="96">
        <f>SUM(F9:F14)</f>
        <v>83166000</v>
      </c>
      <c r="G15" s="97">
        <f>SUM(G9:G14)</f>
        <v>83166000</v>
      </c>
      <c r="H15" s="96">
        <f>SUM(H9:H14)</f>
        <v>10389000</v>
      </c>
      <c r="I15" s="97">
        <f>SUM(I9:I14)</f>
        <v>-1884704</v>
      </c>
      <c r="J15" s="96">
        <f>SUM(J9:J14)</f>
        <v>17840000</v>
      </c>
      <c r="K15" s="97">
        <f>SUM(K9:K14)</f>
        <v>7470691</v>
      </c>
      <c r="L15" s="96">
        <f>SUM(L9:L14)</f>
        <v>23704000</v>
      </c>
      <c r="M15" s="97">
        <f>SUM(M9:M14)</f>
        <v>19730271</v>
      </c>
      <c r="N15" s="96">
        <f>SUM(N9:N14)</f>
        <v>0</v>
      </c>
      <c r="O15" s="97">
        <f>SUM(O9:O14)</f>
        <v>0</v>
      </c>
      <c r="P15" s="96">
        <f>$H15      +$J15      +$L15      +$N15</f>
        <v>51933000</v>
      </c>
      <c r="Q15" s="97">
        <f>$I15      +$K15      +$M15      +$O15</f>
        <v>25316258</v>
      </c>
      <c r="R15" s="52">
        <f>IF(($J15      =0),0,((($L15      -$J15      )/$J15      )*100))</f>
        <v>32.869955156950674</v>
      </c>
      <c r="S15" s="53">
        <f>IF(($K15      =0),0,((($M15      -$K15      )/$K15      )*100))</f>
        <v>164.10235679671399</v>
      </c>
      <c r="T15" s="52">
        <f>IF((SUM($E9:$E13))=0,0,(P15/(SUM($E9:$E13))*100))</f>
        <v>62.444989538994299</v>
      </c>
      <c r="U15" s="54">
        <f>IF((SUM($E9:$E13))=0,0,(Q15/(SUM($E9:$E13))*100))</f>
        <v>30.440634393862876</v>
      </c>
      <c r="V15" s="96">
        <f>SUM(V9:V14)</f>
        <v>0</v>
      </c>
      <c r="W15" s="97" t="s">
        <v>1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>$H17      +$J17      +$L17      +$N17</f>
        <v>0</v>
      </c>
      <c r="Q17" s="94">
        <f>$I17      +$K17      +$M17      +$O17</f>
        <v>0</v>
      </c>
      <c r="R17" s="48">
        <f>IF(($J17      =0),0,((($L17      -$J17      )/$J17      )*100))</f>
        <v>0</v>
      </c>
      <c r="S17" s="49">
        <f>IF(($K17      =0),0,((($M17      -$K17      )/$K17      )*100))</f>
        <v>0</v>
      </c>
      <c r="T17" s="48">
        <f>IF(($E17      =0),0,(($P17      /$E17      )*100))</f>
        <v>0</v>
      </c>
      <c r="U17" s="50">
        <f>IF(($E17      =0),0,(($Q17      /$E17      )*100))</f>
        <v>0</v>
      </c>
      <c r="V17" s="93">
        <v>0</v>
      </c>
      <c r="W17" s="94" t="s">
        <v>1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>$H18      +$J18      +$L18      +$N18</f>
        <v>0</v>
      </c>
      <c r="Q18" s="94">
        <f>$I18      +$K18      +$M18      +$O18</f>
        <v>0</v>
      </c>
      <c r="R18" s="48">
        <f>IF(($J18      =0),0,((($L18      -$J18      )/$J18      )*100))</f>
        <v>0</v>
      </c>
      <c r="S18" s="49">
        <f>IF(($K18      =0),0,((($M18      -$K18      )/$K18      )*100))</f>
        <v>0</v>
      </c>
      <c r="T18" s="48">
        <f>IF(($E18      =0),0,(($P18      /$E18      )*100))</f>
        <v>0</v>
      </c>
      <c r="U18" s="50">
        <f>IF(($E18      =0),0,(($Q18      /$E18      )*100))</f>
        <v>0</v>
      </c>
      <c r="V18" s="93">
        <v>0</v>
      </c>
      <c r="W18" s="94" t="s">
        <v>1</v>
      </c>
    </row>
    <row r="19" spans="1:23" ht="12.95" customHeight="1" x14ac:dyDescent="0.2">
      <c r="A19" s="47" t="s">
        <v>46</v>
      </c>
      <c r="B19" s="92">
        <v>12263000</v>
      </c>
      <c r="C19" s="92"/>
      <c r="D19" s="92"/>
      <c r="E19" s="92">
        <f>$B19      +$C19      +$D19</f>
        <v>12263000</v>
      </c>
      <c r="F19" s="93">
        <v>12263000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>$H19      +$J19      +$L19      +$N19</f>
        <v>0</v>
      </c>
      <c r="Q19" s="94">
        <f>$I19      +$K19      +$M19      +$O19</f>
        <v>0</v>
      </c>
      <c r="R19" s="48">
        <f>IF(($J19      =0),0,((($L19      -$J19      )/$J19      )*100))</f>
        <v>0</v>
      </c>
      <c r="S19" s="49">
        <f>IF(($K19      =0),0,((($M19      -$K19      )/$K19      )*100))</f>
        <v>0</v>
      </c>
      <c r="T19" s="48">
        <f>IF(($E19      =0),0,(($P19      /$E19      )*100))</f>
        <v>0</v>
      </c>
      <c r="U19" s="50">
        <f>IF(($E19      =0),0,(($Q19      /$E19      )*100))</f>
        <v>0</v>
      </c>
      <c r="V19" s="93">
        <v>0</v>
      </c>
      <c r="W19" s="94" t="s">
        <v>1</v>
      </c>
    </row>
    <row r="20" spans="1:23" ht="12.95" customHeight="1" x14ac:dyDescent="0.2">
      <c r="A20" s="47" t="s">
        <v>47</v>
      </c>
      <c r="B20" s="92"/>
      <c r="C20" s="92">
        <v>58716000</v>
      </c>
      <c r="D20" s="92"/>
      <c r="E20" s="92">
        <f>$B20      +$C20      +$D20</f>
        <v>58716000</v>
      </c>
      <c r="F20" s="93">
        <v>58716000</v>
      </c>
      <c r="G20" s="94">
        <v>58716000</v>
      </c>
      <c r="H20" s="93"/>
      <c r="I20" s="94"/>
      <c r="J20" s="93"/>
      <c r="K20" s="94"/>
      <c r="L20" s="93"/>
      <c r="M20" s="94"/>
      <c r="N20" s="93"/>
      <c r="O20" s="94"/>
      <c r="P20" s="93">
        <f>$H20      +$J20      +$L20      +$N20</f>
        <v>0</v>
      </c>
      <c r="Q20" s="94">
        <f>$I20      +$K20      +$M20      +$O20</f>
        <v>0</v>
      </c>
      <c r="R20" s="48">
        <f>IF(($J20      =0),0,((($L20      -$J20      )/$J20      )*100))</f>
        <v>0</v>
      </c>
      <c r="S20" s="49">
        <f>IF(($K20      =0),0,((($M20      -$K20      )/$K20      )*100))</f>
        <v>0</v>
      </c>
      <c r="T20" s="48">
        <f>IF(($E20      =0),0,(($P20      /$E20      )*100))</f>
        <v>0</v>
      </c>
      <c r="U20" s="50">
        <f>IF(($E20      =0),0,(($Q20      /$E20      )*100))</f>
        <v>0</v>
      </c>
      <c r="V20" s="93">
        <v>0</v>
      </c>
      <c r="W20" s="94" t="s">
        <v>1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>$B21      +$C21      +$D21</f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>$H21      +$J21      +$L21      +$N21</f>
        <v>0</v>
      </c>
      <c r="Q21" s="94">
        <f>$I21      +$K21      +$M21      +$O21</f>
        <v>0</v>
      </c>
      <c r="R21" s="48">
        <f>IF(($J21      =0),0,((($L21      -$J21      )/$J21      )*100))</f>
        <v>0</v>
      </c>
      <c r="S21" s="49">
        <f>IF(($K21      =0),0,((($M21      -$K21      )/$K21      )*100))</f>
        <v>0</v>
      </c>
      <c r="T21" s="48">
        <f>IF(($E21      =0),0,(($P21      /$E21      )*100))</f>
        <v>0</v>
      </c>
      <c r="U21" s="50">
        <f>IF(($E21      =0),0,(($Q21      /$E21      )*100))</f>
        <v>0</v>
      </c>
      <c r="V21" s="93">
        <v>0</v>
      </c>
      <c r="W21" s="94" t="s">
        <v>1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>$B22      +$C22      +$D22</f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>$H22      +$J22      +$L22      +$N22</f>
        <v>0</v>
      </c>
      <c r="Q22" s="94">
        <f>$I22      +$K22      +$M22      +$O22</f>
        <v>0</v>
      </c>
      <c r="R22" s="48">
        <f>IF(($J22      =0),0,((($L22      -$J22      )/$J22      )*100))</f>
        <v>0</v>
      </c>
      <c r="S22" s="49">
        <f>IF(($K22      =0),0,((($M22      -$K22      )/$K22      )*100))</f>
        <v>0</v>
      </c>
      <c r="T22" s="48">
        <f>IF(($E22      =0),0,(($P22      /$E22      )*100))</f>
        <v>0</v>
      </c>
      <c r="U22" s="50">
        <f>IF(($E22      =0),0,(($Q22      /$E22      )*100))</f>
        <v>0</v>
      </c>
      <c r="V22" s="93">
        <v>0</v>
      </c>
      <c r="W22" s="94" t="s">
        <v>1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>$B23      +$C23      +$D23</f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>$H23      +$J23      +$L23      +$N23</f>
        <v>0</v>
      </c>
      <c r="Q23" s="94">
        <f>$I23      +$K23      +$M23      +$O23</f>
        <v>0</v>
      </c>
      <c r="R23" s="48">
        <f>IF(($J23      =0),0,((($L23      -$J23      )/$J23      )*100))</f>
        <v>0</v>
      </c>
      <c r="S23" s="49">
        <f>IF(($K23      =0),0,((($M23      -$K23      )/$K23      )*100))</f>
        <v>0</v>
      </c>
      <c r="T23" s="48">
        <f>IF(($E23      =0),0,(($P23      /$E23      )*100))</f>
        <v>0</v>
      </c>
      <c r="U23" s="50">
        <f>IF(($E23      =0),0,(($Q23      /$E23      )*100))</f>
        <v>0</v>
      </c>
      <c r="V23" s="93">
        <v>0</v>
      </c>
      <c r="W23" s="94" t="s">
        <v>1</v>
      </c>
    </row>
    <row r="24" spans="1:23" ht="12.95" customHeight="1" x14ac:dyDescent="0.2">
      <c r="A24" s="51" t="s">
        <v>42</v>
      </c>
      <c r="B24" s="95">
        <f>SUM(B17:B23)</f>
        <v>12263000</v>
      </c>
      <c r="C24" s="95">
        <f>SUM(C17:C23)</f>
        <v>58716000</v>
      </c>
      <c r="D24" s="95"/>
      <c r="E24" s="95">
        <f>$B24      +$C24      +$D24</f>
        <v>70979000</v>
      </c>
      <c r="F24" s="96">
        <f>SUM(F17:F23)</f>
        <v>70979000</v>
      </c>
      <c r="G24" s="97">
        <f>SUM(G17:G23)</f>
        <v>58716000</v>
      </c>
      <c r="H24" s="96">
        <f>SUM(H17:H23)</f>
        <v>0</v>
      </c>
      <c r="I24" s="97">
        <f>SUM(I17:I23)</f>
        <v>0</v>
      </c>
      <c r="J24" s="96">
        <f>SUM(J17:J23)</f>
        <v>0</v>
      </c>
      <c r="K24" s="97">
        <f>SUM(K17:K23)</f>
        <v>0</v>
      </c>
      <c r="L24" s="96">
        <f>SUM(L17:L23)</f>
        <v>0</v>
      </c>
      <c r="M24" s="97">
        <f>SUM(M17:M23)</f>
        <v>0</v>
      </c>
      <c r="N24" s="96">
        <f>SUM(N17:N23)</f>
        <v>0</v>
      </c>
      <c r="O24" s="97">
        <f>SUM(O17:O23)</f>
        <v>0</v>
      </c>
      <c r="P24" s="96">
        <f>$H24      +$J24      +$L24      +$N24</f>
        <v>0</v>
      </c>
      <c r="Q24" s="97">
        <f>$I24      +$K24      +$M24      +$O24</f>
        <v>0</v>
      </c>
      <c r="R24" s="52">
        <f>IF(($J24      =0),0,((($L24      -$J24      )/$J24      )*100))</f>
        <v>0</v>
      </c>
      <c r="S24" s="53">
        <f>IF(($K24      =0),0,((($M24      -$K24      )/$K24      )*100))</f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1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1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1</v>
      </c>
    </row>
    <row r="28" spans="1:23" ht="12.95" customHeight="1" x14ac:dyDescent="0.2">
      <c r="A28" s="47" t="s">
        <v>54</v>
      </c>
      <c r="B28" s="92">
        <v>270028000</v>
      </c>
      <c r="C28" s="92">
        <v>-100000000</v>
      </c>
      <c r="D28" s="92"/>
      <c r="E28" s="92">
        <f>$B28      +$C28      +$D28</f>
        <v>170028000</v>
      </c>
      <c r="F28" s="93">
        <v>170028000</v>
      </c>
      <c r="G28" s="94">
        <v>170028000</v>
      </c>
      <c r="H28" s="93">
        <v>4019000</v>
      </c>
      <c r="I28" s="94">
        <v>5312701</v>
      </c>
      <c r="J28" s="93">
        <v>4661000</v>
      </c>
      <c r="K28" s="94">
        <v>6174769</v>
      </c>
      <c r="L28" s="93">
        <v>11490000</v>
      </c>
      <c r="M28" s="94">
        <v>7295182</v>
      </c>
      <c r="N28" s="93"/>
      <c r="O28" s="94"/>
      <c r="P28" s="93">
        <f>$H28      +$J28      +$L28      +$N28</f>
        <v>20170000</v>
      </c>
      <c r="Q28" s="94">
        <f>$I28      +$K28      +$M28      +$O28</f>
        <v>18782652</v>
      </c>
      <c r="R28" s="48">
        <f>IF(($J28      =0),0,((($L28      -$J28      )/$J28      )*100))</f>
        <v>146.51362368590429</v>
      </c>
      <c r="S28" s="49">
        <f>IF(($K28      =0),0,((($M28      -$K28      )/$K28      )*100))</f>
        <v>18.145018866292812</v>
      </c>
      <c r="T28" s="48">
        <f>IF(($E28      =0),0,(($P28      /$E28      )*100))</f>
        <v>11.862752017314795</v>
      </c>
      <c r="U28" s="50">
        <f>IF(($E28      =0),0,(($Q28      /$E28      )*100))</f>
        <v>11.04679935069518</v>
      </c>
      <c r="V28" s="93">
        <v>0</v>
      </c>
      <c r="W28" s="94" t="s">
        <v>1</v>
      </c>
    </row>
    <row r="29" spans="1:23" ht="12.95" customHeight="1" x14ac:dyDescent="0.2">
      <c r="A29" s="47" t="s">
        <v>55</v>
      </c>
      <c r="B29" s="92">
        <v>9692000</v>
      </c>
      <c r="C29" s="92"/>
      <c r="D29" s="92"/>
      <c r="E29" s="92">
        <f>$B29      +$C29      +$D29</f>
        <v>9692000</v>
      </c>
      <c r="F29" s="93">
        <v>9692000</v>
      </c>
      <c r="G29" s="94">
        <v>9692000</v>
      </c>
      <c r="H29" s="93">
        <v>875000</v>
      </c>
      <c r="I29" s="94"/>
      <c r="J29" s="93">
        <v>1680000</v>
      </c>
      <c r="K29" s="94">
        <v>1933167</v>
      </c>
      <c r="L29" s="93">
        <v>1259000</v>
      </c>
      <c r="M29" s="94">
        <v>1099010</v>
      </c>
      <c r="N29" s="93"/>
      <c r="O29" s="94"/>
      <c r="P29" s="93">
        <f>$H29      +$J29      +$L29      +$N29</f>
        <v>3814000</v>
      </c>
      <c r="Q29" s="94">
        <f>$I29      +$K29      +$M29      +$O29</f>
        <v>3032177</v>
      </c>
      <c r="R29" s="48">
        <f>IF(($J29      =0),0,((($L29      -$J29      )/$J29      )*100))</f>
        <v>-25.05952380952381</v>
      </c>
      <c r="S29" s="49">
        <f>IF(($K29      =0),0,((($M29      -$K29      )/$K29      )*100))</f>
        <v>-43.149764091772724</v>
      </c>
      <c r="T29" s="48">
        <f>IF(($E29      =0),0,(($P29      /$E29      )*100))</f>
        <v>39.352042921997523</v>
      </c>
      <c r="U29" s="50">
        <f>IF(($E29      =0),0,(($Q29      /$E29      )*100))</f>
        <v>31.285359059017747</v>
      </c>
      <c r="V29" s="93">
        <v>0</v>
      </c>
      <c r="W29" s="94" t="s">
        <v>1</v>
      </c>
    </row>
    <row r="30" spans="1:23" ht="12.95" customHeight="1" x14ac:dyDescent="0.2">
      <c r="A30" s="51" t="s">
        <v>42</v>
      </c>
      <c r="B30" s="95">
        <f>SUM(B26:B29)</f>
        <v>279720000</v>
      </c>
      <c r="C30" s="95">
        <f>SUM(C26:C29)</f>
        <v>-100000000</v>
      </c>
      <c r="D30" s="95"/>
      <c r="E30" s="95">
        <f>$B30      +$C30      +$D30</f>
        <v>179720000</v>
      </c>
      <c r="F30" s="96">
        <f>SUM(F26:F29)</f>
        <v>179720000</v>
      </c>
      <c r="G30" s="97">
        <f>SUM(G26:G29)</f>
        <v>179720000</v>
      </c>
      <c r="H30" s="96">
        <f>SUM(H26:H29)</f>
        <v>4894000</v>
      </c>
      <c r="I30" s="97">
        <f>SUM(I26:I29)</f>
        <v>5312701</v>
      </c>
      <c r="J30" s="96">
        <f>SUM(J26:J29)</f>
        <v>6341000</v>
      </c>
      <c r="K30" s="97">
        <f>SUM(K26:K29)</f>
        <v>8107936</v>
      </c>
      <c r="L30" s="96">
        <f>SUM(L26:L29)</f>
        <v>12749000</v>
      </c>
      <c r="M30" s="97">
        <f>SUM(M26:M29)</f>
        <v>8394192</v>
      </c>
      <c r="N30" s="96">
        <f>SUM(N26:N29)</f>
        <v>0</v>
      </c>
      <c r="O30" s="97">
        <f>SUM(O26:O29)</f>
        <v>0</v>
      </c>
      <c r="P30" s="96">
        <f>$H30      +$J30      +$L30      +$N30</f>
        <v>23984000</v>
      </c>
      <c r="Q30" s="97">
        <f>$I30      +$K30      +$M30      +$O30</f>
        <v>21814829</v>
      </c>
      <c r="R30" s="52">
        <f>IF(($J30      =0),0,((($L30      -$J30      )/$J30      )*100))</f>
        <v>101.05661567576092</v>
      </c>
      <c r="S30" s="53">
        <f>IF(($K30      =0),0,((($M30      -$K30      )/$K30      )*100))</f>
        <v>3.5305656088059898</v>
      </c>
      <c r="T30" s="52">
        <f>IF($E30   =0,0,($P30   /$E30   )*100)</f>
        <v>13.345203650122411</v>
      </c>
      <c r="U30" s="54">
        <f>IF($E30   =0,0,($Q30   /$E30   )*100)</f>
        <v>12.138231137324727</v>
      </c>
      <c r="V30" s="96">
        <f>SUM(V26:V29)</f>
        <v>0</v>
      </c>
      <c r="W30" s="97" t="s">
        <v>1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37963000</v>
      </c>
      <c r="C32" s="92">
        <v>-1975000</v>
      </c>
      <c r="D32" s="92"/>
      <c r="E32" s="92">
        <f>$B32      +$C32      +$D32</f>
        <v>35988000</v>
      </c>
      <c r="F32" s="93">
        <v>35988000</v>
      </c>
      <c r="G32" s="94">
        <v>35988000</v>
      </c>
      <c r="H32" s="93">
        <v>8579000</v>
      </c>
      <c r="I32" s="94">
        <v>1720276</v>
      </c>
      <c r="J32" s="93">
        <v>4142000</v>
      </c>
      <c r="K32" s="94">
        <v>16382314</v>
      </c>
      <c r="L32" s="93">
        <v>6045000</v>
      </c>
      <c r="M32" s="94">
        <v>-409681</v>
      </c>
      <c r="N32" s="93"/>
      <c r="O32" s="94"/>
      <c r="P32" s="93">
        <f>$H32      +$J32      +$L32      +$N32</f>
        <v>18766000</v>
      </c>
      <c r="Q32" s="94">
        <f>$I32      +$K32      +$M32      +$O32</f>
        <v>17692909</v>
      </c>
      <c r="R32" s="48">
        <f>IF(($J32      =0),0,((($L32      -$J32      )/$J32      )*100))</f>
        <v>45.943988411395459</v>
      </c>
      <c r="S32" s="49">
        <f>IF(($K32      =0),0,((($M32      -$K32      )/$K32      )*100))</f>
        <v>-102.50075172530573</v>
      </c>
      <c r="T32" s="48">
        <f>IF(($E32      =0),0,(($P32      /$E32      )*100))</f>
        <v>52.145159497610315</v>
      </c>
      <c r="U32" s="50">
        <f>IF(($E32      =0),0,(($Q32      /$E32      )*100))</f>
        <v>49.163357230187842</v>
      </c>
      <c r="V32" s="93">
        <v>0</v>
      </c>
      <c r="W32" s="94" t="s">
        <v>1</v>
      </c>
    </row>
    <row r="33" spans="1:23" ht="12.95" customHeight="1" x14ac:dyDescent="0.2">
      <c r="A33" s="51" t="s">
        <v>42</v>
      </c>
      <c r="B33" s="95">
        <f>B32</f>
        <v>37963000</v>
      </c>
      <c r="C33" s="95">
        <f>C32</f>
        <v>-1975000</v>
      </c>
      <c r="D33" s="95"/>
      <c r="E33" s="95">
        <f>$B33      +$C33      +$D33</f>
        <v>35988000</v>
      </c>
      <c r="F33" s="96">
        <f>F32</f>
        <v>35988000</v>
      </c>
      <c r="G33" s="97">
        <f>G32</f>
        <v>35988000</v>
      </c>
      <c r="H33" s="96">
        <f>H32</f>
        <v>8579000</v>
      </c>
      <c r="I33" s="97">
        <f>I32</f>
        <v>1720276</v>
      </c>
      <c r="J33" s="96">
        <f>J32</f>
        <v>4142000</v>
      </c>
      <c r="K33" s="97">
        <f>K32</f>
        <v>16382314</v>
      </c>
      <c r="L33" s="96">
        <f>L32</f>
        <v>6045000</v>
      </c>
      <c r="M33" s="97">
        <f>M32</f>
        <v>-409681</v>
      </c>
      <c r="N33" s="96">
        <f>N32</f>
        <v>0</v>
      </c>
      <c r="O33" s="97">
        <f>O32</f>
        <v>0</v>
      </c>
      <c r="P33" s="96">
        <f>$H33      +$J33      +$L33      +$N33</f>
        <v>18766000</v>
      </c>
      <c r="Q33" s="97">
        <f>$I33      +$K33      +$M33      +$O33</f>
        <v>17692909</v>
      </c>
      <c r="R33" s="52">
        <f>IF(($J33      =0),0,((($L33      -$J33      )/$J33      )*100))</f>
        <v>45.943988411395459</v>
      </c>
      <c r="S33" s="53">
        <f>IF(($K33      =0),0,((($M33      -$K33      )/$K33      )*100))</f>
        <v>-102.50075172530573</v>
      </c>
      <c r="T33" s="52">
        <f>IF($E33   =0,0,($P33   /$E33   )*100)</f>
        <v>52.145159497610315</v>
      </c>
      <c r="U33" s="54">
        <f>IF($E33   =0,0,($Q33   /$E33   )*100)</f>
        <v>49.163357230187842</v>
      </c>
      <c r="V33" s="96">
        <f>V32</f>
        <v>0</v>
      </c>
      <c r="W33" s="97" t="s">
        <v>1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143903000</v>
      </c>
      <c r="C35" s="92">
        <v>-35630000</v>
      </c>
      <c r="D35" s="92"/>
      <c r="E35" s="92">
        <f>$B35      +$C35      +$D35</f>
        <v>108273000</v>
      </c>
      <c r="F35" s="93">
        <v>108273000</v>
      </c>
      <c r="G35" s="94">
        <v>108273000</v>
      </c>
      <c r="H35" s="93">
        <v>5312000</v>
      </c>
      <c r="I35" s="94">
        <v>250162</v>
      </c>
      <c r="J35" s="93">
        <v>22589000</v>
      </c>
      <c r="K35" s="94">
        <v>5932442</v>
      </c>
      <c r="L35" s="93">
        <v>13640000</v>
      </c>
      <c r="M35" s="94">
        <v>30136037</v>
      </c>
      <c r="N35" s="93"/>
      <c r="O35" s="94"/>
      <c r="P35" s="93">
        <f>$H35      +$J35      +$L35      +$N35</f>
        <v>41541000</v>
      </c>
      <c r="Q35" s="94">
        <f>$I35      +$K35      +$M35      +$O35</f>
        <v>36318641</v>
      </c>
      <c r="R35" s="48">
        <f>IF(($J35      =0),0,((($L35      -$J35      )/$J35      )*100))</f>
        <v>-39.616627562087743</v>
      </c>
      <c r="S35" s="49">
        <f>IF(($K35      =0),0,((($M35      -$K35      )/$K35      )*100))</f>
        <v>407.98704816667401</v>
      </c>
      <c r="T35" s="48">
        <f>IF(($E35      =0),0,(($P35      /$E35      )*100))</f>
        <v>38.366905876811394</v>
      </c>
      <c r="U35" s="50">
        <f>IF(($E35      =0),0,(($Q35      /$E35      )*100))</f>
        <v>33.543580578722306</v>
      </c>
      <c r="V35" s="93">
        <v>0</v>
      </c>
      <c r="W35" s="94" t="s">
        <v>1</v>
      </c>
    </row>
    <row r="36" spans="1:23" ht="12.95" customHeight="1" x14ac:dyDescent="0.2">
      <c r="A36" s="47" t="s">
        <v>60</v>
      </c>
      <c r="B36" s="92">
        <v>100447000</v>
      </c>
      <c r="C36" s="92">
        <v>-30499000</v>
      </c>
      <c r="D36" s="92"/>
      <c r="E36" s="92">
        <f>$B36      +$C36      +$D36</f>
        <v>69948000</v>
      </c>
      <c r="F36" s="93">
        <v>69948000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>$H36      +$J36      +$L36      +$N36</f>
        <v>0</v>
      </c>
      <c r="Q36" s="94">
        <f>$I36      +$K36      +$M36      +$O36</f>
        <v>0</v>
      </c>
      <c r="R36" s="48">
        <f>IF(($J36      =0),0,((($L36      -$J36      )/$J36      )*100))</f>
        <v>0</v>
      </c>
      <c r="S36" s="49">
        <f>IF(($K36      =0),0,((($M36      -$K36      )/$K36      )*100))</f>
        <v>0</v>
      </c>
      <c r="T36" s="48">
        <f>IF(($E36      =0),0,(($P36      /$E36      )*100))</f>
        <v>0</v>
      </c>
      <c r="U36" s="50">
        <f>IF(($E36      =0),0,(($Q36      /$E36      )*100))</f>
        <v>0</v>
      </c>
      <c r="V36" s="93">
        <v>0</v>
      </c>
      <c r="W36" s="94" t="s">
        <v>1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>$B37      +$C37      +$D37</f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>$H37      +$J37      +$L37      +$N37</f>
        <v>0</v>
      </c>
      <c r="Q37" s="94">
        <f>$I37      +$K37      +$M37      +$O37</f>
        <v>0</v>
      </c>
      <c r="R37" s="48">
        <f>IF(($J37      =0),0,((($L37      -$J37      )/$J37      )*100))</f>
        <v>0</v>
      </c>
      <c r="S37" s="49">
        <f>IF(($K37      =0),0,((($M37      -$K37      )/$K37      )*100))</f>
        <v>0</v>
      </c>
      <c r="T37" s="48">
        <f>IF(($E37      =0),0,(($P37      /$E37      )*100))</f>
        <v>0</v>
      </c>
      <c r="U37" s="50">
        <f>IF(($E37      =0),0,(($Q37      /$E37      )*100))</f>
        <v>0</v>
      </c>
      <c r="V37" s="93">
        <v>0</v>
      </c>
      <c r="W37" s="94" t="s">
        <v>1</v>
      </c>
    </row>
    <row r="38" spans="1:23" ht="12.95" customHeight="1" x14ac:dyDescent="0.2">
      <c r="A38" s="47" t="s">
        <v>62</v>
      </c>
      <c r="B38" s="92">
        <v>16000000</v>
      </c>
      <c r="C38" s="92"/>
      <c r="D38" s="92"/>
      <c r="E38" s="92">
        <f>$B38      +$C38      +$D38</f>
        <v>16000000</v>
      </c>
      <c r="F38" s="93">
        <v>16000000</v>
      </c>
      <c r="G38" s="94">
        <v>16000000</v>
      </c>
      <c r="H38" s="93">
        <v>627000</v>
      </c>
      <c r="I38" s="94"/>
      <c r="J38" s="93">
        <v>2045000</v>
      </c>
      <c r="K38" s="94">
        <v>2002498</v>
      </c>
      <c r="L38" s="93">
        <v>6510000</v>
      </c>
      <c r="M38" s="94"/>
      <c r="N38" s="93"/>
      <c r="O38" s="94"/>
      <c r="P38" s="93">
        <f>$H38      +$J38      +$L38      +$N38</f>
        <v>9182000</v>
      </c>
      <c r="Q38" s="94">
        <f>$I38      +$K38      +$M38      +$O38</f>
        <v>2002498</v>
      </c>
      <c r="R38" s="48">
        <f>IF(($J38      =0),0,((($L38      -$J38      )/$J38      )*100))</f>
        <v>218.33740831295842</v>
      </c>
      <c r="S38" s="49">
        <f>IF(($K38      =0),0,((($M38      -$K38      )/$K38      )*100))</f>
        <v>-100</v>
      </c>
      <c r="T38" s="48">
        <f>IF(($E38      =0),0,(($P38      /$E38      )*100))</f>
        <v>57.387500000000003</v>
      </c>
      <c r="U38" s="50">
        <f>IF(($E38      =0),0,(($Q38      /$E38      )*100))</f>
        <v>12.515612500000001</v>
      </c>
      <c r="V38" s="93">
        <v>0</v>
      </c>
      <c r="W38" s="94" t="s">
        <v>1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>$B39      +$C39      +$D39</f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>$H39      +$J39      +$L39      +$N39</f>
        <v>0</v>
      </c>
      <c r="Q39" s="94">
        <f>$I39      +$K39      +$M39      +$O39</f>
        <v>0</v>
      </c>
      <c r="R39" s="48">
        <f>IF(($J39      =0),0,((($L39      -$J39      )/$J39      )*100))</f>
        <v>0</v>
      </c>
      <c r="S39" s="49">
        <f>IF(($K39      =0),0,((($M39      -$K39      )/$K39      )*100))</f>
        <v>0</v>
      </c>
      <c r="T39" s="48">
        <f>IF(($E39      =0),0,(($P39      /$E39      )*100))</f>
        <v>0</v>
      </c>
      <c r="U39" s="50">
        <f>IF(($E39      =0),0,(($Q39      /$E39      )*100))</f>
        <v>0</v>
      </c>
      <c r="V39" s="93">
        <v>0</v>
      </c>
      <c r="W39" s="94" t="s">
        <v>1</v>
      </c>
    </row>
    <row r="40" spans="1:23" ht="12.95" customHeight="1" x14ac:dyDescent="0.2">
      <c r="A40" s="51" t="s">
        <v>42</v>
      </c>
      <c r="B40" s="95">
        <f>SUM(B35:B39)</f>
        <v>260350000</v>
      </c>
      <c r="C40" s="95">
        <f>SUM(C35:C39)</f>
        <v>-66129000</v>
      </c>
      <c r="D40" s="95"/>
      <c r="E40" s="95">
        <f>$B40      +$C40      +$D40</f>
        <v>194221000</v>
      </c>
      <c r="F40" s="96">
        <f>SUM(F35:F39)</f>
        <v>194221000</v>
      </c>
      <c r="G40" s="97">
        <f>SUM(G35:G39)</f>
        <v>124273000</v>
      </c>
      <c r="H40" s="96">
        <f>SUM(H35:H39)</f>
        <v>5939000</v>
      </c>
      <c r="I40" s="97">
        <f>SUM(I35:I39)</f>
        <v>250162</v>
      </c>
      <c r="J40" s="96">
        <f>SUM(J35:J39)</f>
        <v>24634000</v>
      </c>
      <c r="K40" s="97">
        <f>SUM(K35:K39)</f>
        <v>7934940</v>
      </c>
      <c r="L40" s="96">
        <f>SUM(L35:L39)</f>
        <v>20150000</v>
      </c>
      <c r="M40" s="97">
        <f>SUM(M35:M39)</f>
        <v>30136037</v>
      </c>
      <c r="N40" s="96">
        <f>SUM(N35:N39)</f>
        <v>0</v>
      </c>
      <c r="O40" s="97">
        <f>SUM(O35:O39)</f>
        <v>0</v>
      </c>
      <c r="P40" s="96">
        <f>$H40      +$J40      +$L40      +$N40</f>
        <v>50723000</v>
      </c>
      <c r="Q40" s="97">
        <f>$I40      +$K40      +$M40      +$O40</f>
        <v>38321139</v>
      </c>
      <c r="R40" s="52">
        <f>IF(($J40      =0),0,((($L40      -$J40      )/$J40      )*100))</f>
        <v>-18.202484371194284</v>
      </c>
      <c r="S40" s="53">
        <f>IF(($K40      =0),0,((($M40      -$K40      )/$K40      )*100))</f>
        <v>279.78909733406931</v>
      </c>
      <c r="T40" s="52">
        <f>IF((+$E35+$E38) =0,0,(P40   /(+$E35+$E38) )*100)</f>
        <v>40.815784603252517</v>
      </c>
      <c r="U40" s="54">
        <f>IF((+$E35+$E38) =0,0,(Q40   /(+$E35+$E38) )*100)</f>
        <v>30.836254858255614</v>
      </c>
      <c r="V40" s="96">
        <f>SUM(V35:V39)</f>
        <v>0</v>
      </c>
      <c r="W40" s="97" t="s">
        <v>1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>$H42      +$J42      +$L42      +$N42</f>
        <v>0</v>
      </c>
      <c r="Q42" s="94">
        <f>$I42      +$K42      +$M42      +$O42</f>
        <v>0</v>
      </c>
      <c r="R42" s="48">
        <f>IF(($J42      =0),0,((($L42      -$J42      )/$J42      )*100))</f>
        <v>0</v>
      </c>
      <c r="S42" s="49">
        <f>IF(($K42      =0),0,((($M42      -$K42      )/$K42      )*100))</f>
        <v>0</v>
      </c>
      <c r="T42" s="48">
        <f>IF(($E42      =0),0,(($P42      /$E42      )*100))</f>
        <v>0</v>
      </c>
      <c r="U42" s="50">
        <f>IF(($E42      =0),0,(($Q42      /$E42      )*100))</f>
        <v>0</v>
      </c>
      <c r="V42" s="93">
        <v>0</v>
      </c>
      <c r="W42" s="94" t="s">
        <v>1</v>
      </c>
    </row>
    <row r="43" spans="1:23" ht="12.95" customHeight="1" x14ac:dyDescent="0.2">
      <c r="A43" s="47" t="s">
        <v>66</v>
      </c>
      <c r="B43" s="92">
        <v>208896000</v>
      </c>
      <c r="C43" s="92">
        <v>-45000000</v>
      </c>
      <c r="D43" s="92"/>
      <c r="E43" s="92">
        <f>$B43      +$C43      +$D43</f>
        <v>163896000</v>
      </c>
      <c r="F43" s="93">
        <v>163896000</v>
      </c>
      <c r="G43" s="94">
        <v>163896000</v>
      </c>
      <c r="H43" s="93">
        <v>20525000</v>
      </c>
      <c r="I43" s="94">
        <v>6013718</v>
      </c>
      <c r="J43" s="93">
        <v>41700000</v>
      </c>
      <c r="K43" s="94">
        <v>16476559</v>
      </c>
      <c r="L43" s="93">
        <v>65605000</v>
      </c>
      <c r="M43" s="94">
        <v>20949858</v>
      </c>
      <c r="N43" s="93"/>
      <c r="O43" s="94"/>
      <c r="P43" s="93">
        <f>$H43      +$J43      +$L43      +$N43</f>
        <v>127830000</v>
      </c>
      <c r="Q43" s="94">
        <f>$I43      +$K43      +$M43      +$O43</f>
        <v>43440135</v>
      </c>
      <c r="R43" s="48">
        <f>IF(($J43      =0),0,((($L43      -$J43      )/$J43      )*100))</f>
        <v>57.326139088729022</v>
      </c>
      <c r="S43" s="49">
        <f>IF(($K43      =0),0,((($M43      -$K43      )/$K43      )*100))</f>
        <v>27.149473382154611</v>
      </c>
      <c r="T43" s="48">
        <f>IF(($E43      =0),0,(($P43      /$E43      )*100))</f>
        <v>77.994581930004387</v>
      </c>
      <c r="U43" s="50">
        <f>IF(($E43      =0),0,(($Q43      /$E43      )*100))</f>
        <v>26.504695050519842</v>
      </c>
      <c r="V43" s="93">
        <v>0</v>
      </c>
      <c r="W43" s="94" t="s">
        <v>1</v>
      </c>
    </row>
    <row r="44" spans="1:23" ht="12.95" customHeight="1" x14ac:dyDescent="0.2">
      <c r="A44" s="47" t="s">
        <v>67</v>
      </c>
      <c r="B44" s="92">
        <v>714899000</v>
      </c>
      <c r="C44" s="92"/>
      <c r="D44" s="92"/>
      <c r="E44" s="92">
        <f>$B44      +$C44      +$D44</f>
        <v>714899000</v>
      </c>
      <c r="F44" s="93">
        <v>714899000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>$H44      +$J44      +$L44      +$N44</f>
        <v>0</v>
      </c>
      <c r="Q44" s="94">
        <f>$I44      +$K44      +$M44      +$O44</f>
        <v>0</v>
      </c>
      <c r="R44" s="48">
        <f>IF(($J44      =0),0,((($L44      -$J44      )/$J44      )*100))</f>
        <v>0</v>
      </c>
      <c r="S44" s="49">
        <f>IF(($K44      =0),0,((($M44      -$K44      )/$K44      )*100))</f>
        <v>0</v>
      </c>
      <c r="T44" s="48">
        <f>IF(($E44      =0),0,(($P44      /$E44      )*100))</f>
        <v>0</v>
      </c>
      <c r="U44" s="50">
        <f>IF(($E44      =0),0,(($Q44      /$E44      )*100))</f>
        <v>0</v>
      </c>
      <c r="V44" s="93">
        <v>0</v>
      </c>
      <c r="W44" s="94" t="s">
        <v>1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>$B45      +$C45      +$D45</f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>$H45      +$J45      +$L45      +$N45</f>
        <v>0</v>
      </c>
      <c r="Q45" s="94">
        <f>$I45      +$K45      +$M45      +$O45</f>
        <v>0</v>
      </c>
      <c r="R45" s="48">
        <f>IF(($J45      =0),0,((($L45      -$J45      )/$J45      )*100))</f>
        <v>0</v>
      </c>
      <c r="S45" s="49">
        <f>IF(($K45      =0),0,((($M45      -$K45      )/$K45      )*100))</f>
        <v>0</v>
      </c>
      <c r="T45" s="48">
        <f>IF(($E45      =0),0,(($P45      /$E45      )*100))</f>
        <v>0</v>
      </c>
      <c r="U45" s="50">
        <f>IF(($E45      =0),0,(($Q45      /$E45      )*100))</f>
        <v>0</v>
      </c>
      <c r="V45" s="93">
        <v>0</v>
      </c>
      <c r="W45" s="94" t="s">
        <v>1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>$B46      +$C46      +$D46</f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>$H46      +$J46      +$L46      +$N46</f>
        <v>0</v>
      </c>
      <c r="Q46" s="94">
        <f>$I46      +$K46      +$M46      +$O46</f>
        <v>0</v>
      </c>
      <c r="R46" s="48">
        <f>IF(($J46      =0),0,((($L46      -$J46      )/$J46      )*100))</f>
        <v>0</v>
      </c>
      <c r="S46" s="49">
        <f>IF(($K46      =0),0,((($M46      -$K46      )/$K46      )*100))</f>
        <v>0</v>
      </c>
      <c r="T46" s="48">
        <f>IF(($E46      =0),0,(($P46      /$E46      )*100))</f>
        <v>0</v>
      </c>
      <c r="U46" s="50">
        <f>IF(($E46      =0),0,(($Q46      /$E46      )*100))</f>
        <v>0</v>
      </c>
      <c r="V46" s="93">
        <v>0</v>
      </c>
      <c r="W46" s="94" t="s">
        <v>1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>$B47      +$C47      +$D47</f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>$H47      +$J47      +$L47      +$N47</f>
        <v>0</v>
      </c>
      <c r="Q47" s="94">
        <f>$I47      +$K47      +$M47      +$O47</f>
        <v>0</v>
      </c>
      <c r="R47" s="48">
        <f>IF(($J47      =0),0,((($L47      -$J47      )/$J47      )*100))</f>
        <v>0</v>
      </c>
      <c r="S47" s="49">
        <f>IF(($K47      =0),0,((($M47      -$K47      )/$K47      )*100))</f>
        <v>0</v>
      </c>
      <c r="T47" s="48">
        <f>IF(($E47      =0),0,(($P47      /$E47      )*100))</f>
        <v>0</v>
      </c>
      <c r="U47" s="50">
        <f>IF(($E47      =0),0,(($Q47      /$E47      )*100))</f>
        <v>0</v>
      </c>
      <c r="V47" s="93">
        <v>0</v>
      </c>
      <c r="W47" s="94" t="s">
        <v>1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>$B48      +$C48      +$D48</f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>$H48      +$J48      +$L48      +$N48</f>
        <v>0</v>
      </c>
      <c r="Q48" s="94">
        <f>$I48      +$K48      +$M48      +$O48</f>
        <v>0</v>
      </c>
      <c r="R48" s="48">
        <f>IF(($J48      =0),0,((($L48      -$J48      )/$J48      )*100))</f>
        <v>0</v>
      </c>
      <c r="S48" s="49">
        <f>IF(($K48      =0),0,((($M48      -$K48      )/$K48      )*100))</f>
        <v>0</v>
      </c>
      <c r="T48" s="48">
        <f>IF(($E48      =0),0,(($P48      /$E48      )*100))</f>
        <v>0</v>
      </c>
      <c r="U48" s="50">
        <f>IF(($E48      =0),0,(($Q48      /$E48      )*100))</f>
        <v>0</v>
      </c>
      <c r="V48" s="93">
        <v>0</v>
      </c>
      <c r="W48" s="94" t="s">
        <v>1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>$B49      +$C49      +$D49</f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>$H49      +$J49      +$L49      +$N49</f>
        <v>0</v>
      </c>
      <c r="Q49" s="94">
        <f>$I49      +$K49      +$M49      +$O49</f>
        <v>0</v>
      </c>
      <c r="R49" s="48">
        <f>IF(($J49      =0),0,((($L49      -$J49      )/$J49      )*100))</f>
        <v>0</v>
      </c>
      <c r="S49" s="49">
        <f>IF(($K49      =0),0,((($M49      -$K49      )/$K49      )*100))</f>
        <v>0</v>
      </c>
      <c r="T49" s="48">
        <f>IF(($E49      =0),0,(($P49      /$E49      )*100))</f>
        <v>0</v>
      </c>
      <c r="U49" s="50">
        <f>IF(($E49      =0),0,(($Q49      /$E49      )*100))</f>
        <v>0</v>
      </c>
      <c r="V49" s="93">
        <v>0</v>
      </c>
      <c r="W49" s="94" t="s">
        <v>1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>$B50      +$C50      +$D50</f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>$H50      +$J50      +$L50      +$N50</f>
        <v>0</v>
      </c>
      <c r="Q50" s="94">
        <f>$I50      +$K50      +$M50      +$O50</f>
        <v>0</v>
      </c>
      <c r="R50" s="48">
        <f>IF(($J50      =0),0,((($L50      -$J50      )/$J50      )*100))</f>
        <v>0</v>
      </c>
      <c r="S50" s="49">
        <f>IF(($K50      =0),0,((($M50      -$K50      )/$K50      )*100))</f>
        <v>0</v>
      </c>
      <c r="T50" s="48">
        <f>IF(($E50      =0),0,(($P50      /$E50      )*100))</f>
        <v>0</v>
      </c>
      <c r="U50" s="50">
        <f>IF(($E50      =0),0,(($Q50      /$E50      )*100))</f>
        <v>0</v>
      </c>
      <c r="V50" s="93">
        <v>0</v>
      </c>
      <c r="W50" s="94" t="s">
        <v>1</v>
      </c>
    </row>
    <row r="51" spans="1:23" ht="12.95" customHeight="1" x14ac:dyDescent="0.2">
      <c r="A51" s="47" t="s">
        <v>74</v>
      </c>
      <c r="B51" s="92">
        <v>374442000</v>
      </c>
      <c r="C51" s="92">
        <v>-51000000</v>
      </c>
      <c r="D51" s="92"/>
      <c r="E51" s="92">
        <f>$B51      +$C51      +$D51</f>
        <v>323442000</v>
      </c>
      <c r="F51" s="93">
        <v>323442000</v>
      </c>
      <c r="G51" s="94">
        <v>323442000</v>
      </c>
      <c r="H51" s="93">
        <v>30474000</v>
      </c>
      <c r="I51" s="94">
        <v>32739433</v>
      </c>
      <c r="J51" s="93">
        <v>48136000</v>
      </c>
      <c r="K51" s="94">
        <v>41516900</v>
      </c>
      <c r="L51" s="93">
        <v>63013000</v>
      </c>
      <c r="M51" s="94">
        <v>28733456</v>
      </c>
      <c r="N51" s="93"/>
      <c r="O51" s="94"/>
      <c r="P51" s="93">
        <f>$H51      +$J51      +$L51      +$N51</f>
        <v>141623000</v>
      </c>
      <c r="Q51" s="94">
        <f>$I51      +$K51      +$M51      +$O51</f>
        <v>102989789</v>
      </c>
      <c r="R51" s="48">
        <f>IF(($J51      =0),0,((($L51      -$J51      )/$J51      )*100))</f>
        <v>30.906182482964933</v>
      </c>
      <c r="S51" s="49">
        <f>IF(($K51      =0),0,((($M51      -$K51      )/$K51      )*100))</f>
        <v>-30.790940556737134</v>
      </c>
      <c r="T51" s="48">
        <f>IF(($E51      =0),0,(($P51      /$E51      )*100))</f>
        <v>43.786212056566555</v>
      </c>
      <c r="U51" s="50">
        <f>IF(($E51      =0),0,(($Q51      /$E51      )*100))</f>
        <v>31.841810587369608</v>
      </c>
      <c r="V51" s="93">
        <v>15201000</v>
      </c>
      <c r="W51" s="94" t="s">
        <v>1</v>
      </c>
    </row>
    <row r="52" spans="1:23" ht="12.95" customHeight="1" x14ac:dyDescent="0.2">
      <c r="A52" s="47" t="s">
        <v>75</v>
      </c>
      <c r="B52" s="92">
        <v>52150000</v>
      </c>
      <c r="C52" s="92"/>
      <c r="D52" s="92"/>
      <c r="E52" s="92">
        <f>$B52      +$C52      +$D52</f>
        <v>52150000</v>
      </c>
      <c r="F52" s="93">
        <v>52150000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>$H52      +$J52      +$L52      +$N52</f>
        <v>0</v>
      </c>
      <c r="Q52" s="94">
        <f>$I52      +$K52      +$M52      +$O52</f>
        <v>0</v>
      </c>
      <c r="R52" s="48">
        <f>IF(($J52      =0),0,((($L52      -$J52      )/$J52      )*100))</f>
        <v>0</v>
      </c>
      <c r="S52" s="49">
        <f>IF(($K52      =0),0,((($M52      -$K52      )/$K52      )*100))</f>
        <v>0</v>
      </c>
      <c r="T52" s="48">
        <f>IF(($E52      =0),0,(($P52      /$E52      )*100))</f>
        <v>0</v>
      </c>
      <c r="U52" s="50">
        <f>IF(($E52      =0),0,(($Q52      /$E52      )*100))</f>
        <v>0</v>
      </c>
      <c r="V52" s="93">
        <v>0</v>
      </c>
      <c r="W52" s="94" t="s">
        <v>1</v>
      </c>
    </row>
    <row r="53" spans="1:23" ht="12.95" customHeight="1" x14ac:dyDescent="0.2">
      <c r="A53" s="51" t="s">
        <v>42</v>
      </c>
      <c r="B53" s="95">
        <f>SUM(B42:B52)</f>
        <v>1350387000</v>
      </c>
      <c r="C53" s="95">
        <f>SUM(C42:C52)</f>
        <v>-96000000</v>
      </c>
      <c r="D53" s="95"/>
      <c r="E53" s="95">
        <f>$B53      +$C53      +$D53</f>
        <v>1254387000</v>
      </c>
      <c r="F53" s="96">
        <f>SUM(F42:F52)</f>
        <v>1254387000</v>
      </c>
      <c r="G53" s="97">
        <f>SUM(G42:G52)</f>
        <v>487338000</v>
      </c>
      <c r="H53" s="96">
        <f>SUM(H42:H52)</f>
        <v>50999000</v>
      </c>
      <c r="I53" s="97">
        <f>SUM(I42:I52)</f>
        <v>38753151</v>
      </c>
      <c r="J53" s="96">
        <f>SUM(J42:J52)</f>
        <v>89836000</v>
      </c>
      <c r="K53" s="97">
        <f>SUM(K42:K52)</f>
        <v>57993459</v>
      </c>
      <c r="L53" s="96">
        <f>SUM(L42:L52)</f>
        <v>128618000</v>
      </c>
      <c r="M53" s="97">
        <f>SUM(M42:M52)</f>
        <v>49683314</v>
      </c>
      <c r="N53" s="96">
        <f>SUM(N42:N52)</f>
        <v>0</v>
      </c>
      <c r="O53" s="97">
        <f>SUM(O42:O52)</f>
        <v>0</v>
      </c>
      <c r="P53" s="96">
        <f>$H53      +$J53      +$L53      +$N53</f>
        <v>269453000</v>
      </c>
      <c r="Q53" s="97">
        <f>$I53      +$K53      +$M53      +$O53</f>
        <v>146429924</v>
      </c>
      <c r="R53" s="52">
        <f>IF(($J53      =0),0,((($L53      -$J53      )/$J53      )*100))</f>
        <v>43.169776036332877</v>
      </c>
      <c r="S53" s="53">
        <f>IF(($K53      =0),0,((($M53      -$K53      )/$K53      )*100))</f>
        <v>-14.329452223224001</v>
      </c>
      <c r="T53" s="52">
        <f>IF((+$E43+$E45+$E47+$E48+$E51) =0,0,(P53   /(+$E43+$E45+$E47+$E48+$E51) )*100)</f>
        <v>55.290783809183772</v>
      </c>
      <c r="U53" s="54">
        <f>IF((+$E43+$E45+$E47+$E48+$E51) =0,0,(Q53   /(+$E43+$E45+$E47+$E48+$E51) )*100)</f>
        <v>30.046892300620925</v>
      </c>
      <c r="V53" s="96">
        <f>SUM(V42:V52)</f>
        <v>15201000</v>
      </c>
      <c r="W53" s="97" t="s">
        <v>1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1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1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1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1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>SUM(F55:F58)</f>
        <v>0</v>
      </c>
      <c r="G59" s="103">
        <f>SUM(G55:G58)</f>
        <v>0</v>
      </c>
      <c r="H59" s="102">
        <f>SUM(H55:H58)</f>
        <v>0</v>
      </c>
      <c r="I59" s="103">
        <f>SUM(I55:I58)</f>
        <v>0</v>
      </c>
      <c r="J59" s="102">
        <f>SUM(J55:J58)</f>
        <v>0</v>
      </c>
      <c r="K59" s="103">
        <f>SUM(K55:K58)</f>
        <v>0</v>
      </c>
      <c r="L59" s="102">
        <f>SUM(L55:L58)</f>
        <v>0</v>
      </c>
      <c r="M59" s="103">
        <f>SUM(M55:M58)</f>
        <v>0</v>
      </c>
      <c r="N59" s="102">
        <f>SUM(N55:N58)</f>
        <v>0</v>
      </c>
      <c r="O59" s="103">
        <f>SUM(O55:O58)</f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1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>$H61      +$J61      +$L61      +$N61</f>
        <v>0</v>
      </c>
      <c r="Q61" s="94">
        <f>$I61      +$K61      +$M61      +$O61</f>
        <v>0</v>
      </c>
      <c r="R61" s="48">
        <f>IF(($J61      =0),0,((($L61      -$J61      )/$J61      )*100))</f>
        <v>0</v>
      </c>
      <c r="S61" s="49">
        <f>IF(($K61      =0),0,((($M61      -$K61      )/$K61      )*100))</f>
        <v>0</v>
      </c>
      <c r="T61" s="48">
        <f>IF(($E61      =0),0,(($P61      /$E61      )*100))</f>
        <v>0</v>
      </c>
      <c r="U61" s="50">
        <f>IF(($E61      =0),0,(($Q61      /$E61      )*100))</f>
        <v>0</v>
      </c>
      <c r="V61" s="93">
        <v>0</v>
      </c>
      <c r="W61" s="94" t="s">
        <v>1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>$B62      +$C62      +$D62</f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>$H62      +$J62      +$L62      +$N62</f>
        <v>0</v>
      </c>
      <c r="Q62" s="94">
        <f>$I62      +$K62      +$M62      +$O62</f>
        <v>0</v>
      </c>
      <c r="R62" s="48">
        <f>IF(($J62      =0),0,((($L62      -$J62      )/$J62      )*100))</f>
        <v>0</v>
      </c>
      <c r="S62" s="49">
        <f>IF(($K62      =0),0,((($M62      -$K62      )/$K62      )*100))</f>
        <v>0</v>
      </c>
      <c r="T62" s="48">
        <f>IF(($E62      =0),0,(($P62      /$E62      )*100))</f>
        <v>0</v>
      </c>
      <c r="U62" s="50">
        <f>IF(($E62      =0),0,(($Q62      /$E62      )*100))</f>
        <v>0</v>
      </c>
      <c r="V62" s="93">
        <v>0</v>
      </c>
      <c r="W62" s="94" t="s">
        <v>1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>$B63      +$C63      +$D63</f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>$H63      +$J63      +$L63      +$N63</f>
        <v>0</v>
      </c>
      <c r="Q63" s="94">
        <f>$I63      +$K63      +$M63      +$O63</f>
        <v>0</v>
      </c>
      <c r="R63" s="48">
        <f>IF(($J63      =0),0,((($L63      -$J63      )/$J63      )*100))</f>
        <v>0</v>
      </c>
      <c r="S63" s="49">
        <f>IF(($K63      =0),0,((($M63      -$K63      )/$K63      )*100))</f>
        <v>0</v>
      </c>
      <c r="T63" s="48">
        <f>IF(($E63      =0),0,(($P63      /$E63      )*100))</f>
        <v>0</v>
      </c>
      <c r="U63" s="50">
        <f>IF(($E63      =0),0,(($Q63      /$E63      )*100))</f>
        <v>0</v>
      </c>
      <c r="V63" s="93">
        <v>0</v>
      </c>
      <c r="W63" s="94" t="s">
        <v>1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>$B64      +$C64      +$D64</f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>$H64      +$J64      +$L64      +$N64</f>
        <v>0</v>
      </c>
      <c r="Q64" s="94">
        <f>$I64      +$K64      +$M64      +$O64</f>
        <v>0</v>
      </c>
      <c r="R64" s="48">
        <f>IF(($J64      =0),0,((($L64      -$J64      )/$J64      )*100))</f>
        <v>0</v>
      </c>
      <c r="S64" s="49">
        <f>IF(($K64      =0),0,((($M64      -$K64      )/$K64      )*100))</f>
        <v>0</v>
      </c>
      <c r="T64" s="48">
        <f>IF(($E64      =0),0,(($P64      /$E64      )*100))</f>
        <v>0</v>
      </c>
      <c r="U64" s="50">
        <f>IF(($E64      =0),0,(($Q64      /$E64      )*100))</f>
        <v>0</v>
      </c>
      <c r="V64" s="93">
        <v>0</v>
      </c>
      <c r="W64" s="94" t="s">
        <v>1</v>
      </c>
    </row>
    <row r="65" spans="1:23" ht="12.95" customHeight="1" x14ac:dyDescent="0.2">
      <c r="A65" s="47" t="s">
        <v>86</v>
      </c>
      <c r="B65" s="92">
        <v>291940000</v>
      </c>
      <c r="C65" s="92">
        <v>-116408000</v>
      </c>
      <c r="D65" s="92"/>
      <c r="E65" s="92">
        <f>$B65      +$C65      +$D65</f>
        <v>175532000</v>
      </c>
      <c r="F65" s="93">
        <v>175532000</v>
      </c>
      <c r="G65" s="94">
        <v>175532000</v>
      </c>
      <c r="H65" s="93"/>
      <c r="I65" s="94">
        <v>14963033</v>
      </c>
      <c r="J65" s="93">
        <v>18759000</v>
      </c>
      <c r="K65" s="94">
        <v>13070223</v>
      </c>
      <c r="L65" s="93">
        <v>16060000</v>
      </c>
      <c r="M65" s="94">
        <v>50537553</v>
      </c>
      <c r="N65" s="93"/>
      <c r="O65" s="94"/>
      <c r="P65" s="93">
        <f>$H65      +$J65      +$L65      +$N65</f>
        <v>34819000</v>
      </c>
      <c r="Q65" s="94">
        <f>$I65      +$K65      +$M65      +$O65</f>
        <v>78570809</v>
      </c>
      <c r="R65" s="48">
        <f>IF(($J65      =0),0,((($L65      -$J65      )/$J65      )*100))</f>
        <v>-14.387760541606696</v>
      </c>
      <c r="S65" s="49">
        <f>IF(($K65      =0),0,((($M65      -$K65      )/$K65      )*100))</f>
        <v>286.66175014764474</v>
      </c>
      <c r="T65" s="48">
        <f>IF(($E65      =0),0,(($P65      /$E65      )*100))</f>
        <v>19.836269170293736</v>
      </c>
      <c r="U65" s="50">
        <f>IF(($E65      =0),0,(($Q65      /$E65      )*100))</f>
        <v>44.761530091379349</v>
      </c>
      <c r="V65" s="93">
        <v>0</v>
      </c>
      <c r="W65" s="94" t="s">
        <v>1</v>
      </c>
    </row>
    <row r="66" spans="1:23" ht="12.95" customHeight="1" x14ac:dyDescent="0.2">
      <c r="A66" s="51" t="s">
        <v>42</v>
      </c>
      <c r="B66" s="95">
        <f>SUM(B61:B65)</f>
        <v>291940000</v>
      </c>
      <c r="C66" s="95">
        <f>SUM(C61:C65)</f>
        <v>-116408000</v>
      </c>
      <c r="D66" s="95"/>
      <c r="E66" s="95">
        <f>$B66      +$C66      +$D66</f>
        <v>175532000</v>
      </c>
      <c r="F66" s="96">
        <f>SUM(F61:F65)</f>
        <v>175532000</v>
      </c>
      <c r="G66" s="97">
        <f>SUM(G61:G65)</f>
        <v>175532000</v>
      </c>
      <c r="H66" s="96">
        <f>SUM(H61:H65)</f>
        <v>0</v>
      </c>
      <c r="I66" s="97">
        <f>SUM(I61:I65)</f>
        <v>14963033</v>
      </c>
      <c r="J66" s="96">
        <f>SUM(J61:J65)</f>
        <v>18759000</v>
      </c>
      <c r="K66" s="97">
        <f>SUM(K61:K65)</f>
        <v>13070223</v>
      </c>
      <c r="L66" s="96">
        <f>SUM(L61:L65)</f>
        <v>16060000</v>
      </c>
      <c r="M66" s="97">
        <f>SUM(M61:M65)</f>
        <v>50537553</v>
      </c>
      <c r="N66" s="96">
        <f>SUM(N61:N65)</f>
        <v>0</v>
      </c>
      <c r="O66" s="97">
        <f>SUM(O61:O65)</f>
        <v>0</v>
      </c>
      <c r="P66" s="96">
        <f>$H66      +$J66      +$L66      +$N66</f>
        <v>34819000</v>
      </c>
      <c r="Q66" s="97">
        <f>$I66      +$K66      +$M66      +$O66</f>
        <v>78570809</v>
      </c>
      <c r="R66" s="52">
        <f>IF(($J66      =0),0,((($L66      -$J66      )/$J66      )*100))</f>
        <v>-14.387760541606696</v>
      </c>
      <c r="S66" s="53">
        <f>IF(($K66      =0),0,((($M66      -$K66      )/$K66      )*100))</f>
        <v>286.66175014764474</v>
      </c>
      <c r="T66" s="52">
        <f>IF((+$E61+$E63+$E64++$E65) =0,0,(P66   /(+$E61+$E63+$E64+$E65) )*100)</f>
        <v>19.836269170293736</v>
      </c>
      <c r="U66" s="54">
        <f>IF((+$E61+$E63+$E65) =0,0,(Q66  /(+$E61+$E63+$E65) )*100)</f>
        <v>44.761530091379349</v>
      </c>
      <c r="V66" s="96">
        <f>SUM(V61:V65)</f>
        <v>0</v>
      </c>
      <c r="W66" s="97" t="s">
        <v>1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2333258000</v>
      </c>
      <c r="C67" s="104">
        <f>SUM(C9:C14,C17:C23,C26:C29,C32,C35:C39,C42:C52,C55:C58,C61:C65)</f>
        <v>-339265000</v>
      </c>
      <c r="D67" s="104"/>
      <c r="E67" s="104">
        <f>$B67      +$C67      +$D67</f>
        <v>1993993000</v>
      </c>
      <c r="F67" s="105">
        <f>SUM(F9:F14,F17:F23,F26:F29,F32,F35:F39,F42:F52,F55:F58,F61:F65)</f>
        <v>1993993000</v>
      </c>
      <c r="G67" s="106">
        <f>SUM(G9:G14,G17:G23,G26:G29,G32,G35:G39,G42:G52,G55:G58,G61:G65)</f>
        <v>1144733000</v>
      </c>
      <c r="H67" s="105">
        <f>SUM(H9:H14,H17:H23,H26:H29,H32,H35:H39,H42:H52,H55:H58,H61:H65)</f>
        <v>80800000</v>
      </c>
      <c r="I67" s="106">
        <f>SUM(I9:I14,I17:I23,I26:I29,I32,I35:I39,I42:I52,I55:I58,I61:I65)</f>
        <v>59114619</v>
      </c>
      <c r="J67" s="105">
        <f>SUM(J9:J14,J17:J23,J26:J29,J32,J35:J39,J42:J52,J55:J58,J61:J65)</f>
        <v>161552000</v>
      </c>
      <c r="K67" s="106">
        <f>SUM(K9:K14,K17:K23,K26:K29,K32,K35:K39,K42:K52,K55:K58,K61:K65)</f>
        <v>110959563</v>
      </c>
      <c r="L67" s="105">
        <f>SUM(L9:L14,L17:L23,L26:L29,L32,L35:L39,L42:L52,L55:L58,L61:L65)</f>
        <v>207326000</v>
      </c>
      <c r="M67" s="106">
        <f>SUM(M9:M14,M17:M23,M26:M29,M32,M35:M39,M42:M52,M55:M58,M61:M65)</f>
        <v>158071686</v>
      </c>
      <c r="N67" s="105">
        <f>SUM(N9:N14,N17:N23,N26:N29,N32,N35:N39,N42:N52,N55:N58,N61:N65)</f>
        <v>0</v>
      </c>
      <c r="O67" s="106">
        <f>SUM(O9:O14,O17:O23,O26:O29,O32,O35:O39,O42:O52,O55:O58,O61:O65)</f>
        <v>0</v>
      </c>
      <c r="P67" s="105">
        <f>$H67      +$J67      +$L67      +$N67</f>
        <v>449678000</v>
      </c>
      <c r="Q67" s="106">
        <f>$I67      +$K67      +$M67      +$O67</f>
        <v>328145868</v>
      </c>
      <c r="R67" s="61">
        <f>IF(($J67      =0),0,((($L67      -$J67      )/$J67      )*100))</f>
        <v>28.33391106269189</v>
      </c>
      <c r="S67" s="62">
        <f>IF(($K67      =0),0,((($M67      -$K67      )/$K67      )*100))</f>
        <v>42.458821688041439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39.282347936156292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28.665712266528526</v>
      </c>
      <c r="V67" s="105">
        <f>SUM(V9:V14,V17:V23,V26:V29,V32,V35:V39,V42:V52,V55:V58,V61:V65)</f>
        <v>15201000</v>
      </c>
      <c r="W67" s="106" t="s">
        <v>1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857868000</v>
      </c>
      <c r="C69" s="92">
        <v>-98169000</v>
      </c>
      <c r="D69" s="92"/>
      <c r="E69" s="92">
        <f>$B69      +$C69      +$D69</f>
        <v>759699000</v>
      </c>
      <c r="F69" s="93">
        <v>759699000</v>
      </c>
      <c r="G69" s="94">
        <v>759699000</v>
      </c>
      <c r="H69" s="93">
        <v>113129000</v>
      </c>
      <c r="I69" s="94">
        <v>27358393</v>
      </c>
      <c r="J69" s="93">
        <v>184241000</v>
      </c>
      <c r="K69" s="94">
        <v>167011492</v>
      </c>
      <c r="L69" s="93">
        <v>90948000</v>
      </c>
      <c r="M69" s="94">
        <v>76258161</v>
      </c>
      <c r="N69" s="93"/>
      <c r="O69" s="94"/>
      <c r="P69" s="93">
        <f>$H69      +$J69      +$L69      +$N69</f>
        <v>388318000</v>
      </c>
      <c r="Q69" s="94">
        <f>$I69      +$K69      +$M69      +$O69</f>
        <v>270628046</v>
      </c>
      <c r="R69" s="48">
        <f>IF(($J69      =0),0,((($L69      -$J69      )/$J69      )*100))</f>
        <v>-50.636394722130248</v>
      </c>
      <c r="S69" s="49">
        <f>IF(($K69      =0),0,((($M69      -$K69      )/$K69      )*100))</f>
        <v>-54.339572632522795</v>
      </c>
      <c r="T69" s="48">
        <f>IF(($E69      =0),0,(($P69      /$E69      )*100))</f>
        <v>51.114717802708711</v>
      </c>
      <c r="U69" s="50">
        <f>IF(($E69      =0),0,(($Q69      /$E69      )*100))</f>
        <v>35.623062028513921</v>
      </c>
      <c r="V69" s="93">
        <v>25959000</v>
      </c>
      <c r="W69" s="94" t="s">
        <v>1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1</v>
      </c>
      <c r="W70" s="94" t="s">
        <v>1</v>
      </c>
    </row>
    <row r="71" spans="1:23" ht="12.95" customHeight="1" x14ac:dyDescent="0.2">
      <c r="A71" s="56" t="s">
        <v>42</v>
      </c>
      <c r="B71" s="101">
        <f>SUM(B69:B70)</f>
        <v>857868000</v>
      </c>
      <c r="C71" s="101">
        <f>SUM(C69:C70)</f>
        <v>-98169000</v>
      </c>
      <c r="D71" s="101"/>
      <c r="E71" s="101">
        <f>$B71      +$C71      +$D71</f>
        <v>759699000</v>
      </c>
      <c r="F71" s="102">
        <f>SUM(F69:F70)</f>
        <v>759699000</v>
      </c>
      <c r="G71" s="103">
        <f>SUM(G69:G70)</f>
        <v>759699000</v>
      </c>
      <c r="H71" s="102">
        <f>SUM(H69:H70)</f>
        <v>113129000</v>
      </c>
      <c r="I71" s="103">
        <f>SUM(I69:I70)</f>
        <v>27358393</v>
      </c>
      <c r="J71" s="102">
        <f>SUM(J69:J70)</f>
        <v>184241000</v>
      </c>
      <c r="K71" s="103">
        <f>SUM(K69:K70)</f>
        <v>167011492</v>
      </c>
      <c r="L71" s="102">
        <f>SUM(L69:L70)</f>
        <v>90948000</v>
      </c>
      <c r="M71" s="103">
        <f>SUM(M69:M70)</f>
        <v>76258161</v>
      </c>
      <c r="N71" s="102">
        <f>SUM(N69:N70)</f>
        <v>0</v>
      </c>
      <c r="O71" s="103">
        <f>SUM(O69:O70)</f>
        <v>0</v>
      </c>
      <c r="P71" s="102">
        <f>$H71      +$J71      +$L71      +$N71</f>
        <v>388318000</v>
      </c>
      <c r="Q71" s="103">
        <f>$I71      +$K71      +$M71      +$O71</f>
        <v>270628046</v>
      </c>
      <c r="R71" s="57">
        <f>IF(($J71      =0),0,((($L71      -$J71      )/$J71      )*100))</f>
        <v>-50.636394722130248</v>
      </c>
      <c r="S71" s="58">
        <f>IF(($K71      =0),0,((($M71      -$K71      )/$K71      )*100))</f>
        <v>-54.339572632522795</v>
      </c>
      <c r="T71" s="57">
        <f>IF(($E69      =0),0,(($P69      /$E69      )*100))</f>
        <v>51.114717802708711</v>
      </c>
      <c r="U71" s="59">
        <f>IF($E69   =0,0,($Q69   /$E69 )*100)</f>
        <v>35.623062028513921</v>
      </c>
      <c r="V71" s="102">
        <f>SUM(V69:V70)</f>
        <v>25959000</v>
      </c>
      <c r="W71" s="103" t="s">
        <v>1</v>
      </c>
    </row>
    <row r="72" spans="1:23" ht="12.95" customHeight="1" x14ac:dyDescent="0.2">
      <c r="A72" s="60" t="s">
        <v>87</v>
      </c>
      <c r="B72" s="104">
        <f>SUM(B69:B70)</f>
        <v>857868000</v>
      </c>
      <c r="C72" s="104">
        <f>SUM(C69:C70)</f>
        <v>-98169000</v>
      </c>
      <c r="D72" s="104"/>
      <c r="E72" s="104">
        <f>$B72      +$C72      +$D72</f>
        <v>759699000</v>
      </c>
      <c r="F72" s="105">
        <f>SUM(F69:F70)</f>
        <v>759699000</v>
      </c>
      <c r="G72" s="106">
        <f>SUM(G69:G70)</f>
        <v>759699000</v>
      </c>
      <c r="H72" s="105">
        <f>SUM(H69:H70)</f>
        <v>113129000</v>
      </c>
      <c r="I72" s="106">
        <f>SUM(I69:I70)</f>
        <v>27358393</v>
      </c>
      <c r="J72" s="105">
        <f>SUM(J69:J70)</f>
        <v>184241000</v>
      </c>
      <c r="K72" s="106">
        <f>SUM(K69:K70)</f>
        <v>167011492</v>
      </c>
      <c r="L72" s="105">
        <f>SUM(L69:L70)</f>
        <v>90948000</v>
      </c>
      <c r="M72" s="106">
        <f>SUM(M69:M70)</f>
        <v>76258161</v>
      </c>
      <c r="N72" s="105">
        <f>SUM(N69:N70)</f>
        <v>0</v>
      </c>
      <c r="O72" s="106">
        <f>SUM(O69:O70)</f>
        <v>0</v>
      </c>
      <c r="P72" s="105">
        <f>$H72      +$J72      +$L72      +$N72</f>
        <v>388318000</v>
      </c>
      <c r="Q72" s="106">
        <f>$I72      +$K72      +$M72      +$O72</f>
        <v>270628046</v>
      </c>
      <c r="R72" s="61">
        <f>IF(($J72      =0),0,((($L72      -$J72      )/$J72      )*100))</f>
        <v>-50.636394722130248</v>
      </c>
      <c r="S72" s="62">
        <f>IF(($K72      =0),0,((($M72      -$K72      )/$K72      )*100))</f>
        <v>-54.339572632522795</v>
      </c>
      <c r="T72" s="61">
        <f>IF(($E69      =0),0,(($P69      /$E69      )*100))</f>
        <v>51.114717802708711</v>
      </c>
      <c r="U72" s="65">
        <f>IF($E69   =0,0,($Q69   /$E69 )*100)</f>
        <v>35.623062028513921</v>
      </c>
      <c r="V72" s="105">
        <f>SUM(V69:V70)</f>
        <v>25959000</v>
      </c>
      <c r="W72" s="106" t="s">
        <v>1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3191126000</v>
      </c>
      <c r="C73" s="104">
        <f>SUM(C9:C14,C17:C23,C26:C29,C32,C35:C39,C42:C52,C55:C58,C61:C65,C69:C70)</f>
        <v>-437434000</v>
      </c>
      <c r="D73" s="104"/>
      <c r="E73" s="104">
        <f>$B73      +$C73      +$D73</f>
        <v>2753692000</v>
      </c>
      <c r="F73" s="105">
        <f>SUM(F9:F14,F17:F23,F26:F29,F32,F35:F39,F42:F52,F55:F58,F61:F65,F69:F70)</f>
        <v>2753692000</v>
      </c>
      <c r="G73" s="106">
        <f>SUM(G9:G14,G17:G23,G26:G29,G32,G35:G39,G42:G52,G55:G58,G61:G65,G69:G70)</f>
        <v>1904432000</v>
      </c>
      <c r="H73" s="105">
        <f>SUM(H9:H14,H17:H23,H26:H29,H32,H35:H39,H42:H52,H55:H58,H61:H65,H69:H70)</f>
        <v>193929000</v>
      </c>
      <c r="I73" s="106">
        <f>SUM(I9:I14,I17:I23,I26:I29,I32,I35:I39,I42:I52,I55:I58,I61:I65,I69:I70)</f>
        <v>86473012</v>
      </c>
      <c r="J73" s="105">
        <f>SUM(J9:J14,J17:J23,J26:J29,J32,J35:J39,J42:J52,J55:J58,J61:J65,J69:J70)</f>
        <v>345793000</v>
      </c>
      <c r="K73" s="106">
        <f>SUM(K9:K14,K17:K23,K26:K29,K32,K35:K39,K42:K52,K55:K58,K61:K65,K69:K70)</f>
        <v>277971055</v>
      </c>
      <c r="L73" s="105">
        <f>SUM(L9:L14,L17:L23,L26:L29,L32,L35:L39,L42:L52,L55:L58,L61:L65,L69:L70)</f>
        <v>298274000</v>
      </c>
      <c r="M73" s="106">
        <f>SUM(M9:M14,M17:M23,M26:M29,M32,M35:M39,M42:M52,M55:M58,M61:M65,M69:M70)</f>
        <v>234329847</v>
      </c>
      <c r="N73" s="105">
        <f>SUM(N9:N14,N17:N23,N26:N29,N32,N35:N39,N42:N52,N55:N58,N61:N65,N69:N70)</f>
        <v>0</v>
      </c>
      <c r="O73" s="106">
        <f>SUM(O9:O14,O17:O23,O26:O29,O32,O35:O39,O42:O52,O55:O58,O61:O65,O69:O70)</f>
        <v>0</v>
      </c>
      <c r="P73" s="105">
        <f>$H73      +$J73      +$L73      +$N73</f>
        <v>837996000</v>
      </c>
      <c r="Q73" s="106">
        <f>$I73      +$K73      +$M73      +$O73</f>
        <v>598773914</v>
      </c>
      <c r="R73" s="61">
        <f>IF(($J73      =0),0,((($L73      -$J73      )/$J73      )*100))</f>
        <v>-13.742036420633152</v>
      </c>
      <c r="S73" s="62">
        <f>IF(($K73      =0),0,((($M73      -$K73      )/$K73      )*100))</f>
        <v>-15.699910913386287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44.002411217622893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31.441076079376952</v>
      </c>
      <c r="V73" s="105">
        <f>SUM(V9:V14,V17:V23,V26:V29,V32,V35:V39,V42:V52,V55:V58,V61:V65,V69:V70)</f>
        <v>41160000</v>
      </c>
      <c r="W73" s="106" t="s">
        <v>1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112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113</v>
      </c>
      <c r="B80" s="111">
        <f>SUM(B81:B84)</f>
        <v>0</v>
      </c>
      <c r="C80" s="111">
        <f>SUM(C81:C84)</f>
        <v>0</v>
      </c>
      <c r="D80" s="111">
        <f>SUM(D81:D84)</f>
        <v>0</v>
      </c>
      <c r="E80" s="111">
        <f>SUM(E81:E84)</f>
        <v>0</v>
      </c>
      <c r="F80" s="111">
        <f>SUM(F81:F84)</f>
        <v>0</v>
      </c>
      <c r="G80" s="111">
        <f>SUM(G81:G84)</f>
        <v>0</v>
      </c>
      <c r="H80" s="111">
        <f>SUM(H81:H84)</f>
        <v>0</v>
      </c>
      <c r="I80" s="111">
        <f>SUM(I81:I84)</f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114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115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116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117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>$H87      +$J87      +$L87      +$N87</f>
        <v>0</v>
      </c>
      <c r="Q87" s="113">
        <f>$I87      +$K87      +$M87      +$O87</f>
        <v>0</v>
      </c>
      <c r="R87" s="89">
        <f>IF(($J87      =0),0,((($L87      -$J87      )/$J87      )*100))</f>
        <v>0</v>
      </c>
      <c r="S87" s="90">
        <f>IF(($K87      =0),0,((($M87      -$K87      )/$K87      )*100))</f>
        <v>0</v>
      </c>
      <c r="T87" s="89">
        <f>IF(($E87      =0),0,(($P87      /$E87      )*100))</f>
        <v>0</v>
      </c>
      <c r="U87" s="90">
        <f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>$B88      +$C88      +$D88</f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>$H88      +$J88      +$L88      +$N88</f>
        <v>0</v>
      </c>
      <c r="Q88" s="115">
        <f>$I88      +$K88      +$M88      +$O88</f>
        <v>0</v>
      </c>
      <c r="R88" s="89">
        <f>IF(($J88      =0),0,((($L88      -$J88      )/$J88      )*100))</f>
        <v>0</v>
      </c>
      <c r="S88" s="90">
        <f>IF(($K88      =0),0,((($M88      -$K88      )/$K88      )*100))</f>
        <v>0</v>
      </c>
      <c r="T88" s="89">
        <f>IF(($E88      =0),0,(($P88      /$E88      )*100))</f>
        <v>0</v>
      </c>
      <c r="U88" s="90">
        <f>IF(($E88      =0),0,(($Q88      /$E88      )*100))</f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>$B89      +$C89      +$D89</f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>$H89      +$J89      +$L89      +$N89</f>
        <v>0</v>
      </c>
      <c r="Q89" s="115">
        <f>$I89      +$K89      +$M89      +$O89</f>
        <v>0</v>
      </c>
      <c r="R89" s="89">
        <f>IF(($J89      =0),0,((($L89      -$J89      )/$J89      )*100))</f>
        <v>0</v>
      </c>
      <c r="S89" s="90">
        <f>IF(($K89      =0),0,((($M89      -$K89      )/$K89      )*100))</f>
        <v>0</v>
      </c>
      <c r="T89" s="89">
        <f>IF(($E89      =0),0,(($P89      /$E89      )*100))</f>
        <v>0</v>
      </c>
      <c r="U89" s="90">
        <f>IF(($E89      =0),0,(($Q89      /$E89      )*100))</f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>$B90      +$C90      +$D90</f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>$H90      +$J90      +$L90      +$N90</f>
        <v>0</v>
      </c>
      <c r="Q90" s="115">
        <f>$I90      +$K90      +$M90      +$O90</f>
        <v>0</v>
      </c>
      <c r="R90" s="89">
        <f>IF(($J90      =0),0,((($L90      -$J90      )/$J90      )*100))</f>
        <v>0</v>
      </c>
      <c r="S90" s="90">
        <f>IF(($K90      =0),0,((($M90      -$K90      )/$K90      )*100))</f>
        <v>0</v>
      </c>
      <c r="T90" s="89">
        <f>IF(($E90      =0),0,(($P90      /$E90      )*100))</f>
        <v>0</v>
      </c>
      <c r="U90" s="90">
        <f>IF(($E90      =0),0,(($Q90      /$E90      )*100))</f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>$B91      +$C91      +$D91</f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>$H91      +$J91      +$L91      +$N91</f>
        <v>0</v>
      </c>
      <c r="Q91" s="115">
        <f>$I91      +$K91      +$M91      +$O91</f>
        <v>0</v>
      </c>
      <c r="R91" s="89">
        <f>IF(($J91      =0),0,((($L91      -$J91      )/$J91      )*100))</f>
        <v>0</v>
      </c>
      <c r="S91" s="90">
        <f>IF(($K91      =0),0,((($M91      -$K91      )/$K91      )*100))</f>
        <v>0</v>
      </c>
      <c r="T91" s="89">
        <f>IF(($E91      =0),0,(($P91      /$E91      )*100))</f>
        <v>0</v>
      </c>
      <c r="U91" s="90">
        <f>IF(($E91      =0),0,(($Q91      /$E91      )*100))</f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>$B92      +$C92      +$D92</f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>$H92      +$J92      +$L92      +$N92</f>
        <v>0</v>
      </c>
      <c r="Q92" s="115">
        <f>$I92      +$K92      +$M92      +$O92</f>
        <v>0</v>
      </c>
      <c r="R92" s="89">
        <f>IF(($J92      =0),0,((($L92      -$J92      )/$J92      )*100))</f>
        <v>0</v>
      </c>
      <c r="S92" s="90">
        <f>IF(($K92      =0),0,((($M92      -$K92      )/$K92      )*100))</f>
        <v>0</v>
      </c>
      <c r="T92" s="89">
        <f>IF(($E92      =0),0,(($P92      /$E92      )*100))</f>
        <v>0</v>
      </c>
      <c r="U92" s="90">
        <f>IF(($E92      =0),0,(($Q92      /$E92      )*100))</f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>$B93      +$C93      +$D93</f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>$H93      +$J93      +$L93      +$N93</f>
        <v>0</v>
      </c>
      <c r="Q93" s="115">
        <f>$I93      +$K93      +$M93      +$O93</f>
        <v>0</v>
      </c>
      <c r="R93" s="89">
        <f>IF(($J93      =0),0,((($L93      -$J93      )/$J93      )*100))</f>
        <v>0</v>
      </c>
      <c r="S93" s="90">
        <f>IF(($K93      =0),0,((($M93      -$K93      )/$K93      )*100))</f>
        <v>0</v>
      </c>
      <c r="T93" s="89">
        <f>IF(($E93      =0),0,(($P93      /$E93      )*100))</f>
        <v>0</v>
      </c>
      <c r="U93" s="90">
        <f>IF(($E93      =0),0,(($Q93      /$E93      )*100))</f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>$B94      +$C94      +$D94</f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>$H94      +$J94      +$L94      +$N94</f>
        <v>0</v>
      </c>
      <c r="Q94" s="115">
        <f>$I94      +$K94      +$M94      +$O94</f>
        <v>0</v>
      </c>
      <c r="R94" s="89">
        <f>IF(($J94      =0),0,((($L94      -$J94      )/$J94      )*100))</f>
        <v>0</v>
      </c>
      <c r="S94" s="90">
        <f>IF(($K94      =0),0,((($M94      -$K94      )/$K94      )*100))</f>
        <v>0</v>
      </c>
      <c r="T94" s="89">
        <f>IF(($E94      =0),0,(($P94      /$E94      )*100))</f>
        <v>0</v>
      </c>
      <c r="U94" s="90">
        <f>IF(($E94      =0),0,(($Q94      /$E94      )*100))</f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118</v>
      </c>
      <c r="B96" s="121">
        <f>SUM(B97:B111)</f>
        <v>0</v>
      </c>
      <c r="C96" s="121">
        <f>SUM(C97:C111)</f>
        <v>0</v>
      </c>
      <c r="D96" s="121">
        <f>SUM(D97:D111)</f>
        <v>0</v>
      </c>
      <c r="E96" s="121">
        <f>SUM(E97:E111)</f>
        <v>0</v>
      </c>
      <c r="F96" s="121">
        <f>SUM(F97:F111)</f>
        <v>0</v>
      </c>
      <c r="G96" s="121">
        <f>SUM(G97:G111)</f>
        <v>0</v>
      </c>
      <c r="H96" s="121">
        <f>SUM(H97:H111)</f>
        <v>0</v>
      </c>
      <c r="I96" s="121">
        <f>SUM(I97:I111)</f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>IF(L96=0," ",(N96-L96)/L96)</f>
        <v xml:space="preserve"> </v>
      </c>
      <c r="S96" s="20" t="str">
        <f>IF(M96=0," ",(O96-M96)/M96)</f>
        <v xml:space="preserve"> </v>
      </c>
      <c r="T96" s="20" t="str">
        <f>IF(E96=0," ",(P96/E96))</f>
        <v xml:space="preserve"> </v>
      </c>
      <c r="U96" s="21" t="str">
        <f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>IF(L97=0," ",(N97-L97)/L97)</f>
        <v xml:space="preserve"> </v>
      </c>
      <c r="S97" s="23" t="str">
        <f>IF(M97=0," ",(O97-M97)/M97)</f>
        <v xml:space="preserve"> </v>
      </c>
      <c r="T97" s="23" t="str">
        <f>IF(E97=0," ",(P97/E97))</f>
        <v xml:space="preserve"> </v>
      </c>
      <c r="U97" s="24" t="str">
        <f>IF(E97=0," ",(Q97/E97))</f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>IF(L98=0," ",(N98-L98)/L98)</f>
        <v xml:space="preserve"> </v>
      </c>
      <c r="S98" s="23" t="str">
        <f>IF(M98=0," ",(O98-M98)/M98)</f>
        <v xml:space="preserve"> </v>
      </c>
      <c r="T98" s="23" t="str">
        <f>IF(E98=0," ",(P98/E98))</f>
        <v xml:space="preserve"> </v>
      </c>
      <c r="U98" s="24" t="str">
        <f>IF(E98=0," ",(Q98/E98))</f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>SUM(B99:D99)</f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>IF(L99=0," ",(N99-L99)/L99)</f>
        <v xml:space="preserve"> </v>
      </c>
      <c r="S99" s="23" t="str">
        <f>IF(M99=0," ",(O99-M99)/M99)</f>
        <v xml:space="preserve"> </v>
      </c>
      <c r="T99" s="23" t="str">
        <f>IF(E99=0," ",(P99/E99))</f>
        <v xml:space="preserve"> </v>
      </c>
      <c r="U99" s="24" t="str">
        <f>IF(E99=0," ",(Q99/E99))</f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>SUM(B100:D100)</f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>IF(L100=0," ",(N100-L100)/L100)</f>
        <v xml:space="preserve"> </v>
      </c>
      <c r="S100" s="23" t="str">
        <f>IF(M100=0," ",(O100-M100)/M100)</f>
        <v xml:space="preserve"> </v>
      </c>
      <c r="T100" s="23" t="str">
        <f>IF(E100=0," ",(P100/E100))</f>
        <v xml:space="preserve"> </v>
      </c>
      <c r="U100" s="24" t="str">
        <f>IF(E100=0," ",(Q100/E100))</f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>SUM(B101:D101)</f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>IF(L101=0," ",(N101-L101)/L101)</f>
        <v xml:space="preserve"> </v>
      </c>
      <c r="S101" s="23" t="str">
        <f>IF(M101=0," ",(O101-M101)/M101)</f>
        <v xml:space="preserve"> </v>
      </c>
      <c r="T101" s="23" t="str">
        <f>IF(E101=0," ",(P101/E101))</f>
        <v xml:space="preserve"> </v>
      </c>
      <c r="U101" s="24" t="str">
        <f>IF(E101=0," ",(Q101/E101))</f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>SUM(B102:D102)</f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>IF(L102=0," ",(N102-L102)/L102)</f>
        <v xml:space="preserve"> </v>
      </c>
      <c r="S102" s="23" t="str">
        <f>IF(M102=0," ",(O102-M102)/M102)</f>
        <v xml:space="preserve"> </v>
      </c>
      <c r="T102" s="23" t="str">
        <f>IF(E102=0," ",(P102/E102))</f>
        <v xml:space="preserve"> </v>
      </c>
      <c r="U102" s="24" t="str">
        <f>IF(E102=0," ",(Q102/E102))</f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>SUM(B103:D103)</f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>IF(L103=0," ",(N103-L103)/L103)</f>
        <v xml:space="preserve"> </v>
      </c>
      <c r="S103" s="23" t="str">
        <f>IF(M103=0," ",(O103-M103)/M103)</f>
        <v xml:space="preserve"> </v>
      </c>
      <c r="T103" s="23" t="str">
        <f>IF(E103=0," ",(P103/E103))</f>
        <v xml:space="preserve"> </v>
      </c>
      <c r="U103" s="24" t="str">
        <f>IF(E103=0," ",(Q103/E103))</f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>SUM(B104:D104)</f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>IF(L104=0," ",(N104-L104)/L104)</f>
        <v xml:space="preserve"> </v>
      </c>
      <c r="S104" s="23" t="str">
        <f>IF(M104=0," ",(O104-M104)/M104)</f>
        <v xml:space="preserve"> </v>
      </c>
      <c r="T104" s="23" t="str">
        <f>IF(E104=0," ",(P104/E104))</f>
        <v xml:space="preserve"> </v>
      </c>
      <c r="U104" s="24" t="str">
        <f>IF(E104=0," ",(Q104/E104))</f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>SUM(B105:D105)</f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>IF(L105=0," ",(N105-L105)/L105)</f>
        <v xml:space="preserve"> </v>
      </c>
      <c r="S105" s="23" t="str">
        <f>IF(M105=0," ",(O105-M105)/M105)</f>
        <v xml:space="preserve"> </v>
      </c>
      <c r="T105" s="23" t="str">
        <f>IF(E105=0," ",(P105/E105))</f>
        <v xml:space="preserve"> </v>
      </c>
      <c r="U105" s="24" t="str">
        <f>IF(E105=0," ",(Q105/E105))</f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>SUM(B106:D106)</f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>IF(L106=0," ",(N106-L106)/L106)</f>
        <v xml:space="preserve"> </v>
      </c>
      <c r="S106" s="23" t="str">
        <f>IF(M106=0," ",(O106-M106)/M106)</f>
        <v xml:space="preserve"> </v>
      </c>
      <c r="T106" s="23" t="str">
        <f>IF(E106=0," ",(P106/E106))</f>
        <v xml:space="preserve"> </v>
      </c>
      <c r="U106" s="24" t="str">
        <f>IF(E106=0," ",(Q106/E106))</f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>SUM(B107:D107)</f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>IF(L107=0," ",(N107-L107)/L107)</f>
        <v xml:space="preserve"> </v>
      </c>
      <c r="S107" s="23" t="str">
        <f>IF(M107=0," ",(O107-M107)/M107)</f>
        <v xml:space="preserve"> </v>
      </c>
      <c r="T107" s="23" t="str">
        <f>IF(E107=0," ",(P107/E107))</f>
        <v xml:space="preserve"> </v>
      </c>
      <c r="U107" s="24" t="str">
        <f>IF(E107=0," ",(Q107/E107))</f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>SUM(B108:D108)</f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>IF(L108=0," ",(N108-L108)/L108)</f>
        <v xml:space="preserve"> </v>
      </c>
      <c r="S108" s="23" t="str">
        <f>IF(M108=0," ",(O108-M108)/M108)</f>
        <v xml:space="preserve"> </v>
      </c>
      <c r="T108" s="23" t="str">
        <f>IF(E108=0," ",(P108/E108))</f>
        <v xml:space="preserve"> </v>
      </c>
      <c r="U108" s="24" t="str">
        <f>IF(E108=0," ",(Q108/E108))</f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>SUM(B109:D109)</f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>IF(L109=0," ",(N109-L109)/L109)</f>
        <v xml:space="preserve"> </v>
      </c>
      <c r="S109" s="23" t="str">
        <f>IF(M109=0," ",(O109-M109)/M109)</f>
        <v xml:space="preserve"> </v>
      </c>
      <c r="T109" s="23" t="str">
        <f>IF(E109=0," ",(P109/E109))</f>
        <v xml:space="preserve"> </v>
      </c>
      <c r="U109" s="24" t="str">
        <f>IF(E109=0," ",(Q109/E109))</f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>SUM(B110:D110)</f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>IF(L110=0," ",(N110-L110)/L110)</f>
        <v xml:space="preserve"> </v>
      </c>
      <c r="S110" s="23" t="str">
        <f>IF(M110=0," ",(O110-M110)/M110)</f>
        <v xml:space="preserve"> </v>
      </c>
      <c r="T110" s="23" t="str">
        <f>IF(E110=0," ",(P110/E110))</f>
        <v xml:space="preserve"> </v>
      </c>
      <c r="U110" s="24" t="str">
        <f>IF(E110=0," ",(Q110/E110))</f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>SUM(B111:D111)</f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>IF(L111=0," ",(N111-L111)/L111)</f>
        <v xml:space="preserve"> </v>
      </c>
      <c r="S111" s="23" t="str">
        <f>IF(M111=0," ",(O111-M111)/M111)</f>
        <v xml:space="preserve"> </v>
      </c>
      <c r="T111" s="23" t="str">
        <f>IF(E111=0," ",(P111/E111))</f>
        <v xml:space="preserve"> </v>
      </c>
      <c r="U111" s="24" t="str">
        <f>IF(E111=0," ",(Q111/E111))</f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>IF(L112=0," ",(N112-L112)/L112)</f>
        <v xml:space="preserve"> </v>
      </c>
      <c r="S112" s="21" t="str">
        <f>IF(M112=0," ",(O112-M112)/M112)</f>
        <v xml:space="preserve"> </v>
      </c>
      <c r="T112" s="20" t="str">
        <f>IF(E112=0," ",(P112/E112))</f>
        <v xml:space="preserve"> </v>
      </c>
      <c r="U112" s="21" t="str">
        <f>IF(E112=0," ",(Q112/E112))</f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>B96+B86</f>
        <v>#VALUE!</v>
      </c>
      <c r="C113" s="126">
        <f>C96+C86</f>
        <v>0</v>
      </c>
      <c r="D113" s="126">
        <f>D96+D86</f>
        <v>0</v>
      </c>
      <c r="E113" s="126">
        <f>E96+E86</f>
        <v>0</v>
      </c>
      <c r="F113" s="126">
        <f>F96+F86</f>
        <v>0</v>
      </c>
      <c r="G113" s="126">
        <f>G96+G86</f>
        <v>0</v>
      </c>
      <c r="H113" s="126">
        <f>H96+H86</f>
        <v>0</v>
      </c>
      <c r="I113" s="126">
        <f>I96+I86</f>
        <v>0</v>
      </c>
      <c r="J113" s="126">
        <f>J96+J86</f>
        <v>0</v>
      </c>
      <c r="K113" s="126">
        <f>K96+K86</f>
        <v>0</v>
      </c>
      <c r="L113" s="126">
        <f>L96+L86</f>
        <v>0</v>
      </c>
      <c r="M113" s="126">
        <f>M96+M86</f>
        <v>0</v>
      </c>
      <c r="N113" s="126">
        <f>N96+N86</f>
        <v>0</v>
      </c>
      <c r="O113" s="126">
        <f>O96+O86</f>
        <v>0</v>
      </c>
      <c r="P113" s="126">
        <f>P96+P86</f>
        <v>0</v>
      </c>
      <c r="Q113" s="126">
        <f>Q96+Q86</f>
        <v>0</v>
      </c>
      <c r="R113" s="20" t="str">
        <f>IF(L113=0," ",(N113-L113)/L113)</f>
        <v xml:space="preserve"> </v>
      </c>
      <c r="S113" s="21" t="str">
        <f>IF(M113=0," ",(O113-M113)/M113)</f>
        <v xml:space="preserve"> </v>
      </c>
      <c r="T113" s="20" t="str">
        <f>IF(E113=0," ",(P113/E113))</f>
        <v xml:space="preserve"> </v>
      </c>
      <c r="U113" s="21" t="str">
        <f>IF(E113=0," ",(Q113/E113))</f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119</v>
      </c>
      <c r="B114" s="128" t="str">
        <f>B86</f>
        <v/>
      </c>
      <c r="C114" s="128">
        <f>C86</f>
        <v>0</v>
      </c>
      <c r="D114" s="128">
        <f>D86</f>
        <v>0</v>
      </c>
      <c r="E114" s="128">
        <f>E86</f>
        <v>0</v>
      </c>
      <c r="F114" s="128">
        <f>F86</f>
        <v>0</v>
      </c>
      <c r="G114" s="128">
        <f>G86</f>
        <v>0</v>
      </c>
      <c r="H114" s="128">
        <f>H86</f>
        <v>0</v>
      </c>
      <c r="I114" s="128">
        <f>I86</f>
        <v>0</v>
      </c>
      <c r="J114" s="128">
        <f>J86</f>
        <v>0</v>
      </c>
      <c r="K114" s="128">
        <f>K86</f>
        <v>0</v>
      </c>
      <c r="L114" s="128">
        <f>L86</f>
        <v>0</v>
      </c>
      <c r="M114" s="128">
        <f>M86</f>
        <v>0</v>
      </c>
      <c r="N114" s="128">
        <f>N86</f>
        <v>0</v>
      </c>
      <c r="O114" s="128">
        <f>O86</f>
        <v>0</v>
      </c>
      <c r="P114" s="128">
        <f>P86</f>
        <v>0</v>
      </c>
      <c r="Q114" s="128">
        <f>Q86</f>
        <v>0</v>
      </c>
      <c r="R114" s="20" t="str">
        <f>IF(L114=0," ",(N114-L114)/L114)</f>
        <v xml:space="preserve"> </v>
      </c>
      <c r="S114" s="21" t="str">
        <f>IF(M114=0," ",(O114-M114)/M114)</f>
        <v xml:space="preserve"> </v>
      </c>
      <c r="T114" s="20" t="str">
        <f>IF(E114=0," ",(P114/E114))</f>
        <v xml:space="preserve"> </v>
      </c>
      <c r="U114" s="21" t="str">
        <f>IF(E114=0," ",(Q114/E114))</f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120</v>
      </c>
    </row>
    <row r="117" spans="1:23" x14ac:dyDescent="0.2">
      <c r="A117" s="29" t="s">
        <v>121</v>
      </c>
    </row>
    <row r="118" spans="1:23" x14ac:dyDescent="0.2">
      <c r="A118" s="29" t="s">
        <v>122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123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124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125</v>
      </c>
    </row>
    <row r="124" spans="1:23" x14ac:dyDescent="0.2">
      <c r="A124" s="30" t="s">
        <v>91</v>
      </c>
      <c r="G124" s="30" t="s">
        <v>91</v>
      </c>
      <c r="W124" s="30"/>
    </row>
    <row r="125" spans="1:23" x14ac:dyDescent="0.2">
      <c r="A125" s="30"/>
      <c r="G125" s="30"/>
      <c r="W125" s="30"/>
    </row>
    <row r="126" spans="1:23" x14ac:dyDescent="0.2">
      <c r="A126" s="30" t="s">
        <v>91</v>
      </c>
      <c r="G126" s="30" t="s">
        <v>91</v>
      </c>
      <c r="W126" s="30"/>
    </row>
  </sheetData>
  <sheetProtection algorithmName="SHA-512" hashValue="K52eJIA8noeMpgJkzXgRBiUybpMMZ0wdi1XaAWKzvLEzU3O4ak9WS6GnFAjOaL7xebuJXUZskfSHzkCsVKHK+w==" saltValue="2ON2vzs38Gs9GQNy2UPA1A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9E330-9761-41B1-BA05-CC43EE44A552}">
  <sheetPr>
    <pageSetUpPr fitToPage="1"/>
  </sheetPr>
  <dimension ref="A1:W126"/>
  <sheetViews>
    <sheetView showGridLines="0" workbookViewId="0">
      <selection activeCell="A10" sqref="A10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204782000</v>
      </c>
      <c r="C9" s="92">
        <v>-15051000</v>
      </c>
      <c r="D9" s="92"/>
      <c r="E9" s="92">
        <f>$B9       +$C9       +$D9</f>
        <v>189731000</v>
      </c>
      <c r="F9" s="93">
        <v>189731000</v>
      </c>
      <c r="G9" s="94">
        <v>189731000</v>
      </c>
      <c r="H9" s="93">
        <v>17932000</v>
      </c>
      <c r="I9" s="94">
        <v>17931682</v>
      </c>
      <c r="J9" s="93">
        <v>36547000</v>
      </c>
      <c r="K9" s="94">
        <v>22209239</v>
      </c>
      <c r="L9" s="93">
        <v>24758000</v>
      </c>
      <c r="M9" s="94">
        <v>19324970</v>
      </c>
      <c r="N9" s="93"/>
      <c r="O9" s="94"/>
      <c r="P9" s="93">
        <f>$H9       +$J9       +$L9       +$N9</f>
        <v>79237000</v>
      </c>
      <c r="Q9" s="94">
        <f>$I9       +$K9       +$M9       +$O9</f>
        <v>59465891</v>
      </c>
      <c r="R9" s="48">
        <f>IF(($J9       =0),0,((($L9       -$J9       )/$J9       )*100))</f>
        <v>-32.257093605494298</v>
      </c>
      <c r="S9" s="49">
        <f>IF(($K9       =0),0,((($M9       -$K9       )/$K9       )*100))</f>
        <v>-12.986797971781023</v>
      </c>
      <c r="T9" s="48">
        <f>IF(($E9       =0),0,(($P9       /$E9       )*100))</f>
        <v>41.762811559523747</v>
      </c>
      <c r="U9" s="50">
        <f>IF(($E9       =0),0,(($Q9       /$E9       )*100))</f>
        <v>31.34221134132008</v>
      </c>
      <c r="V9" s="93">
        <v>0</v>
      </c>
      <c r="W9" s="94" t="s">
        <v>1</v>
      </c>
    </row>
    <row r="10" spans="1:23" ht="12.95" customHeight="1" x14ac:dyDescent="0.2">
      <c r="A10" s="47" t="s">
        <v>37</v>
      </c>
      <c r="B10" s="92">
        <v>19350000</v>
      </c>
      <c r="C10" s="92"/>
      <c r="D10" s="92"/>
      <c r="E10" s="92">
        <f>$B10      +$C10      +$D10</f>
        <v>19350000</v>
      </c>
      <c r="F10" s="93">
        <v>19350000</v>
      </c>
      <c r="G10" s="94">
        <v>19350000</v>
      </c>
      <c r="H10" s="93">
        <v>4075000</v>
      </c>
      <c r="I10" s="94">
        <v>1254707</v>
      </c>
      <c r="J10" s="93">
        <v>4148000</v>
      </c>
      <c r="K10" s="94">
        <v>1429261</v>
      </c>
      <c r="L10" s="93">
        <v>2926000</v>
      </c>
      <c r="M10" s="94">
        <v>3241048</v>
      </c>
      <c r="N10" s="93"/>
      <c r="O10" s="94"/>
      <c r="P10" s="93">
        <f>$H10      +$J10      +$L10      +$N10</f>
        <v>11149000</v>
      </c>
      <c r="Q10" s="94">
        <f>$I10      +$K10      +$M10      +$O10</f>
        <v>5925016</v>
      </c>
      <c r="R10" s="48">
        <f>IF(($J10      =0),0,((($L10      -$J10      )/$J10      )*100))</f>
        <v>-29.459980713596913</v>
      </c>
      <c r="S10" s="49">
        <f>IF(($K10      =0),0,((($M10      -$K10      )/$K10      )*100))</f>
        <v>126.76390106495595</v>
      </c>
      <c r="T10" s="48">
        <f>IF(($E10      =0),0,(($P10      /$E10      )*100))</f>
        <v>57.617571059431526</v>
      </c>
      <c r="U10" s="50">
        <f>IF(($E10      =0),0,(($Q10      /$E10      )*100))</f>
        <v>30.620237726098193</v>
      </c>
      <c r="V10" s="93">
        <v>0</v>
      </c>
      <c r="W10" s="94" t="s">
        <v>1</v>
      </c>
    </row>
    <row r="11" spans="1:23" ht="12.95" customHeight="1" x14ac:dyDescent="0.2">
      <c r="A11" s="47" t="s">
        <v>38</v>
      </c>
      <c r="B11" s="92">
        <v>6000000</v>
      </c>
      <c r="C11" s="92">
        <v>-431000</v>
      </c>
      <c r="D11" s="92"/>
      <c r="E11" s="92">
        <f>$B11      +$C11      +$D11</f>
        <v>5569000</v>
      </c>
      <c r="F11" s="93">
        <v>5569000</v>
      </c>
      <c r="G11" s="94">
        <v>5569000</v>
      </c>
      <c r="H11" s="93">
        <v>1739000</v>
      </c>
      <c r="I11" s="94">
        <v>885684</v>
      </c>
      <c r="J11" s="93">
        <v>1244000</v>
      </c>
      <c r="K11" s="94">
        <v>1245813</v>
      </c>
      <c r="L11" s="93">
        <v>879000</v>
      </c>
      <c r="M11" s="94">
        <v>879809</v>
      </c>
      <c r="N11" s="93"/>
      <c r="O11" s="94"/>
      <c r="P11" s="93">
        <f>$H11      +$J11      +$L11      +$N11</f>
        <v>3862000</v>
      </c>
      <c r="Q11" s="94">
        <f>$I11      +$K11      +$M11      +$O11</f>
        <v>3011306</v>
      </c>
      <c r="R11" s="48">
        <f>IF(($J11      =0),0,((($L11      -$J11      )/$J11      )*100))</f>
        <v>-29.340836012861736</v>
      </c>
      <c r="S11" s="49">
        <f>IF(($K11      =0),0,((($M11      -$K11      )/$K11      )*100))</f>
        <v>-29.378726983905288</v>
      </c>
      <c r="T11" s="48">
        <f>IF(($E11      =0),0,(($P11      /$E11      )*100))</f>
        <v>69.348177410666196</v>
      </c>
      <c r="U11" s="50">
        <f>IF(($E11      =0),0,(($Q11      /$E11      )*100))</f>
        <v>54.072652181720237</v>
      </c>
      <c r="V11" s="93">
        <v>0</v>
      </c>
      <c r="W11" s="94" t="s">
        <v>1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>$B12      +$C12      +$D12</f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>$H12      +$J12      +$L12      +$N12</f>
        <v>0</v>
      </c>
      <c r="Q12" s="94">
        <f>$I12      +$K12      +$M12      +$O12</f>
        <v>0</v>
      </c>
      <c r="R12" s="48">
        <f>IF(($J12      =0),0,((($L12      -$J12      )/$J12      )*100))</f>
        <v>0</v>
      </c>
      <c r="S12" s="49">
        <f>IF(($K12      =0),0,((($M12      -$K12      )/$K12      )*100))</f>
        <v>0</v>
      </c>
      <c r="T12" s="48">
        <f>IF(($E12      =0),0,(($P12      /$E12      )*100))</f>
        <v>0</v>
      </c>
      <c r="U12" s="50">
        <f>IF(($E12      =0),0,(($Q12      /$E12      )*100))</f>
        <v>0</v>
      </c>
      <c r="V12" s="93">
        <v>0</v>
      </c>
      <c r="W12" s="94" t="s">
        <v>1</v>
      </c>
    </row>
    <row r="13" spans="1:23" ht="12.95" customHeight="1" x14ac:dyDescent="0.2">
      <c r="A13" s="47" t="s">
        <v>40</v>
      </c>
      <c r="B13" s="92">
        <v>632204000</v>
      </c>
      <c r="C13" s="92">
        <v>-35464000</v>
      </c>
      <c r="D13" s="92"/>
      <c r="E13" s="92">
        <f>$B13      +$C13      +$D13</f>
        <v>596740000</v>
      </c>
      <c r="F13" s="93">
        <v>596740000</v>
      </c>
      <c r="G13" s="94">
        <v>596740000</v>
      </c>
      <c r="H13" s="93">
        <v>54853000</v>
      </c>
      <c r="I13" s="94">
        <v>18060815</v>
      </c>
      <c r="J13" s="93">
        <v>120016000</v>
      </c>
      <c r="K13" s="94">
        <v>86568417</v>
      </c>
      <c r="L13" s="93">
        <v>124521000</v>
      </c>
      <c r="M13" s="94">
        <v>76644774</v>
      </c>
      <c r="N13" s="93"/>
      <c r="O13" s="94"/>
      <c r="P13" s="93">
        <f>$H13      +$J13      +$L13      +$N13</f>
        <v>299390000</v>
      </c>
      <c r="Q13" s="94">
        <f>$I13      +$K13      +$M13      +$O13</f>
        <v>181274006</v>
      </c>
      <c r="R13" s="48">
        <f>IF(($J13      =0),0,((($L13      -$J13      )/$J13      )*100))</f>
        <v>3.7536661778429541</v>
      </c>
      <c r="S13" s="49">
        <f>IF(($K13      =0),0,((($M13      -$K13      )/$K13      )*100))</f>
        <v>-11.4633527375232</v>
      </c>
      <c r="T13" s="48">
        <f>IF(($E13      =0),0,(($P13      /$E13      )*100))</f>
        <v>50.170928712672179</v>
      </c>
      <c r="U13" s="50">
        <f>IF(($E13      =0),0,(($Q13      /$E13      )*100))</f>
        <v>30.377384790696116</v>
      </c>
      <c r="V13" s="93">
        <v>6551000</v>
      </c>
      <c r="W13" s="94" t="s">
        <v>1</v>
      </c>
    </row>
    <row r="14" spans="1:23" ht="12.95" customHeight="1" x14ac:dyDescent="0.2">
      <c r="A14" s="47" t="s">
        <v>41</v>
      </c>
      <c r="B14" s="92">
        <v>6200000</v>
      </c>
      <c r="C14" s="92">
        <v>78879000</v>
      </c>
      <c r="D14" s="92"/>
      <c r="E14" s="92">
        <f>$B14      +$C14      +$D14</f>
        <v>85079000</v>
      </c>
      <c r="F14" s="93">
        <v>85079000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>$H14      +$J14      +$L14      +$N14</f>
        <v>0</v>
      </c>
      <c r="Q14" s="94">
        <f>$I14      +$K14      +$M14      +$O14</f>
        <v>0</v>
      </c>
      <c r="R14" s="48">
        <f>IF(($J14      =0),0,((($L14      -$J14      )/$J14      )*100))</f>
        <v>0</v>
      </c>
      <c r="S14" s="49">
        <f>IF(($K14      =0),0,((($M14      -$K14      )/$K14      )*100))</f>
        <v>0</v>
      </c>
      <c r="T14" s="48">
        <f>IF(($E14      =0),0,(($P14      /$E14      )*100))</f>
        <v>0</v>
      </c>
      <c r="U14" s="50">
        <f>IF(($E14      =0),0,(($Q14      /$E14      )*100))</f>
        <v>0</v>
      </c>
      <c r="V14" s="93">
        <v>0</v>
      </c>
      <c r="W14" s="94" t="s">
        <v>1</v>
      </c>
    </row>
    <row r="15" spans="1:23" ht="12.95" customHeight="1" x14ac:dyDescent="0.2">
      <c r="A15" s="51" t="s">
        <v>42</v>
      </c>
      <c r="B15" s="95">
        <f>SUM(B9:B14)</f>
        <v>868536000</v>
      </c>
      <c r="C15" s="95">
        <f>SUM(C9:C14)</f>
        <v>27933000</v>
      </c>
      <c r="D15" s="95"/>
      <c r="E15" s="95">
        <f>$B15      +$C15      +$D15</f>
        <v>896469000</v>
      </c>
      <c r="F15" s="96">
        <f>SUM(F9:F14)</f>
        <v>896469000</v>
      </c>
      <c r="G15" s="97">
        <f>SUM(G9:G14)</f>
        <v>811390000</v>
      </c>
      <c r="H15" s="96">
        <f>SUM(H9:H14)</f>
        <v>78599000</v>
      </c>
      <c r="I15" s="97">
        <f>SUM(I9:I14)</f>
        <v>38132888</v>
      </c>
      <c r="J15" s="96">
        <f>SUM(J9:J14)</f>
        <v>161955000</v>
      </c>
      <c r="K15" s="97">
        <f>SUM(K9:K14)</f>
        <v>111452730</v>
      </c>
      <c r="L15" s="96">
        <f>SUM(L9:L14)</f>
        <v>153084000</v>
      </c>
      <c r="M15" s="97">
        <f>SUM(M9:M14)</f>
        <v>100090601</v>
      </c>
      <c r="N15" s="96">
        <f>SUM(N9:N14)</f>
        <v>0</v>
      </c>
      <c r="O15" s="97">
        <f>SUM(O9:O14)</f>
        <v>0</v>
      </c>
      <c r="P15" s="96">
        <f>$H15      +$J15      +$L15      +$N15</f>
        <v>393638000</v>
      </c>
      <c r="Q15" s="97">
        <f>$I15      +$K15      +$M15      +$O15</f>
        <v>249676219</v>
      </c>
      <c r="R15" s="52">
        <f>IF(($J15      =0),0,((($L15      -$J15      )/$J15      )*100))</f>
        <v>-5.4774474391034547</v>
      </c>
      <c r="S15" s="53">
        <f>IF(($K15      =0),0,((($M15      -$K15      )/$K15      )*100))</f>
        <v>-10.194572174230277</v>
      </c>
      <c r="T15" s="52">
        <f>IF((SUM($E9:$E13))=0,0,(P15/(SUM($E9:$E13))*100))</f>
        <v>48.514031476848373</v>
      </c>
      <c r="U15" s="54">
        <f>IF((SUM($E9:$E13))=0,0,(Q15/(SUM($E9:$E13))*100))</f>
        <v>30.771419292818496</v>
      </c>
      <c r="V15" s="96">
        <f>SUM(V9:V14)</f>
        <v>6551000</v>
      </c>
      <c r="W15" s="97" t="s">
        <v>1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158007000</v>
      </c>
      <c r="C17" s="92"/>
      <c r="D17" s="92"/>
      <c r="E17" s="92">
        <f>$B17      +$C17      +$D17</f>
        <v>158007000</v>
      </c>
      <c r="F17" s="93">
        <v>158007000</v>
      </c>
      <c r="G17" s="94">
        <v>158007000</v>
      </c>
      <c r="H17" s="93">
        <v>6579000</v>
      </c>
      <c r="I17" s="94"/>
      <c r="J17" s="93">
        <v>67526000</v>
      </c>
      <c r="K17" s="94"/>
      <c r="L17" s="93">
        <v>35568000</v>
      </c>
      <c r="M17" s="94">
        <v>17764719</v>
      </c>
      <c r="N17" s="93"/>
      <c r="O17" s="94"/>
      <c r="P17" s="93">
        <f>$H17      +$J17      +$L17      +$N17</f>
        <v>109673000</v>
      </c>
      <c r="Q17" s="94">
        <f>$I17      +$K17      +$M17      +$O17</f>
        <v>17764719</v>
      </c>
      <c r="R17" s="48">
        <f>IF(($J17      =0),0,((($L17      -$J17      )/$J17      )*100))</f>
        <v>-47.32695554305009</v>
      </c>
      <c r="S17" s="49">
        <f>IF(($K17      =0),0,((($M17      -$K17      )/$K17      )*100))</f>
        <v>0</v>
      </c>
      <c r="T17" s="48">
        <f>IF(($E17      =0),0,(($P17      /$E17      )*100))</f>
        <v>69.410216003088479</v>
      </c>
      <c r="U17" s="50">
        <f>IF(($E17      =0),0,(($Q17      /$E17      )*100))</f>
        <v>11.24299493060434</v>
      </c>
      <c r="V17" s="93">
        <v>0</v>
      </c>
      <c r="W17" s="94" t="s">
        <v>1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>$H18      +$J18      +$L18      +$N18</f>
        <v>0</v>
      </c>
      <c r="Q18" s="94">
        <f>$I18      +$K18      +$M18      +$O18</f>
        <v>0</v>
      </c>
      <c r="R18" s="48">
        <f>IF(($J18      =0),0,((($L18      -$J18      )/$J18      )*100))</f>
        <v>0</v>
      </c>
      <c r="S18" s="49">
        <f>IF(($K18      =0),0,((($M18      -$K18      )/$K18      )*100))</f>
        <v>0</v>
      </c>
      <c r="T18" s="48">
        <f>IF(($E18      =0),0,(($P18      /$E18      )*100))</f>
        <v>0</v>
      </c>
      <c r="U18" s="50">
        <f>IF(($E18      =0),0,(($Q18      /$E18      )*100))</f>
        <v>0</v>
      </c>
      <c r="V18" s="93">
        <v>0</v>
      </c>
      <c r="W18" s="94" t="s">
        <v>1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>$B19      +$C19      +$D19</f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>$H19      +$J19      +$L19      +$N19</f>
        <v>0</v>
      </c>
      <c r="Q19" s="94">
        <f>$I19      +$K19      +$M19      +$O19</f>
        <v>0</v>
      </c>
      <c r="R19" s="48">
        <f>IF(($J19      =0),0,((($L19      -$J19      )/$J19      )*100))</f>
        <v>0</v>
      </c>
      <c r="S19" s="49">
        <f>IF(($K19      =0),0,((($M19      -$K19      )/$K19      )*100))</f>
        <v>0</v>
      </c>
      <c r="T19" s="48">
        <f>IF(($E19      =0),0,(($P19      /$E19      )*100))</f>
        <v>0</v>
      </c>
      <c r="U19" s="50">
        <f>IF(($E19      =0),0,(($Q19      /$E19      )*100))</f>
        <v>0</v>
      </c>
      <c r="V19" s="93">
        <v>0</v>
      </c>
      <c r="W19" s="94" t="s">
        <v>1</v>
      </c>
    </row>
    <row r="20" spans="1:23" ht="12.95" customHeight="1" x14ac:dyDescent="0.2">
      <c r="A20" s="47" t="s">
        <v>47</v>
      </c>
      <c r="B20" s="92">
        <v>55200000</v>
      </c>
      <c r="C20" s="92">
        <v>6500000</v>
      </c>
      <c r="D20" s="92"/>
      <c r="E20" s="92">
        <f>$B20      +$C20      +$D20</f>
        <v>61700000</v>
      </c>
      <c r="F20" s="93">
        <v>61700000</v>
      </c>
      <c r="G20" s="94">
        <v>61700000</v>
      </c>
      <c r="H20" s="93"/>
      <c r="I20" s="94"/>
      <c r="J20" s="93"/>
      <c r="K20" s="94"/>
      <c r="L20" s="93"/>
      <c r="M20" s="94"/>
      <c r="N20" s="93"/>
      <c r="O20" s="94"/>
      <c r="P20" s="93">
        <f>$H20      +$J20      +$L20      +$N20</f>
        <v>0</v>
      </c>
      <c r="Q20" s="94">
        <f>$I20      +$K20      +$M20      +$O20</f>
        <v>0</v>
      </c>
      <c r="R20" s="48">
        <f>IF(($J20      =0),0,((($L20      -$J20      )/$J20      )*100))</f>
        <v>0</v>
      </c>
      <c r="S20" s="49">
        <f>IF(($K20      =0),0,((($M20      -$K20      )/$K20      )*100))</f>
        <v>0</v>
      </c>
      <c r="T20" s="48">
        <f>IF(($E20      =0),0,(($P20      /$E20      )*100))</f>
        <v>0</v>
      </c>
      <c r="U20" s="50">
        <f>IF(($E20      =0),0,(($Q20      /$E20      )*100))</f>
        <v>0</v>
      </c>
      <c r="V20" s="93">
        <v>0</v>
      </c>
      <c r="W20" s="94" t="s">
        <v>1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>$B21      +$C21      +$D21</f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>$H21      +$J21      +$L21      +$N21</f>
        <v>0</v>
      </c>
      <c r="Q21" s="94">
        <f>$I21      +$K21      +$M21      +$O21</f>
        <v>0</v>
      </c>
      <c r="R21" s="48">
        <f>IF(($J21      =0),0,((($L21      -$J21      )/$J21      )*100))</f>
        <v>0</v>
      </c>
      <c r="S21" s="49">
        <f>IF(($K21      =0),0,((($M21      -$K21      )/$K21      )*100))</f>
        <v>0</v>
      </c>
      <c r="T21" s="48">
        <f>IF(($E21      =0),0,(($P21      /$E21      )*100))</f>
        <v>0</v>
      </c>
      <c r="U21" s="50">
        <f>IF(($E21      =0),0,(($Q21      /$E21      )*100))</f>
        <v>0</v>
      </c>
      <c r="V21" s="93">
        <v>0</v>
      </c>
      <c r="W21" s="94" t="s">
        <v>1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>$B22      +$C22      +$D22</f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>$H22      +$J22      +$L22      +$N22</f>
        <v>0</v>
      </c>
      <c r="Q22" s="94">
        <f>$I22      +$K22      +$M22      +$O22</f>
        <v>0</v>
      </c>
      <c r="R22" s="48">
        <f>IF(($J22      =0),0,((($L22      -$J22      )/$J22      )*100))</f>
        <v>0</v>
      </c>
      <c r="S22" s="49">
        <f>IF(($K22      =0),0,((($M22      -$K22      )/$K22      )*100))</f>
        <v>0</v>
      </c>
      <c r="T22" s="48">
        <f>IF(($E22      =0),0,(($P22      /$E22      )*100))</f>
        <v>0</v>
      </c>
      <c r="U22" s="50">
        <f>IF(($E22      =0),0,(($Q22      /$E22      )*100))</f>
        <v>0</v>
      </c>
      <c r="V22" s="93">
        <v>0</v>
      </c>
      <c r="W22" s="94" t="s">
        <v>1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>$B23      +$C23      +$D23</f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>$H23      +$J23      +$L23      +$N23</f>
        <v>0</v>
      </c>
      <c r="Q23" s="94">
        <f>$I23      +$K23      +$M23      +$O23</f>
        <v>0</v>
      </c>
      <c r="R23" s="48">
        <f>IF(($J23      =0),0,((($L23      -$J23      )/$J23      )*100))</f>
        <v>0</v>
      </c>
      <c r="S23" s="49">
        <f>IF(($K23      =0),0,((($M23      -$K23      )/$K23      )*100))</f>
        <v>0</v>
      </c>
      <c r="T23" s="48">
        <f>IF(($E23      =0),0,(($P23      /$E23      )*100))</f>
        <v>0</v>
      </c>
      <c r="U23" s="50">
        <f>IF(($E23      =0),0,(($Q23      /$E23      )*100))</f>
        <v>0</v>
      </c>
      <c r="V23" s="93">
        <v>0</v>
      </c>
      <c r="W23" s="94" t="s">
        <v>1</v>
      </c>
    </row>
    <row r="24" spans="1:23" ht="12.95" customHeight="1" x14ac:dyDescent="0.2">
      <c r="A24" s="51" t="s">
        <v>42</v>
      </c>
      <c r="B24" s="95">
        <f>SUM(B17:B23)</f>
        <v>213207000</v>
      </c>
      <c r="C24" s="95">
        <f>SUM(C17:C23)</f>
        <v>6500000</v>
      </c>
      <c r="D24" s="95"/>
      <c r="E24" s="95">
        <f>$B24      +$C24      +$D24</f>
        <v>219707000</v>
      </c>
      <c r="F24" s="96">
        <f>SUM(F17:F23)</f>
        <v>219707000</v>
      </c>
      <c r="G24" s="97">
        <f>SUM(G17:G23)</f>
        <v>219707000</v>
      </c>
      <c r="H24" s="96">
        <f>SUM(H17:H23)</f>
        <v>6579000</v>
      </c>
      <c r="I24" s="97">
        <f>SUM(I17:I23)</f>
        <v>0</v>
      </c>
      <c r="J24" s="96">
        <f>SUM(J17:J23)</f>
        <v>67526000</v>
      </c>
      <c r="K24" s="97">
        <f>SUM(K17:K23)</f>
        <v>0</v>
      </c>
      <c r="L24" s="96">
        <f>SUM(L17:L23)</f>
        <v>35568000</v>
      </c>
      <c r="M24" s="97">
        <f>SUM(M17:M23)</f>
        <v>17764719</v>
      </c>
      <c r="N24" s="96">
        <f>SUM(N17:N23)</f>
        <v>0</v>
      </c>
      <c r="O24" s="97">
        <f>SUM(O17:O23)</f>
        <v>0</v>
      </c>
      <c r="P24" s="96">
        <f>$H24      +$J24      +$L24      +$N24</f>
        <v>109673000</v>
      </c>
      <c r="Q24" s="97">
        <f>$I24      +$K24      +$M24      +$O24</f>
        <v>17764719</v>
      </c>
      <c r="R24" s="52">
        <f>IF(($J24      =0),0,((($L24      -$J24      )/$J24      )*100))</f>
        <v>-47.32695554305009</v>
      </c>
      <c r="S24" s="53">
        <f>IF(($K24      =0),0,((($M24      -$K24      )/$K24      )*100))</f>
        <v>0</v>
      </c>
      <c r="T24" s="52">
        <f>IF(($E24-$E19-$E23)   =0,0,($P24   /($E24-$E19-$E23)   )*100)</f>
        <v>49.917845130105093</v>
      </c>
      <c r="U24" s="54">
        <f>IF(($E24-$E19-$E23)   =0,0,($Q24   /($E24-$E19-$E23)   )*100)</f>
        <v>8.0856408762579246</v>
      </c>
      <c r="V24" s="96">
        <f>SUM(V17:V23)</f>
        <v>0</v>
      </c>
      <c r="W24" s="97" t="s">
        <v>1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1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1</v>
      </c>
    </row>
    <row r="28" spans="1:23" ht="12.95" customHeight="1" x14ac:dyDescent="0.2">
      <c r="A28" s="47" t="s">
        <v>54</v>
      </c>
      <c r="B28" s="92">
        <v>2831055000</v>
      </c>
      <c r="C28" s="92">
        <v>-670000000</v>
      </c>
      <c r="D28" s="92"/>
      <c r="E28" s="92">
        <f>$B28      +$C28      +$D28</f>
        <v>2161055000</v>
      </c>
      <c r="F28" s="93">
        <v>2161055000</v>
      </c>
      <c r="G28" s="94">
        <v>2161055000</v>
      </c>
      <c r="H28" s="93">
        <v>132554000</v>
      </c>
      <c r="I28" s="94">
        <v>57680241</v>
      </c>
      <c r="J28" s="93">
        <v>432747000</v>
      </c>
      <c r="K28" s="94">
        <v>126118325</v>
      </c>
      <c r="L28" s="93">
        <v>407600000</v>
      </c>
      <c r="M28" s="94">
        <v>201976344</v>
      </c>
      <c r="N28" s="93"/>
      <c r="O28" s="94"/>
      <c r="P28" s="93">
        <f>$H28      +$J28      +$L28      +$N28</f>
        <v>972901000</v>
      </c>
      <c r="Q28" s="94">
        <f>$I28      +$K28      +$M28      +$O28</f>
        <v>385774910</v>
      </c>
      <c r="R28" s="48">
        <f>IF(($J28      =0),0,((($L28      -$J28      )/$J28      )*100))</f>
        <v>-5.8110165986130466</v>
      </c>
      <c r="S28" s="49">
        <f>IF(($K28      =0),0,((($M28      -$K28      )/$K28      )*100))</f>
        <v>60.148292486440816</v>
      </c>
      <c r="T28" s="48">
        <f>IF(($E28      =0),0,(($P28      /$E28      )*100))</f>
        <v>45.019724162503962</v>
      </c>
      <c r="U28" s="50">
        <f>IF(($E28      =0),0,(($Q28      /$E28      )*100))</f>
        <v>17.851230533234926</v>
      </c>
      <c r="V28" s="93">
        <v>262918000</v>
      </c>
      <c r="W28" s="94" t="s">
        <v>1</v>
      </c>
    </row>
    <row r="29" spans="1:23" ht="12.95" customHeight="1" x14ac:dyDescent="0.2">
      <c r="A29" s="47" t="s">
        <v>55</v>
      </c>
      <c r="B29" s="92">
        <v>5402000</v>
      </c>
      <c r="C29" s="92"/>
      <c r="D29" s="92"/>
      <c r="E29" s="92">
        <f>$B29      +$C29      +$D29</f>
        <v>5402000</v>
      </c>
      <c r="F29" s="93">
        <v>5402000</v>
      </c>
      <c r="G29" s="94">
        <v>5402000</v>
      </c>
      <c r="H29" s="93">
        <v>925000</v>
      </c>
      <c r="I29" s="94">
        <v>406975</v>
      </c>
      <c r="J29" s="93">
        <v>1813000</v>
      </c>
      <c r="K29" s="94">
        <v>945356</v>
      </c>
      <c r="L29" s="93">
        <v>797000</v>
      </c>
      <c r="M29" s="94">
        <v>312424</v>
      </c>
      <c r="N29" s="93"/>
      <c r="O29" s="94"/>
      <c r="P29" s="93">
        <f>$H29      +$J29      +$L29      +$N29</f>
        <v>3535000</v>
      </c>
      <c r="Q29" s="94">
        <f>$I29      +$K29      +$M29      +$O29</f>
        <v>1664755</v>
      </c>
      <c r="R29" s="48">
        <f>IF(($J29      =0),0,((($L29      -$J29      )/$J29      )*100))</f>
        <v>-56.039713182570324</v>
      </c>
      <c r="S29" s="49">
        <f>IF(($K29      =0),0,((($M29      -$K29      )/$K29      )*100))</f>
        <v>-66.951709197381732</v>
      </c>
      <c r="T29" s="48">
        <f>IF(($E29      =0),0,(($P29      /$E29      )*100))</f>
        <v>65.438726397630504</v>
      </c>
      <c r="U29" s="50">
        <f>IF(($E29      =0),0,(($Q29      /$E29      )*100))</f>
        <v>30.817382450944098</v>
      </c>
      <c r="V29" s="93">
        <v>0</v>
      </c>
      <c r="W29" s="94" t="s">
        <v>1</v>
      </c>
    </row>
    <row r="30" spans="1:23" ht="12.95" customHeight="1" x14ac:dyDescent="0.2">
      <c r="A30" s="51" t="s">
        <v>42</v>
      </c>
      <c r="B30" s="95">
        <f>SUM(B26:B29)</f>
        <v>2836457000</v>
      </c>
      <c r="C30" s="95">
        <f>SUM(C26:C29)</f>
        <v>-670000000</v>
      </c>
      <c r="D30" s="95"/>
      <c r="E30" s="95">
        <f>$B30      +$C30      +$D30</f>
        <v>2166457000</v>
      </c>
      <c r="F30" s="96">
        <f>SUM(F26:F29)</f>
        <v>2166457000</v>
      </c>
      <c r="G30" s="97">
        <f>SUM(G26:G29)</f>
        <v>2166457000</v>
      </c>
      <c r="H30" s="96">
        <f>SUM(H26:H29)</f>
        <v>133479000</v>
      </c>
      <c r="I30" s="97">
        <f>SUM(I26:I29)</f>
        <v>58087216</v>
      </c>
      <c r="J30" s="96">
        <f>SUM(J26:J29)</f>
        <v>434560000</v>
      </c>
      <c r="K30" s="97">
        <f>SUM(K26:K29)</f>
        <v>127063681</v>
      </c>
      <c r="L30" s="96">
        <f>SUM(L26:L29)</f>
        <v>408397000</v>
      </c>
      <c r="M30" s="97">
        <f>SUM(M26:M29)</f>
        <v>202288768</v>
      </c>
      <c r="N30" s="96">
        <f>SUM(N26:N29)</f>
        <v>0</v>
      </c>
      <c r="O30" s="97">
        <f>SUM(O26:O29)</f>
        <v>0</v>
      </c>
      <c r="P30" s="96">
        <f>$H30      +$J30      +$L30      +$N30</f>
        <v>976436000</v>
      </c>
      <c r="Q30" s="97">
        <f>$I30      +$K30      +$M30      +$O30</f>
        <v>387439665</v>
      </c>
      <c r="R30" s="52">
        <f>IF(($J30      =0),0,((($L30      -$J30      )/$J30      )*100))</f>
        <v>-6.0205725331369662</v>
      </c>
      <c r="S30" s="53">
        <f>IF(($K30      =0),0,((($M30      -$K30      )/$K30      )*100))</f>
        <v>59.202666259920491</v>
      </c>
      <c r="T30" s="52">
        <f>IF($E30   =0,0,($P30   /$E30   )*100)</f>
        <v>45.070638374082662</v>
      </c>
      <c r="U30" s="54">
        <f>IF($E30   =0,0,($Q30   /$E30   )*100)</f>
        <v>17.883561270775282</v>
      </c>
      <c r="V30" s="96">
        <f>SUM(V26:V29)</f>
        <v>262918000</v>
      </c>
      <c r="W30" s="97" t="s">
        <v>1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82481000</v>
      </c>
      <c r="C32" s="92">
        <v>-3727000</v>
      </c>
      <c r="D32" s="92"/>
      <c r="E32" s="92">
        <f>$B32      +$C32      +$D32</f>
        <v>78754000</v>
      </c>
      <c r="F32" s="93">
        <v>78754000</v>
      </c>
      <c r="G32" s="94">
        <v>78754000</v>
      </c>
      <c r="H32" s="93">
        <v>15835000</v>
      </c>
      <c r="I32" s="94">
        <v>5070788</v>
      </c>
      <c r="J32" s="93">
        <v>20622000</v>
      </c>
      <c r="K32" s="94">
        <v>13080867</v>
      </c>
      <c r="L32" s="93">
        <v>17897000</v>
      </c>
      <c r="M32" s="94">
        <v>29271048</v>
      </c>
      <c r="N32" s="93"/>
      <c r="O32" s="94"/>
      <c r="P32" s="93">
        <f>$H32      +$J32      +$L32      +$N32</f>
        <v>54354000</v>
      </c>
      <c r="Q32" s="94">
        <f>$I32      +$K32      +$M32      +$O32</f>
        <v>47422703</v>
      </c>
      <c r="R32" s="48">
        <f>IF(($J32      =0),0,((($L32      -$J32      )/$J32      )*100))</f>
        <v>-13.214043254776453</v>
      </c>
      <c r="S32" s="49">
        <f>IF(($K32      =0),0,((($M32      -$K32      )/$K32      )*100))</f>
        <v>123.76993818529</v>
      </c>
      <c r="T32" s="48">
        <f>IF(($E32      =0),0,(($P32      /$E32      )*100))</f>
        <v>69.017446732864357</v>
      </c>
      <c r="U32" s="50">
        <f>IF(($E32      =0),0,(($Q32      /$E32      )*100))</f>
        <v>60.216246793813646</v>
      </c>
      <c r="V32" s="93">
        <v>0</v>
      </c>
      <c r="W32" s="94" t="s">
        <v>1</v>
      </c>
    </row>
    <row r="33" spans="1:23" ht="12.95" customHeight="1" x14ac:dyDescent="0.2">
      <c r="A33" s="51" t="s">
        <v>42</v>
      </c>
      <c r="B33" s="95">
        <f>B32</f>
        <v>82481000</v>
      </c>
      <c r="C33" s="95">
        <f>C32</f>
        <v>-3727000</v>
      </c>
      <c r="D33" s="95"/>
      <c r="E33" s="95">
        <f>$B33      +$C33      +$D33</f>
        <v>78754000</v>
      </c>
      <c r="F33" s="96">
        <f>F32</f>
        <v>78754000</v>
      </c>
      <c r="G33" s="97">
        <f>G32</f>
        <v>78754000</v>
      </c>
      <c r="H33" s="96">
        <f>H32</f>
        <v>15835000</v>
      </c>
      <c r="I33" s="97">
        <f>I32</f>
        <v>5070788</v>
      </c>
      <c r="J33" s="96">
        <f>J32</f>
        <v>20622000</v>
      </c>
      <c r="K33" s="97">
        <f>K32</f>
        <v>13080867</v>
      </c>
      <c r="L33" s="96">
        <f>L32</f>
        <v>17897000</v>
      </c>
      <c r="M33" s="97">
        <f>M32</f>
        <v>29271048</v>
      </c>
      <c r="N33" s="96">
        <f>N32</f>
        <v>0</v>
      </c>
      <c r="O33" s="97">
        <f>O32</f>
        <v>0</v>
      </c>
      <c r="P33" s="96">
        <f>$H33      +$J33      +$L33      +$N33</f>
        <v>54354000</v>
      </c>
      <c r="Q33" s="97">
        <f>$I33      +$K33      +$M33      +$O33</f>
        <v>47422703</v>
      </c>
      <c r="R33" s="52">
        <f>IF(($J33      =0),0,((($L33      -$J33      )/$J33      )*100))</f>
        <v>-13.214043254776453</v>
      </c>
      <c r="S33" s="53">
        <f>IF(($K33      =0),0,((($M33      -$K33      )/$K33      )*100))</f>
        <v>123.76993818529</v>
      </c>
      <c r="T33" s="52">
        <f>IF($E33   =0,0,($P33   /$E33   )*100)</f>
        <v>69.017446732864357</v>
      </c>
      <c r="U33" s="54">
        <f>IF($E33   =0,0,($Q33   /$E33   )*100)</f>
        <v>60.216246793813646</v>
      </c>
      <c r="V33" s="96">
        <f>V32</f>
        <v>0</v>
      </c>
      <c r="W33" s="97" t="s">
        <v>1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158872000</v>
      </c>
      <c r="C35" s="92">
        <v>-11982000</v>
      </c>
      <c r="D35" s="92"/>
      <c r="E35" s="92">
        <f>$B35      +$C35      +$D35</f>
        <v>146890000</v>
      </c>
      <c r="F35" s="93">
        <v>146890000</v>
      </c>
      <c r="G35" s="94">
        <v>146890000</v>
      </c>
      <c r="H35" s="93">
        <v>13500000</v>
      </c>
      <c r="I35" s="94">
        <v>15155895</v>
      </c>
      <c r="J35" s="93">
        <v>25435000</v>
      </c>
      <c r="K35" s="94">
        <v>42288649</v>
      </c>
      <c r="L35" s="93">
        <v>51121000</v>
      </c>
      <c r="M35" s="94">
        <v>17233629</v>
      </c>
      <c r="N35" s="93"/>
      <c r="O35" s="94"/>
      <c r="P35" s="93">
        <f>$H35      +$J35      +$L35      +$N35</f>
        <v>90056000</v>
      </c>
      <c r="Q35" s="94">
        <f>$I35      +$K35      +$M35      +$O35</f>
        <v>74678173</v>
      </c>
      <c r="R35" s="48">
        <f>IF(($J35      =0),0,((($L35      -$J35      )/$J35      )*100))</f>
        <v>100.98682917240023</v>
      </c>
      <c r="S35" s="49">
        <f>IF(($K35      =0),0,((($M35      -$K35      )/$K35      )*100))</f>
        <v>-59.247624581244004</v>
      </c>
      <c r="T35" s="48">
        <f>IF(($E35      =0),0,(($P35      /$E35      )*100))</f>
        <v>61.308462114507456</v>
      </c>
      <c r="U35" s="50">
        <f>IF(($E35      =0),0,(($Q35      /$E35      )*100))</f>
        <v>50.839521410579344</v>
      </c>
      <c r="V35" s="93">
        <v>0</v>
      </c>
      <c r="W35" s="94" t="s">
        <v>1</v>
      </c>
    </row>
    <row r="36" spans="1:23" ht="12.95" customHeight="1" x14ac:dyDescent="0.2">
      <c r="A36" s="47" t="s">
        <v>60</v>
      </c>
      <c r="B36" s="92">
        <v>137089000</v>
      </c>
      <c r="C36" s="92">
        <v>-24150000</v>
      </c>
      <c r="D36" s="92"/>
      <c r="E36" s="92">
        <f>$B36      +$C36      +$D36</f>
        <v>112939000</v>
      </c>
      <c r="F36" s="93">
        <v>112939000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>$H36      +$J36      +$L36      +$N36</f>
        <v>0</v>
      </c>
      <c r="Q36" s="94">
        <f>$I36      +$K36      +$M36      +$O36</f>
        <v>0</v>
      </c>
      <c r="R36" s="48">
        <f>IF(($J36      =0),0,((($L36      -$J36      )/$J36      )*100))</f>
        <v>0</v>
      </c>
      <c r="S36" s="49">
        <f>IF(($K36      =0),0,((($M36      -$K36      )/$K36      )*100))</f>
        <v>0</v>
      </c>
      <c r="T36" s="48">
        <f>IF(($E36      =0),0,(($P36      /$E36      )*100))</f>
        <v>0</v>
      </c>
      <c r="U36" s="50">
        <f>IF(($E36      =0),0,(($Q36      /$E36      )*100))</f>
        <v>0</v>
      </c>
      <c r="V36" s="93">
        <v>0</v>
      </c>
      <c r="W36" s="94" t="s">
        <v>1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>$B37      +$C37      +$D37</f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>$H37      +$J37      +$L37      +$N37</f>
        <v>0</v>
      </c>
      <c r="Q37" s="94">
        <f>$I37      +$K37      +$M37      +$O37</f>
        <v>0</v>
      </c>
      <c r="R37" s="48">
        <f>IF(($J37      =0),0,((($L37      -$J37      )/$J37      )*100))</f>
        <v>0</v>
      </c>
      <c r="S37" s="49">
        <f>IF(($K37      =0),0,((($M37      -$K37      )/$K37      )*100))</f>
        <v>0</v>
      </c>
      <c r="T37" s="48">
        <f>IF(($E37      =0),0,(($P37      /$E37      )*100))</f>
        <v>0</v>
      </c>
      <c r="U37" s="50">
        <f>IF(($E37      =0),0,(($Q37      /$E37      )*100))</f>
        <v>0</v>
      </c>
      <c r="V37" s="93">
        <v>0</v>
      </c>
      <c r="W37" s="94" t="s">
        <v>1</v>
      </c>
    </row>
    <row r="38" spans="1:23" ht="12.95" customHeight="1" x14ac:dyDescent="0.2">
      <c r="A38" s="47" t="s">
        <v>62</v>
      </c>
      <c r="B38" s="92">
        <v>20000000</v>
      </c>
      <c r="C38" s="92">
        <v>-6000000</v>
      </c>
      <c r="D38" s="92"/>
      <c r="E38" s="92">
        <f>$B38      +$C38      +$D38</f>
        <v>14000000</v>
      </c>
      <c r="F38" s="93">
        <v>14000000</v>
      </c>
      <c r="G38" s="94">
        <v>14000000</v>
      </c>
      <c r="H38" s="93">
        <v>52000</v>
      </c>
      <c r="I38" s="94">
        <v>53164</v>
      </c>
      <c r="J38" s="93">
        <v>2525000</v>
      </c>
      <c r="K38" s="94">
        <v>2429860</v>
      </c>
      <c r="L38" s="93">
        <v>3509000</v>
      </c>
      <c r="M38" s="94">
        <v>7654219</v>
      </c>
      <c r="N38" s="93"/>
      <c r="O38" s="94"/>
      <c r="P38" s="93">
        <f>$H38      +$J38      +$L38      +$N38</f>
        <v>6086000</v>
      </c>
      <c r="Q38" s="94">
        <f>$I38      +$K38      +$M38      +$O38</f>
        <v>10137243</v>
      </c>
      <c r="R38" s="48">
        <f>IF(($J38      =0),0,((($L38      -$J38      )/$J38      )*100))</f>
        <v>38.970297029702969</v>
      </c>
      <c r="S38" s="49">
        <f>IF(($K38      =0),0,((($M38      -$K38      )/$K38      )*100))</f>
        <v>215.00658474150774</v>
      </c>
      <c r="T38" s="48">
        <f>IF(($E38      =0),0,(($P38      /$E38      )*100))</f>
        <v>43.471428571428575</v>
      </c>
      <c r="U38" s="50">
        <f>IF(($E38      =0),0,(($Q38      /$E38      )*100))</f>
        <v>72.408878571428573</v>
      </c>
      <c r="V38" s="93">
        <v>0</v>
      </c>
      <c r="W38" s="94" t="s">
        <v>1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>$B39      +$C39      +$D39</f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>$H39      +$J39      +$L39      +$N39</f>
        <v>0</v>
      </c>
      <c r="Q39" s="94">
        <f>$I39      +$K39      +$M39      +$O39</f>
        <v>0</v>
      </c>
      <c r="R39" s="48">
        <f>IF(($J39      =0),0,((($L39      -$J39      )/$J39      )*100))</f>
        <v>0</v>
      </c>
      <c r="S39" s="49">
        <f>IF(($K39      =0),0,((($M39      -$K39      )/$K39      )*100))</f>
        <v>0</v>
      </c>
      <c r="T39" s="48">
        <f>IF(($E39      =0),0,(($P39      /$E39      )*100))</f>
        <v>0</v>
      </c>
      <c r="U39" s="50">
        <f>IF(($E39      =0),0,(($Q39      /$E39      )*100))</f>
        <v>0</v>
      </c>
      <c r="V39" s="93">
        <v>0</v>
      </c>
      <c r="W39" s="94" t="s">
        <v>1</v>
      </c>
    </row>
    <row r="40" spans="1:23" ht="12.95" customHeight="1" x14ac:dyDescent="0.2">
      <c r="A40" s="51" t="s">
        <v>42</v>
      </c>
      <c r="B40" s="95">
        <f>SUM(B35:B39)</f>
        <v>315961000</v>
      </c>
      <c r="C40" s="95">
        <f>SUM(C35:C39)</f>
        <v>-42132000</v>
      </c>
      <c r="D40" s="95"/>
      <c r="E40" s="95">
        <f>$B40      +$C40      +$D40</f>
        <v>273829000</v>
      </c>
      <c r="F40" s="96">
        <f>SUM(F35:F39)</f>
        <v>273829000</v>
      </c>
      <c r="G40" s="97">
        <f>SUM(G35:G39)</f>
        <v>160890000</v>
      </c>
      <c r="H40" s="96">
        <f>SUM(H35:H39)</f>
        <v>13552000</v>
      </c>
      <c r="I40" s="97">
        <f>SUM(I35:I39)</f>
        <v>15209059</v>
      </c>
      <c r="J40" s="96">
        <f>SUM(J35:J39)</f>
        <v>27960000</v>
      </c>
      <c r="K40" s="97">
        <f>SUM(K35:K39)</f>
        <v>44718509</v>
      </c>
      <c r="L40" s="96">
        <f>SUM(L35:L39)</f>
        <v>54630000</v>
      </c>
      <c r="M40" s="97">
        <f>SUM(M35:M39)</f>
        <v>24887848</v>
      </c>
      <c r="N40" s="96">
        <f>SUM(N35:N39)</f>
        <v>0</v>
      </c>
      <c r="O40" s="97">
        <f>SUM(O35:O39)</f>
        <v>0</v>
      </c>
      <c r="P40" s="96">
        <f>$H40      +$J40      +$L40      +$N40</f>
        <v>96142000</v>
      </c>
      <c r="Q40" s="97">
        <f>$I40      +$K40      +$M40      +$O40</f>
        <v>84815416</v>
      </c>
      <c r="R40" s="52">
        <f>IF(($J40      =0),0,((($L40      -$J40      )/$J40      )*100))</f>
        <v>95.386266094420606</v>
      </c>
      <c r="S40" s="53">
        <f>IF(($K40      =0),0,((($M40      -$K40      )/$K40      )*100))</f>
        <v>-44.345532629453274</v>
      </c>
      <c r="T40" s="52">
        <f>IF((+$E35+$E38) =0,0,(P40   /(+$E35+$E38) )*100)</f>
        <v>59.756355273789538</v>
      </c>
      <c r="U40" s="54">
        <f>IF((+$E35+$E38) =0,0,(Q40   /(+$E35+$E38) )*100)</f>
        <v>52.716400024861713</v>
      </c>
      <c r="V40" s="96">
        <f>SUM(V35:V39)</f>
        <v>0</v>
      </c>
      <c r="W40" s="97" t="s">
        <v>1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>$H42      +$J42      +$L42      +$N42</f>
        <v>0</v>
      </c>
      <c r="Q42" s="94">
        <f>$I42      +$K42      +$M42      +$O42</f>
        <v>0</v>
      </c>
      <c r="R42" s="48">
        <f>IF(($J42      =0),0,((($L42      -$J42      )/$J42      )*100))</f>
        <v>0</v>
      </c>
      <c r="S42" s="49">
        <f>IF(($K42      =0),0,((($M42      -$K42      )/$K42      )*100))</f>
        <v>0</v>
      </c>
      <c r="T42" s="48">
        <f>IF(($E42      =0),0,(($P42      /$E42      )*100))</f>
        <v>0</v>
      </c>
      <c r="U42" s="50">
        <f>IF(($E42      =0),0,(($Q42      /$E42      )*100))</f>
        <v>0</v>
      </c>
      <c r="V42" s="93">
        <v>0</v>
      </c>
      <c r="W42" s="94" t="s">
        <v>1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>$B43      +$C43      +$D43</f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>$H43      +$J43      +$L43      +$N43</f>
        <v>0</v>
      </c>
      <c r="Q43" s="94">
        <f>$I43      +$K43      +$M43      +$O43</f>
        <v>0</v>
      </c>
      <c r="R43" s="48">
        <f>IF(($J43      =0),0,((($L43      -$J43      )/$J43      )*100))</f>
        <v>0</v>
      </c>
      <c r="S43" s="49">
        <f>IF(($K43      =0),0,((($M43      -$K43      )/$K43      )*100))</f>
        <v>0</v>
      </c>
      <c r="T43" s="48">
        <f>IF(($E43      =0),0,(($P43      /$E43      )*100))</f>
        <v>0</v>
      </c>
      <c r="U43" s="50">
        <f>IF(($E43      =0),0,(($Q43      /$E43      )*100))</f>
        <v>0</v>
      </c>
      <c r="V43" s="93">
        <v>0</v>
      </c>
      <c r="W43" s="94" t="s">
        <v>1</v>
      </c>
    </row>
    <row r="44" spans="1:23" ht="12.95" customHeight="1" x14ac:dyDescent="0.2">
      <c r="A44" s="47" t="s">
        <v>67</v>
      </c>
      <c r="B44" s="92">
        <v>751944000</v>
      </c>
      <c r="C44" s="92">
        <v>-95743000</v>
      </c>
      <c r="D44" s="92"/>
      <c r="E44" s="92">
        <f>$B44      +$C44      +$D44</f>
        <v>656201000</v>
      </c>
      <c r="F44" s="93">
        <v>656201000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>$H44      +$J44      +$L44      +$N44</f>
        <v>0</v>
      </c>
      <c r="Q44" s="94">
        <f>$I44      +$K44      +$M44      +$O44</f>
        <v>0</v>
      </c>
      <c r="R44" s="48">
        <f>IF(($J44      =0),0,((($L44      -$J44      )/$J44      )*100))</f>
        <v>0</v>
      </c>
      <c r="S44" s="49">
        <f>IF(($K44      =0),0,((($M44      -$K44      )/$K44      )*100))</f>
        <v>0</v>
      </c>
      <c r="T44" s="48">
        <f>IF(($E44      =0),0,(($P44      /$E44      )*100))</f>
        <v>0</v>
      </c>
      <c r="U44" s="50">
        <f>IF(($E44      =0),0,(($Q44      /$E44      )*100))</f>
        <v>0</v>
      </c>
      <c r="V44" s="93">
        <v>0</v>
      </c>
      <c r="W44" s="94" t="s">
        <v>1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>$B45      +$C45      +$D45</f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>$H45      +$J45      +$L45      +$N45</f>
        <v>0</v>
      </c>
      <c r="Q45" s="94">
        <f>$I45      +$K45      +$M45      +$O45</f>
        <v>0</v>
      </c>
      <c r="R45" s="48">
        <f>IF(($J45      =0),0,((($L45      -$J45      )/$J45      )*100))</f>
        <v>0</v>
      </c>
      <c r="S45" s="49">
        <f>IF(($K45      =0),0,((($M45      -$K45      )/$K45      )*100))</f>
        <v>0</v>
      </c>
      <c r="T45" s="48">
        <f>IF(($E45      =0),0,(($P45      /$E45      )*100))</f>
        <v>0</v>
      </c>
      <c r="U45" s="50">
        <f>IF(($E45      =0),0,(($Q45      /$E45      )*100))</f>
        <v>0</v>
      </c>
      <c r="V45" s="93">
        <v>0</v>
      </c>
      <c r="W45" s="94" t="s">
        <v>1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>$B46      +$C46      +$D46</f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>$H46      +$J46      +$L46      +$N46</f>
        <v>0</v>
      </c>
      <c r="Q46" s="94">
        <f>$I46      +$K46      +$M46      +$O46</f>
        <v>0</v>
      </c>
      <c r="R46" s="48">
        <f>IF(($J46      =0),0,((($L46      -$J46      )/$J46      )*100))</f>
        <v>0</v>
      </c>
      <c r="S46" s="49">
        <f>IF(($K46      =0),0,((($M46      -$K46      )/$K46      )*100))</f>
        <v>0</v>
      </c>
      <c r="T46" s="48">
        <f>IF(($E46      =0),0,(($P46      /$E46      )*100))</f>
        <v>0</v>
      </c>
      <c r="U46" s="50">
        <f>IF(($E46      =0),0,(($Q46      /$E46      )*100))</f>
        <v>0</v>
      </c>
      <c r="V46" s="93">
        <v>0</v>
      </c>
      <c r="W46" s="94" t="s">
        <v>1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>$B47      +$C47      +$D47</f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>$H47      +$J47      +$L47      +$N47</f>
        <v>0</v>
      </c>
      <c r="Q47" s="94">
        <f>$I47      +$K47      +$M47      +$O47</f>
        <v>0</v>
      </c>
      <c r="R47" s="48">
        <f>IF(($J47      =0),0,((($L47      -$J47      )/$J47      )*100))</f>
        <v>0</v>
      </c>
      <c r="S47" s="49">
        <f>IF(($K47      =0),0,((($M47      -$K47      )/$K47      )*100))</f>
        <v>0</v>
      </c>
      <c r="T47" s="48">
        <f>IF(($E47      =0),0,(($P47      /$E47      )*100))</f>
        <v>0</v>
      </c>
      <c r="U47" s="50">
        <f>IF(($E47      =0),0,(($Q47      /$E47      )*100))</f>
        <v>0</v>
      </c>
      <c r="V47" s="93">
        <v>0</v>
      </c>
      <c r="W47" s="94" t="s">
        <v>1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>$B48      +$C48      +$D48</f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>$H48      +$J48      +$L48      +$N48</f>
        <v>0</v>
      </c>
      <c r="Q48" s="94">
        <f>$I48      +$K48      +$M48      +$O48</f>
        <v>0</v>
      </c>
      <c r="R48" s="48">
        <f>IF(($J48      =0),0,((($L48      -$J48      )/$J48      )*100))</f>
        <v>0</v>
      </c>
      <c r="S48" s="49">
        <f>IF(($K48      =0),0,((($M48      -$K48      )/$K48      )*100))</f>
        <v>0</v>
      </c>
      <c r="T48" s="48">
        <f>IF(($E48      =0),0,(($P48      /$E48      )*100))</f>
        <v>0</v>
      </c>
      <c r="U48" s="50">
        <f>IF(($E48      =0),0,(($Q48      /$E48      )*100))</f>
        <v>0</v>
      </c>
      <c r="V48" s="93">
        <v>0</v>
      </c>
      <c r="W48" s="94" t="s">
        <v>1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>$B49      +$C49      +$D49</f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>$H49      +$J49      +$L49      +$N49</f>
        <v>0</v>
      </c>
      <c r="Q49" s="94">
        <f>$I49      +$K49      +$M49      +$O49</f>
        <v>0</v>
      </c>
      <c r="R49" s="48">
        <f>IF(($J49      =0),0,((($L49      -$J49      )/$J49      )*100))</f>
        <v>0</v>
      </c>
      <c r="S49" s="49">
        <f>IF(($K49      =0),0,((($M49      -$K49      )/$K49      )*100))</f>
        <v>0</v>
      </c>
      <c r="T49" s="48">
        <f>IF(($E49      =0),0,(($P49      /$E49      )*100))</f>
        <v>0</v>
      </c>
      <c r="U49" s="50">
        <f>IF(($E49      =0),0,(($Q49      /$E49      )*100))</f>
        <v>0</v>
      </c>
      <c r="V49" s="93">
        <v>0</v>
      </c>
      <c r="W49" s="94" t="s">
        <v>1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>$B50      +$C50      +$D50</f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>$H50      +$J50      +$L50      +$N50</f>
        <v>0</v>
      </c>
      <c r="Q50" s="94">
        <f>$I50      +$K50      +$M50      +$O50</f>
        <v>0</v>
      </c>
      <c r="R50" s="48">
        <f>IF(($J50      =0),0,((($L50      -$J50      )/$J50      )*100))</f>
        <v>0</v>
      </c>
      <c r="S50" s="49">
        <f>IF(($K50      =0),0,((($M50      -$K50      )/$K50      )*100))</f>
        <v>0</v>
      </c>
      <c r="T50" s="48">
        <f>IF(($E50      =0),0,(($P50      /$E50      )*100))</f>
        <v>0</v>
      </c>
      <c r="U50" s="50">
        <f>IF(($E50      =0),0,(($Q50      /$E50      )*100))</f>
        <v>0</v>
      </c>
      <c r="V50" s="93">
        <v>0</v>
      </c>
      <c r="W50" s="94" t="s">
        <v>1</v>
      </c>
    </row>
    <row r="51" spans="1:23" ht="12.95" customHeight="1" x14ac:dyDescent="0.2">
      <c r="A51" s="47" t="s">
        <v>74</v>
      </c>
      <c r="B51" s="92">
        <v>194766000</v>
      </c>
      <c r="C51" s="92">
        <v>-10476000</v>
      </c>
      <c r="D51" s="92"/>
      <c r="E51" s="92">
        <f>$B51      +$C51      +$D51</f>
        <v>184290000</v>
      </c>
      <c r="F51" s="93">
        <v>184290000</v>
      </c>
      <c r="G51" s="94">
        <v>184290000</v>
      </c>
      <c r="H51" s="93">
        <v>1447000</v>
      </c>
      <c r="I51" s="94">
        <v>236692</v>
      </c>
      <c r="J51" s="93">
        <v>32286000</v>
      </c>
      <c r="K51" s="94">
        <v>29364515</v>
      </c>
      <c r="L51" s="93">
        <v>38567000</v>
      </c>
      <c r="M51" s="94">
        <v>31057445</v>
      </c>
      <c r="N51" s="93"/>
      <c r="O51" s="94"/>
      <c r="P51" s="93">
        <f>$H51      +$J51      +$L51      +$N51</f>
        <v>72300000</v>
      </c>
      <c r="Q51" s="94">
        <f>$I51      +$K51      +$M51      +$O51</f>
        <v>60658652</v>
      </c>
      <c r="R51" s="48">
        <f>IF(($J51      =0),0,((($L51      -$J51      )/$J51      )*100))</f>
        <v>19.454252617233475</v>
      </c>
      <c r="S51" s="49">
        <f>IF(($K51      =0),0,((($M51      -$K51      )/$K51      )*100))</f>
        <v>5.7652237743412416</v>
      </c>
      <c r="T51" s="48">
        <f>IF(($E51      =0),0,(($P51      /$E51      )*100))</f>
        <v>39.231645775679638</v>
      </c>
      <c r="U51" s="50">
        <f>IF(($E51      =0),0,(($Q51      /$E51      )*100))</f>
        <v>32.914782136849531</v>
      </c>
      <c r="V51" s="93">
        <v>7809000</v>
      </c>
      <c r="W51" s="94" t="s">
        <v>1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>$B52      +$C52      +$D52</f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>$H52      +$J52      +$L52      +$N52</f>
        <v>0</v>
      </c>
      <c r="Q52" s="94">
        <f>$I52      +$K52      +$M52      +$O52</f>
        <v>0</v>
      </c>
      <c r="R52" s="48">
        <f>IF(($J52      =0),0,((($L52      -$J52      )/$J52      )*100))</f>
        <v>0</v>
      </c>
      <c r="S52" s="49">
        <f>IF(($K52      =0),0,((($M52      -$K52      )/$K52      )*100))</f>
        <v>0</v>
      </c>
      <c r="T52" s="48">
        <f>IF(($E52      =0),0,(($P52      /$E52      )*100))</f>
        <v>0</v>
      </c>
      <c r="U52" s="50">
        <f>IF(($E52      =0),0,(($Q52      /$E52      )*100))</f>
        <v>0</v>
      </c>
      <c r="V52" s="93">
        <v>0</v>
      </c>
      <c r="W52" s="94" t="s">
        <v>1</v>
      </c>
    </row>
    <row r="53" spans="1:23" ht="12.95" customHeight="1" x14ac:dyDescent="0.2">
      <c r="A53" s="51" t="s">
        <v>42</v>
      </c>
      <c r="B53" s="95">
        <f>SUM(B42:B52)</f>
        <v>946710000</v>
      </c>
      <c r="C53" s="95">
        <f>SUM(C42:C52)</f>
        <v>-106219000</v>
      </c>
      <c r="D53" s="95"/>
      <c r="E53" s="95">
        <f>$B53      +$C53      +$D53</f>
        <v>840491000</v>
      </c>
      <c r="F53" s="96">
        <f>SUM(F42:F52)</f>
        <v>840491000</v>
      </c>
      <c r="G53" s="97">
        <f>SUM(G42:G52)</f>
        <v>184290000</v>
      </c>
      <c r="H53" s="96">
        <f>SUM(H42:H52)</f>
        <v>1447000</v>
      </c>
      <c r="I53" s="97">
        <f>SUM(I42:I52)</f>
        <v>236692</v>
      </c>
      <c r="J53" s="96">
        <f>SUM(J42:J52)</f>
        <v>32286000</v>
      </c>
      <c r="K53" s="97">
        <f>SUM(K42:K52)</f>
        <v>29364515</v>
      </c>
      <c r="L53" s="96">
        <f>SUM(L42:L52)</f>
        <v>38567000</v>
      </c>
      <c r="M53" s="97">
        <f>SUM(M42:M52)</f>
        <v>31057445</v>
      </c>
      <c r="N53" s="96">
        <f>SUM(N42:N52)</f>
        <v>0</v>
      </c>
      <c r="O53" s="97">
        <f>SUM(O42:O52)</f>
        <v>0</v>
      </c>
      <c r="P53" s="96">
        <f>$H53      +$J53      +$L53      +$N53</f>
        <v>72300000</v>
      </c>
      <c r="Q53" s="97">
        <f>$I53      +$K53      +$M53      +$O53</f>
        <v>60658652</v>
      </c>
      <c r="R53" s="52">
        <f>IF(($J53      =0),0,((($L53      -$J53      )/$J53      )*100))</f>
        <v>19.454252617233475</v>
      </c>
      <c r="S53" s="53">
        <f>IF(($K53      =0),0,((($M53      -$K53      )/$K53      )*100))</f>
        <v>5.7652237743412416</v>
      </c>
      <c r="T53" s="52">
        <f>IF((+$E43+$E45+$E47+$E48+$E51) =0,0,(P53   /(+$E43+$E45+$E47+$E48+$E51) )*100)</f>
        <v>39.231645775679638</v>
      </c>
      <c r="U53" s="54">
        <f>IF((+$E43+$E45+$E47+$E48+$E51) =0,0,(Q53   /(+$E43+$E45+$E47+$E48+$E51) )*100)</f>
        <v>32.914782136849531</v>
      </c>
      <c r="V53" s="96">
        <f>SUM(V42:V52)</f>
        <v>7809000</v>
      </c>
      <c r="W53" s="97" t="s">
        <v>1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1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1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1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1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>SUM(F55:F58)</f>
        <v>0</v>
      </c>
      <c r="G59" s="103">
        <f>SUM(G55:G58)</f>
        <v>0</v>
      </c>
      <c r="H59" s="102">
        <f>SUM(H55:H58)</f>
        <v>0</v>
      </c>
      <c r="I59" s="103">
        <f>SUM(I55:I58)</f>
        <v>0</v>
      </c>
      <c r="J59" s="102">
        <f>SUM(J55:J58)</f>
        <v>0</v>
      </c>
      <c r="K59" s="103">
        <f>SUM(K55:K58)</f>
        <v>0</v>
      </c>
      <c r="L59" s="102">
        <f>SUM(L55:L58)</f>
        <v>0</v>
      </c>
      <c r="M59" s="103">
        <f>SUM(M55:M58)</f>
        <v>0</v>
      </c>
      <c r="N59" s="102">
        <f>SUM(N55:N58)</f>
        <v>0</v>
      </c>
      <c r="O59" s="103">
        <f>SUM(O55:O58)</f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1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>$H61      +$J61      +$L61      +$N61</f>
        <v>0</v>
      </c>
      <c r="Q61" s="94">
        <f>$I61      +$K61      +$M61      +$O61</f>
        <v>0</v>
      </c>
      <c r="R61" s="48">
        <f>IF(($J61      =0),0,((($L61      -$J61      )/$J61      )*100))</f>
        <v>0</v>
      </c>
      <c r="S61" s="49">
        <f>IF(($K61      =0),0,((($M61      -$K61      )/$K61      )*100))</f>
        <v>0</v>
      </c>
      <c r="T61" s="48">
        <f>IF(($E61      =0),0,(($P61      /$E61      )*100))</f>
        <v>0</v>
      </c>
      <c r="U61" s="50">
        <f>IF(($E61      =0),0,(($Q61      /$E61      )*100))</f>
        <v>0</v>
      </c>
      <c r="V61" s="93">
        <v>0</v>
      </c>
      <c r="W61" s="94" t="s">
        <v>1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>$B62      +$C62      +$D62</f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>$H62      +$J62      +$L62      +$N62</f>
        <v>0</v>
      </c>
      <c r="Q62" s="94">
        <f>$I62      +$K62      +$M62      +$O62</f>
        <v>0</v>
      </c>
      <c r="R62" s="48">
        <f>IF(($J62      =0),0,((($L62      -$J62      )/$J62      )*100))</f>
        <v>0</v>
      </c>
      <c r="S62" s="49">
        <f>IF(($K62      =0),0,((($M62      -$K62      )/$K62      )*100))</f>
        <v>0</v>
      </c>
      <c r="T62" s="48">
        <f>IF(($E62      =0),0,(($P62      /$E62      )*100))</f>
        <v>0</v>
      </c>
      <c r="U62" s="50">
        <f>IF(($E62      =0),0,(($Q62      /$E62      )*100))</f>
        <v>0</v>
      </c>
      <c r="V62" s="93">
        <v>0</v>
      </c>
      <c r="W62" s="94" t="s">
        <v>1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>$B63      +$C63      +$D63</f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>$H63      +$J63      +$L63      +$N63</f>
        <v>0</v>
      </c>
      <c r="Q63" s="94">
        <f>$I63      +$K63      +$M63      +$O63</f>
        <v>0</v>
      </c>
      <c r="R63" s="48">
        <f>IF(($J63      =0),0,((($L63      -$J63      )/$J63      )*100))</f>
        <v>0</v>
      </c>
      <c r="S63" s="49">
        <f>IF(($K63      =0),0,((($M63      -$K63      )/$K63      )*100))</f>
        <v>0</v>
      </c>
      <c r="T63" s="48">
        <f>IF(($E63      =0),0,(($P63      /$E63      )*100))</f>
        <v>0</v>
      </c>
      <c r="U63" s="50">
        <f>IF(($E63      =0),0,(($Q63      /$E63      )*100))</f>
        <v>0</v>
      </c>
      <c r="V63" s="93">
        <v>0</v>
      </c>
      <c r="W63" s="94" t="s">
        <v>1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>$B64      +$C64      +$D64</f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>$H64      +$J64      +$L64      +$N64</f>
        <v>0</v>
      </c>
      <c r="Q64" s="94">
        <f>$I64      +$K64      +$M64      +$O64</f>
        <v>0</v>
      </c>
      <c r="R64" s="48">
        <f>IF(($J64      =0),0,((($L64      -$J64      )/$J64      )*100))</f>
        <v>0</v>
      </c>
      <c r="S64" s="49">
        <f>IF(($K64      =0),0,((($M64      -$K64      )/$K64      )*100))</f>
        <v>0</v>
      </c>
      <c r="T64" s="48">
        <f>IF(($E64      =0),0,(($P64      /$E64      )*100))</f>
        <v>0</v>
      </c>
      <c r="U64" s="50">
        <f>IF(($E64      =0),0,(($Q64      /$E64      )*100))</f>
        <v>0</v>
      </c>
      <c r="V64" s="93">
        <v>0</v>
      </c>
      <c r="W64" s="94" t="s">
        <v>1</v>
      </c>
    </row>
    <row r="65" spans="1:23" ht="12.95" customHeight="1" x14ac:dyDescent="0.2">
      <c r="A65" s="47" t="s">
        <v>86</v>
      </c>
      <c r="B65" s="92">
        <v>2096123000</v>
      </c>
      <c r="C65" s="92">
        <v>-167089000</v>
      </c>
      <c r="D65" s="92"/>
      <c r="E65" s="92">
        <f>$B65      +$C65      +$D65</f>
        <v>1929034000</v>
      </c>
      <c r="F65" s="93">
        <v>1929034000</v>
      </c>
      <c r="G65" s="94">
        <v>1929034000</v>
      </c>
      <c r="H65" s="93">
        <v>293952000</v>
      </c>
      <c r="I65" s="94">
        <v>129490898</v>
      </c>
      <c r="J65" s="93">
        <v>392915000</v>
      </c>
      <c r="K65" s="94">
        <v>239451018</v>
      </c>
      <c r="L65" s="93">
        <v>518113000</v>
      </c>
      <c r="M65" s="94">
        <v>256733759</v>
      </c>
      <c r="N65" s="93"/>
      <c r="O65" s="94"/>
      <c r="P65" s="93">
        <f>$H65      +$J65      +$L65      +$N65</f>
        <v>1204980000</v>
      </c>
      <c r="Q65" s="94">
        <f>$I65      +$K65      +$M65      +$O65</f>
        <v>625675675</v>
      </c>
      <c r="R65" s="48">
        <f>IF(($J65      =0),0,((($L65      -$J65      )/$J65      )*100))</f>
        <v>31.863889136327195</v>
      </c>
      <c r="S65" s="49">
        <f>IF(($K65      =0),0,((($M65      -$K65      )/$K65      )*100))</f>
        <v>7.217651920778219</v>
      </c>
      <c r="T65" s="48">
        <f>IF(($E65      =0),0,(($P65      /$E65      )*100))</f>
        <v>62.465461987709915</v>
      </c>
      <c r="U65" s="50">
        <f>IF(($E65      =0),0,(($Q65      /$E65      )*100))</f>
        <v>32.434662893448227</v>
      </c>
      <c r="V65" s="93">
        <v>88998000</v>
      </c>
      <c r="W65" s="94" t="s">
        <v>1</v>
      </c>
    </row>
    <row r="66" spans="1:23" ht="12.95" customHeight="1" x14ac:dyDescent="0.2">
      <c r="A66" s="51" t="s">
        <v>42</v>
      </c>
      <c r="B66" s="95">
        <f>SUM(B61:B65)</f>
        <v>2096123000</v>
      </c>
      <c r="C66" s="95">
        <f>SUM(C61:C65)</f>
        <v>-167089000</v>
      </c>
      <c r="D66" s="95"/>
      <c r="E66" s="95">
        <f>$B66      +$C66      +$D66</f>
        <v>1929034000</v>
      </c>
      <c r="F66" s="96">
        <f>SUM(F61:F65)</f>
        <v>1929034000</v>
      </c>
      <c r="G66" s="97">
        <f>SUM(G61:G65)</f>
        <v>1929034000</v>
      </c>
      <c r="H66" s="96">
        <f>SUM(H61:H65)</f>
        <v>293952000</v>
      </c>
      <c r="I66" s="97">
        <f>SUM(I61:I65)</f>
        <v>129490898</v>
      </c>
      <c r="J66" s="96">
        <f>SUM(J61:J65)</f>
        <v>392915000</v>
      </c>
      <c r="K66" s="97">
        <f>SUM(K61:K65)</f>
        <v>239451018</v>
      </c>
      <c r="L66" s="96">
        <f>SUM(L61:L65)</f>
        <v>518113000</v>
      </c>
      <c r="M66" s="97">
        <f>SUM(M61:M65)</f>
        <v>256733759</v>
      </c>
      <c r="N66" s="96">
        <f>SUM(N61:N65)</f>
        <v>0</v>
      </c>
      <c r="O66" s="97">
        <f>SUM(O61:O65)</f>
        <v>0</v>
      </c>
      <c r="P66" s="96">
        <f>$H66      +$J66      +$L66      +$N66</f>
        <v>1204980000</v>
      </c>
      <c r="Q66" s="97">
        <f>$I66      +$K66      +$M66      +$O66</f>
        <v>625675675</v>
      </c>
      <c r="R66" s="52">
        <f>IF(($J66      =0),0,((($L66      -$J66      )/$J66      )*100))</f>
        <v>31.863889136327195</v>
      </c>
      <c r="S66" s="53">
        <f>IF(($K66      =0),0,((($M66      -$K66      )/$K66      )*100))</f>
        <v>7.217651920778219</v>
      </c>
      <c r="T66" s="52">
        <f>IF((+$E61+$E63+$E64++$E65) =0,0,(P66   /(+$E61+$E63+$E64+$E65) )*100)</f>
        <v>62.465461987709915</v>
      </c>
      <c r="U66" s="54">
        <f>IF((+$E61+$E63+$E65) =0,0,(Q66  /(+$E61+$E63+$E65) )*100)</f>
        <v>32.434662893448227</v>
      </c>
      <c r="V66" s="96">
        <f>SUM(V61:V65)</f>
        <v>88998000</v>
      </c>
      <c r="W66" s="97" t="s">
        <v>1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7359475000</v>
      </c>
      <c r="C67" s="104">
        <f>SUM(C9:C14,C17:C23,C26:C29,C32,C35:C39,C42:C52,C55:C58,C61:C65)</f>
        <v>-954734000</v>
      </c>
      <c r="D67" s="104"/>
      <c r="E67" s="104">
        <f>$B67      +$C67      +$D67</f>
        <v>6404741000</v>
      </c>
      <c r="F67" s="105">
        <f>SUM(F9:F14,F17:F23,F26:F29,F32,F35:F39,F42:F52,F55:F58,F61:F65)</f>
        <v>6404741000</v>
      </c>
      <c r="G67" s="106">
        <f>SUM(G9:G14,G17:G23,G26:G29,G32,G35:G39,G42:G52,G55:G58,G61:G65)</f>
        <v>5550522000</v>
      </c>
      <c r="H67" s="105">
        <f>SUM(H9:H14,H17:H23,H26:H29,H32,H35:H39,H42:H52,H55:H58,H61:H65)</f>
        <v>543443000</v>
      </c>
      <c r="I67" s="106">
        <f>SUM(I9:I14,I17:I23,I26:I29,I32,I35:I39,I42:I52,I55:I58,I61:I65)</f>
        <v>246227541</v>
      </c>
      <c r="J67" s="105">
        <f>SUM(J9:J14,J17:J23,J26:J29,J32,J35:J39,J42:J52,J55:J58,J61:J65)</f>
        <v>1137824000</v>
      </c>
      <c r="K67" s="106">
        <f>SUM(K9:K14,K17:K23,K26:K29,K32,K35:K39,K42:K52,K55:K58,K61:K65)</f>
        <v>565131320</v>
      </c>
      <c r="L67" s="105">
        <f>SUM(L9:L14,L17:L23,L26:L29,L32,L35:L39,L42:L52,L55:L58,L61:L65)</f>
        <v>1226256000</v>
      </c>
      <c r="M67" s="106">
        <f>SUM(M9:M14,M17:M23,M26:M29,M32,M35:M39,M42:M52,M55:M58,M61:M65)</f>
        <v>662094188</v>
      </c>
      <c r="N67" s="105">
        <f>SUM(N9:N14,N17:N23,N26:N29,N32,N35:N39,N42:N52,N55:N58,N61:N65)</f>
        <v>0</v>
      </c>
      <c r="O67" s="106">
        <f>SUM(O9:O14,O17:O23,O26:O29,O32,O35:O39,O42:O52,O55:O58,O61:O65)</f>
        <v>0</v>
      </c>
      <c r="P67" s="105">
        <f>$H67      +$J67      +$L67      +$N67</f>
        <v>2907523000</v>
      </c>
      <c r="Q67" s="106">
        <f>$I67      +$K67      +$M67      +$O67</f>
        <v>1473453049</v>
      </c>
      <c r="R67" s="61">
        <f>IF(($J67      =0),0,((($L67      -$J67      )/$J67      )*100))</f>
        <v>7.7720280113620381</v>
      </c>
      <c r="S67" s="62">
        <f>IF(($K67      =0),0,((($M67      -$K67      )/$K67      )*100))</f>
        <v>17.15758171038901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52.382874980046921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26.546206807215611</v>
      </c>
      <c r="V67" s="105">
        <f>SUM(V9:V14,V17:V23,V26:V29,V32,V35:V39,V42:V52,V55:V58,V61:V65)</f>
        <v>366276000</v>
      </c>
      <c r="W67" s="106" t="s">
        <v>1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459753000</v>
      </c>
      <c r="C69" s="92">
        <v>-100748000</v>
      </c>
      <c r="D69" s="92"/>
      <c r="E69" s="92">
        <f>$B69      +$C69      +$D69</f>
        <v>359005000</v>
      </c>
      <c r="F69" s="93">
        <v>359005000</v>
      </c>
      <c r="G69" s="94">
        <v>359005000</v>
      </c>
      <c r="H69" s="93">
        <v>89302000</v>
      </c>
      <c r="I69" s="94">
        <v>44242777</v>
      </c>
      <c r="J69" s="93">
        <v>72839000</v>
      </c>
      <c r="K69" s="94">
        <v>69530270</v>
      </c>
      <c r="L69" s="93">
        <v>60833000</v>
      </c>
      <c r="M69" s="94">
        <v>51953710</v>
      </c>
      <c r="N69" s="93"/>
      <c r="O69" s="94"/>
      <c r="P69" s="93">
        <f>$H69      +$J69      +$L69      +$N69</f>
        <v>222974000</v>
      </c>
      <c r="Q69" s="94">
        <f>$I69      +$K69      +$M69      +$O69</f>
        <v>165726757</v>
      </c>
      <c r="R69" s="48">
        <f>IF(($J69      =0),0,((($L69      -$J69      )/$J69      )*100))</f>
        <v>-16.482928101703759</v>
      </c>
      <c r="S69" s="49">
        <f>IF(($K69      =0),0,((($M69      -$K69      )/$K69      )*100))</f>
        <v>-25.27900438183255</v>
      </c>
      <c r="T69" s="48">
        <f>IF(($E69      =0),0,(($P69      /$E69      )*100))</f>
        <v>62.108884277377754</v>
      </c>
      <c r="U69" s="50">
        <f>IF(($E69      =0),0,(($Q69      /$E69      )*100))</f>
        <v>46.162799125360372</v>
      </c>
      <c r="V69" s="93">
        <v>0</v>
      </c>
      <c r="W69" s="94" t="s">
        <v>1</v>
      </c>
    </row>
    <row r="70" spans="1:23" s="64" customFormat="1" ht="12.95" customHeight="1" x14ac:dyDescent="0.2">
      <c r="A70" s="63" t="s">
        <v>89</v>
      </c>
      <c r="B70" s="92"/>
      <c r="C70" s="92">
        <v>20000000</v>
      </c>
      <c r="D70" s="92"/>
      <c r="E70" s="92">
        <f>$B70      +$C70      +$D70</f>
        <v>20000000</v>
      </c>
      <c r="F70" s="93">
        <v>20000000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1</v>
      </c>
      <c r="W70" s="94" t="s">
        <v>1</v>
      </c>
    </row>
    <row r="71" spans="1:23" ht="12.95" customHeight="1" x14ac:dyDescent="0.2">
      <c r="A71" s="56" t="s">
        <v>42</v>
      </c>
      <c r="B71" s="101">
        <f>SUM(B69:B70)</f>
        <v>459753000</v>
      </c>
      <c r="C71" s="101">
        <f>SUM(C69:C70)</f>
        <v>-80748000</v>
      </c>
      <c r="D71" s="101"/>
      <c r="E71" s="101">
        <f>$B71      +$C71      +$D71</f>
        <v>379005000</v>
      </c>
      <c r="F71" s="102">
        <f>SUM(F69:F70)</f>
        <v>379005000</v>
      </c>
      <c r="G71" s="103">
        <f>SUM(G69:G70)</f>
        <v>359005000</v>
      </c>
      <c r="H71" s="102">
        <f>SUM(H69:H70)</f>
        <v>89302000</v>
      </c>
      <c r="I71" s="103">
        <f>SUM(I69:I70)</f>
        <v>44242777</v>
      </c>
      <c r="J71" s="102">
        <f>SUM(J69:J70)</f>
        <v>72839000</v>
      </c>
      <c r="K71" s="103">
        <f>SUM(K69:K70)</f>
        <v>69530270</v>
      </c>
      <c r="L71" s="102">
        <f>SUM(L69:L70)</f>
        <v>60833000</v>
      </c>
      <c r="M71" s="103">
        <f>SUM(M69:M70)</f>
        <v>51953710</v>
      </c>
      <c r="N71" s="102">
        <f>SUM(N69:N70)</f>
        <v>0</v>
      </c>
      <c r="O71" s="103">
        <f>SUM(O69:O70)</f>
        <v>0</v>
      </c>
      <c r="P71" s="102">
        <f>$H71      +$J71      +$L71      +$N71</f>
        <v>222974000</v>
      </c>
      <c r="Q71" s="103">
        <f>$I71      +$K71      +$M71      +$O71</f>
        <v>165726757</v>
      </c>
      <c r="R71" s="57">
        <f>IF(($J71      =0),0,((($L71      -$J71      )/$J71      )*100))</f>
        <v>-16.482928101703759</v>
      </c>
      <c r="S71" s="58">
        <f>IF(($K71      =0),0,((($M71      -$K71      )/$K71      )*100))</f>
        <v>-25.27900438183255</v>
      </c>
      <c r="T71" s="57">
        <f>IF(($E69      =0),0,(($P69      /$E69      )*100))</f>
        <v>62.108884277377754</v>
      </c>
      <c r="U71" s="59">
        <f>IF($E69   =0,0,($Q69   /$E69 )*100)</f>
        <v>46.162799125360372</v>
      </c>
      <c r="V71" s="102">
        <f>SUM(V69:V70)</f>
        <v>0</v>
      </c>
      <c r="W71" s="103" t="s">
        <v>1</v>
      </c>
    </row>
    <row r="72" spans="1:23" ht="12.95" customHeight="1" x14ac:dyDescent="0.2">
      <c r="A72" s="60" t="s">
        <v>87</v>
      </c>
      <c r="B72" s="104">
        <f>SUM(B69:B70)</f>
        <v>459753000</v>
      </c>
      <c r="C72" s="104">
        <f>SUM(C69:C70)</f>
        <v>-80748000</v>
      </c>
      <c r="D72" s="104"/>
      <c r="E72" s="104">
        <f>$B72      +$C72      +$D72</f>
        <v>379005000</v>
      </c>
      <c r="F72" s="105">
        <f>SUM(F69:F70)</f>
        <v>379005000</v>
      </c>
      <c r="G72" s="106">
        <f>SUM(G69:G70)</f>
        <v>359005000</v>
      </c>
      <c r="H72" s="105">
        <f>SUM(H69:H70)</f>
        <v>89302000</v>
      </c>
      <c r="I72" s="106">
        <f>SUM(I69:I70)</f>
        <v>44242777</v>
      </c>
      <c r="J72" s="105">
        <f>SUM(J69:J70)</f>
        <v>72839000</v>
      </c>
      <c r="K72" s="106">
        <f>SUM(K69:K70)</f>
        <v>69530270</v>
      </c>
      <c r="L72" s="105">
        <f>SUM(L69:L70)</f>
        <v>60833000</v>
      </c>
      <c r="M72" s="106">
        <f>SUM(M69:M70)</f>
        <v>51953710</v>
      </c>
      <c r="N72" s="105">
        <f>SUM(N69:N70)</f>
        <v>0</v>
      </c>
      <c r="O72" s="106">
        <f>SUM(O69:O70)</f>
        <v>0</v>
      </c>
      <c r="P72" s="105">
        <f>$H72      +$J72      +$L72      +$N72</f>
        <v>222974000</v>
      </c>
      <c r="Q72" s="106">
        <f>$I72      +$K72      +$M72      +$O72</f>
        <v>165726757</v>
      </c>
      <c r="R72" s="61">
        <f>IF(($J72      =0),0,((($L72      -$J72      )/$J72      )*100))</f>
        <v>-16.482928101703759</v>
      </c>
      <c r="S72" s="62">
        <f>IF(($K72      =0),0,((($M72      -$K72      )/$K72      )*100))</f>
        <v>-25.27900438183255</v>
      </c>
      <c r="T72" s="61">
        <f>IF(($E69      =0),0,(($P69      /$E69      )*100))</f>
        <v>62.108884277377754</v>
      </c>
      <c r="U72" s="65">
        <f>IF($E69   =0,0,($Q69   /$E69 )*100)</f>
        <v>46.162799125360372</v>
      </c>
      <c r="V72" s="105">
        <f>SUM(V69:V70)</f>
        <v>0</v>
      </c>
      <c r="W72" s="106" t="s">
        <v>1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7819228000</v>
      </c>
      <c r="C73" s="104">
        <f>SUM(C9:C14,C17:C23,C26:C29,C32,C35:C39,C42:C52,C55:C58,C61:C65,C69:C70)</f>
        <v>-1035482000</v>
      </c>
      <c r="D73" s="104"/>
      <c r="E73" s="104">
        <f>$B73      +$C73      +$D73</f>
        <v>6783746000</v>
      </c>
      <c r="F73" s="105">
        <f>SUM(F9:F14,F17:F23,F26:F29,F32,F35:F39,F42:F52,F55:F58,F61:F65,F69:F70)</f>
        <v>6783746000</v>
      </c>
      <c r="G73" s="106">
        <f>SUM(G9:G14,G17:G23,G26:G29,G32,G35:G39,G42:G52,G55:G58,G61:G65,G69:G70)</f>
        <v>5909527000</v>
      </c>
      <c r="H73" s="105">
        <f>SUM(H9:H14,H17:H23,H26:H29,H32,H35:H39,H42:H52,H55:H58,H61:H65,H69:H70)</f>
        <v>632745000</v>
      </c>
      <c r="I73" s="106">
        <f>SUM(I9:I14,I17:I23,I26:I29,I32,I35:I39,I42:I52,I55:I58,I61:I65,I69:I70)</f>
        <v>290470318</v>
      </c>
      <c r="J73" s="105">
        <f>SUM(J9:J14,J17:J23,J26:J29,J32,J35:J39,J42:J52,J55:J58,J61:J65,J69:J70)</f>
        <v>1210663000</v>
      </c>
      <c r="K73" s="106">
        <f>SUM(K9:K14,K17:K23,K26:K29,K32,K35:K39,K42:K52,K55:K58,K61:K65,K69:K70)</f>
        <v>634661590</v>
      </c>
      <c r="L73" s="105">
        <f>SUM(L9:L14,L17:L23,L26:L29,L32,L35:L39,L42:L52,L55:L58,L61:L65,L69:L70)</f>
        <v>1287089000</v>
      </c>
      <c r="M73" s="106">
        <f>SUM(M9:M14,M17:M23,M26:M29,M32,M35:M39,M42:M52,M55:M58,M61:M65,M69:M70)</f>
        <v>714047898</v>
      </c>
      <c r="N73" s="105">
        <f>SUM(N9:N14,N17:N23,N26:N29,N32,N35:N39,N42:N52,N55:N58,N61:N65,N69:N70)</f>
        <v>0</v>
      </c>
      <c r="O73" s="106">
        <f>SUM(O9:O14,O17:O23,O26:O29,O32,O35:O39,O42:O52,O55:O58,O61:O65,O69:O70)</f>
        <v>0</v>
      </c>
      <c r="P73" s="105">
        <f>$H73      +$J73      +$L73      +$N73</f>
        <v>3130497000</v>
      </c>
      <c r="Q73" s="106">
        <f>$I73      +$K73      +$M73      +$O73</f>
        <v>1639179806</v>
      </c>
      <c r="R73" s="61">
        <f>IF(($J73      =0),0,((($L73      -$J73      )/$J73      )*100))</f>
        <v>6.3127393832965906</v>
      </c>
      <c r="S73" s="62">
        <f>IF(($K73      =0),0,((($M73      -$K73      )/$K73      )*100))</f>
        <v>12.508446903175596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52.973732077034249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27.73791888927828</v>
      </c>
      <c r="V73" s="105">
        <f>SUM(V9:V14,V17:V23,V26:V29,V32,V35:V39,V42:V52,V55:V58,V61:V65,V69:V70)</f>
        <v>366276000</v>
      </c>
      <c r="W73" s="106" t="s">
        <v>1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112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113</v>
      </c>
      <c r="B80" s="111">
        <f>SUM(B81:B84)</f>
        <v>0</v>
      </c>
      <c r="C80" s="111">
        <f>SUM(C81:C84)</f>
        <v>0</v>
      </c>
      <c r="D80" s="111">
        <f>SUM(D81:D84)</f>
        <v>0</v>
      </c>
      <c r="E80" s="111">
        <f>SUM(E81:E84)</f>
        <v>0</v>
      </c>
      <c r="F80" s="111">
        <f>SUM(F81:F84)</f>
        <v>0</v>
      </c>
      <c r="G80" s="111">
        <f>SUM(G81:G84)</f>
        <v>0</v>
      </c>
      <c r="H80" s="111">
        <f>SUM(H81:H84)</f>
        <v>0</v>
      </c>
      <c r="I80" s="111">
        <f>SUM(I81:I84)</f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114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115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116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117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>$H87      +$J87      +$L87      +$N87</f>
        <v>0</v>
      </c>
      <c r="Q87" s="113">
        <f>$I87      +$K87      +$M87      +$O87</f>
        <v>0</v>
      </c>
      <c r="R87" s="89">
        <f>IF(($J87      =0),0,((($L87      -$J87      )/$J87      )*100))</f>
        <v>0</v>
      </c>
      <c r="S87" s="90">
        <f>IF(($K87      =0),0,((($M87      -$K87      )/$K87      )*100))</f>
        <v>0</v>
      </c>
      <c r="T87" s="89">
        <f>IF(($E87      =0),0,(($P87      /$E87      )*100))</f>
        <v>0</v>
      </c>
      <c r="U87" s="90">
        <f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>$B88      +$C88      +$D88</f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>$H88      +$J88      +$L88      +$N88</f>
        <v>0</v>
      </c>
      <c r="Q88" s="115">
        <f>$I88      +$K88      +$M88      +$O88</f>
        <v>0</v>
      </c>
      <c r="R88" s="89">
        <f>IF(($J88      =0),0,((($L88      -$J88      )/$J88      )*100))</f>
        <v>0</v>
      </c>
      <c r="S88" s="90">
        <f>IF(($K88      =0),0,((($M88      -$K88      )/$K88      )*100))</f>
        <v>0</v>
      </c>
      <c r="T88" s="89">
        <f>IF(($E88      =0),0,(($P88      /$E88      )*100))</f>
        <v>0</v>
      </c>
      <c r="U88" s="90">
        <f>IF(($E88      =0),0,(($Q88      /$E88      )*100))</f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>$B89      +$C89      +$D89</f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>$H89      +$J89      +$L89      +$N89</f>
        <v>0</v>
      </c>
      <c r="Q89" s="115">
        <f>$I89      +$K89      +$M89      +$O89</f>
        <v>0</v>
      </c>
      <c r="R89" s="89">
        <f>IF(($J89      =0),0,((($L89      -$J89      )/$J89      )*100))</f>
        <v>0</v>
      </c>
      <c r="S89" s="90">
        <f>IF(($K89      =0),0,((($M89      -$K89      )/$K89      )*100))</f>
        <v>0</v>
      </c>
      <c r="T89" s="89">
        <f>IF(($E89      =0),0,(($P89      /$E89      )*100))</f>
        <v>0</v>
      </c>
      <c r="U89" s="90">
        <f>IF(($E89      =0),0,(($Q89      /$E89      )*100))</f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>$B90      +$C90      +$D90</f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>$H90      +$J90      +$L90      +$N90</f>
        <v>0</v>
      </c>
      <c r="Q90" s="115">
        <f>$I90      +$K90      +$M90      +$O90</f>
        <v>0</v>
      </c>
      <c r="R90" s="89">
        <f>IF(($J90      =0),0,((($L90      -$J90      )/$J90      )*100))</f>
        <v>0</v>
      </c>
      <c r="S90" s="90">
        <f>IF(($K90      =0),0,((($M90      -$K90      )/$K90      )*100))</f>
        <v>0</v>
      </c>
      <c r="T90" s="89">
        <f>IF(($E90      =0),0,(($P90      /$E90      )*100))</f>
        <v>0</v>
      </c>
      <c r="U90" s="90">
        <f>IF(($E90      =0),0,(($Q90      /$E90      )*100))</f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>$B91      +$C91      +$D91</f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>$H91      +$J91      +$L91      +$N91</f>
        <v>0</v>
      </c>
      <c r="Q91" s="115">
        <f>$I91      +$K91      +$M91      +$O91</f>
        <v>0</v>
      </c>
      <c r="R91" s="89">
        <f>IF(($J91      =0),0,((($L91      -$J91      )/$J91      )*100))</f>
        <v>0</v>
      </c>
      <c r="S91" s="90">
        <f>IF(($K91      =0),0,((($M91      -$K91      )/$K91      )*100))</f>
        <v>0</v>
      </c>
      <c r="T91" s="89">
        <f>IF(($E91      =0),0,(($P91      /$E91      )*100))</f>
        <v>0</v>
      </c>
      <c r="U91" s="90">
        <f>IF(($E91      =0),0,(($Q91      /$E91      )*100))</f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>$B92      +$C92      +$D92</f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>$H92      +$J92      +$L92      +$N92</f>
        <v>0</v>
      </c>
      <c r="Q92" s="115">
        <f>$I92      +$K92      +$M92      +$O92</f>
        <v>0</v>
      </c>
      <c r="R92" s="89">
        <f>IF(($J92      =0),0,((($L92      -$J92      )/$J92      )*100))</f>
        <v>0</v>
      </c>
      <c r="S92" s="90">
        <f>IF(($K92      =0),0,((($M92      -$K92      )/$K92      )*100))</f>
        <v>0</v>
      </c>
      <c r="T92" s="89">
        <f>IF(($E92      =0),0,(($P92      /$E92      )*100))</f>
        <v>0</v>
      </c>
      <c r="U92" s="90">
        <f>IF(($E92      =0),0,(($Q92      /$E92      )*100))</f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>$B93      +$C93      +$D93</f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>$H93      +$J93      +$L93      +$N93</f>
        <v>0</v>
      </c>
      <c r="Q93" s="115">
        <f>$I93      +$K93      +$M93      +$O93</f>
        <v>0</v>
      </c>
      <c r="R93" s="89">
        <f>IF(($J93      =0),0,((($L93      -$J93      )/$J93      )*100))</f>
        <v>0</v>
      </c>
      <c r="S93" s="90">
        <f>IF(($K93      =0),0,((($M93      -$K93      )/$K93      )*100))</f>
        <v>0</v>
      </c>
      <c r="T93" s="89">
        <f>IF(($E93      =0),0,(($P93      /$E93      )*100))</f>
        <v>0</v>
      </c>
      <c r="U93" s="90">
        <f>IF(($E93      =0),0,(($Q93      /$E93      )*100))</f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>$B94      +$C94      +$D94</f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>$H94      +$J94      +$L94      +$N94</f>
        <v>0</v>
      </c>
      <c r="Q94" s="115">
        <f>$I94      +$K94      +$M94      +$O94</f>
        <v>0</v>
      </c>
      <c r="R94" s="89">
        <f>IF(($J94      =0),0,((($L94      -$J94      )/$J94      )*100))</f>
        <v>0</v>
      </c>
      <c r="S94" s="90">
        <f>IF(($K94      =0),0,((($M94      -$K94      )/$K94      )*100))</f>
        <v>0</v>
      </c>
      <c r="T94" s="89">
        <f>IF(($E94      =0),0,(($P94      /$E94      )*100))</f>
        <v>0</v>
      </c>
      <c r="U94" s="90">
        <f>IF(($E94      =0),0,(($Q94      /$E94      )*100))</f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118</v>
      </c>
      <c r="B96" s="121">
        <f>SUM(B97:B111)</f>
        <v>0</v>
      </c>
      <c r="C96" s="121">
        <f>SUM(C97:C111)</f>
        <v>0</v>
      </c>
      <c r="D96" s="121">
        <f>SUM(D97:D111)</f>
        <v>0</v>
      </c>
      <c r="E96" s="121">
        <f>SUM(E97:E111)</f>
        <v>0</v>
      </c>
      <c r="F96" s="121">
        <f>SUM(F97:F111)</f>
        <v>0</v>
      </c>
      <c r="G96" s="121">
        <f>SUM(G97:G111)</f>
        <v>0</v>
      </c>
      <c r="H96" s="121">
        <f>SUM(H97:H111)</f>
        <v>0</v>
      </c>
      <c r="I96" s="121">
        <f>SUM(I97:I111)</f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>IF(L96=0," ",(N96-L96)/L96)</f>
        <v xml:space="preserve"> </v>
      </c>
      <c r="S96" s="20" t="str">
        <f>IF(M96=0," ",(O96-M96)/M96)</f>
        <v xml:space="preserve"> </v>
      </c>
      <c r="T96" s="20" t="str">
        <f>IF(E96=0," ",(P96/E96))</f>
        <v xml:space="preserve"> </v>
      </c>
      <c r="U96" s="21" t="str">
        <f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>IF(L97=0," ",(N97-L97)/L97)</f>
        <v xml:space="preserve"> </v>
      </c>
      <c r="S97" s="23" t="str">
        <f>IF(M97=0," ",(O97-M97)/M97)</f>
        <v xml:space="preserve"> </v>
      </c>
      <c r="T97" s="23" t="str">
        <f>IF(E97=0," ",(P97/E97))</f>
        <v xml:space="preserve"> </v>
      </c>
      <c r="U97" s="24" t="str">
        <f>IF(E97=0," ",(Q97/E97))</f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>IF(L98=0," ",(N98-L98)/L98)</f>
        <v xml:space="preserve"> </v>
      </c>
      <c r="S98" s="23" t="str">
        <f>IF(M98=0," ",(O98-M98)/M98)</f>
        <v xml:space="preserve"> </v>
      </c>
      <c r="T98" s="23" t="str">
        <f>IF(E98=0," ",(P98/E98))</f>
        <v xml:space="preserve"> </v>
      </c>
      <c r="U98" s="24" t="str">
        <f>IF(E98=0," ",(Q98/E98))</f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>SUM(B99:D99)</f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>IF(L99=0," ",(N99-L99)/L99)</f>
        <v xml:space="preserve"> </v>
      </c>
      <c r="S99" s="23" t="str">
        <f>IF(M99=0," ",(O99-M99)/M99)</f>
        <v xml:space="preserve"> </v>
      </c>
      <c r="T99" s="23" t="str">
        <f>IF(E99=0," ",(P99/E99))</f>
        <v xml:space="preserve"> </v>
      </c>
      <c r="U99" s="24" t="str">
        <f>IF(E99=0," ",(Q99/E99))</f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>SUM(B100:D100)</f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>IF(L100=0," ",(N100-L100)/L100)</f>
        <v xml:space="preserve"> </v>
      </c>
      <c r="S100" s="23" t="str">
        <f>IF(M100=0," ",(O100-M100)/M100)</f>
        <v xml:space="preserve"> </v>
      </c>
      <c r="T100" s="23" t="str">
        <f>IF(E100=0," ",(P100/E100))</f>
        <v xml:space="preserve"> </v>
      </c>
      <c r="U100" s="24" t="str">
        <f>IF(E100=0," ",(Q100/E100))</f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>SUM(B101:D101)</f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>IF(L101=0," ",(N101-L101)/L101)</f>
        <v xml:space="preserve"> </v>
      </c>
      <c r="S101" s="23" t="str">
        <f>IF(M101=0," ",(O101-M101)/M101)</f>
        <v xml:space="preserve"> </v>
      </c>
      <c r="T101" s="23" t="str">
        <f>IF(E101=0," ",(P101/E101))</f>
        <v xml:space="preserve"> </v>
      </c>
      <c r="U101" s="24" t="str">
        <f>IF(E101=0," ",(Q101/E101))</f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>SUM(B102:D102)</f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>IF(L102=0," ",(N102-L102)/L102)</f>
        <v xml:space="preserve"> </v>
      </c>
      <c r="S102" s="23" t="str">
        <f>IF(M102=0," ",(O102-M102)/M102)</f>
        <v xml:space="preserve"> </v>
      </c>
      <c r="T102" s="23" t="str">
        <f>IF(E102=0," ",(P102/E102))</f>
        <v xml:space="preserve"> </v>
      </c>
      <c r="U102" s="24" t="str">
        <f>IF(E102=0," ",(Q102/E102))</f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>SUM(B103:D103)</f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>IF(L103=0," ",(N103-L103)/L103)</f>
        <v xml:space="preserve"> </v>
      </c>
      <c r="S103" s="23" t="str">
        <f>IF(M103=0," ",(O103-M103)/M103)</f>
        <v xml:space="preserve"> </v>
      </c>
      <c r="T103" s="23" t="str">
        <f>IF(E103=0," ",(P103/E103))</f>
        <v xml:space="preserve"> </v>
      </c>
      <c r="U103" s="24" t="str">
        <f>IF(E103=0," ",(Q103/E103))</f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>SUM(B104:D104)</f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>IF(L104=0," ",(N104-L104)/L104)</f>
        <v xml:space="preserve"> </v>
      </c>
      <c r="S104" s="23" t="str">
        <f>IF(M104=0," ",(O104-M104)/M104)</f>
        <v xml:space="preserve"> </v>
      </c>
      <c r="T104" s="23" t="str">
        <f>IF(E104=0," ",(P104/E104))</f>
        <v xml:space="preserve"> </v>
      </c>
      <c r="U104" s="24" t="str">
        <f>IF(E104=0," ",(Q104/E104))</f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>SUM(B105:D105)</f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>IF(L105=0," ",(N105-L105)/L105)</f>
        <v xml:space="preserve"> </v>
      </c>
      <c r="S105" s="23" t="str">
        <f>IF(M105=0," ",(O105-M105)/M105)</f>
        <v xml:space="preserve"> </v>
      </c>
      <c r="T105" s="23" t="str">
        <f>IF(E105=0," ",(P105/E105))</f>
        <v xml:space="preserve"> </v>
      </c>
      <c r="U105" s="24" t="str">
        <f>IF(E105=0," ",(Q105/E105))</f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>SUM(B106:D106)</f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>IF(L106=0," ",(N106-L106)/L106)</f>
        <v xml:space="preserve"> </v>
      </c>
      <c r="S106" s="23" t="str">
        <f>IF(M106=0," ",(O106-M106)/M106)</f>
        <v xml:space="preserve"> </v>
      </c>
      <c r="T106" s="23" t="str">
        <f>IF(E106=0," ",(P106/E106))</f>
        <v xml:space="preserve"> </v>
      </c>
      <c r="U106" s="24" t="str">
        <f>IF(E106=0," ",(Q106/E106))</f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>SUM(B107:D107)</f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>IF(L107=0," ",(N107-L107)/L107)</f>
        <v xml:space="preserve"> </v>
      </c>
      <c r="S107" s="23" t="str">
        <f>IF(M107=0," ",(O107-M107)/M107)</f>
        <v xml:space="preserve"> </v>
      </c>
      <c r="T107" s="23" t="str">
        <f>IF(E107=0," ",(P107/E107))</f>
        <v xml:space="preserve"> </v>
      </c>
      <c r="U107" s="24" t="str">
        <f>IF(E107=0," ",(Q107/E107))</f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>SUM(B108:D108)</f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>IF(L108=0," ",(N108-L108)/L108)</f>
        <v xml:space="preserve"> </v>
      </c>
      <c r="S108" s="23" t="str">
        <f>IF(M108=0," ",(O108-M108)/M108)</f>
        <v xml:space="preserve"> </v>
      </c>
      <c r="T108" s="23" t="str">
        <f>IF(E108=0," ",(P108/E108))</f>
        <v xml:space="preserve"> </v>
      </c>
      <c r="U108" s="24" t="str">
        <f>IF(E108=0," ",(Q108/E108))</f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>SUM(B109:D109)</f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>IF(L109=0," ",(N109-L109)/L109)</f>
        <v xml:space="preserve"> </v>
      </c>
      <c r="S109" s="23" t="str">
        <f>IF(M109=0," ",(O109-M109)/M109)</f>
        <v xml:space="preserve"> </v>
      </c>
      <c r="T109" s="23" t="str">
        <f>IF(E109=0," ",(P109/E109))</f>
        <v xml:space="preserve"> </v>
      </c>
      <c r="U109" s="24" t="str">
        <f>IF(E109=0," ",(Q109/E109))</f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>SUM(B110:D110)</f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>IF(L110=0," ",(N110-L110)/L110)</f>
        <v xml:space="preserve"> </v>
      </c>
      <c r="S110" s="23" t="str">
        <f>IF(M110=0," ",(O110-M110)/M110)</f>
        <v xml:space="preserve"> </v>
      </c>
      <c r="T110" s="23" t="str">
        <f>IF(E110=0," ",(P110/E110))</f>
        <v xml:space="preserve"> </v>
      </c>
      <c r="U110" s="24" t="str">
        <f>IF(E110=0," ",(Q110/E110))</f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>SUM(B111:D111)</f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>IF(L111=0," ",(N111-L111)/L111)</f>
        <v xml:space="preserve"> </v>
      </c>
      <c r="S111" s="23" t="str">
        <f>IF(M111=0," ",(O111-M111)/M111)</f>
        <v xml:space="preserve"> </v>
      </c>
      <c r="T111" s="23" t="str">
        <f>IF(E111=0," ",(P111/E111))</f>
        <v xml:space="preserve"> </v>
      </c>
      <c r="U111" s="24" t="str">
        <f>IF(E111=0," ",(Q111/E111))</f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>IF(L112=0," ",(N112-L112)/L112)</f>
        <v xml:space="preserve"> </v>
      </c>
      <c r="S112" s="21" t="str">
        <f>IF(M112=0," ",(O112-M112)/M112)</f>
        <v xml:space="preserve"> </v>
      </c>
      <c r="T112" s="20" t="str">
        <f>IF(E112=0," ",(P112/E112))</f>
        <v xml:space="preserve"> </v>
      </c>
      <c r="U112" s="21" t="str">
        <f>IF(E112=0," ",(Q112/E112))</f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>B96+B86</f>
        <v>#VALUE!</v>
      </c>
      <c r="C113" s="126">
        <f>C96+C86</f>
        <v>0</v>
      </c>
      <c r="D113" s="126">
        <f>D96+D86</f>
        <v>0</v>
      </c>
      <c r="E113" s="126">
        <f>E96+E86</f>
        <v>0</v>
      </c>
      <c r="F113" s="126">
        <f>F96+F86</f>
        <v>0</v>
      </c>
      <c r="G113" s="126">
        <f>G96+G86</f>
        <v>0</v>
      </c>
      <c r="H113" s="126">
        <f>H96+H86</f>
        <v>0</v>
      </c>
      <c r="I113" s="126">
        <f>I96+I86</f>
        <v>0</v>
      </c>
      <c r="J113" s="126">
        <f>J96+J86</f>
        <v>0</v>
      </c>
      <c r="K113" s="126">
        <f>K96+K86</f>
        <v>0</v>
      </c>
      <c r="L113" s="126">
        <f>L96+L86</f>
        <v>0</v>
      </c>
      <c r="M113" s="126">
        <f>M96+M86</f>
        <v>0</v>
      </c>
      <c r="N113" s="126">
        <f>N96+N86</f>
        <v>0</v>
      </c>
      <c r="O113" s="126">
        <f>O96+O86</f>
        <v>0</v>
      </c>
      <c r="P113" s="126">
        <f>P96+P86</f>
        <v>0</v>
      </c>
      <c r="Q113" s="126">
        <f>Q96+Q86</f>
        <v>0</v>
      </c>
      <c r="R113" s="20" t="str">
        <f>IF(L113=0," ",(N113-L113)/L113)</f>
        <v xml:space="preserve"> </v>
      </c>
      <c r="S113" s="21" t="str">
        <f>IF(M113=0," ",(O113-M113)/M113)</f>
        <v xml:space="preserve"> </v>
      </c>
      <c r="T113" s="20" t="str">
        <f>IF(E113=0," ",(P113/E113))</f>
        <v xml:space="preserve"> </v>
      </c>
      <c r="U113" s="21" t="str">
        <f>IF(E113=0," ",(Q113/E113))</f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119</v>
      </c>
      <c r="B114" s="128" t="str">
        <f>B86</f>
        <v/>
      </c>
      <c r="C114" s="128">
        <f>C86</f>
        <v>0</v>
      </c>
      <c r="D114" s="128">
        <f>D86</f>
        <v>0</v>
      </c>
      <c r="E114" s="128">
        <f>E86</f>
        <v>0</v>
      </c>
      <c r="F114" s="128">
        <f>F86</f>
        <v>0</v>
      </c>
      <c r="G114" s="128">
        <f>G86</f>
        <v>0</v>
      </c>
      <c r="H114" s="128">
        <f>H86</f>
        <v>0</v>
      </c>
      <c r="I114" s="128">
        <f>I86</f>
        <v>0</v>
      </c>
      <c r="J114" s="128">
        <f>J86</f>
        <v>0</v>
      </c>
      <c r="K114" s="128">
        <f>K86</f>
        <v>0</v>
      </c>
      <c r="L114" s="128">
        <f>L86</f>
        <v>0</v>
      </c>
      <c r="M114" s="128">
        <f>M86</f>
        <v>0</v>
      </c>
      <c r="N114" s="128">
        <f>N86</f>
        <v>0</v>
      </c>
      <c r="O114" s="128">
        <f>O86</f>
        <v>0</v>
      </c>
      <c r="P114" s="128">
        <f>P86</f>
        <v>0</v>
      </c>
      <c r="Q114" s="128">
        <f>Q86</f>
        <v>0</v>
      </c>
      <c r="R114" s="20" t="str">
        <f>IF(L114=0," ",(N114-L114)/L114)</f>
        <v xml:space="preserve"> </v>
      </c>
      <c r="S114" s="21" t="str">
        <f>IF(M114=0," ",(O114-M114)/M114)</f>
        <v xml:space="preserve"> </v>
      </c>
      <c r="T114" s="20" t="str">
        <f>IF(E114=0," ",(P114/E114))</f>
        <v xml:space="preserve"> </v>
      </c>
      <c r="U114" s="21" t="str">
        <f>IF(E114=0," ",(Q114/E114))</f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120</v>
      </c>
    </row>
    <row r="117" spans="1:23" x14ac:dyDescent="0.2">
      <c r="A117" s="29" t="s">
        <v>121</v>
      </c>
    </row>
    <row r="118" spans="1:23" x14ac:dyDescent="0.2">
      <c r="A118" s="29" t="s">
        <v>122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123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124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125</v>
      </c>
    </row>
    <row r="124" spans="1:23" x14ac:dyDescent="0.2">
      <c r="A124" s="30" t="s">
        <v>91</v>
      </c>
      <c r="G124" s="30" t="s">
        <v>91</v>
      </c>
      <c r="W124" s="30"/>
    </row>
    <row r="125" spans="1:23" x14ac:dyDescent="0.2">
      <c r="A125" s="30"/>
      <c r="G125" s="30"/>
      <c r="W125" s="30"/>
    </row>
    <row r="126" spans="1:23" x14ac:dyDescent="0.2">
      <c r="A126" s="30" t="s">
        <v>91</v>
      </c>
      <c r="G126" s="30" t="s">
        <v>91</v>
      </c>
      <c r="W126" s="30"/>
    </row>
  </sheetData>
  <sheetProtection algorithmName="SHA-512" hashValue="kezkE+SjtfVljsrtMuxLOvKyzCFcFOn4Qf14tqEbyEgGFwxiKqRC8fHKsHLrgavk2sro0z7McECrnLjskMEYWw==" saltValue="VbDeT2PytTU9krCrhETKq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47BD1-456F-42B9-9ADE-4C57FAE6E9EA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49949000</v>
      </c>
      <c r="C9" s="92">
        <v>-19949000</v>
      </c>
      <c r="D9" s="92"/>
      <c r="E9" s="92">
        <f>$B9       +$C9       +$D9</f>
        <v>30000000</v>
      </c>
      <c r="F9" s="93">
        <v>30000000</v>
      </c>
      <c r="G9" s="94">
        <v>30000000</v>
      </c>
      <c r="H9" s="93"/>
      <c r="I9" s="94">
        <v>3352031</v>
      </c>
      <c r="J9" s="93">
        <v>4771000</v>
      </c>
      <c r="K9" s="94">
        <v>3680183</v>
      </c>
      <c r="L9" s="93">
        <v>2831000</v>
      </c>
      <c r="M9" s="94">
        <v>1835189</v>
      </c>
      <c r="N9" s="93"/>
      <c r="O9" s="94"/>
      <c r="P9" s="93">
        <f>$H9       +$J9       +$L9       +$N9</f>
        <v>7602000</v>
      </c>
      <c r="Q9" s="94">
        <f>$I9       +$K9       +$M9       +$O9</f>
        <v>8867403</v>
      </c>
      <c r="R9" s="48">
        <f>IF(($J9       =0),0,((($L9       -$J9       )/$J9       )*100))</f>
        <v>-40.662334940264095</v>
      </c>
      <c r="S9" s="49">
        <f>IF(($K9       =0),0,((($M9       -$K9       )/$K9       )*100))</f>
        <v>-50.133213484220761</v>
      </c>
      <c r="T9" s="48">
        <f>IF(($E9       =0),0,(($P9       /$E9       )*100))</f>
        <v>25.34</v>
      </c>
      <c r="U9" s="50">
        <f>IF(($E9       =0),0,(($Q9       /$E9       )*100))</f>
        <v>29.558010000000003</v>
      </c>
      <c r="V9" s="93">
        <v>8992000</v>
      </c>
      <c r="W9" s="94" t="s">
        <v>1</v>
      </c>
    </row>
    <row r="10" spans="1:23" ht="12.95" customHeight="1" x14ac:dyDescent="0.2">
      <c r="A10" s="47" t="s">
        <v>37</v>
      </c>
      <c r="B10" s="92">
        <v>112830000</v>
      </c>
      <c r="C10" s="92"/>
      <c r="D10" s="92"/>
      <c r="E10" s="92">
        <f>$B10      +$C10      +$D10</f>
        <v>112830000</v>
      </c>
      <c r="F10" s="93">
        <v>112830000</v>
      </c>
      <c r="G10" s="94">
        <v>112830000</v>
      </c>
      <c r="H10" s="93">
        <v>24545000</v>
      </c>
      <c r="I10" s="94">
        <v>23757669</v>
      </c>
      <c r="J10" s="93">
        <v>23609000</v>
      </c>
      <c r="K10" s="94">
        <v>18257243</v>
      </c>
      <c r="L10" s="93">
        <v>22562000</v>
      </c>
      <c r="M10" s="94">
        <v>23899138</v>
      </c>
      <c r="N10" s="93"/>
      <c r="O10" s="94"/>
      <c r="P10" s="93">
        <f>$H10      +$J10      +$L10      +$N10</f>
        <v>70716000</v>
      </c>
      <c r="Q10" s="94">
        <f>$I10      +$K10      +$M10      +$O10</f>
        <v>65914050</v>
      </c>
      <c r="R10" s="48">
        <f>IF(($J10      =0),0,((($L10      -$J10      )/$J10      )*100))</f>
        <v>-4.4347494599517132</v>
      </c>
      <c r="S10" s="49">
        <f>IF(($K10      =0),0,((($M10      -$K10      )/$K10      )*100))</f>
        <v>30.902228775724787</v>
      </c>
      <c r="T10" s="48">
        <f>IF(($E10      =0),0,(($P10      /$E10      )*100))</f>
        <v>62.674820526455733</v>
      </c>
      <c r="U10" s="50">
        <f>IF(($E10      =0),0,(($Q10      /$E10      )*100))</f>
        <v>58.418904546663121</v>
      </c>
      <c r="V10" s="93">
        <v>0</v>
      </c>
      <c r="W10" s="94" t="s">
        <v>1</v>
      </c>
    </row>
    <row r="11" spans="1:23" ht="12.95" customHeight="1" x14ac:dyDescent="0.2">
      <c r="A11" s="47" t="s">
        <v>38</v>
      </c>
      <c r="B11" s="92">
        <v>36500000</v>
      </c>
      <c r="C11" s="92">
        <v>-2580000</v>
      </c>
      <c r="D11" s="92"/>
      <c r="E11" s="92">
        <f>$B11      +$C11      +$D11</f>
        <v>33920000</v>
      </c>
      <c r="F11" s="93">
        <v>33920000</v>
      </c>
      <c r="G11" s="94">
        <v>33920000</v>
      </c>
      <c r="H11" s="93">
        <v>9613000</v>
      </c>
      <c r="I11" s="94">
        <v>13209735</v>
      </c>
      <c r="J11" s="93">
        <v>8924000</v>
      </c>
      <c r="K11" s="94">
        <v>3873066</v>
      </c>
      <c r="L11" s="93">
        <v>10630000</v>
      </c>
      <c r="M11" s="94">
        <v>10543308</v>
      </c>
      <c r="N11" s="93"/>
      <c r="O11" s="94"/>
      <c r="P11" s="93">
        <f>$H11      +$J11      +$L11      +$N11</f>
        <v>29167000</v>
      </c>
      <c r="Q11" s="94">
        <f>$I11      +$K11      +$M11      +$O11</f>
        <v>27626109</v>
      </c>
      <c r="R11" s="48">
        <f>IF(($J11      =0),0,((($L11      -$J11      )/$J11      )*100))</f>
        <v>19.116987897803675</v>
      </c>
      <c r="S11" s="49">
        <f>IF(($K11      =0),0,((($M11      -$K11      )/$K11      )*100))</f>
        <v>172.22123248093371</v>
      </c>
      <c r="T11" s="48">
        <f>IF(($E11      =0),0,(($P11      /$E11      )*100))</f>
        <v>85.987617924528308</v>
      </c>
      <c r="U11" s="50">
        <f>IF(($E11      =0),0,(($Q11      /$E11      )*100))</f>
        <v>81.44489681603774</v>
      </c>
      <c r="V11" s="93">
        <v>0</v>
      </c>
      <c r="W11" s="94" t="s">
        <v>1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>$B12      +$C12      +$D12</f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>$H12      +$J12      +$L12      +$N12</f>
        <v>0</v>
      </c>
      <c r="Q12" s="94">
        <f>$I12      +$K12      +$M12      +$O12</f>
        <v>0</v>
      </c>
      <c r="R12" s="48">
        <f>IF(($J12      =0),0,((($L12      -$J12      )/$J12      )*100))</f>
        <v>0</v>
      </c>
      <c r="S12" s="49">
        <f>IF(($K12      =0),0,((($M12      -$K12      )/$K12      )*100))</f>
        <v>0</v>
      </c>
      <c r="T12" s="48">
        <f>IF(($E12      =0),0,(($P12      /$E12      )*100))</f>
        <v>0</v>
      </c>
      <c r="U12" s="50">
        <f>IF(($E12      =0),0,(($Q12      /$E12      )*100))</f>
        <v>0</v>
      </c>
      <c r="V12" s="93">
        <v>0</v>
      </c>
      <c r="W12" s="94" t="s">
        <v>1</v>
      </c>
    </row>
    <row r="13" spans="1:23" ht="12.95" customHeight="1" x14ac:dyDescent="0.2">
      <c r="A13" s="47" t="s">
        <v>40</v>
      </c>
      <c r="B13" s="92">
        <v>291390000</v>
      </c>
      <c r="C13" s="92">
        <v>-7589000</v>
      </c>
      <c r="D13" s="92"/>
      <c r="E13" s="92">
        <f>$B13      +$C13      +$D13</f>
        <v>283801000</v>
      </c>
      <c r="F13" s="93">
        <v>283801000</v>
      </c>
      <c r="G13" s="94">
        <v>283801000</v>
      </c>
      <c r="H13" s="93">
        <v>93219000</v>
      </c>
      <c r="I13" s="94">
        <v>122178024</v>
      </c>
      <c r="J13" s="93">
        <v>69738000</v>
      </c>
      <c r="K13" s="94">
        <v>107076813</v>
      </c>
      <c r="L13" s="93">
        <v>69354000</v>
      </c>
      <c r="M13" s="94">
        <v>5613579</v>
      </c>
      <c r="N13" s="93"/>
      <c r="O13" s="94"/>
      <c r="P13" s="93">
        <f>$H13      +$J13      +$L13      +$N13</f>
        <v>232311000</v>
      </c>
      <c r="Q13" s="94">
        <f>$I13      +$K13      +$M13      +$O13</f>
        <v>234868416</v>
      </c>
      <c r="R13" s="48">
        <f>IF(($J13      =0),0,((($L13      -$J13      )/$J13      )*100))</f>
        <v>-0.55063236685881445</v>
      </c>
      <c r="S13" s="49">
        <f>IF(($K13      =0),0,((($M13      -$K13      )/$K13      )*100))</f>
        <v>-94.75742801571802</v>
      </c>
      <c r="T13" s="48">
        <f>IF(($E13      =0),0,(($P13      /$E13      )*100))</f>
        <v>81.857005436908253</v>
      </c>
      <c r="U13" s="50">
        <f>IF(($E13      =0),0,(($Q13      /$E13      )*100))</f>
        <v>82.758135454068167</v>
      </c>
      <c r="V13" s="93">
        <v>34183000</v>
      </c>
      <c r="W13" s="94" t="s">
        <v>1</v>
      </c>
    </row>
    <row r="14" spans="1:23" ht="12.95" customHeight="1" x14ac:dyDescent="0.2">
      <c r="A14" s="47" t="s">
        <v>41</v>
      </c>
      <c r="B14" s="92">
        <v>73002000</v>
      </c>
      <c r="C14" s="92">
        <v>26287000</v>
      </c>
      <c r="D14" s="92"/>
      <c r="E14" s="92">
        <f>$B14      +$C14      +$D14</f>
        <v>99289000</v>
      </c>
      <c r="F14" s="93">
        <v>99289000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>$H14      +$J14      +$L14      +$N14</f>
        <v>0</v>
      </c>
      <c r="Q14" s="94">
        <f>$I14      +$K14      +$M14      +$O14</f>
        <v>0</v>
      </c>
      <c r="R14" s="48">
        <f>IF(($J14      =0),0,((($L14      -$J14      )/$J14      )*100))</f>
        <v>0</v>
      </c>
      <c r="S14" s="49">
        <f>IF(($K14      =0),0,((($M14      -$K14      )/$K14      )*100))</f>
        <v>0</v>
      </c>
      <c r="T14" s="48">
        <f>IF(($E14      =0),0,(($P14      /$E14      )*100))</f>
        <v>0</v>
      </c>
      <c r="U14" s="50">
        <f>IF(($E14      =0),0,(($Q14      /$E14      )*100))</f>
        <v>0</v>
      </c>
      <c r="V14" s="93">
        <v>0</v>
      </c>
      <c r="W14" s="94" t="s">
        <v>1</v>
      </c>
    </row>
    <row r="15" spans="1:23" ht="12.95" customHeight="1" x14ac:dyDescent="0.2">
      <c r="A15" s="51" t="s">
        <v>42</v>
      </c>
      <c r="B15" s="95">
        <f>SUM(B9:B14)</f>
        <v>563671000</v>
      </c>
      <c r="C15" s="95">
        <f>SUM(C9:C14)</f>
        <v>-3831000</v>
      </c>
      <c r="D15" s="95"/>
      <c r="E15" s="95">
        <f>$B15      +$C15      +$D15</f>
        <v>559840000</v>
      </c>
      <c r="F15" s="96">
        <f>SUM(F9:F14)</f>
        <v>559840000</v>
      </c>
      <c r="G15" s="97">
        <f>SUM(G9:G14)</f>
        <v>460551000</v>
      </c>
      <c r="H15" s="96">
        <f>SUM(H9:H14)</f>
        <v>127377000</v>
      </c>
      <c r="I15" s="97">
        <f>SUM(I9:I14)</f>
        <v>162497459</v>
      </c>
      <c r="J15" s="96">
        <f>SUM(J9:J14)</f>
        <v>107042000</v>
      </c>
      <c r="K15" s="97">
        <f>SUM(K9:K14)</f>
        <v>132887305</v>
      </c>
      <c r="L15" s="96">
        <f>SUM(L9:L14)</f>
        <v>105377000</v>
      </c>
      <c r="M15" s="97">
        <f>SUM(M9:M14)</f>
        <v>41891214</v>
      </c>
      <c r="N15" s="96">
        <f>SUM(N9:N14)</f>
        <v>0</v>
      </c>
      <c r="O15" s="97">
        <f>SUM(O9:O14)</f>
        <v>0</v>
      </c>
      <c r="P15" s="96">
        <f>$H15      +$J15      +$L15      +$N15</f>
        <v>339796000</v>
      </c>
      <c r="Q15" s="97">
        <f>$I15      +$K15      +$M15      +$O15</f>
        <v>337275978</v>
      </c>
      <c r="R15" s="52">
        <f>IF(($J15      =0),0,((($L15      -$J15      )/$J15      )*100))</f>
        <v>-1.5554642103099718</v>
      </c>
      <c r="S15" s="53">
        <f>IF(($K15      =0),0,((($M15      -$K15      )/$K15      )*100))</f>
        <v>-68.476135474340467</v>
      </c>
      <c r="T15" s="52">
        <f>IF((SUM($E9:$E13))=0,0,(P15/(SUM($E9:$E13))*100))</f>
        <v>73.780319660580474</v>
      </c>
      <c r="U15" s="54">
        <f>IF((SUM($E9:$E13))=0,0,(Q15/(SUM($E9:$E13))*100))</f>
        <v>73.233144212041665</v>
      </c>
      <c r="V15" s="96">
        <f>SUM(V9:V14)</f>
        <v>43175000</v>
      </c>
      <c r="W15" s="97" t="s">
        <v>1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242044000</v>
      </c>
      <c r="C17" s="92">
        <v>18383000</v>
      </c>
      <c r="D17" s="92"/>
      <c r="E17" s="92">
        <f>$B17      +$C17      +$D17</f>
        <v>260427000</v>
      </c>
      <c r="F17" s="93">
        <v>260427000</v>
      </c>
      <c r="G17" s="94">
        <v>260427000</v>
      </c>
      <c r="H17" s="93">
        <v>76086000</v>
      </c>
      <c r="I17" s="94">
        <v>54173669</v>
      </c>
      <c r="J17" s="93">
        <v>61361000</v>
      </c>
      <c r="K17" s="94">
        <v>59942348</v>
      </c>
      <c r="L17" s="93">
        <v>47523000</v>
      </c>
      <c r="M17" s="94">
        <v>82099851</v>
      </c>
      <c r="N17" s="93"/>
      <c r="O17" s="94"/>
      <c r="P17" s="93">
        <f>$H17      +$J17      +$L17      +$N17</f>
        <v>184970000</v>
      </c>
      <c r="Q17" s="94">
        <f>$I17      +$K17      +$M17      +$O17</f>
        <v>196215868</v>
      </c>
      <c r="R17" s="48">
        <f>IF(($J17      =0),0,((($L17      -$J17      )/$J17      )*100))</f>
        <v>-22.551783706262935</v>
      </c>
      <c r="S17" s="49">
        <f>IF(($K17      =0),0,((($M17      -$K17      )/$K17      )*100))</f>
        <v>36.964689804943909</v>
      </c>
      <c r="T17" s="48">
        <f>IF(($E17      =0),0,(($P17      /$E17      )*100))</f>
        <v>71.025661701743672</v>
      </c>
      <c r="U17" s="50">
        <f>IF(($E17      =0),0,(($Q17      /$E17      )*100))</f>
        <v>75.343903665902531</v>
      </c>
      <c r="V17" s="93">
        <v>0</v>
      </c>
      <c r="W17" s="94" t="s">
        <v>1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>$H18      +$J18      +$L18      +$N18</f>
        <v>0</v>
      </c>
      <c r="Q18" s="94">
        <f>$I18      +$K18      +$M18      +$O18</f>
        <v>0</v>
      </c>
      <c r="R18" s="48">
        <f>IF(($J18      =0),0,((($L18      -$J18      )/$J18      )*100))</f>
        <v>0</v>
      </c>
      <c r="S18" s="49">
        <f>IF(($K18      =0),0,((($M18      -$K18      )/$K18      )*100))</f>
        <v>0</v>
      </c>
      <c r="T18" s="48">
        <f>IF(($E18      =0),0,(($P18      /$E18      )*100))</f>
        <v>0</v>
      </c>
      <c r="U18" s="50">
        <f>IF(($E18      =0),0,(($Q18      /$E18      )*100))</f>
        <v>0</v>
      </c>
      <c r="V18" s="93">
        <v>0</v>
      </c>
      <c r="W18" s="94" t="s">
        <v>1</v>
      </c>
    </row>
    <row r="19" spans="1:23" ht="12.95" customHeight="1" x14ac:dyDescent="0.2">
      <c r="A19" s="47" t="s">
        <v>46</v>
      </c>
      <c r="B19" s="92">
        <v>34786000</v>
      </c>
      <c r="C19" s="92"/>
      <c r="D19" s="92"/>
      <c r="E19" s="92">
        <f>$B19      +$C19      +$D19</f>
        <v>34786000</v>
      </c>
      <c r="F19" s="93">
        <v>34786000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>$H19      +$J19      +$L19      +$N19</f>
        <v>0</v>
      </c>
      <c r="Q19" s="94">
        <f>$I19      +$K19      +$M19      +$O19</f>
        <v>0</v>
      </c>
      <c r="R19" s="48">
        <f>IF(($J19      =0),0,((($L19      -$J19      )/$J19      )*100))</f>
        <v>0</v>
      </c>
      <c r="S19" s="49">
        <f>IF(($K19      =0),0,((($M19      -$K19      )/$K19      )*100))</f>
        <v>0</v>
      </c>
      <c r="T19" s="48">
        <f>IF(($E19      =0),0,(($P19      /$E19      )*100))</f>
        <v>0</v>
      </c>
      <c r="U19" s="50">
        <f>IF(($E19      =0),0,(($Q19      /$E19      )*100))</f>
        <v>0</v>
      </c>
      <c r="V19" s="93">
        <v>0</v>
      </c>
      <c r="W19" s="94" t="s">
        <v>1</v>
      </c>
    </row>
    <row r="20" spans="1:23" ht="12.95" customHeight="1" x14ac:dyDescent="0.2">
      <c r="A20" s="47" t="s">
        <v>47</v>
      </c>
      <c r="B20" s="92"/>
      <c r="C20" s="92">
        <v>88143000</v>
      </c>
      <c r="D20" s="92"/>
      <c r="E20" s="92">
        <f>$B20      +$C20      +$D20</f>
        <v>88143000</v>
      </c>
      <c r="F20" s="93">
        <v>88143000</v>
      </c>
      <c r="G20" s="94">
        <v>88143000</v>
      </c>
      <c r="H20" s="93"/>
      <c r="I20" s="94">
        <v>11115671</v>
      </c>
      <c r="J20" s="93"/>
      <c r="K20" s="94">
        <v>5458539</v>
      </c>
      <c r="L20" s="93"/>
      <c r="M20" s="94">
        <v>272475</v>
      </c>
      <c r="N20" s="93"/>
      <c r="O20" s="94"/>
      <c r="P20" s="93">
        <f>$H20      +$J20      +$L20      +$N20</f>
        <v>0</v>
      </c>
      <c r="Q20" s="94">
        <f>$I20      +$K20      +$M20      +$O20</f>
        <v>16846685</v>
      </c>
      <c r="R20" s="48">
        <f>IF(($J20      =0),0,((($L20      -$J20      )/$J20      )*100))</f>
        <v>0</v>
      </c>
      <c r="S20" s="49">
        <f>IF(($K20      =0),0,((($M20      -$K20      )/$K20      )*100))</f>
        <v>-95.008279688026406</v>
      </c>
      <c r="T20" s="48">
        <f>IF(($E20      =0),0,(($P20      /$E20      )*100))</f>
        <v>0</v>
      </c>
      <c r="U20" s="50">
        <f>IF(($E20      =0),0,(($Q20      /$E20      )*100))</f>
        <v>19.112901761909622</v>
      </c>
      <c r="V20" s="93">
        <v>27444000</v>
      </c>
      <c r="W20" s="94" t="s">
        <v>1</v>
      </c>
    </row>
    <row r="21" spans="1:23" ht="12.95" customHeight="1" x14ac:dyDescent="0.2">
      <c r="A21" s="47" t="s">
        <v>48</v>
      </c>
      <c r="B21" s="92">
        <v>320915000</v>
      </c>
      <c r="C21" s="92">
        <v>253002000</v>
      </c>
      <c r="D21" s="92"/>
      <c r="E21" s="92">
        <f>$B21      +$C21      +$D21</f>
        <v>573917000</v>
      </c>
      <c r="F21" s="93">
        <v>573867000</v>
      </c>
      <c r="G21" s="94">
        <v>403053000</v>
      </c>
      <c r="H21" s="93"/>
      <c r="I21" s="94">
        <v>21831898</v>
      </c>
      <c r="J21" s="93">
        <v>40735000</v>
      </c>
      <c r="K21" s="94">
        <v>342928450</v>
      </c>
      <c r="L21" s="93">
        <v>1575000</v>
      </c>
      <c r="M21" s="94">
        <v>410086043</v>
      </c>
      <c r="N21" s="93"/>
      <c r="O21" s="94"/>
      <c r="P21" s="93">
        <f>$H21      +$J21      +$L21      +$N21</f>
        <v>42310000</v>
      </c>
      <c r="Q21" s="94">
        <f>$I21      +$K21      +$M21      +$O21</f>
        <v>774846391</v>
      </c>
      <c r="R21" s="48">
        <f>IF(($J21      =0),0,((($L21      -$J21      )/$J21      )*100))</f>
        <v>-96.133546090585483</v>
      </c>
      <c r="S21" s="49">
        <f>IF(($K21      =0),0,((($M21      -$K21      )/$K21      )*100))</f>
        <v>19.583558319527004</v>
      </c>
      <c r="T21" s="48">
        <f>IF(($E21      =0),0,(($P21      /$E21      )*100))</f>
        <v>7.3721461465682312</v>
      </c>
      <c r="U21" s="50">
        <f>IF(($E21      =0),0,(($Q21      /$E21      )*100))</f>
        <v>135.01018283131535</v>
      </c>
      <c r="V21" s="93">
        <v>2549737000</v>
      </c>
      <c r="W21" s="94">
        <v>14296000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>$B22      +$C22      +$D22</f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>$H22      +$J22      +$L22      +$N22</f>
        <v>0</v>
      </c>
      <c r="Q22" s="94">
        <f>$I22      +$K22      +$M22      +$O22</f>
        <v>0</v>
      </c>
      <c r="R22" s="48">
        <f>IF(($J22      =0),0,((($L22      -$J22      )/$J22      )*100))</f>
        <v>0</v>
      </c>
      <c r="S22" s="49">
        <f>IF(($K22      =0),0,((($M22      -$K22      )/$K22      )*100))</f>
        <v>0</v>
      </c>
      <c r="T22" s="48">
        <f>IF(($E22      =0),0,(($P22      /$E22      )*100))</f>
        <v>0</v>
      </c>
      <c r="U22" s="50">
        <f>IF(($E22      =0),0,(($Q22      /$E22      )*100))</f>
        <v>0</v>
      </c>
      <c r="V22" s="93">
        <v>0</v>
      </c>
      <c r="W22" s="94" t="s">
        <v>1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>$B23      +$C23      +$D23</f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>$H23      +$J23      +$L23      +$N23</f>
        <v>0</v>
      </c>
      <c r="Q23" s="94">
        <f>$I23      +$K23      +$M23      +$O23</f>
        <v>0</v>
      </c>
      <c r="R23" s="48">
        <f>IF(($J23      =0),0,((($L23      -$J23      )/$J23      )*100))</f>
        <v>0</v>
      </c>
      <c r="S23" s="49">
        <f>IF(($K23      =0),0,((($M23      -$K23      )/$K23      )*100))</f>
        <v>0</v>
      </c>
      <c r="T23" s="48">
        <f>IF(($E23      =0),0,(($P23      /$E23      )*100))</f>
        <v>0</v>
      </c>
      <c r="U23" s="50">
        <f>IF(($E23      =0),0,(($Q23      /$E23      )*100))</f>
        <v>0</v>
      </c>
      <c r="V23" s="93">
        <v>0</v>
      </c>
      <c r="W23" s="94" t="s">
        <v>1</v>
      </c>
    </row>
    <row r="24" spans="1:23" ht="12.95" customHeight="1" x14ac:dyDescent="0.2">
      <c r="A24" s="51" t="s">
        <v>42</v>
      </c>
      <c r="B24" s="95">
        <f>SUM(B17:B23)</f>
        <v>597745000</v>
      </c>
      <c r="C24" s="95">
        <f>SUM(C17:C23)</f>
        <v>359528000</v>
      </c>
      <c r="D24" s="95"/>
      <c r="E24" s="95">
        <f>$B24      +$C24      +$D24</f>
        <v>957273000</v>
      </c>
      <c r="F24" s="96">
        <f>SUM(F17:F23)</f>
        <v>957223000</v>
      </c>
      <c r="G24" s="97">
        <f>SUM(G17:G23)</f>
        <v>751623000</v>
      </c>
      <c r="H24" s="96">
        <f>SUM(H17:H23)</f>
        <v>76086000</v>
      </c>
      <c r="I24" s="97">
        <f>SUM(I17:I23)</f>
        <v>87121238</v>
      </c>
      <c r="J24" s="96">
        <f>SUM(J17:J23)</f>
        <v>102096000</v>
      </c>
      <c r="K24" s="97">
        <f>SUM(K17:K23)</f>
        <v>408329337</v>
      </c>
      <c r="L24" s="96">
        <f>SUM(L17:L23)</f>
        <v>49098000</v>
      </c>
      <c r="M24" s="97">
        <f>SUM(M17:M23)</f>
        <v>492458369</v>
      </c>
      <c r="N24" s="96">
        <f>SUM(N17:N23)</f>
        <v>0</v>
      </c>
      <c r="O24" s="97">
        <f>SUM(O17:O23)</f>
        <v>0</v>
      </c>
      <c r="P24" s="96">
        <f>$H24      +$J24      +$L24      +$N24</f>
        <v>227280000</v>
      </c>
      <c r="Q24" s="97">
        <f>$I24      +$K24      +$M24      +$O24</f>
        <v>987908944</v>
      </c>
      <c r="R24" s="52">
        <f>IF(($J24      =0),0,((($L24      -$J24      )/$J24      )*100))</f>
        <v>-51.909967089797838</v>
      </c>
      <c r="S24" s="53">
        <f>IF(($K24      =0),0,((($M24      -$K24      )/$K24      )*100))</f>
        <v>20.603229887447448</v>
      </c>
      <c r="T24" s="52">
        <f>IF(($E24-$E19-$E23)   =0,0,($P24   /($E24-$E19-$E23)   )*100)</f>
        <v>24.637745572566335</v>
      </c>
      <c r="U24" s="54">
        <f>IF(($E24-$E19-$E23)   =0,0,($Q24   /($E24-$E19-$E23)   )*100)</f>
        <v>107.09190958788579</v>
      </c>
      <c r="V24" s="96">
        <f>SUM(V17:V23)</f>
        <v>2577181000</v>
      </c>
      <c r="W24" s="97">
        <f>SUM(W17:W23)</f>
        <v>14296000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1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1</v>
      </c>
    </row>
    <row r="28" spans="1:23" ht="12.95" customHeight="1" x14ac:dyDescent="0.2">
      <c r="A28" s="47" t="s">
        <v>54</v>
      </c>
      <c r="B28" s="92">
        <v>952337000</v>
      </c>
      <c r="C28" s="92">
        <v>-350000000</v>
      </c>
      <c r="D28" s="92"/>
      <c r="E28" s="92">
        <f>$B28      +$C28      +$D28</f>
        <v>602337000</v>
      </c>
      <c r="F28" s="93">
        <v>602337000</v>
      </c>
      <c r="G28" s="94">
        <v>602337000</v>
      </c>
      <c r="H28" s="93">
        <v>36941000</v>
      </c>
      <c r="I28" s="94"/>
      <c r="J28" s="93">
        <v>98014000</v>
      </c>
      <c r="K28" s="94">
        <v>116936346</v>
      </c>
      <c r="L28" s="93">
        <v>100414000</v>
      </c>
      <c r="M28" s="94">
        <v>96304740</v>
      </c>
      <c r="N28" s="93"/>
      <c r="O28" s="94"/>
      <c r="P28" s="93">
        <f>$H28      +$J28      +$L28      +$N28</f>
        <v>235369000</v>
      </c>
      <c r="Q28" s="94">
        <f>$I28      +$K28      +$M28      +$O28</f>
        <v>213241086</v>
      </c>
      <c r="R28" s="48">
        <f>IF(($J28      =0),0,((($L28      -$J28      )/$J28      )*100))</f>
        <v>2.4486297875813658</v>
      </c>
      <c r="S28" s="49">
        <f>IF(($K28      =0),0,((($M28      -$K28      )/$K28      )*100))</f>
        <v>-17.643450223765331</v>
      </c>
      <c r="T28" s="48">
        <f>IF(($E28      =0),0,(($P28      /$E28      )*100))</f>
        <v>39.075965779953748</v>
      </c>
      <c r="U28" s="50">
        <f>IF(($E28      =0),0,(($Q28      /$E28      )*100))</f>
        <v>35.402289084017752</v>
      </c>
      <c r="V28" s="93">
        <v>0</v>
      </c>
      <c r="W28" s="94" t="s">
        <v>1</v>
      </c>
    </row>
    <row r="29" spans="1:23" ht="12.95" customHeight="1" x14ac:dyDescent="0.2">
      <c r="A29" s="47" t="s">
        <v>55</v>
      </c>
      <c r="B29" s="92">
        <v>25971000</v>
      </c>
      <c r="C29" s="92">
        <v>860000</v>
      </c>
      <c r="D29" s="92"/>
      <c r="E29" s="92">
        <f>$B29      +$C29      +$D29</f>
        <v>26831000</v>
      </c>
      <c r="F29" s="93">
        <v>26831000</v>
      </c>
      <c r="G29" s="94">
        <v>26831000</v>
      </c>
      <c r="H29" s="93">
        <v>3799000</v>
      </c>
      <c r="I29" s="94">
        <v>2145025</v>
      </c>
      <c r="J29" s="93">
        <v>6705000</v>
      </c>
      <c r="K29" s="94">
        <v>5282105</v>
      </c>
      <c r="L29" s="93">
        <v>3483000</v>
      </c>
      <c r="M29" s="94">
        <v>2701237</v>
      </c>
      <c r="N29" s="93"/>
      <c r="O29" s="94"/>
      <c r="P29" s="93">
        <f>$H29      +$J29      +$L29      +$N29</f>
        <v>13987000</v>
      </c>
      <c r="Q29" s="94">
        <f>$I29      +$K29      +$M29      +$O29</f>
        <v>10128367</v>
      </c>
      <c r="R29" s="48">
        <f>IF(($J29      =0),0,((($L29      -$J29      )/$J29      )*100))</f>
        <v>-48.053691275167786</v>
      </c>
      <c r="S29" s="49">
        <f>IF(($K29      =0),0,((($M29      -$K29      )/$K29      )*100))</f>
        <v>-48.860596296362907</v>
      </c>
      <c r="T29" s="48">
        <f>IF(($E29      =0),0,(($P29      /$E29      )*100))</f>
        <v>52.129998881890351</v>
      </c>
      <c r="U29" s="50">
        <f>IF(($E29      =0),0,(($Q29      /$E29      )*100))</f>
        <v>37.748749580708882</v>
      </c>
      <c r="V29" s="93">
        <v>1637000</v>
      </c>
      <c r="W29" s="94" t="s">
        <v>1</v>
      </c>
    </row>
    <row r="30" spans="1:23" ht="12.95" customHeight="1" x14ac:dyDescent="0.2">
      <c r="A30" s="51" t="s">
        <v>42</v>
      </c>
      <c r="B30" s="95">
        <f>SUM(B26:B29)</f>
        <v>978308000</v>
      </c>
      <c r="C30" s="95">
        <f>SUM(C26:C29)</f>
        <v>-349140000</v>
      </c>
      <c r="D30" s="95"/>
      <c r="E30" s="95">
        <f>$B30      +$C30      +$D30</f>
        <v>629168000</v>
      </c>
      <c r="F30" s="96">
        <f>SUM(F26:F29)</f>
        <v>629168000</v>
      </c>
      <c r="G30" s="97">
        <f>SUM(G26:G29)</f>
        <v>629168000</v>
      </c>
      <c r="H30" s="96">
        <f>SUM(H26:H29)</f>
        <v>40740000</v>
      </c>
      <c r="I30" s="97">
        <f>SUM(I26:I29)</f>
        <v>2145025</v>
      </c>
      <c r="J30" s="96">
        <f>SUM(J26:J29)</f>
        <v>104719000</v>
      </c>
      <c r="K30" s="97">
        <f>SUM(K26:K29)</f>
        <v>122218451</v>
      </c>
      <c r="L30" s="96">
        <f>SUM(L26:L29)</f>
        <v>103897000</v>
      </c>
      <c r="M30" s="97">
        <f>SUM(M26:M29)</f>
        <v>99005977</v>
      </c>
      <c r="N30" s="96">
        <f>SUM(N26:N29)</f>
        <v>0</v>
      </c>
      <c r="O30" s="97">
        <f>SUM(O26:O29)</f>
        <v>0</v>
      </c>
      <c r="P30" s="96">
        <f>$H30      +$J30      +$L30      +$N30</f>
        <v>249356000</v>
      </c>
      <c r="Q30" s="97">
        <f>$I30      +$K30      +$M30      +$O30</f>
        <v>223369453</v>
      </c>
      <c r="R30" s="52">
        <f>IF(($J30      =0),0,((($L30      -$J30      )/$J30      )*100))</f>
        <v>-0.78495783955156184</v>
      </c>
      <c r="S30" s="53">
        <f>IF(($K30      =0),0,((($M30      -$K30      )/$K30      )*100))</f>
        <v>-18.992610207439135</v>
      </c>
      <c r="T30" s="52">
        <f>IF($E30   =0,0,($P30   /$E30   )*100)</f>
        <v>39.632657732116066</v>
      </c>
      <c r="U30" s="54">
        <f>IF($E30   =0,0,($Q30   /$E30   )*100)</f>
        <v>35.502354379116547</v>
      </c>
      <c r="V30" s="96">
        <f>SUM(V26:V29)</f>
        <v>1637000</v>
      </c>
      <c r="W30" s="97" t="s">
        <v>1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211248000</v>
      </c>
      <c r="C32" s="92">
        <v>-3718000</v>
      </c>
      <c r="D32" s="92"/>
      <c r="E32" s="92">
        <f>$B32      +$C32      +$D32</f>
        <v>207530000</v>
      </c>
      <c r="F32" s="93">
        <v>207530000</v>
      </c>
      <c r="G32" s="94">
        <v>207530000</v>
      </c>
      <c r="H32" s="93">
        <v>94537000</v>
      </c>
      <c r="I32" s="94">
        <v>48263286</v>
      </c>
      <c r="J32" s="93">
        <v>39563000</v>
      </c>
      <c r="K32" s="94">
        <v>70457801</v>
      </c>
      <c r="L32" s="93">
        <v>25012000</v>
      </c>
      <c r="M32" s="94">
        <v>57516675</v>
      </c>
      <c r="N32" s="93"/>
      <c r="O32" s="94"/>
      <c r="P32" s="93">
        <f>$H32      +$J32      +$L32      +$N32</f>
        <v>159112000</v>
      </c>
      <c r="Q32" s="94">
        <f>$I32      +$K32      +$M32      +$O32</f>
        <v>176237762</v>
      </c>
      <c r="R32" s="48">
        <f>IF(($J32      =0),0,((($L32      -$J32      )/$J32      )*100))</f>
        <v>-36.779314005510201</v>
      </c>
      <c r="S32" s="49">
        <f>IF(($K32      =0),0,((($M32      -$K32      )/$K32      )*100))</f>
        <v>-18.367201099563125</v>
      </c>
      <c r="T32" s="48">
        <f>IF(($E32      =0),0,(($P32      /$E32      )*100))</f>
        <v>76.669397195586171</v>
      </c>
      <c r="U32" s="50">
        <f>IF(($E32      =0),0,(($Q32      /$E32      )*100))</f>
        <v>84.921583385534632</v>
      </c>
      <c r="V32" s="93">
        <v>0</v>
      </c>
      <c r="W32" s="94" t="s">
        <v>1</v>
      </c>
    </row>
    <row r="33" spans="1:23" ht="12.95" customHeight="1" x14ac:dyDescent="0.2">
      <c r="A33" s="51" t="s">
        <v>42</v>
      </c>
      <c r="B33" s="95">
        <f>B32</f>
        <v>211248000</v>
      </c>
      <c r="C33" s="95">
        <f>C32</f>
        <v>-3718000</v>
      </c>
      <c r="D33" s="95"/>
      <c r="E33" s="95">
        <f>$B33      +$C33      +$D33</f>
        <v>207530000</v>
      </c>
      <c r="F33" s="96">
        <f>F32</f>
        <v>207530000</v>
      </c>
      <c r="G33" s="97">
        <f>G32</f>
        <v>207530000</v>
      </c>
      <c r="H33" s="96">
        <f>H32</f>
        <v>94537000</v>
      </c>
      <c r="I33" s="97">
        <f>I32</f>
        <v>48263286</v>
      </c>
      <c r="J33" s="96">
        <f>J32</f>
        <v>39563000</v>
      </c>
      <c r="K33" s="97">
        <f>K32</f>
        <v>70457801</v>
      </c>
      <c r="L33" s="96">
        <f>L32</f>
        <v>25012000</v>
      </c>
      <c r="M33" s="97">
        <f>M32</f>
        <v>57516675</v>
      </c>
      <c r="N33" s="96">
        <f>N32</f>
        <v>0</v>
      </c>
      <c r="O33" s="97">
        <f>O32</f>
        <v>0</v>
      </c>
      <c r="P33" s="96">
        <f>$H33      +$J33      +$L33      +$N33</f>
        <v>159112000</v>
      </c>
      <c r="Q33" s="97">
        <f>$I33      +$K33      +$M33      +$O33</f>
        <v>176237762</v>
      </c>
      <c r="R33" s="52">
        <f>IF(($J33      =0),0,((($L33      -$J33      )/$J33      )*100))</f>
        <v>-36.779314005510201</v>
      </c>
      <c r="S33" s="53">
        <f>IF(($K33      =0),0,((($M33      -$K33      )/$K33      )*100))</f>
        <v>-18.367201099563125</v>
      </c>
      <c r="T33" s="52">
        <f>IF($E33   =0,0,($P33   /$E33   )*100)</f>
        <v>76.669397195586171</v>
      </c>
      <c r="U33" s="54">
        <f>IF($E33   =0,0,($Q33   /$E33   )*100)</f>
        <v>84.921583385534632</v>
      </c>
      <c r="V33" s="96">
        <f>V32</f>
        <v>0</v>
      </c>
      <c r="W33" s="97" t="s">
        <v>1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540146000</v>
      </c>
      <c r="C35" s="92">
        <v>-33911000</v>
      </c>
      <c r="D35" s="92"/>
      <c r="E35" s="92">
        <f>$B35      +$C35      +$D35</f>
        <v>506235000</v>
      </c>
      <c r="F35" s="93">
        <v>506235000</v>
      </c>
      <c r="G35" s="94">
        <v>506235000</v>
      </c>
      <c r="H35" s="93">
        <v>115624000</v>
      </c>
      <c r="I35" s="94">
        <v>83963194</v>
      </c>
      <c r="J35" s="93">
        <v>85284000</v>
      </c>
      <c r="K35" s="94">
        <v>141942362</v>
      </c>
      <c r="L35" s="93">
        <v>106873000</v>
      </c>
      <c r="M35" s="94">
        <v>68467965</v>
      </c>
      <c r="N35" s="93"/>
      <c r="O35" s="94"/>
      <c r="P35" s="93">
        <f>$H35      +$J35      +$L35      +$N35</f>
        <v>307781000</v>
      </c>
      <c r="Q35" s="94">
        <f>$I35      +$K35      +$M35      +$O35</f>
        <v>294373521</v>
      </c>
      <c r="R35" s="48">
        <f>IF(($J35      =0),0,((($L35      -$J35      )/$J35      )*100))</f>
        <v>25.314244172412177</v>
      </c>
      <c r="S35" s="49">
        <f>IF(($K35      =0),0,((($M35      -$K35      )/$K35      )*100))</f>
        <v>-51.763543994005111</v>
      </c>
      <c r="T35" s="48">
        <f>IF(($E35      =0),0,(($P35      /$E35      )*100))</f>
        <v>60.798048337234675</v>
      </c>
      <c r="U35" s="50">
        <f>IF(($E35      =0),0,(($Q35      /$E35      )*100))</f>
        <v>58.149578950487424</v>
      </c>
      <c r="V35" s="93">
        <v>16183000</v>
      </c>
      <c r="W35" s="94">
        <v>2849000</v>
      </c>
    </row>
    <row r="36" spans="1:23" ht="12.95" customHeight="1" x14ac:dyDescent="0.2">
      <c r="A36" s="47" t="s">
        <v>60</v>
      </c>
      <c r="B36" s="92">
        <v>902524000</v>
      </c>
      <c r="C36" s="92">
        <v>-122619000</v>
      </c>
      <c r="D36" s="92"/>
      <c r="E36" s="92">
        <f>$B36      +$C36      +$D36</f>
        <v>779905000</v>
      </c>
      <c r="F36" s="93">
        <v>779905000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>$H36      +$J36      +$L36      +$N36</f>
        <v>0</v>
      </c>
      <c r="Q36" s="94">
        <f>$I36      +$K36      +$M36      +$O36</f>
        <v>0</v>
      </c>
      <c r="R36" s="48">
        <f>IF(($J36      =0),0,((($L36      -$J36      )/$J36      )*100))</f>
        <v>0</v>
      </c>
      <c r="S36" s="49">
        <f>IF(($K36      =0),0,((($M36      -$K36      )/$K36      )*100))</f>
        <v>0</v>
      </c>
      <c r="T36" s="48">
        <f>IF(($E36      =0),0,(($P36      /$E36      )*100))</f>
        <v>0</v>
      </c>
      <c r="U36" s="50">
        <f>IF(($E36      =0),0,(($Q36      /$E36      )*100))</f>
        <v>0</v>
      </c>
      <c r="V36" s="93">
        <v>0</v>
      </c>
      <c r="W36" s="94" t="s">
        <v>1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>$B37      +$C37      +$D37</f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>$H37      +$J37      +$L37      +$N37</f>
        <v>0</v>
      </c>
      <c r="Q37" s="94">
        <f>$I37      +$K37      +$M37      +$O37</f>
        <v>0</v>
      </c>
      <c r="R37" s="48">
        <f>IF(($J37      =0),0,((($L37      -$J37      )/$J37      )*100))</f>
        <v>0</v>
      </c>
      <c r="S37" s="49">
        <f>IF(($K37      =0),0,((($M37      -$K37      )/$K37      )*100))</f>
        <v>0</v>
      </c>
      <c r="T37" s="48">
        <f>IF(($E37      =0),0,(($P37      /$E37      )*100))</f>
        <v>0</v>
      </c>
      <c r="U37" s="50">
        <f>IF(($E37      =0),0,(($Q37      /$E37      )*100))</f>
        <v>0</v>
      </c>
      <c r="V37" s="93">
        <v>0</v>
      </c>
      <c r="W37" s="94" t="s">
        <v>1</v>
      </c>
    </row>
    <row r="38" spans="1:23" ht="12.95" customHeight="1" x14ac:dyDescent="0.2">
      <c r="A38" s="47" t="s">
        <v>62</v>
      </c>
      <c r="B38" s="92">
        <v>39000000</v>
      </c>
      <c r="C38" s="92">
        <v>2000000</v>
      </c>
      <c r="D38" s="92"/>
      <c r="E38" s="92">
        <f>$B38      +$C38      +$D38</f>
        <v>41000000</v>
      </c>
      <c r="F38" s="93">
        <v>41000000</v>
      </c>
      <c r="G38" s="94">
        <v>41000000</v>
      </c>
      <c r="H38" s="93">
        <v>3452000</v>
      </c>
      <c r="I38" s="94">
        <v>3686200</v>
      </c>
      <c r="J38" s="93">
        <v>16170000</v>
      </c>
      <c r="K38" s="94">
        <v>12571359</v>
      </c>
      <c r="L38" s="93">
        <v>5374000</v>
      </c>
      <c r="M38" s="94">
        <v>5504561</v>
      </c>
      <c r="N38" s="93"/>
      <c r="O38" s="94"/>
      <c r="P38" s="93">
        <f>$H38      +$J38      +$L38      +$N38</f>
        <v>24996000</v>
      </c>
      <c r="Q38" s="94">
        <f>$I38      +$K38      +$M38      +$O38</f>
        <v>21762120</v>
      </c>
      <c r="R38" s="48">
        <f>IF(($J38      =0),0,((($L38      -$J38      )/$J38      )*100))</f>
        <v>-66.765615337043897</v>
      </c>
      <c r="S38" s="49">
        <f>IF(($K38      =0),0,((($M38      -$K38      )/$K38      )*100))</f>
        <v>-56.213476999582944</v>
      </c>
      <c r="T38" s="48">
        <f>IF(($E38      =0),0,(($P38      /$E38      )*100))</f>
        <v>60.965853658536581</v>
      </c>
      <c r="U38" s="50">
        <f>IF(($E38      =0),0,(($Q38      /$E38      )*100))</f>
        <v>53.078341463414638</v>
      </c>
      <c r="V38" s="93">
        <v>0</v>
      </c>
      <c r="W38" s="94" t="s">
        <v>1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>$B39      +$C39      +$D39</f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>$H39      +$J39      +$L39      +$N39</f>
        <v>0</v>
      </c>
      <c r="Q39" s="94">
        <f>$I39      +$K39      +$M39      +$O39</f>
        <v>0</v>
      </c>
      <c r="R39" s="48">
        <f>IF(($J39      =0),0,((($L39      -$J39      )/$J39      )*100))</f>
        <v>0</v>
      </c>
      <c r="S39" s="49">
        <f>IF(($K39      =0),0,((($M39      -$K39      )/$K39      )*100))</f>
        <v>0</v>
      </c>
      <c r="T39" s="48">
        <f>IF(($E39      =0),0,(($P39      /$E39      )*100))</f>
        <v>0</v>
      </c>
      <c r="U39" s="50">
        <f>IF(($E39      =0),0,(($Q39      /$E39      )*100))</f>
        <v>0</v>
      </c>
      <c r="V39" s="93">
        <v>0</v>
      </c>
      <c r="W39" s="94" t="s">
        <v>1</v>
      </c>
    </row>
    <row r="40" spans="1:23" ht="12.95" customHeight="1" x14ac:dyDescent="0.2">
      <c r="A40" s="51" t="s">
        <v>42</v>
      </c>
      <c r="B40" s="95">
        <f>SUM(B35:B39)</f>
        <v>1481670000</v>
      </c>
      <c r="C40" s="95">
        <f>SUM(C35:C39)</f>
        <v>-154530000</v>
      </c>
      <c r="D40" s="95"/>
      <c r="E40" s="95">
        <f>$B40      +$C40      +$D40</f>
        <v>1327140000</v>
      </c>
      <c r="F40" s="96">
        <f>SUM(F35:F39)</f>
        <v>1327140000</v>
      </c>
      <c r="G40" s="97">
        <f>SUM(G35:G39)</f>
        <v>547235000</v>
      </c>
      <c r="H40" s="96">
        <f>SUM(H35:H39)</f>
        <v>119076000</v>
      </c>
      <c r="I40" s="97">
        <f>SUM(I35:I39)</f>
        <v>87649394</v>
      </c>
      <c r="J40" s="96">
        <f>SUM(J35:J39)</f>
        <v>101454000</v>
      </c>
      <c r="K40" s="97">
        <f>SUM(K35:K39)</f>
        <v>154513721</v>
      </c>
      <c r="L40" s="96">
        <f>SUM(L35:L39)</f>
        <v>112247000</v>
      </c>
      <c r="M40" s="97">
        <f>SUM(M35:M39)</f>
        <v>73972526</v>
      </c>
      <c r="N40" s="96">
        <f>SUM(N35:N39)</f>
        <v>0</v>
      </c>
      <c r="O40" s="97">
        <f>SUM(O35:O39)</f>
        <v>0</v>
      </c>
      <c r="P40" s="96">
        <f>$H40      +$J40      +$L40      +$N40</f>
        <v>332777000</v>
      </c>
      <c r="Q40" s="97">
        <f>$I40      +$K40      +$M40      +$O40</f>
        <v>316135641</v>
      </c>
      <c r="R40" s="52">
        <f>IF(($J40      =0),0,((($L40      -$J40      )/$J40      )*100))</f>
        <v>10.638318844008122</v>
      </c>
      <c r="S40" s="53">
        <f>IF(($K40      =0),0,((($M40      -$K40      )/$K40      )*100))</f>
        <v>-52.125594075881452</v>
      </c>
      <c r="T40" s="52">
        <f>IF((+$E35+$E38) =0,0,(P40   /(+$E35+$E38) )*100)</f>
        <v>60.810620665710346</v>
      </c>
      <c r="U40" s="54">
        <f>IF((+$E35+$E38) =0,0,(Q40   /(+$E35+$E38) )*100)</f>
        <v>57.769631145668676</v>
      </c>
      <c r="V40" s="96">
        <f>SUM(V35:V39)</f>
        <v>16183000</v>
      </c>
      <c r="W40" s="97">
        <f>SUM(W35:W39)</f>
        <v>2849000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>$H42      +$J42      +$L42      +$N42</f>
        <v>0</v>
      </c>
      <c r="Q42" s="94">
        <f>$I42      +$K42      +$M42      +$O42</f>
        <v>0</v>
      </c>
      <c r="R42" s="48">
        <f>IF(($J42      =0),0,((($L42      -$J42      )/$J42      )*100))</f>
        <v>0</v>
      </c>
      <c r="S42" s="49">
        <f>IF(($K42      =0),0,((($M42      -$K42      )/$K42      )*100))</f>
        <v>0</v>
      </c>
      <c r="T42" s="48">
        <f>IF(($E42      =0),0,(($P42      /$E42      )*100))</f>
        <v>0</v>
      </c>
      <c r="U42" s="50">
        <f>IF(($E42      =0),0,(($Q42      /$E42      )*100))</f>
        <v>0</v>
      </c>
      <c r="V42" s="93">
        <v>0</v>
      </c>
      <c r="W42" s="94" t="s">
        <v>1</v>
      </c>
    </row>
    <row r="43" spans="1:23" ht="12.95" customHeight="1" x14ac:dyDescent="0.2">
      <c r="A43" s="47" t="s">
        <v>66</v>
      </c>
      <c r="B43" s="92">
        <v>671217000</v>
      </c>
      <c r="C43" s="92">
        <v>-34765000</v>
      </c>
      <c r="D43" s="92"/>
      <c r="E43" s="92">
        <f>$B43      +$C43      +$D43</f>
        <v>636452000</v>
      </c>
      <c r="F43" s="93">
        <v>636452000</v>
      </c>
      <c r="G43" s="94">
        <v>636452000</v>
      </c>
      <c r="H43" s="93">
        <v>165878000</v>
      </c>
      <c r="I43" s="94">
        <v>97688749</v>
      </c>
      <c r="J43" s="93">
        <v>196444000</v>
      </c>
      <c r="K43" s="94">
        <v>240890084</v>
      </c>
      <c r="L43" s="93">
        <v>147296000</v>
      </c>
      <c r="M43" s="94">
        <v>178244574</v>
      </c>
      <c r="N43" s="93"/>
      <c r="O43" s="94"/>
      <c r="P43" s="93">
        <f>$H43      +$J43      +$L43      +$N43</f>
        <v>509618000</v>
      </c>
      <c r="Q43" s="94">
        <f>$I43      +$K43      +$M43      +$O43</f>
        <v>516823407</v>
      </c>
      <c r="R43" s="48">
        <f>IF(($J43      =0),0,((($L43      -$J43      )/$J43      )*100))</f>
        <v>-25.018834884241819</v>
      </c>
      <c r="S43" s="49">
        <f>IF(($K43      =0),0,((($M43      -$K43      )/$K43      )*100))</f>
        <v>-26.005848376888775</v>
      </c>
      <c r="T43" s="48">
        <f>IF(($E43      =0),0,(($P43      /$E43      )*100))</f>
        <v>80.071710042548389</v>
      </c>
      <c r="U43" s="50">
        <f>IF(($E43      =0),0,(($Q43      /$E43      )*100))</f>
        <v>81.203831082312576</v>
      </c>
      <c r="V43" s="93">
        <v>0</v>
      </c>
      <c r="W43" s="94" t="s">
        <v>1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>$B44      +$C44      +$D44</f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>$H44      +$J44      +$L44      +$N44</f>
        <v>0</v>
      </c>
      <c r="Q44" s="94">
        <f>$I44      +$K44      +$M44      +$O44</f>
        <v>0</v>
      </c>
      <c r="R44" s="48">
        <f>IF(($J44      =0),0,((($L44      -$J44      )/$J44      )*100))</f>
        <v>0</v>
      </c>
      <c r="S44" s="49">
        <f>IF(($K44      =0),0,((($M44      -$K44      )/$K44      )*100))</f>
        <v>0</v>
      </c>
      <c r="T44" s="48">
        <f>IF(($E44      =0),0,(($P44      /$E44      )*100))</f>
        <v>0</v>
      </c>
      <c r="U44" s="50">
        <f>IF(($E44      =0),0,(($Q44      /$E44      )*100))</f>
        <v>0</v>
      </c>
      <c r="V44" s="93">
        <v>0</v>
      </c>
      <c r="W44" s="94" t="s">
        <v>1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>$B45      +$C45      +$D45</f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>$H45      +$J45      +$L45      +$N45</f>
        <v>0</v>
      </c>
      <c r="Q45" s="94">
        <f>$I45      +$K45      +$M45      +$O45</f>
        <v>0</v>
      </c>
      <c r="R45" s="48">
        <f>IF(($J45      =0),0,((($L45      -$J45      )/$J45      )*100))</f>
        <v>0</v>
      </c>
      <c r="S45" s="49">
        <f>IF(($K45      =0),0,((($M45      -$K45      )/$K45      )*100))</f>
        <v>0</v>
      </c>
      <c r="T45" s="48">
        <f>IF(($E45      =0),0,(($P45      /$E45      )*100))</f>
        <v>0</v>
      </c>
      <c r="U45" s="50">
        <f>IF(($E45      =0),0,(($Q45      /$E45      )*100))</f>
        <v>0</v>
      </c>
      <c r="V45" s="93">
        <v>0</v>
      </c>
      <c r="W45" s="94" t="s">
        <v>1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>$B46      +$C46      +$D46</f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>$H46      +$J46      +$L46      +$N46</f>
        <v>0</v>
      </c>
      <c r="Q46" s="94">
        <f>$I46      +$K46      +$M46      +$O46</f>
        <v>0</v>
      </c>
      <c r="R46" s="48">
        <f>IF(($J46      =0),0,((($L46      -$J46      )/$J46      )*100))</f>
        <v>0</v>
      </c>
      <c r="S46" s="49">
        <f>IF(($K46      =0),0,((($M46      -$K46      )/$K46      )*100))</f>
        <v>0</v>
      </c>
      <c r="T46" s="48">
        <f>IF(($E46      =0),0,(($P46      /$E46      )*100))</f>
        <v>0</v>
      </c>
      <c r="U46" s="50">
        <f>IF(($E46      =0),0,(($Q46      /$E46      )*100))</f>
        <v>0</v>
      </c>
      <c r="V46" s="93">
        <v>0</v>
      </c>
      <c r="W46" s="94" t="s">
        <v>1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>$B47      +$C47      +$D47</f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>$H47      +$J47      +$L47      +$N47</f>
        <v>0</v>
      </c>
      <c r="Q47" s="94">
        <f>$I47      +$K47      +$M47      +$O47</f>
        <v>0</v>
      </c>
      <c r="R47" s="48">
        <f>IF(($J47      =0),0,((($L47      -$J47      )/$J47      )*100))</f>
        <v>0</v>
      </c>
      <c r="S47" s="49">
        <f>IF(($K47      =0),0,((($M47      -$K47      )/$K47      )*100))</f>
        <v>0</v>
      </c>
      <c r="T47" s="48">
        <f>IF(($E47      =0),0,(($P47      /$E47      )*100))</f>
        <v>0</v>
      </c>
      <c r="U47" s="50">
        <f>IF(($E47      =0),0,(($Q47      /$E47      )*100))</f>
        <v>0</v>
      </c>
      <c r="V47" s="93">
        <v>0</v>
      </c>
      <c r="W47" s="94" t="s">
        <v>1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>$B48      +$C48      +$D48</f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>$H48      +$J48      +$L48      +$N48</f>
        <v>0</v>
      </c>
      <c r="Q48" s="94">
        <f>$I48      +$K48      +$M48      +$O48</f>
        <v>0</v>
      </c>
      <c r="R48" s="48">
        <f>IF(($J48      =0),0,((($L48      -$J48      )/$J48      )*100))</f>
        <v>0</v>
      </c>
      <c r="S48" s="49">
        <f>IF(($K48      =0),0,((($M48      -$K48      )/$K48      )*100))</f>
        <v>0</v>
      </c>
      <c r="T48" s="48">
        <f>IF(($E48      =0),0,(($P48      /$E48      )*100))</f>
        <v>0</v>
      </c>
      <c r="U48" s="50">
        <f>IF(($E48      =0),0,(($Q48      /$E48      )*100))</f>
        <v>0</v>
      </c>
      <c r="V48" s="93">
        <v>0</v>
      </c>
      <c r="W48" s="94" t="s">
        <v>1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>$B49      +$C49      +$D49</f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>$H49      +$J49      +$L49      +$N49</f>
        <v>0</v>
      </c>
      <c r="Q49" s="94">
        <f>$I49      +$K49      +$M49      +$O49</f>
        <v>0</v>
      </c>
      <c r="R49" s="48">
        <f>IF(($J49      =0),0,((($L49      -$J49      )/$J49      )*100))</f>
        <v>0</v>
      </c>
      <c r="S49" s="49">
        <f>IF(($K49      =0),0,((($M49      -$K49      )/$K49      )*100))</f>
        <v>0</v>
      </c>
      <c r="T49" s="48">
        <f>IF(($E49      =0),0,(($P49      /$E49      )*100))</f>
        <v>0</v>
      </c>
      <c r="U49" s="50">
        <f>IF(($E49      =0),0,(($Q49      /$E49      )*100))</f>
        <v>0</v>
      </c>
      <c r="V49" s="93">
        <v>0</v>
      </c>
      <c r="W49" s="94" t="s">
        <v>1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>$B50      +$C50      +$D50</f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>$H50      +$J50      +$L50      +$N50</f>
        <v>0</v>
      </c>
      <c r="Q50" s="94">
        <f>$I50      +$K50      +$M50      +$O50</f>
        <v>0</v>
      </c>
      <c r="R50" s="48">
        <f>IF(($J50      =0),0,((($L50      -$J50      )/$J50      )*100))</f>
        <v>0</v>
      </c>
      <c r="S50" s="49">
        <f>IF(($K50      =0),0,((($M50      -$K50      )/$K50      )*100))</f>
        <v>0</v>
      </c>
      <c r="T50" s="48">
        <f>IF(($E50      =0),0,(($P50      /$E50      )*100))</f>
        <v>0</v>
      </c>
      <c r="U50" s="50">
        <f>IF(($E50      =0),0,(($Q50      /$E50      )*100))</f>
        <v>0</v>
      </c>
      <c r="V50" s="93">
        <v>0</v>
      </c>
      <c r="W50" s="94" t="s">
        <v>1</v>
      </c>
    </row>
    <row r="51" spans="1:23" ht="12.95" customHeight="1" x14ac:dyDescent="0.2">
      <c r="A51" s="47" t="s">
        <v>74</v>
      </c>
      <c r="B51" s="92">
        <v>940651000</v>
      </c>
      <c r="C51" s="92">
        <v>-59341000</v>
      </c>
      <c r="D51" s="92"/>
      <c r="E51" s="92">
        <f>$B51      +$C51      +$D51</f>
        <v>881310000</v>
      </c>
      <c r="F51" s="93">
        <v>881310000</v>
      </c>
      <c r="G51" s="94">
        <v>881310000</v>
      </c>
      <c r="H51" s="93">
        <v>153748000</v>
      </c>
      <c r="I51" s="94">
        <v>134940196</v>
      </c>
      <c r="J51" s="93">
        <v>200806000</v>
      </c>
      <c r="K51" s="94">
        <v>206540426</v>
      </c>
      <c r="L51" s="93">
        <v>248381000</v>
      </c>
      <c r="M51" s="94">
        <v>190807548</v>
      </c>
      <c r="N51" s="93"/>
      <c r="O51" s="94"/>
      <c r="P51" s="93">
        <f>$H51      +$J51      +$L51      +$N51</f>
        <v>602935000</v>
      </c>
      <c r="Q51" s="94">
        <f>$I51      +$K51      +$M51      +$O51</f>
        <v>532288170</v>
      </c>
      <c r="R51" s="48">
        <f>IF(($J51      =0),0,((($L51      -$J51      )/$J51      )*100))</f>
        <v>23.692021154746374</v>
      </c>
      <c r="S51" s="49">
        <f>IF(($K51      =0),0,((($M51      -$K51      )/$K51      )*100))</f>
        <v>-7.6173358914249549</v>
      </c>
      <c r="T51" s="48">
        <f>IF(($E51      =0),0,(($P51      /$E51      )*100))</f>
        <v>68.413498088073439</v>
      </c>
      <c r="U51" s="50">
        <f>IF(($E51      =0),0,(($Q51      /$E51      )*100))</f>
        <v>60.397382305885557</v>
      </c>
      <c r="V51" s="93">
        <v>18123000</v>
      </c>
      <c r="W51" s="94" t="s">
        <v>1</v>
      </c>
    </row>
    <row r="52" spans="1:23" ht="12.95" customHeight="1" x14ac:dyDescent="0.2">
      <c r="A52" s="47" t="s">
        <v>75</v>
      </c>
      <c r="B52" s="92">
        <v>32000000</v>
      </c>
      <c r="C52" s="92">
        <v>177153000</v>
      </c>
      <c r="D52" s="92"/>
      <c r="E52" s="92">
        <f>$B52      +$C52      +$D52</f>
        <v>209153000</v>
      </c>
      <c r="F52" s="93">
        <v>209153000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>$H52      +$J52      +$L52      +$N52</f>
        <v>0</v>
      </c>
      <c r="Q52" s="94">
        <f>$I52      +$K52      +$M52      +$O52</f>
        <v>0</v>
      </c>
      <c r="R52" s="48">
        <f>IF(($J52      =0),0,((($L52      -$J52      )/$J52      )*100))</f>
        <v>0</v>
      </c>
      <c r="S52" s="49">
        <f>IF(($K52      =0),0,((($M52      -$K52      )/$K52      )*100))</f>
        <v>0</v>
      </c>
      <c r="T52" s="48">
        <f>IF(($E52      =0),0,(($P52      /$E52      )*100))</f>
        <v>0</v>
      </c>
      <c r="U52" s="50">
        <f>IF(($E52      =0),0,(($Q52      /$E52      )*100))</f>
        <v>0</v>
      </c>
      <c r="V52" s="93">
        <v>0</v>
      </c>
      <c r="W52" s="94" t="s">
        <v>1</v>
      </c>
    </row>
    <row r="53" spans="1:23" ht="12.95" customHeight="1" x14ac:dyDescent="0.2">
      <c r="A53" s="51" t="s">
        <v>42</v>
      </c>
      <c r="B53" s="95">
        <f>SUM(B42:B52)</f>
        <v>1643868000</v>
      </c>
      <c r="C53" s="95">
        <f>SUM(C42:C52)</f>
        <v>83047000</v>
      </c>
      <c r="D53" s="95"/>
      <c r="E53" s="95">
        <f>$B53      +$C53      +$D53</f>
        <v>1726915000</v>
      </c>
      <c r="F53" s="96">
        <f>SUM(F42:F52)</f>
        <v>1726915000</v>
      </c>
      <c r="G53" s="97">
        <f>SUM(G42:G52)</f>
        <v>1517762000</v>
      </c>
      <c r="H53" s="96">
        <f>SUM(H42:H52)</f>
        <v>319626000</v>
      </c>
      <c r="I53" s="97">
        <f>SUM(I42:I52)</f>
        <v>232628945</v>
      </c>
      <c r="J53" s="96">
        <f>SUM(J42:J52)</f>
        <v>397250000</v>
      </c>
      <c r="K53" s="97">
        <f>SUM(K42:K52)</f>
        <v>447430510</v>
      </c>
      <c r="L53" s="96">
        <f>SUM(L42:L52)</f>
        <v>395677000</v>
      </c>
      <c r="M53" s="97">
        <f>SUM(M42:M52)</f>
        <v>369052122</v>
      </c>
      <c r="N53" s="96">
        <f>SUM(N42:N52)</f>
        <v>0</v>
      </c>
      <c r="O53" s="97">
        <f>SUM(O42:O52)</f>
        <v>0</v>
      </c>
      <c r="P53" s="96">
        <f>$H53      +$J53      +$L53      +$N53</f>
        <v>1112553000</v>
      </c>
      <c r="Q53" s="97">
        <f>$I53      +$K53      +$M53      +$O53</f>
        <v>1049111577</v>
      </c>
      <c r="R53" s="52">
        <f>IF(($J53      =0),0,((($L53      -$J53      )/$J53      )*100))</f>
        <v>-0.39597230962869734</v>
      </c>
      <c r="S53" s="53">
        <f>IF(($K53      =0),0,((($M53      -$K53      )/$K53      )*100))</f>
        <v>-17.51744377020691</v>
      </c>
      <c r="T53" s="52">
        <f>IF((+$E43+$E45+$E47+$E48+$E51) =0,0,(P53   /(+$E43+$E45+$E47+$E48+$E51) )*100)</f>
        <v>73.30220416639763</v>
      </c>
      <c r="U53" s="54">
        <f>IF((+$E43+$E45+$E47+$E48+$E51) =0,0,(Q53   /(+$E43+$E45+$E47+$E48+$E51) )*100)</f>
        <v>69.122271937233904</v>
      </c>
      <c r="V53" s="96">
        <f>SUM(V42:V52)</f>
        <v>18123000</v>
      </c>
      <c r="W53" s="97" t="s">
        <v>1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1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1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1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1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>SUM(F55:F58)</f>
        <v>0</v>
      </c>
      <c r="G59" s="103">
        <f>SUM(G55:G58)</f>
        <v>0</v>
      </c>
      <c r="H59" s="102">
        <f>SUM(H55:H58)</f>
        <v>0</v>
      </c>
      <c r="I59" s="103">
        <f>SUM(I55:I58)</f>
        <v>0</v>
      </c>
      <c r="J59" s="102">
        <f>SUM(J55:J58)</f>
        <v>0</v>
      </c>
      <c r="K59" s="103">
        <f>SUM(K55:K58)</f>
        <v>0</v>
      </c>
      <c r="L59" s="102">
        <f>SUM(L55:L58)</f>
        <v>0</v>
      </c>
      <c r="M59" s="103">
        <f>SUM(M55:M58)</f>
        <v>0</v>
      </c>
      <c r="N59" s="102">
        <f>SUM(N55:N58)</f>
        <v>0</v>
      </c>
      <c r="O59" s="103">
        <f>SUM(O55:O58)</f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1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>$H61      +$J61      +$L61      +$N61</f>
        <v>0</v>
      </c>
      <c r="Q61" s="94">
        <f>$I61      +$K61      +$M61      +$O61</f>
        <v>0</v>
      </c>
      <c r="R61" s="48">
        <f>IF(($J61      =0),0,((($L61      -$J61      )/$J61      )*100))</f>
        <v>0</v>
      </c>
      <c r="S61" s="49">
        <f>IF(($K61      =0),0,((($M61      -$K61      )/$K61      )*100))</f>
        <v>0</v>
      </c>
      <c r="T61" s="48">
        <f>IF(($E61      =0),0,(($P61      /$E61      )*100))</f>
        <v>0</v>
      </c>
      <c r="U61" s="50">
        <f>IF(($E61      =0),0,(($Q61      /$E61      )*100))</f>
        <v>0</v>
      </c>
      <c r="V61" s="93">
        <v>0</v>
      </c>
      <c r="W61" s="94" t="s">
        <v>1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>$B62      +$C62      +$D62</f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>$H62      +$J62      +$L62      +$N62</f>
        <v>0</v>
      </c>
      <c r="Q62" s="94">
        <f>$I62      +$K62      +$M62      +$O62</f>
        <v>0</v>
      </c>
      <c r="R62" s="48">
        <f>IF(($J62      =0),0,((($L62      -$J62      )/$J62      )*100))</f>
        <v>0</v>
      </c>
      <c r="S62" s="49">
        <f>IF(($K62      =0),0,((($M62      -$K62      )/$K62      )*100))</f>
        <v>0</v>
      </c>
      <c r="T62" s="48">
        <f>IF(($E62      =0),0,(($P62      /$E62      )*100))</f>
        <v>0</v>
      </c>
      <c r="U62" s="50">
        <f>IF(($E62      =0),0,(($Q62      /$E62      )*100))</f>
        <v>0</v>
      </c>
      <c r="V62" s="93">
        <v>0</v>
      </c>
      <c r="W62" s="94" t="s">
        <v>1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>$B63      +$C63      +$D63</f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>$H63      +$J63      +$L63      +$N63</f>
        <v>0</v>
      </c>
      <c r="Q63" s="94">
        <f>$I63      +$K63      +$M63      +$O63</f>
        <v>0</v>
      </c>
      <c r="R63" s="48">
        <f>IF(($J63      =0),0,((($L63      -$J63      )/$J63      )*100))</f>
        <v>0</v>
      </c>
      <c r="S63" s="49">
        <f>IF(($K63      =0),0,((($M63      -$K63      )/$K63      )*100))</f>
        <v>0</v>
      </c>
      <c r="T63" s="48">
        <f>IF(($E63      =0),0,(($P63      /$E63      )*100))</f>
        <v>0</v>
      </c>
      <c r="U63" s="50">
        <f>IF(($E63      =0),0,(($Q63      /$E63      )*100))</f>
        <v>0</v>
      </c>
      <c r="V63" s="93">
        <v>0</v>
      </c>
      <c r="W63" s="94" t="s">
        <v>1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>$B64      +$C64      +$D64</f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>$H64      +$J64      +$L64      +$N64</f>
        <v>0</v>
      </c>
      <c r="Q64" s="94">
        <f>$I64      +$K64      +$M64      +$O64</f>
        <v>0</v>
      </c>
      <c r="R64" s="48">
        <f>IF(($J64      =0),0,((($L64      -$J64      )/$J64      )*100))</f>
        <v>0</v>
      </c>
      <c r="S64" s="49">
        <f>IF(($K64      =0),0,((($M64      -$K64      )/$K64      )*100))</f>
        <v>0</v>
      </c>
      <c r="T64" s="48">
        <f>IF(($E64      =0),0,(($P64      /$E64      )*100))</f>
        <v>0</v>
      </c>
      <c r="U64" s="50">
        <f>IF(($E64      =0),0,(($Q64      /$E64      )*100))</f>
        <v>0</v>
      </c>
      <c r="V64" s="93">
        <v>0</v>
      </c>
      <c r="W64" s="94" t="s">
        <v>1</v>
      </c>
    </row>
    <row r="65" spans="1:23" ht="12.95" customHeight="1" x14ac:dyDescent="0.2">
      <c r="A65" s="47" t="s">
        <v>86</v>
      </c>
      <c r="B65" s="92">
        <v>759318000</v>
      </c>
      <c r="C65" s="92">
        <v>10335000</v>
      </c>
      <c r="D65" s="92"/>
      <c r="E65" s="92">
        <f>$B65      +$C65      +$D65</f>
        <v>769653000</v>
      </c>
      <c r="F65" s="93">
        <v>769653000</v>
      </c>
      <c r="G65" s="94">
        <v>769653000</v>
      </c>
      <c r="H65" s="93">
        <v>150820000</v>
      </c>
      <c r="I65" s="94">
        <v>96628000</v>
      </c>
      <c r="J65" s="93">
        <v>209212000</v>
      </c>
      <c r="K65" s="94">
        <v>173736000</v>
      </c>
      <c r="L65" s="93">
        <v>121677000</v>
      </c>
      <c r="M65" s="94">
        <v>160970000</v>
      </c>
      <c r="N65" s="93"/>
      <c r="O65" s="94"/>
      <c r="P65" s="93">
        <f>$H65      +$J65      +$L65      +$N65</f>
        <v>481709000</v>
      </c>
      <c r="Q65" s="94">
        <f>$I65      +$K65      +$M65      +$O65</f>
        <v>431334000</v>
      </c>
      <c r="R65" s="48">
        <f>IF(($J65      =0),0,((($L65      -$J65      )/$J65      )*100))</f>
        <v>-41.840334206450876</v>
      </c>
      <c r="S65" s="49">
        <f>IF(($K65      =0),0,((($M65      -$K65      )/$K65      )*100))</f>
        <v>-7.3479301929364098</v>
      </c>
      <c r="T65" s="48">
        <f>IF(($E65      =0),0,(($P65      /$E65      )*100))</f>
        <v>62.587815548045675</v>
      </c>
      <c r="U65" s="50">
        <f>IF(($E65      =0),0,(($Q65      /$E65      )*100))</f>
        <v>56.042658184922303</v>
      </c>
      <c r="V65" s="93">
        <v>0</v>
      </c>
      <c r="W65" s="94" t="s">
        <v>1</v>
      </c>
    </row>
    <row r="66" spans="1:23" ht="12.95" customHeight="1" x14ac:dyDescent="0.2">
      <c r="A66" s="51" t="s">
        <v>42</v>
      </c>
      <c r="B66" s="95">
        <f>SUM(B61:B65)</f>
        <v>759318000</v>
      </c>
      <c r="C66" s="95">
        <f>SUM(C61:C65)</f>
        <v>10335000</v>
      </c>
      <c r="D66" s="95"/>
      <c r="E66" s="95">
        <f>$B66      +$C66      +$D66</f>
        <v>769653000</v>
      </c>
      <c r="F66" s="96">
        <f>SUM(F61:F65)</f>
        <v>769653000</v>
      </c>
      <c r="G66" s="97">
        <f>SUM(G61:G65)</f>
        <v>769653000</v>
      </c>
      <c r="H66" s="96">
        <f>SUM(H61:H65)</f>
        <v>150820000</v>
      </c>
      <c r="I66" s="97">
        <f>SUM(I61:I65)</f>
        <v>96628000</v>
      </c>
      <c r="J66" s="96">
        <f>SUM(J61:J65)</f>
        <v>209212000</v>
      </c>
      <c r="K66" s="97">
        <f>SUM(K61:K65)</f>
        <v>173736000</v>
      </c>
      <c r="L66" s="96">
        <f>SUM(L61:L65)</f>
        <v>121677000</v>
      </c>
      <c r="M66" s="97">
        <f>SUM(M61:M65)</f>
        <v>160970000</v>
      </c>
      <c r="N66" s="96">
        <f>SUM(N61:N65)</f>
        <v>0</v>
      </c>
      <c r="O66" s="97">
        <f>SUM(O61:O65)</f>
        <v>0</v>
      </c>
      <c r="P66" s="96">
        <f>$H66      +$J66      +$L66      +$N66</f>
        <v>481709000</v>
      </c>
      <c r="Q66" s="97">
        <f>$I66      +$K66      +$M66      +$O66</f>
        <v>431334000</v>
      </c>
      <c r="R66" s="52">
        <f>IF(($J66      =0),0,((($L66      -$J66      )/$J66      )*100))</f>
        <v>-41.840334206450876</v>
      </c>
      <c r="S66" s="53">
        <f>IF(($K66      =0),0,((($M66      -$K66      )/$K66      )*100))</f>
        <v>-7.3479301929364098</v>
      </c>
      <c r="T66" s="52">
        <f>IF((+$E61+$E63+$E64++$E65) =0,0,(P66   /(+$E61+$E63+$E64+$E65) )*100)</f>
        <v>62.587815548045675</v>
      </c>
      <c r="U66" s="54">
        <f>IF((+$E61+$E63+$E65) =0,0,(Q66  /(+$E61+$E63+$E65) )*100)</f>
        <v>56.042658184922303</v>
      </c>
      <c r="V66" s="96">
        <f>SUM(V61:V65)</f>
        <v>0</v>
      </c>
      <c r="W66" s="97" t="s">
        <v>1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6235828000</v>
      </c>
      <c r="C67" s="104">
        <f>SUM(C9:C14,C17:C23,C26:C29,C32,C35:C39,C42:C52,C55:C58,C61:C65)</f>
        <v>-58309000</v>
      </c>
      <c r="D67" s="104"/>
      <c r="E67" s="104">
        <f>$B67      +$C67      +$D67</f>
        <v>6177519000</v>
      </c>
      <c r="F67" s="105">
        <f>SUM(F9:F14,F17:F23,F26:F29,F32,F35:F39,F42:F52,F55:F58,F61:F65)</f>
        <v>6177469000</v>
      </c>
      <c r="G67" s="106">
        <f>SUM(G9:G14,G17:G23,G26:G29,G32,G35:G39,G42:G52,G55:G58,G61:G65)</f>
        <v>4883522000</v>
      </c>
      <c r="H67" s="105">
        <f>SUM(H9:H14,H17:H23,H26:H29,H32,H35:H39,H42:H52,H55:H58,H61:H65)</f>
        <v>928262000</v>
      </c>
      <c r="I67" s="106">
        <f>SUM(I9:I14,I17:I23,I26:I29,I32,I35:I39,I42:I52,I55:I58,I61:I65)</f>
        <v>716933347</v>
      </c>
      <c r="J67" s="105">
        <f>SUM(J9:J14,J17:J23,J26:J29,J32,J35:J39,J42:J52,J55:J58,J61:J65)</f>
        <v>1061336000</v>
      </c>
      <c r="K67" s="106">
        <f>SUM(K9:K14,K17:K23,K26:K29,K32,K35:K39,K42:K52,K55:K58,K61:K65)</f>
        <v>1509573125</v>
      </c>
      <c r="L67" s="105">
        <f>SUM(L9:L14,L17:L23,L26:L29,L32,L35:L39,L42:L52,L55:L58,L61:L65)</f>
        <v>912985000</v>
      </c>
      <c r="M67" s="106">
        <f>SUM(M9:M14,M17:M23,M26:M29,M32,M35:M39,M42:M52,M55:M58,M61:M65)</f>
        <v>1294866883</v>
      </c>
      <c r="N67" s="105">
        <f>SUM(N9:N14,N17:N23,N26:N29,N32,N35:N39,N42:N52,N55:N58,N61:N65)</f>
        <v>0</v>
      </c>
      <c r="O67" s="106">
        <f>SUM(O9:O14,O17:O23,O26:O29,O32,O35:O39,O42:O52,O55:O58,O61:O65)</f>
        <v>0</v>
      </c>
      <c r="P67" s="105">
        <f>$H67      +$J67      +$L67      +$N67</f>
        <v>2902583000</v>
      </c>
      <c r="Q67" s="106">
        <f>$I67      +$K67      +$M67      +$O67</f>
        <v>3521373355</v>
      </c>
      <c r="R67" s="61">
        <f>IF(($J67      =0),0,((($L67      -$J67      )/$J67      )*100))</f>
        <v>-13.977760106130384</v>
      </c>
      <c r="S67" s="62">
        <f>IF(($K67      =0),0,((($M67      -$K67      )/$K67      )*100))</f>
        <v>-14.222977240668616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57.427014873814542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69.669656314337686</v>
      </c>
      <c r="V67" s="105">
        <f>SUM(V9:V14,V17:V23,V26:V29,V32,V35:V39,V42:V52,V55:V58,V61:V65)</f>
        <v>2656299000</v>
      </c>
      <c r="W67" s="106">
        <f>SUM(W9:W14,W17:W23,W26:W29,W32,W35:W39,W42:W52,W55:W58,W61:W65)</f>
        <v>17145000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3890956000</v>
      </c>
      <c r="C69" s="92">
        <v>-270240000</v>
      </c>
      <c r="D69" s="92"/>
      <c r="E69" s="92">
        <f>$B69      +$C69      +$D69</f>
        <v>3620716000</v>
      </c>
      <c r="F69" s="93">
        <v>3620716000</v>
      </c>
      <c r="G69" s="94">
        <v>3620716000</v>
      </c>
      <c r="H69" s="93">
        <v>598461000</v>
      </c>
      <c r="I69" s="94">
        <v>637798526</v>
      </c>
      <c r="J69" s="93">
        <v>1348868000</v>
      </c>
      <c r="K69" s="94">
        <v>1003857204</v>
      </c>
      <c r="L69" s="93">
        <v>605015000</v>
      </c>
      <c r="M69" s="94">
        <v>538377367</v>
      </c>
      <c r="N69" s="93"/>
      <c r="O69" s="94"/>
      <c r="P69" s="93">
        <f>$H69      +$J69      +$L69      +$N69</f>
        <v>2552344000</v>
      </c>
      <c r="Q69" s="94">
        <f>$I69      +$K69      +$M69      +$O69</f>
        <v>2180033097</v>
      </c>
      <c r="R69" s="48">
        <f>IF(($J69      =0),0,((($L69      -$J69      )/$J69      )*100))</f>
        <v>-55.146463553142347</v>
      </c>
      <c r="S69" s="49">
        <f>IF(($K69      =0),0,((($M69      -$K69      )/$K69      )*100))</f>
        <v>-46.369128512026897</v>
      </c>
      <c r="T69" s="48">
        <f>IF(($E69      =0),0,(($P69      /$E69      )*100))</f>
        <v>70.492797557168245</v>
      </c>
      <c r="U69" s="50">
        <f>IF(($E69      =0),0,(($Q69      /$E69      )*100))</f>
        <v>60.209999817715612</v>
      </c>
      <c r="V69" s="93">
        <v>39746000</v>
      </c>
      <c r="W69" s="94" t="s">
        <v>1</v>
      </c>
    </row>
    <row r="70" spans="1:23" s="64" customFormat="1" ht="12.95" customHeight="1" x14ac:dyDescent="0.2">
      <c r="A70" s="63" t="s">
        <v>89</v>
      </c>
      <c r="B70" s="92"/>
      <c r="C70" s="92">
        <v>10000000</v>
      </c>
      <c r="D70" s="92"/>
      <c r="E70" s="92">
        <f>$B70      +$C70      +$D70</f>
        <v>10000000</v>
      </c>
      <c r="F70" s="93">
        <v>10000000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1</v>
      </c>
      <c r="W70" s="94" t="s">
        <v>1</v>
      </c>
    </row>
    <row r="71" spans="1:23" ht="12.95" customHeight="1" x14ac:dyDescent="0.2">
      <c r="A71" s="56" t="s">
        <v>42</v>
      </c>
      <c r="B71" s="101">
        <f>SUM(B69:B70)</f>
        <v>3890956000</v>
      </c>
      <c r="C71" s="101">
        <f>SUM(C69:C70)</f>
        <v>-260240000</v>
      </c>
      <c r="D71" s="101"/>
      <c r="E71" s="101">
        <f>$B71      +$C71      +$D71</f>
        <v>3630716000</v>
      </c>
      <c r="F71" s="102">
        <f>SUM(F69:F70)</f>
        <v>3630716000</v>
      </c>
      <c r="G71" s="103">
        <f>SUM(G69:G70)</f>
        <v>3620716000</v>
      </c>
      <c r="H71" s="102">
        <f>SUM(H69:H70)</f>
        <v>598461000</v>
      </c>
      <c r="I71" s="103">
        <f>SUM(I69:I70)</f>
        <v>637798526</v>
      </c>
      <c r="J71" s="102">
        <f>SUM(J69:J70)</f>
        <v>1348868000</v>
      </c>
      <c r="K71" s="103">
        <f>SUM(K69:K70)</f>
        <v>1003857204</v>
      </c>
      <c r="L71" s="102">
        <f>SUM(L69:L70)</f>
        <v>605015000</v>
      </c>
      <c r="M71" s="103">
        <f>SUM(M69:M70)</f>
        <v>538377367</v>
      </c>
      <c r="N71" s="102">
        <f>SUM(N69:N70)</f>
        <v>0</v>
      </c>
      <c r="O71" s="103">
        <f>SUM(O69:O70)</f>
        <v>0</v>
      </c>
      <c r="P71" s="102">
        <f>$H71      +$J71      +$L71      +$N71</f>
        <v>2552344000</v>
      </c>
      <c r="Q71" s="103">
        <f>$I71      +$K71      +$M71      +$O71</f>
        <v>2180033097</v>
      </c>
      <c r="R71" s="57">
        <f>IF(($J71      =0),0,((($L71      -$J71      )/$J71      )*100))</f>
        <v>-55.146463553142347</v>
      </c>
      <c r="S71" s="58">
        <f>IF(($K71      =0),0,((($M71      -$K71      )/$K71      )*100))</f>
        <v>-46.369128512026897</v>
      </c>
      <c r="T71" s="57">
        <f>IF(($E69      =0),0,(($P69      /$E69      )*100))</f>
        <v>70.492797557168245</v>
      </c>
      <c r="U71" s="59">
        <f>IF($E69   =0,0,($Q69   /$E69 )*100)</f>
        <v>60.209999817715612</v>
      </c>
      <c r="V71" s="102">
        <f>SUM(V69:V70)</f>
        <v>39746000</v>
      </c>
      <c r="W71" s="103" t="s">
        <v>1</v>
      </c>
    </row>
    <row r="72" spans="1:23" ht="12.95" customHeight="1" x14ac:dyDescent="0.2">
      <c r="A72" s="60" t="s">
        <v>87</v>
      </c>
      <c r="B72" s="104">
        <f>SUM(B69:B70)</f>
        <v>3890956000</v>
      </c>
      <c r="C72" s="104">
        <f>SUM(C69:C70)</f>
        <v>-260240000</v>
      </c>
      <c r="D72" s="104"/>
      <c r="E72" s="104">
        <f>$B72      +$C72      +$D72</f>
        <v>3630716000</v>
      </c>
      <c r="F72" s="105">
        <f>SUM(F69:F70)</f>
        <v>3630716000</v>
      </c>
      <c r="G72" s="106">
        <f>SUM(G69:G70)</f>
        <v>3620716000</v>
      </c>
      <c r="H72" s="105">
        <f>SUM(H69:H70)</f>
        <v>598461000</v>
      </c>
      <c r="I72" s="106">
        <f>SUM(I69:I70)</f>
        <v>637798526</v>
      </c>
      <c r="J72" s="105">
        <f>SUM(J69:J70)</f>
        <v>1348868000</v>
      </c>
      <c r="K72" s="106">
        <f>SUM(K69:K70)</f>
        <v>1003857204</v>
      </c>
      <c r="L72" s="105">
        <f>SUM(L69:L70)</f>
        <v>605015000</v>
      </c>
      <c r="M72" s="106">
        <f>SUM(M69:M70)</f>
        <v>538377367</v>
      </c>
      <c r="N72" s="105">
        <f>SUM(N69:N70)</f>
        <v>0</v>
      </c>
      <c r="O72" s="106">
        <f>SUM(O69:O70)</f>
        <v>0</v>
      </c>
      <c r="P72" s="105">
        <f>$H72      +$J72      +$L72      +$N72</f>
        <v>2552344000</v>
      </c>
      <c r="Q72" s="106">
        <f>$I72      +$K72      +$M72      +$O72</f>
        <v>2180033097</v>
      </c>
      <c r="R72" s="61">
        <f>IF(($J72      =0),0,((($L72      -$J72      )/$J72      )*100))</f>
        <v>-55.146463553142347</v>
      </c>
      <c r="S72" s="62">
        <f>IF(($K72      =0),0,((($M72      -$K72      )/$K72      )*100))</f>
        <v>-46.369128512026897</v>
      </c>
      <c r="T72" s="61">
        <f>IF(($E69      =0),0,(($P69      /$E69      )*100))</f>
        <v>70.492797557168245</v>
      </c>
      <c r="U72" s="65">
        <f>IF($E69   =0,0,($Q69   /$E69 )*100)</f>
        <v>60.209999817715612</v>
      </c>
      <c r="V72" s="105">
        <f>SUM(V69:V70)</f>
        <v>39746000</v>
      </c>
      <c r="W72" s="106" t="s">
        <v>1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10126784000</v>
      </c>
      <c r="C73" s="104">
        <f>SUM(C9:C14,C17:C23,C26:C29,C32,C35:C39,C42:C52,C55:C58,C61:C65,C69:C70)</f>
        <v>-318549000</v>
      </c>
      <c r="D73" s="104"/>
      <c r="E73" s="104">
        <f>$B73      +$C73      +$D73</f>
        <v>9808235000</v>
      </c>
      <c r="F73" s="105">
        <f>SUM(F9:F14,F17:F23,F26:F29,F32,F35:F39,F42:F52,F55:F58,F61:F65,F69:F70)</f>
        <v>9808185000</v>
      </c>
      <c r="G73" s="106">
        <f>SUM(G9:G14,G17:G23,G26:G29,G32,G35:G39,G42:G52,G55:G58,G61:G65,G69:G70)</f>
        <v>8504238000</v>
      </c>
      <c r="H73" s="105">
        <f>SUM(H9:H14,H17:H23,H26:H29,H32,H35:H39,H42:H52,H55:H58,H61:H65,H69:H70)</f>
        <v>1526723000</v>
      </c>
      <c r="I73" s="106">
        <f>SUM(I9:I14,I17:I23,I26:I29,I32,I35:I39,I42:I52,I55:I58,I61:I65,I69:I70)</f>
        <v>1354731873</v>
      </c>
      <c r="J73" s="105">
        <f>SUM(J9:J14,J17:J23,J26:J29,J32,J35:J39,J42:J52,J55:J58,J61:J65,J69:J70)</f>
        <v>2410204000</v>
      </c>
      <c r="K73" s="106">
        <f>SUM(K9:K14,K17:K23,K26:K29,K32,K35:K39,K42:K52,K55:K58,K61:K65,K69:K70)</f>
        <v>2513430329</v>
      </c>
      <c r="L73" s="105">
        <f>SUM(L9:L14,L17:L23,L26:L29,L32,L35:L39,L42:L52,L55:L58,L61:L65,L69:L70)</f>
        <v>1518000000</v>
      </c>
      <c r="M73" s="106">
        <f>SUM(M9:M14,M17:M23,M26:M29,M32,M35:M39,M42:M52,M55:M58,M61:M65,M69:M70)</f>
        <v>1833244250</v>
      </c>
      <c r="N73" s="105">
        <f>SUM(N9:N14,N17:N23,N26:N29,N32,N35:N39,N42:N52,N55:N58,N61:N65,N69:N70)</f>
        <v>0</v>
      </c>
      <c r="O73" s="106">
        <f>SUM(O9:O14,O17:O23,O26:O29,O32,O35:O39,O42:O52,O55:O58,O61:O65,O69:O70)</f>
        <v>0</v>
      </c>
      <c r="P73" s="105">
        <f>$H73      +$J73      +$L73      +$N73</f>
        <v>5454927000</v>
      </c>
      <c r="Q73" s="106">
        <f>$I73      +$K73      +$M73      +$O73</f>
        <v>5701406452</v>
      </c>
      <c r="R73" s="61">
        <f>IF(($J73      =0),0,((($L73      -$J73      )/$J73      )*100))</f>
        <v>-37.017779407884142</v>
      </c>
      <c r="S73" s="62">
        <f>IF(($K73      =0),0,((($M73      -$K73      )/$K73      )*100))</f>
        <v>-27.062062200491571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62.880263540417161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65.721491827992338</v>
      </c>
      <c r="V73" s="105">
        <f>SUM(V9:V14,V17:V23,V26:V29,V32,V35:V39,V42:V52,V55:V58,V61:V65,V69:V70)</f>
        <v>2696045000</v>
      </c>
      <c r="W73" s="106">
        <f>SUM(W9:W14,W17:W23,W26:W29,W32,W35:W39,W42:W52,W55:W58,W61:W65,W69:W70)</f>
        <v>17145000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112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113</v>
      </c>
      <c r="B80" s="111">
        <f>SUM(B81:B84)</f>
        <v>0</v>
      </c>
      <c r="C80" s="111">
        <f>SUM(C81:C84)</f>
        <v>0</v>
      </c>
      <c r="D80" s="111">
        <f>SUM(D81:D84)</f>
        <v>0</v>
      </c>
      <c r="E80" s="111">
        <f>SUM(E81:E84)</f>
        <v>0</v>
      </c>
      <c r="F80" s="111">
        <f>SUM(F81:F84)</f>
        <v>0</v>
      </c>
      <c r="G80" s="111">
        <f>SUM(G81:G84)</f>
        <v>0</v>
      </c>
      <c r="H80" s="111">
        <f>SUM(H81:H84)</f>
        <v>0</v>
      </c>
      <c r="I80" s="111">
        <f>SUM(I81:I84)</f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114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115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116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117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>$H87      +$J87      +$L87      +$N87</f>
        <v>0</v>
      </c>
      <c r="Q87" s="113">
        <f>$I87      +$K87      +$M87      +$O87</f>
        <v>0</v>
      </c>
      <c r="R87" s="89">
        <f>IF(($J87      =0),0,((($L87      -$J87      )/$J87      )*100))</f>
        <v>0</v>
      </c>
      <c r="S87" s="90">
        <f>IF(($K87      =0),0,((($M87      -$K87      )/$K87      )*100))</f>
        <v>0</v>
      </c>
      <c r="T87" s="89">
        <f>IF(($E87      =0),0,(($P87      /$E87      )*100))</f>
        <v>0</v>
      </c>
      <c r="U87" s="90">
        <f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>$B88      +$C88      +$D88</f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>$H88      +$J88      +$L88      +$N88</f>
        <v>0</v>
      </c>
      <c r="Q88" s="115">
        <f>$I88      +$K88      +$M88      +$O88</f>
        <v>0</v>
      </c>
      <c r="R88" s="89">
        <f>IF(($J88      =0),0,((($L88      -$J88      )/$J88      )*100))</f>
        <v>0</v>
      </c>
      <c r="S88" s="90">
        <f>IF(($K88      =0),0,((($M88      -$K88      )/$K88      )*100))</f>
        <v>0</v>
      </c>
      <c r="T88" s="89">
        <f>IF(($E88      =0),0,(($P88      /$E88      )*100))</f>
        <v>0</v>
      </c>
      <c r="U88" s="90">
        <f>IF(($E88      =0),0,(($Q88      /$E88      )*100))</f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>$B89      +$C89      +$D89</f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>$H89      +$J89      +$L89      +$N89</f>
        <v>0</v>
      </c>
      <c r="Q89" s="115">
        <f>$I89      +$K89      +$M89      +$O89</f>
        <v>0</v>
      </c>
      <c r="R89" s="89">
        <f>IF(($J89      =0),0,((($L89      -$J89      )/$J89      )*100))</f>
        <v>0</v>
      </c>
      <c r="S89" s="90">
        <f>IF(($K89      =0),0,((($M89      -$K89      )/$K89      )*100))</f>
        <v>0</v>
      </c>
      <c r="T89" s="89">
        <f>IF(($E89      =0),0,(($P89      /$E89      )*100))</f>
        <v>0</v>
      </c>
      <c r="U89" s="90">
        <f>IF(($E89      =0),0,(($Q89      /$E89      )*100))</f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>$B90      +$C90      +$D90</f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>$H90      +$J90      +$L90      +$N90</f>
        <v>0</v>
      </c>
      <c r="Q90" s="115">
        <f>$I90      +$K90      +$M90      +$O90</f>
        <v>0</v>
      </c>
      <c r="R90" s="89">
        <f>IF(($J90      =0),0,((($L90      -$J90      )/$J90      )*100))</f>
        <v>0</v>
      </c>
      <c r="S90" s="90">
        <f>IF(($K90      =0),0,((($M90      -$K90      )/$K90      )*100))</f>
        <v>0</v>
      </c>
      <c r="T90" s="89">
        <f>IF(($E90      =0),0,(($P90      /$E90      )*100))</f>
        <v>0</v>
      </c>
      <c r="U90" s="90">
        <f>IF(($E90      =0),0,(($Q90      /$E90      )*100))</f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>$B91      +$C91      +$D91</f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>$H91      +$J91      +$L91      +$N91</f>
        <v>0</v>
      </c>
      <c r="Q91" s="115">
        <f>$I91      +$K91      +$M91      +$O91</f>
        <v>0</v>
      </c>
      <c r="R91" s="89">
        <f>IF(($J91      =0),0,((($L91      -$J91      )/$J91      )*100))</f>
        <v>0</v>
      </c>
      <c r="S91" s="90">
        <f>IF(($K91      =0),0,((($M91      -$K91      )/$K91      )*100))</f>
        <v>0</v>
      </c>
      <c r="T91" s="89">
        <f>IF(($E91      =0),0,(($P91      /$E91      )*100))</f>
        <v>0</v>
      </c>
      <c r="U91" s="90">
        <f>IF(($E91      =0),0,(($Q91      /$E91      )*100))</f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>$B92      +$C92      +$D92</f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>$H92      +$J92      +$L92      +$N92</f>
        <v>0</v>
      </c>
      <c r="Q92" s="115">
        <f>$I92      +$K92      +$M92      +$O92</f>
        <v>0</v>
      </c>
      <c r="R92" s="89">
        <f>IF(($J92      =0),0,((($L92      -$J92      )/$J92      )*100))</f>
        <v>0</v>
      </c>
      <c r="S92" s="90">
        <f>IF(($K92      =0),0,((($M92      -$K92      )/$K92      )*100))</f>
        <v>0</v>
      </c>
      <c r="T92" s="89">
        <f>IF(($E92      =0),0,(($P92      /$E92      )*100))</f>
        <v>0</v>
      </c>
      <c r="U92" s="90">
        <f>IF(($E92      =0),0,(($Q92      /$E92      )*100))</f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>$B93      +$C93      +$D93</f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>$H93      +$J93      +$L93      +$N93</f>
        <v>0</v>
      </c>
      <c r="Q93" s="115">
        <f>$I93      +$K93      +$M93      +$O93</f>
        <v>0</v>
      </c>
      <c r="R93" s="89">
        <f>IF(($J93      =0),0,((($L93      -$J93      )/$J93      )*100))</f>
        <v>0</v>
      </c>
      <c r="S93" s="90">
        <f>IF(($K93      =0),0,((($M93      -$K93      )/$K93      )*100))</f>
        <v>0</v>
      </c>
      <c r="T93" s="89">
        <f>IF(($E93      =0),0,(($P93      /$E93      )*100))</f>
        <v>0</v>
      </c>
      <c r="U93" s="90">
        <f>IF(($E93      =0),0,(($Q93      /$E93      )*100))</f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>$B94      +$C94      +$D94</f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>$H94      +$J94      +$L94      +$N94</f>
        <v>0</v>
      </c>
      <c r="Q94" s="115">
        <f>$I94      +$K94      +$M94      +$O94</f>
        <v>0</v>
      </c>
      <c r="R94" s="89">
        <f>IF(($J94      =0),0,((($L94      -$J94      )/$J94      )*100))</f>
        <v>0</v>
      </c>
      <c r="S94" s="90">
        <f>IF(($K94      =0),0,((($M94      -$K94      )/$K94      )*100))</f>
        <v>0</v>
      </c>
      <c r="T94" s="89">
        <f>IF(($E94      =0),0,(($P94      /$E94      )*100))</f>
        <v>0</v>
      </c>
      <c r="U94" s="90">
        <f>IF(($E94      =0),0,(($Q94      /$E94      )*100))</f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118</v>
      </c>
      <c r="B96" s="121">
        <f>SUM(B97:B111)</f>
        <v>0</v>
      </c>
      <c r="C96" s="121">
        <f>SUM(C97:C111)</f>
        <v>0</v>
      </c>
      <c r="D96" s="121">
        <f>SUM(D97:D111)</f>
        <v>0</v>
      </c>
      <c r="E96" s="121">
        <f>SUM(E97:E111)</f>
        <v>0</v>
      </c>
      <c r="F96" s="121">
        <f>SUM(F97:F111)</f>
        <v>0</v>
      </c>
      <c r="G96" s="121">
        <f>SUM(G97:G111)</f>
        <v>0</v>
      </c>
      <c r="H96" s="121">
        <f>SUM(H97:H111)</f>
        <v>0</v>
      </c>
      <c r="I96" s="121">
        <f>SUM(I97:I111)</f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>IF(L96=0," ",(N96-L96)/L96)</f>
        <v xml:space="preserve"> </v>
      </c>
      <c r="S96" s="20" t="str">
        <f>IF(M96=0," ",(O96-M96)/M96)</f>
        <v xml:space="preserve"> </v>
      </c>
      <c r="T96" s="20" t="str">
        <f>IF(E96=0," ",(P96/E96))</f>
        <v xml:space="preserve"> </v>
      </c>
      <c r="U96" s="21" t="str">
        <f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>IF(L97=0," ",(N97-L97)/L97)</f>
        <v xml:space="preserve"> </v>
      </c>
      <c r="S97" s="23" t="str">
        <f>IF(M97=0," ",(O97-M97)/M97)</f>
        <v xml:space="preserve"> </v>
      </c>
      <c r="T97" s="23" t="str">
        <f>IF(E97=0," ",(P97/E97))</f>
        <v xml:space="preserve"> </v>
      </c>
      <c r="U97" s="24" t="str">
        <f>IF(E97=0," ",(Q97/E97))</f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>IF(L98=0," ",(N98-L98)/L98)</f>
        <v xml:space="preserve"> </v>
      </c>
      <c r="S98" s="23" t="str">
        <f>IF(M98=0," ",(O98-M98)/M98)</f>
        <v xml:space="preserve"> </v>
      </c>
      <c r="T98" s="23" t="str">
        <f>IF(E98=0," ",(P98/E98))</f>
        <v xml:space="preserve"> </v>
      </c>
      <c r="U98" s="24" t="str">
        <f>IF(E98=0," ",(Q98/E98))</f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>SUM(B99:D99)</f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>IF(L99=0," ",(N99-L99)/L99)</f>
        <v xml:space="preserve"> </v>
      </c>
      <c r="S99" s="23" t="str">
        <f>IF(M99=0," ",(O99-M99)/M99)</f>
        <v xml:space="preserve"> </v>
      </c>
      <c r="T99" s="23" t="str">
        <f>IF(E99=0," ",(P99/E99))</f>
        <v xml:space="preserve"> </v>
      </c>
      <c r="U99" s="24" t="str">
        <f>IF(E99=0," ",(Q99/E99))</f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>SUM(B100:D100)</f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>IF(L100=0," ",(N100-L100)/L100)</f>
        <v xml:space="preserve"> </v>
      </c>
      <c r="S100" s="23" t="str">
        <f>IF(M100=0," ",(O100-M100)/M100)</f>
        <v xml:space="preserve"> </v>
      </c>
      <c r="T100" s="23" t="str">
        <f>IF(E100=0," ",(P100/E100))</f>
        <v xml:space="preserve"> </v>
      </c>
      <c r="U100" s="24" t="str">
        <f>IF(E100=0," ",(Q100/E100))</f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>SUM(B101:D101)</f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>IF(L101=0," ",(N101-L101)/L101)</f>
        <v xml:space="preserve"> </v>
      </c>
      <c r="S101" s="23" t="str">
        <f>IF(M101=0," ",(O101-M101)/M101)</f>
        <v xml:space="preserve"> </v>
      </c>
      <c r="T101" s="23" t="str">
        <f>IF(E101=0," ",(P101/E101))</f>
        <v xml:space="preserve"> </v>
      </c>
      <c r="U101" s="24" t="str">
        <f>IF(E101=0," ",(Q101/E101))</f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>SUM(B102:D102)</f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>IF(L102=0," ",(N102-L102)/L102)</f>
        <v xml:space="preserve"> </v>
      </c>
      <c r="S102" s="23" t="str">
        <f>IF(M102=0," ",(O102-M102)/M102)</f>
        <v xml:space="preserve"> </v>
      </c>
      <c r="T102" s="23" t="str">
        <f>IF(E102=0," ",(P102/E102))</f>
        <v xml:space="preserve"> </v>
      </c>
      <c r="U102" s="24" t="str">
        <f>IF(E102=0," ",(Q102/E102))</f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>SUM(B103:D103)</f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>IF(L103=0," ",(N103-L103)/L103)</f>
        <v xml:space="preserve"> </v>
      </c>
      <c r="S103" s="23" t="str">
        <f>IF(M103=0," ",(O103-M103)/M103)</f>
        <v xml:space="preserve"> </v>
      </c>
      <c r="T103" s="23" t="str">
        <f>IF(E103=0," ",(P103/E103))</f>
        <v xml:space="preserve"> </v>
      </c>
      <c r="U103" s="24" t="str">
        <f>IF(E103=0," ",(Q103/E103))</f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>SUM(B104:D104)</f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>IF(L104=0," ",(N104-L104)/L104)</f>
        <v xml:space="preserve"> </v>
      </c>
      <c r="S104" s="23" t="str">
        <f>IF(M104=0," ",(O104-M104)/M104)</f>
        <v xml:space="preserve"> </v>
      </c>
      <c r="T104" s="23" t="str">
        <f>IF(E104=0," ",(P104/E104))</f>
        <v xml:space="preserve"> </v>
      </c>
      <c r="U104" s="24" t="str">
        <f>IF(E104=0," ",(Q104/E104))</f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>SUM(B105:D105)</f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>IF(L105=0," ",(N105-L105)/L105)</f>
        <v xml:space="preserve"> </v>
      </c>
      <c r="S105" s="23" t="str">
        <f>IF(M105=0," ",(O105-M105)/M105)</f>
        <v xml:space="preserve"> </v>
      </c>
      <c r="T105" s="23" t="str">
        <f>IF(E105=0," ",(P105/E105))</f>
        <v xml:space="preserve"> </v>
      </c>
      <c r="U105" s="24" t="str">
        <f>IF(E105=0," ",(Q105/E105))</f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>SUM(B106:D106)</f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>IF(L106=0," ",(N106-L106)/L106)</f>
        <v xml:space="preserve"> </v>
      </c>
      <c r="S106" s="23" t="str">
        <f>IF(M106=0," ",(O106-M106)/M106)</f>
        <v xml:space="preserve"> </v>
      </c>
      <c r="T106" s="23" t="str">
        <f>IF(E106=0," ",(P106/E106))</f>
        <v xml:space="preserve"> </v>
      </c>
      <c r="U106" s="24" t="str">
        <f>IF(E106=0," ",(Q106/E106))</f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>SUM(B107:D107)</f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>IF(L107=0," ",(N107-L107)/L107)</f>
        <v xml:space="preserve"> </v>
      </c>
      <c r="S107" s="23" t="str">
        <f>IF(M107=0," ",(O107-M107)/M107)</f>
        <v xml:space="preserve"> </v>
      </c>
      <c r="T107" s="23" t="str">
        <f>IF(E107=0," ",(P107/E107))</f>
        <v xml:space="preserve"> </v>
      </c>
      <c r="U107" s="24" t="str">
        <f>IF(E107=0," ",(Q107/E107))</f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>SUM(B108:D108)</f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>IF(L108=0," ",(N108-L108)/L108)</f>
        <v xml:space="preserve"> </v>
      </c>
      <c r="S108" s="23" t="str">
        <f>IF(M108=0," ",(O108-M108)/M108)</f>
        <v xml:space="preserve"> </v>
      </c>
      <c r="T108" s="23" t="str">
        <f>IF(E108=0," ",(P108/E108))</f>
        <v xml:space="preserve"> </v>
      </c>
      <c r="U108" s="24" t="str">
        <f>IF(E108=0," ",(Q108/E108))</f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>SUM(B109:D109)</f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>IF(L109=0," ",(N109-L109)/L109)</f>
        <v xml:space="preserve"> </v>
      </c>
      <c r="S109" s="23" t="str">
        <f>IF(M109=0," ",(O109-M109)/M109)</f>
        <v xml:space="preserve"> </v>
      </c>
      <c r="T109" s="23" t="str">
        <f>IF(E109=0," ",(P109/E109))</f>
        <v xml:space="preserve"> </v>
      </c>
      <c r="U109" s="24" t="str">
        <f>IF(E109=0," ",(Q109/E109))</f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>SUM(B110:D110)</f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>IF(L110=0," ",(N110-L110)/L110)</f>
        <v xml:space="preserve"> </v>
      </c>
      <c r="S110" s="23" t="str">
        <f>IF(M110=0," ",(O110-M110)/M110)</f>
        <v xml:space="preserve"> </v>
      </c>
      <c r="T110" s="23" t="str">
        <f>IF(E110=0," ",(P110/E110))</f>
        <v xml:space="preserve"> </v>
      </c>
      <c r="U110" s="24" t="str">
        <f>IF(E110=0," ",(Q110/E110))</f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>SUM(B111:D111)</f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>IF(L111=0," ",(N111-L111)/L111)</f>
        <v xml:space="preserve"> </v>
      </c>
      <c r="S111" s="23" t="str">
        <f>IF(M111=0," ",(O111-M111)/M111)</f>
        <v xml:space="preserve"> </v>
      </c>
      <c r="T111" s="23" t="str">
        <f>IF(E111=0," ",(P111/E111))</f>
        <v xml:space="preserve"> </v>
      </c>
      <c r="U111" s="24" t="str">
        <f>IF(E111=0," ",(Q111/E111))</f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>IF(L112=0," ",(N112-L112)/L112)</f>
        <v xml:space="preserve"> </v>
      </c>
      <c r="S112" s="21" t="str">
        <f>IF(M112=0," ",(O112-M112)/M112)</f>
        <v xml:space="preserve"> </v>
      </c>
      <c r="T112" s="20" t="str">
        <f>IF(E112=0," ",(P112/E112))</f>
        <v xml:space="preserve"> </v>
      </c>
      <c r="U112" s="21" t="str">
        <f>IF(E112=0," ",(Q112/E112))</f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>B96+B86</f>
        <v>#VALUE!</v>
      </c>
      <c r="C113" s="126">
        <f>C96+C86</f>
        <v>0</v>
      </c>
      <c r="D113" s="126">
        <f>D96+D86</f>
        <v>0</v>
      </c>
      <c r="E113" s="126">
        <f>E96+E86</f>
        <v>0</v>
      </c>
      <c r="F113" s="126">
        <f>F96+F86</f>
        <v>0</v>
      </c>
      <c r="G113" s="126">
        <f>G96+G86</f>
        <v>0</v>
      </c>
      <c r="H113" s="126">
        <f>H96+H86</f>
        <v>0</v>
      </c>
      <c r="I113" s="126">
        <f>I96+I86</f>
        <v>0</v>
      </c>
      <c r="J113" s="126">
        <f>J96+J86</f>
        <v>0</v>
      </c>
      <c r="K113" s="126">
        <f>K96+K86</f>
        <v>0</v>
      </c>
      <c r="L113" s="126">
        <f>L96+L86</f>
        <v>0</v>
      </c>
      <c r="M113" s="126">
        <f>M96+M86</f>
        <v>0</v>
      </c>
      <c r="N113" s="126">
        <f>N96+N86</f>
        <v>0</v>
      </c>
      <c r="O113" s="126">
        <f>O96+O86</f>
        <v>0</v>
      </c>
      <c r="P113" s="126">
        <f>P96+P86</f>
        <v>0</v>
      </c>
      <c r="Q113" s="126">
        <f>Q96+Q86</f>
        <v>0</v>
      </c>
      <c r="R113" s="20" t="str">
        <f>IF(L113=0," ",(N113-L113)/L113)</f>
        <v xml:space="preserve"> </v>
      </c>
      <c r="S113" s="21" t="str">
        <f>IF(M113=0," ",(O113-M113)/M113)</f>
        <v xml:space="preserve"> </v>
      </c>
      <c r="T113" s="20" t="str">
        <f>IF(E113=0," ",(P113/E113))</f>
        <v xml:space="preserve"> </v>
      </c>
      <c r="U113" s="21" t="str">
        <f>IF(E113=0," ",(Q113/E113))</f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119</v>
      </c>
      <c r="B114" s="128" t="str">
        <f>B86</f>
        <v/>
      </c>
      <c r="C114" s="128">
        <f>C86</f>
        <v>0</v>
      </c>
      <c r="D114" s="128">
        <f>D86</f>
        <v>0</v>
      </c>
      <c r="E114" s="128">
        <f>E86</f>
        <v>0</v>
      </c>
      <c r="F114" s="128">
        <f>F86</f>
        <v>0</v>
      </c>
      <c r="G114" s="128">
        <f>G86</f>
        <v>0</v>
      </c>
      <c r="H114" s="128">
        <f>H86</f>
        <v>0</v>
      </c>
      <c r="I114" s="128">
        <f>I86</f>
        <v>0</v>
      </c>
      <c r="J114" s="128">
        <f>J86</f>
        <v>0</v>
      </c>
      <c r="K114" s="128">
        <f>K86</f>
        <v>0</v>
      </c>
      <c r="L114" s="128">
        <f>L86</f>
        <v>0</v>
      </c>
      <c r="M114" s="128">
        <f>M86</f>
        <v>0</v>
      </c>
      <c r="N114" s="128">
        <f>N86</f>
        <v>0</v>
      </c>
      <c r="O114" s="128">
        <f>O86</f>
        <v>0</v>
      </c>
      <c r="P114" s="128">
        <f>P86</f>
        <v>0</v>
      </c>
      <c r="Q114" s="128">
        <f>Q86</f>
        <v>0</v>
      </c>
      <c r="R114" s="20" t="str">
        <f>IF(L114=0," ",(N114-L114)/L114)</f>
        <v xml:space="preserve"> </v>
      </c>
      <c r="S114" s="21" t="str">
        <f>IF(M114=0," ",(O114-M114)/M114)</f>
        <v xml:space="preserve"> </v>
      </c>
      <c r="T114" s="20" t="str">
        <f>IF(E114=0," ",(P114/E114))</f>
        <v xml:space="preserve"> </v>
      </c>
      <c r="U114" s="21" t="str">
        <f>IF(E114=0," ",(Q114/E114))</f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120</v>
      </c>
    </row>
    <row r="117" spans="1:23" x14ac:dyDescent="0.2">
      <c r="A117" s="29" t="s">
        <v>121</v>
      </c>
    </row>
    <row r="118" spans="1:23" x14ac:dyDescent="0.2">
      <c r="A118" s="29" t="s">
        <v>122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123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124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125</v>
      </c>
    </row>
    <row r="124" spans="1:23" x14ac:dyDescent="0.2">
      <c r="A124" s="30" t="s">
        <v>91</v>
      </c>
      <c r="G124" s="30" t="s">
        <v>91</v>
      </c>
      <c r="W124" s="30"/>
    </row>
    <row r="125" spans="1:23" x14ac:dyDescent="0.2">
      <c r="A125" s="30"/>
      <c r="G125" s="30"/>
      <c r="W125" s="30"/>
    </row>
    <row r="126" spans="1:23" x14ac:dyDescent="0.2">
      <c r="A126" s="30" t="s">
        <v>91</v>
      </c>
      <c r="G126" s="30" t="s">
        <v>91</v>
      </c>
      <c r="W126" s="30"/>
    </row>
  </sheetData>
  <sheetProtection algorithmName="SHA-512" hashValue="RqGR7e0ypBazVxtPgN1fQwz90rUge/QuZ9rz9ekQlKZWMGnrfE5ULPI0A0r0ftLw/Vo6C6snKHBvbq0z6AwsJg==" saltValue="+e0d9v3xgybNyOGTV++m4g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13A0F-160A-4CA6-848C-592207676971}">
  <sheetPr>
    <pageSetUpPr fitToPage="1"/>
  </sheetPr>
  <dimension ref="A1:W126"/>
  <sheetViews>
    <sheetView showGridLines="0" workbookViewId="0">
      <selection activeCell="A10" sqref="A10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130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1</v>
      </c>
    </row>
    <row r="10" spans="1:23" ht="12.95" customHeight="1" x14ac:dyDescent="0.2">
      <c r="A10" s="47" t="s">
        <v>37</v>
      </c>
      <c r="B10" s="92">
        <v>61520000</v>
      </c>
      <c r="C10" s="92"/>
      <c r="D10" s="92"/>
      <c r="E10" s="92">
        <f>$B10      +$C10      +$D10</f>
        <v>61520000</v>
      </c>
      <c r="F10" s="93">
        <v>61520000</v>
      </c>
      <c r="G10" s="94">
        <v>61520000</v>
      </c>
      <c r="H10" s="93">
        <v>9905000</v>
      </c>
      <c r="I10" s="94">
        <v>8257962</v>
      </c>
      <c r="J10" s="93">
        <v>15401000</v>
      </c>
      <c r="K10" s="94">
        <v>15189323</v>
      </c>
      <c r="L10" s="93">
        <v>10523000</v>
      </c>
      <c r="M10" s="94">
        <v>8592529</v>
      </c>
      <c r="N10" s="93"/>
      <c r="O10" s="94"/>
      <c r="P10" s="93">
        <f>$H10      +$J10      +$L10      +$N10</f>
        <v>35829000</v>
      </c>
      <c r="Q10" s="94">
        <f>$I10      +$K10      +$M10      +$O10</f>
        <v>32039814</v>
      </c>
      <c r="R10" s="48">
        <f>IF(($J10      =0),0,((($L10      -$J10      )/$J10      )*100))</f>
        <v>-31.673267969612361</v>
      </c>
      <c r="S10" s="49">
        <f>IF(($K10      =0),0,((($M10      -$K10      )/$K10      )*100))</f>
        <v>-43.430467572517877</v>
      </c>
      <c r="T10" s="48">
        <f>IF(($E10      =0),0,(($P10      /$E10      )*100))</f>
        <v>58.239596879063718</v>
      </c>
      <c r="U10" s="50">
        <f>IF(($E10      =0),0,(($Q10      /$E10      )*100))</f>
        <v>52.080321846553964</v>
      </c>
      <c r="V10" s="93">
        <v>0</v>
      </c>
      <c r="W10" s="94" t="s">
        <v>1</v>
      </c>
    </row>
    <row r="11" spans="1:23" ht="12.95" customHeight="1" x14ac:dyDescent="0.2">
      <c r="A11" s="47" t="s">
        <v>38</v>
      </c>
      <c r="B11" s="92">
        <v>14000000</v>
      </c>
      <c r="C11" s="92">
        <v>289000</v>
      </c>
      <c r="D11" s="92"/>
      <c r="E11" s="92">
        <f>$B11      +$C11      +$D11</f>
        <v>14289000</v>
      </c>
      <c r="F11" s="93">
        <v>14289000</v>
      </c>
      <c r="G11" s="94">
        <v>14289000</v>
      </c>
      <c r="H11" s="93">
        <v>2770000</v>
      </c>
      <c r="I11" s="94">
        <v>1031110</v>
      </c>
      <c r="J11" s="93">
        <v>2964000</v>
      </c>
      <c r="K11" s="94">
        <v>3334510</v>
      </c>
      <c r="L11" s="93">
        <v>3931000</v>
      </c>
      <c r="M11" s="94">
        <v>2328575</v>
      </c>
      <c r="N11" s="93"/>
      <c r="O11" s="94"/>
      <c r="P11" s="93">
        <f>$H11      +$J11      +$L11      +$N11</f>
        <v>9665000</v>
      </c>
      <c r="Q11" s="94">
        <f>$I11      +$K11      +$M11      +$O11</f>
        <v>6694195</v>
      </c>
      <c r="R11" s="48">
        <f>IF(($J11      =0),0,((($L11      -$J11      )/$J11      )*100))</f>
        <v>32.624831309041838</v>
      </c>
      <c r="S11" s="49">
        <f>IF(($K11      =0),0,((($M11      -$K11      )/$K11      )*100))</f>
        <v>-30.167400907479657</v>
      </c>
      <c r="T11" s="48">
        <f>IF(($E11      =0),0,(($P11      /$E11      )*100))</f>
        <v>67.639442928126542</v>
      </c>
      <c r="U11" s="50">
        <f>IF(($E11      =0),0,(($Q11      /$E11      )*100))</f>
        <v>46.848589824340401</v>
      </c>
      <c r="V11" s="93">
        <v>0</v>
      </c>
      <c r="W11" s="94" t="s">
        <v>1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>$B12      +$C12      +$D12</f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>$H12      +$J12      +$L12      +$N12</f>
        <v>0</v>
      </c>
      <c r="Q12" s="94">
        <f>$I12      +$K12      +$M12      +$O12</f>
        <v>0</v>
      </c>
      <c r="R12" s="48">
        <f>IF(($J12      =0),0,((($L12      -$J12      )/$J12      )*100))</f>
        <v>0</v>
      </c>
      <c r="S12" s="49">
        <f>IF(($K12      =0),0,((($M12      -$K12      )/$K12      )*100))</f>
        <v>0</v>
      </c>
      <c r="T12" s="48">
        <f>IF(($E12      =0),0,(($P12      /$E12      )*100))</f>
        <v>0</v>
      </c>
      <c r="U12" s="50">
        <f>IF(($E12      =0),0,(($Q12      /$E12      )*100))</f>
        <v>0</v>
      </c>
      <c r="V12" s="93">
        <v>0</v>
      </c>
      <c r="W12" s="94" t="s">
        <v>1</v>
      </c>
    </row>
    <row r="13" spans="1:23" ht="12.95" customHeight="1" x14ac:dyDescent="0.2">
      <c r="A13" s="47" t="s">
        <v>40</v>
      </c>
      <c r="B13" s="92">
        <v>57168000</v>
      </c>
      <c r="C13" s="92">
        <v>10503000</v>
      </c>
      <c r="D13" s="92"/>
      <c r="E13" s="92">
        <f>$B13      +$C13      +$D13</f>
        <v>67671000</v>
      </c>
      <c r="F13" s="93">
        <v>67671000</v>
      </c>
      <c r="G13" s="94">
        <v>67671000</v>
      </c>
      <c r="H13" s="93">
        <v>9430000</v>
      </c>
      <c r="I13" s="94">
        <v>3071693</v>
      </c>
      <c r="J13" s="93">
        <v>2440000</v>
      </c>
      <c r="K13" s="94">
        <v>14946443</v>
      </c>
      <c r="L13" s="93">
        <v>9732000</v>
      </c>
      <c r="M13" s="94">
        <v>2370403</v>
      </c>
      <c r="N13" s="93"/>
      <c r="O13" s="94"/>
      <c r="P13" s="93">
        <f>$H13      +$J13      +$L13      +$N13</f>
        <v>21602000</v>
      </c>
      <c r="Q13" s="94">
        <f>$I13      +$K13      +$M13      +$O13</f>
        <v>20388539</v>
      </c>
      <c r="R13" s="48">
        <f>IF(($J13      =0),0,((($L13      -$J13      )/$J13      )*100))</f>
        <v>298.85245901639348</v>
      </c>
      <c r="S13" s="49">
        <f>IF(($K13      =0),0,((($M13      -$K13      )/$K13      )*100))</f>
        <v>-84.14068818915645</v>
      </c>
      <c r="T13" s="48">
        <f>IF(($E13      =0),0,(($P13      /$E13      )*100))</f>
        <v>31.922093659026764</v>
      </c>
      <c r="U13" s="50">
        <f>IF(($E13      =0),0,(($Q13      /$E13      )*100))</f>
        <v>30.128916374813436</v>
      </c>
      <c r="V13" s="93">
        <v>0</v>
      </c>
      <c r="W13" s="94" t="s">
        <v>1</v>
      </c>
    </row>
    <row r="14" spans="1:23" ht="12.95" customHeight="1" x14ac:dyDescent="0.2">
      <c r="A14" s="47" t="s">
        <v>41</v>
      </c>
      <c r="B14" s="92">
        <v>3600000</v>
      </c>
      <c r="C14" s="92">
        <v>-2393000</v>
      </c>
      <c r="D14" s="92"/>
      <c r="E14" s="92">
        <f>$B14      +$C14      +$D14</f>
        <v>1207000</v>
      </c>
      <c r="F14" s="93">
        <v>1207000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>$H14      +$J14      +$L14      +$N14</f>
        <v>0</v>
      </c>
      <c r="Q14" s="94">
        <f>$I14      +$K14      +$M14      +$O14</f>
        <v>0</v>
      </c>
      <c r="R14" s="48">
        <f>IF(($J14      =0),0,((($L14      -$J14      )/$J14      )*100))</f>
        <v>0</v>
      </c>
      <c r="S14" s="49">
        <f>IF(($K14      =0),0,((($M14      -$K14      )/$K14      )*100))</f>
        <v>0</v>
      </c>
      <c r="T14" s="48">
        <f>IF(($E14      =0),0,(($P14      /$E14      )*100))</f>
        <v>0</v>
      </c>
      <c r="U14" s="50">
        <f>IF(($E14      =0),0,(($Q14      /$E14      )*100))</f>
        <v>0</v>
      </c>
      <c r="V14" s="93">
        <v>0</v>
      </c>
      <c r="W14" s="94" t="s">
        <v>1</v>
      </c>
    </row>
    <row r="15" spans="1:23" ht="12.95" customHeight="1" x14ac:dyDescent="0.2">
      <c r="A15" s="51" t="s">
        <v>42</v>
      </c>
      <c r="B15" s="95">
        <f>SUM(B9:B14)</f>
        <v>136288000</v>
      </c>
      <c r="C15" s="95">
        <f>SUM(C9:C14)</f>
        <v>8399000</v>
      </c>
      <c r="D15" s="95"/>
      <c r="E15" s="95">
        <f>$B15      +$C15      +$D15</f>
        <v>144687000</v>
      </c>
      <c r="F15" s="96">
        <f>SUM(F9:F14)</f>
        <v>144687000</v>
      </c>
      <c r="G15" s="97">
        <f>SUM(G9:G14)</f>
        <v>143480000</v>
      </c>
      <c r="H15" s="96">
        <f>SUM(H9:H14)</f>
        <v>22105000</v>
      </c>
      <c r="I15" s="97">
        <f>SUM(I9:I14)</f>
        <v>12360765</v>
      </c>
      <c r="J15" s="96">
        <f>SUM(J9:J14)</f>
        <v>20805000</v>
      </c>
      <c r="K15" s="97">
        <f>SUM(K9:K14)</f>
        <v>33470276</v>
      </c>
      <c r="L15" s="96">
        <f>SUM(L9:L14)</f>
        <v>24186000</v>
      </c>
      <c r="M15" s="97">
        <f>SUM(M9:M14)</f>
        <v>13291507</v>
      </c>
      <c r="N15" s="96">
        <f>SUM(N9:N14)</f>
        <v>0</v>
      </c>
      <c r="O15" s="97">
        <f>SUM(O9:O14)</f>
        <v>0</v>
      </c>
      <c r="P15" s="96">
        <f>$H15      +$J15      +$L15      +$N15</f>
        <v>67096000</v>
      </c>
      <c r="Q15" s="97">
        <f>$I15      +$K15      +$M15      +$O15</f>
        <v>59122548</v>
      </c>
      <c r="R15" s="52">
        <f>IF(($J15      =0),0,((($L15      -$J15      )/$J15      )*100))</f>
        <v>16.250901225666908</v>
      </c>
      <c r="S15" s="53">
        <f>IF(($K15      =0),0,((($M15      -$K15      )/$K15      )*100))</f>
        <v>-60.288624449944784</v>
      </c>
      <c r="T15" s="52">
        <f>IF((SUM($E9:$E13))=0,0,(P15/(SUM($E9:$E13))*100))</f>
        <v>46.763311959855031</v>
      </c>
      <c r="U15" s="54">
        <f>IF((SUM($E9:$E13))=0,0,(Q15/(SUM($E9:$E13))*100))</f>
        <v>41.206124895455815</v>
      </c>
      <c r="V15" s="96">
        <f>SUM(V9:V14)</f>
        <v>0</v>
      </c>
      <c r="W15" s="97" t="s">
        <v>1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435949000</v>
      </c>
      <c r="C17" s="92"/>
      <c r="D17" s="92"/>
      <c r="E17" s="92">
        <f>$B17      +$C17      +$D17</f>
        <v>435949000</v>
      </c>
      <c r="F17" s="93">
        <v>435949000</v>
      </c>
      <c r="G17" s="94">
        <v>435949000</v>
      </c>
      <c r="H17" s="93">
        <v>77851000</v>
      </c>
      <c r="I17" s="94">
        <v>78429479</v>
      </c>
      <c r="J17" s="93">
        <v>133738000</v>
      </c>
      <c r="K17" s="94">
        <v>126825065</v>
      </c>
      <c r="L17" s="93">
        <v>81756000</v>
      </c>
      <c r="M17" s="94">
        <v>83739635</v>
      </c>
      <c r="N17" s="93"/>
      <c r="O17" s="94"/>
      <c r="P17" s="93">
        <f>$H17      +$J17      +$L17      +$N17</f>
        <v>293345000</v>
      </c>
      <c r="Q17" s="94">
        <f>$I17      +$K17      +$M17      +$O17</f>
        <v>288994179</v>
      </c>
      <c r="R17" s="48">
        <f>IF(($J17      =0),0,((($L17      -$J17      )/$J17      )*100))</f>
        <v>-38.868533999312085</v>
      </c>
      <c r="S17" s="49">
        <f>IF(($K17      =0),0,((($M17      -$K17      )/$K17      )*100))</f>
        <v>-33.972330311835442</v>
      </c>
      <c r="T17" s="48">
        <f>IF(($E17      =0),0,(($P17      /$E17      )*100))</f>
        <v>67.288834244372623</v>
      </c>
      <c r="U17" s="50">
        <f>IF(($E17      =0),0,(($Q17      /$E17      )*100))</f>
        <v>66.290822779728813</v>
      </c>
      <c r="V17" s="93">
        <v>0</v>
      </c>
      <c r="W17" s="94" t="s">
        <v>1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>$H18      +$J18      +$L18      +$N18</f>
        <v>0</v>
      </c>
      <c r="Q18" s="94">
        <f>$I18      +$K18      +$M18      +$O18</f>
        <v>0</v>
      </c>
      <c r="R18" s="48">
        <f>IF(($J18      =0),0,((($L18      -$J18      )/$J18      )*100))</f>
        <v>0</v>
      </c>
      <c r="S18" s="49">
        <f>IF(($K18      =0),0,((($M18      -$K18      )/$K18      )*100))</f>
        <v>0</v>
      </c>
      <c r="T18" s="48">
        <f>IF(($E18      =0),0,(($P18      /$E18      )*100))</f>
        <v>0</v>
      </c>
      <c r="U18" s="50">
        <f>IF(($E18      =0),0,(($Q18      /$E18      )*100))</f>
        <v>0</v>
      </c>
      <c r="V18" s="93">
        <v>0</v>
      </c>
      <c r="W18" s="94" t="s">
        <v>1</v>
      </c>
    </row>
    <row r="19" spans="1:23" ht="12.95" customHeight="1" x14ac:dyDescent="0.2">
      <c r="A19" s="47" t="s">
        <v>46</v>
      </c>
      <c r="B19" s="92">
        <v>30966000</v>
      </c>
      <c r="C19" s="92"/>
      <c r="D19" s="92"/>
      <c r="E19" s="92">
        <f>$B19      +$C19      +$D19</f>
        <v>30966000</v>
      </c>
      <c r="F19" s="93">
        <v>30966000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>$H19      +$J19      +$L19      +$N19</f>
        <v>0</v>
      </c>
      <c r="Q19" s="94">
        <f>$I19      +$K19      +$M19      +$O19</f>
        <v>0</v>
      </c>
      <c r="R19" s="48">
        <f>IF(($J19      =0),0,((($L19      -$J19      )/$J19      )*100))</f>
        <v>0</v>
      </c>
      <c r="S19" s="49">
        <f>IF(($K19      =0),0,((($M19      -$K19      )/$K19      )*100))</f>
        <v>0</v>
      </c>
      <c r="T19" s="48">
        <f>IF(($E19      =0),0,(($P19      /$E19      )*100))</f>
        <v>0</v>
      </c>
      <c r="U19" s="50">
        <f>IF(($E19      =0),0,(($Q19      /$E19      )*100))</f>
        <v>0</v>
      </c>
      <c r="V19" s="93">
        <v>0</v>
      </c>
      <c r="W19" s="94" t="s">
        <v>1</v>
      </c>
    </row>
    <row r="20" spans="1:23" ht="12.95" customHeight="1" x14ac:dyDescent="0.2">
      <c r="A20" s="47" t="s">
        <v>47</v>
      </c>
      <c r="B20" s="92">
        <v>40404000</v>
      </c>
      <c r="C20" s="92">
        <v>66878000</v>
      </c>
      <c r="D20" s="92"/>
      <c r="E20" s="92">
        <f>$B20      +$C20      +$D20</f>
        <v>107282000</v>
      </c>
      <c r="F20" s="93">
        <v>107282000</v>
      </c>
      <c r="G20" s="94">
        <v>107282000</v>
      </c>
      <c r="H20" s="93">
        <v>7117000</v>
      </c>
      <c r="I20" s="94">
        <v>2971756</v>
      </c>
      <c r="J20" s="93">
        <v>21956000</v>
      </c>
      <c r="K20" s="94">
        <v>7840454</v>
      </c>
      <c r="L20" s="93">
        <v>780000</v>
      </c>
      <c r="M20" s="94">
        <v>6835154</v>
      </c>
      <c r="N20" s="93"/>
      <c r="O20" s="94"/>
      <c r="P20" s="93">
        <f>$H20      +$J20      +$L20      +$N20</f>
        <v>29853000</v>
      </c>
      <c r="Q20" s="94">
        <f>$I20      +$K20      +$M20      +$O20</f>
        <v>17647364</v>
      </c>
      <c r="R20" s="48">
        <f>IF(($J20      =0),0,((($L20      -$J20      )/$J20      )*100))</f>
        <v>-96.447440335215887</v>
      </c>
      <c r="S20" s="49">
        <f>IF(($K20      =0),0,((($M20      -$K20      )/$K20      )*100))</f>
        <v>-12.821961585387784</v>
      </c>
      <c r="T20" s="48">
        <f>IF(($E20      =0),0,(($P20      /$E20      )*100))</f>
        <v>27.826662441043233</v>
      </c>
      <c r="U20" s="50">
        <f>IF(($E20      =0),0,(($Q20      /$E20      )*100))</f>
        <v>16.449510635521335</v>
      </c>
      <c r="V20" s="93">
        <v>0</v>
      </c>
      <c r="W20" s="94" t="s">
        <v>1</v>
      </c>
    </row>
    <row r="21" spans="1:23" ht="12.95" customHeight="1" x14ac:dyDescent="0.2">
      <c r="A21" s="47" t="s">
        <v>48</v>
      </c>
      <c r="B21" s="92"/>
      <c r="C21" s="92">
        <v>113613000</v>
      </c>
      <c r="D21" s="92"/>
      <c r="E21" s="92">
        <f>$B21      +$C21      +$D21</f>
        <v>113613000</v>
      </c>
      <c r="F21" s="93">
        <v>113613000</v>
      </c>
      <c r="G21" s="94">
        <v>113613000</v>
      </c>
      <c r="H21" s="93"/>
      <c r="I21" s="94"/>
      <c r="J21" s="93"/>
      <c r="K21" s="94"/>
      <c r="L21" s="93"/>
      <c r="M21" s="94"/>
      <c r="N21" s="93"/>
      <c r="O21" s="94"/>
      <c r="P21" s="93">
        <f>$H21      +$J21      +$L21      +$N21</f>
        <v>0</v>
      </c>
      <c r="Q21" s="94">
        <f>$I21      +$K21      +$M21      +$O21</f>
        <v>0</v>
      </c>
      <c r="R21" s="48">
        <f>IF(($J21      =0),0,((($L21      -$J21      )/$J21      )*100))</f>
        <v>0</v>
      </c>
      <c r="S21" s="49">
        <f>IF(($K21      =0),0,((($M21      -$K21      )/$K21      )*100))</f>
        <v>0</v>
      </c>
      <c r="T21" s="48">
        <f>IF(($E21      =0),0,(($P21      /$E21      )*100))</f>
        <v>0</v>
      </c>
      <c r="U21" s="50">
        <f>IF(($E21      =0),0,(($Q21      /$E21      )*100))</f>
        <v>0</v>
      </c>
      <c r="V21" s="93">
        <v>0</v>
      </c>
      <c r="W21" s="94" t="s">
        <v>1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>$B22      +$C22      +$D22</f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>$H22      +$J22      +$L22      +$N22</f>
        <v>0</v>
      </c>
      <c r="Q22" s="94">
        <f>$I22      +$K22      +$M22      +$O22</f>
        <v>0</v>
      </c>
      <c r="R22" s="48">
        <f>IF(($J22      =0),0,((($L22      -$J22      )/$J22      )*100))</f>
        <v>0</v>
      </c>
      <c r="S22" s="49">
        <f>IF(($K22      =0),0,((($M22      -$K22      )/$K22      )*100))</f>
        <v>0</v>
      </c>
      <c r="T22" s="48">
        <f>IF(($E22      =0),0,(($P22      /$E22      )*100))</f>
        <v>0</v>
      </c>
      <c r="U22" s="50">
        <f>IF(($E22      =0),0,(($Q22      /$E22      )*100))</f>
        <v>0</v>
      </c>
      <c r="V22" s="93">
        <v>0</v>
      </c>
      <c r="W22" s="94" t="s">
        <v>1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>$B23      +$C23      +$D23</f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>$H23      +$J23      +$L23      +$N23</f>
        <v>0</v>
      </c>
      <c r="Q23" s="94">
        <f>$I23      +$K23      +$M23      +$O23</f>
        <v>0</v>
      </c>
      <c r="R23" s="48">
        <f>IF(($J23      =0),0,((($L23      -$J23      )/$J23      )*100))</f>
        <v>0</v>
      </c>
      <c r="S23" s="49">
        <f>IF(($K23      =0),0,((($M23      -$K23      )/$K23      )*100))</f>
        <v>0</v>
      </c>
      <c r="T23" s="48">
        <f>IF(($E23      =0),0,(($P23      /$E23      )*100))</f>
        <v>0</v>
      </c>
      <c r="U23" s="50">
        <f>IF(($E23      =0),0,(($Q23      /$E23      )*100))</f>
        <v>0</v>
      </c>
      <c r="V23" s="93">
        <v>0</v>
      </c>
      <c r="W23" s="94" t="s">
        <v>1</v>
      </c>
    </row>
    <row r="24" spans="1:23" ht="12.95" customHeight="1" x14ac:dyDescent="0.2">
      <c r="A24" s="51" t="s">
        <v>42</v>
      </c>
      <c r="B24" s="95">
        <f>SUM(B17:B23)</f>
        <v>507319000</v>
      </c>
      <c r="C24" s="95">
        <f>SUM(C17:C23)</f>
        <v>180491000</v>
      </c>
      <c r="D24" s="95"/>
      <c r="E24" s="95">
        <f>$B24      +$C24      +$D24</f>
        <v>687810000</v>
      </c>
      <c r="F24" s="96">
        <f>SUM(F17:F23)</f>
        <v>687810000</v>
      </c>
      <c r="G24" s="97">
        <f>SUM(G17:G23)</f>
        <v>656844000</v>
      </c>
      <c r="H24" s="96">
        <f>SUM(H17:H23)</f>
        <v>84968000</v>
      </c>
      <c r="I24" s="97">
        <f>SUM(I17:I23)</f>
        <v>81401235</v>
      </c>
      <c r="J24" s="96">
        <f>SUM(J17:J23)</f>
        <v>155694000</v>
      </c>
      <c r="K24" s="97">
        <f>SUM(K17:K23)</f>
        <v>134665519</v>
      </c>
      <c r="L24" s="96">
        <f>SUM(L17:L23)</f>
        <v>82536000</v>
      </c>
      <c r="M24" s="97">
        <f>SUM(M17:M23)</f>
        <v>90574789</v>
      </c>
      <c r="N24" s="96">
        <f>SUM(N17:N23)</f>
        <v>0</v>
      </c>
      <c r="O24" s="97">
        <f>SUM(O17:O23)</f>
        <v>0</v>
      </c>
      <c r="P24" s="96">
        <f>$H24      +$J24      +$L24      +$N24</f>
        <v>323198000</v>
      </c>
      <c r="Q24" s="97">
        <f>$I24      +$K24      +$M24      +$O24</f>
        <v>306641543</v>
      </c>
      <c r="R24" s="52">
        <f>IF(($J24      =0),0,((($L24      -$J24      )/$J24      )*100))</f>
        <v>-46.98832324945085</v>
      </c>
      <c r="S24" s="53">
        <f>IF(($K24      =0),0,((($M24      -$K24      )/$K24      )*100))</f>
        <v>-32.740920116306832</v>
      </c>
      <c r="T24" s="52">
        <f>IF(($E24-$E19-$E23)   =0,0,($P24   /($E24-$E19-$E23)   )*100)</f>
        <v>49.204681781366652</v>
      </c>
      <c r="U24" s="54">
        <f>IF(($E24-$E19-$E23)   =0,0,($Q24   /($E24-$E19-$E23)   )*100)</f>
        <v>46.684074605233512</v>
      </c>
      <c r="V24" s="96">
        <f>SUM(V17:V23)</f>
        <v>0</v>
      </c>
      <c r="W24" s="97" t="s">
        <v>1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1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1</v>
      </c>
    </row>
    <row r="28" spans="1:23" ht="12.95" customHeight="1" x14ac:dyDescent="0.2">
      <c r="A28" s="47" t="s">
        <v>54</v>
      </c>
      <c r="B28" s="92">
        <v>213978000</v>
      </c>
      <c r="C28" s="92">
        <v>-50000000</v>
      </c>
      <c r="D28" s="92"/>
      <c r="E28" s="92">
        <f>$B28      +$C28      +$D28</f>
        <v>163978000</v>
      </c>
      <c r="F28" s="93">
        <v>163978000</v>
      </c>
      <c r="G28" s="94">
        <v>163978000</v>
      </c>
      <c r="H28" s="93">
        <v>11136000</v>
      </c>
      <c r="I28" s="94">
        <v>11483464</v>
      </c>
      <c r="J28" s="93">
        <v>48645000</v>
      </c>
      <c r="K28" s="94">
        <v>48319387</v>
      </c>
      <c r="L28" s="93">
        <v>26225000</v>
      </c>
      <c r="M28" s="94">
        <v>26225364</v>
      </c>
      <c r="N28" s="93"/>
      <c r="O28" s="94"/>
      <c r="P28" s="93">
        <f>$H28      +$J28      +$L28      +$N28</f>
        <v>86006000</v>
      </c>
      <c r="Q28" s="94">
        <f>$I28      +$K28      +$M28      +$O28</f>
        <v>86028215</v>
      </c>
      <c r="R28" s="48">
        <f>IF(($J28      =0),0,((($L28      -$J28      )/$J28      )*100))</f>
        <v>-46.089012231472914</v>
      </c>
      <c r="S28" s="49">
        <f>IF(($K28      =0),0,((($M28      -$K28      )/$K28      )*100))</f>
        <v>-45.72496542640328</v>
      </c>
      <c r="T28" s="48">
        <f>IF(($E28      =0),0,(($P28      /$E28      )*100))</f>
        <v>52.44971886472576</v>
      </c>
      <c r="U28" s="50">
        <f>IF(($E28      =0),0,(($Q28      /$E28      )*100))</f>
        <v>52.46326641378721</v>
      </c>
      <c r="V28" s="93">
        <v>0</v>
      </c>
      <c r="W28" s="94" t="s">
        <v>1</v>
      </c>
    </row>
    <row r="29" spans="1:23" ht="12.95" customHeight="1" x14ac:dyDescent="0.2">
      <c r="A29" s="47" t="s">
        <v>55</v>
      </c>
      <c r="B29" s="92">
        <v>12137000</v>
      </c>
      <c r="C29" s="92">
        <v>429000</v>
      </c>
      <c r="D29" s="92"/>
      <c r="E29" s="92">
        <f>$B29      +$C29      +$D29</f>
        <v>12566000</v>
      </c>
      <c r="F29" s="93">
        <v>12566000</v>
      </c>
      <c r="G29" s="94">
        <v>12566000</v>
      </c>
      <c r="H29" s="93">
        <v>2685000</v>
      </c>
      <c r="I29" s="94">
        <v>1749624</v>
      </c>
      <c r="J29" s="93">
        <v>3023000</v>
      </c>
      <c r="K29" s="94">
        <v>1325706</v>
      </c>
      <c r="L29" s="93">
        <v>1940000</v>
      </c>
      <c r="M29" s="94">
        <v>2189844</v>
      </c>
      <c r="N29" s="93"/>
      <c r="O29" s="94"/>
      <c r="P29" s="93">
        <f>$H29      +$J29      +$L29      +$N29</f>
        <v>7648000</v>
      </c>
      <c r="Q29" s="94">
        <f>$I29      +$K29      +$M29      +$O29</f>
        <v>5265174</v>
      </c>
      <c r="R29" s="48">
        <f>IF(($J29      =0),0,((($L29      -$J29      )/$J29      )*100))</f>
        <v>-35.825339067151837</v>
      </c>
      <c r="S29" s="49">
        <f>IF(($K29      =0),0,((($M29      -$K29      )/$K29      )*100))</f>
        <v>65.183230671053764</v>
      </c>
      <c r="T29" s="48">
        <f>IF(($E29      =0),0,(($P29      /$E29      )*100))</f>
        <v>60.862645233168863</v>
      </c>
      <c r="U29" s="50">
        <f>IF(($E29      =0),0,(($Q29      /$E29      )*100))</f>
        <v>41.90015915963712</v>
      </c>
      <c r="V29" s="93">
        <v>45000</v>
      </c>
      <c r="W29" s="94" t="s">
        <v>1</v>
      </c>
    </row>
    <row r="30" spans="1:23" ht="12.95" customHeight="1" x14ac:dyDescent="0.2">
      <c r="A30" s="51" t="s">
        <v>42</v>
      </c>
      <c r="B30" s="95">
        <f>SUM(B26:B29)</f>
        <v>226115000</v>
      </c>
      <c r="C30" s="95">
        <f>SUM(C26:C29)</f>
        <v>-49571000</v>
      </c>
      <c r="D30" s="95"/>
      <c r="E30" s="95">
        <f>$B30      +$C30      +$D30</f>
        <v>176544000</v>
      </c>
      <c r="F30" s="96">
        <f>SUM(F26:F29)</f>
        <v>176544000</v>
      </c>
      <c r="G30" s="97">
        <f>SUM(G26:G29)</f>
        <v>176544000</v>
      </c>
      <c r="H30" s="96">
        <f>SUM(H26:H29)</f>
        <v>13821000</v>
      </c>
      <c r="I30" s="97">
        <f>SUM(I26:I29)</f>
        <v>13233088</v>
      </c>
      <c r="J30" s="96">
        <f>SUM(J26:J29)</f>
        <v>51668000</v>
      </c>
      <c r="K30" s="97">
        <f>SUM(K26:K29)</f>
        <v>49645093</v>
      </c>
      <c r="L30" s="96">
        <f>SUM(L26:L29)</f>
        <v>28165000</v>
      </c>
      <c r="M30" s="97">
        <f>SUM(M26:M29)</f>
        <v>28415208</v>
      </c>
      <c r="N30" s="96">
        <f>SUM(N26:N29)</f>
        <v>0</v>
      </c>
      <c r="O30" s="97">
        <f>SUM(O26:O29)</f>
        <v>0</v>
      </c>
      <c r="P30" s="96">
        <f>$H30      +$J30      +$L30      +$N30</f>
        <v>93654000</v>
      </c>
      <c r="Q30" s="97">
        <f>$I30      +$K30      +$M30      +$O30</f>
        <v>91293389</v>
      </c>
      <c r="R30" s="52">
        <f>IF(($J30      =0),0,((($L30      -$J30      )/$J30      )*100))</f>
        <v>-45.488503522489744</v>
      </c>
      <c r="S30" s="53">
        <f>IF(($K30      =0),0,((($M30      -$K30      )/$K30      )*100))</f>
        <v>-42.763309960966332</v>
      </c>
      <c r="T30" s="52">
        <f>IF($E30   =0,0,($P30   /$E30   )*100)</f>
        <v>53.048531810766718</v>
      </c>
      <c r="U30" s="54">
        <f>IF($E30   =0,0,($Q30   /$E30   )*100)</f>
        <v>51.711408487402579</v>
      </c>
      <c r="V30" s="96">
        <f>SUM(V26:V29)</f>
        <v>45000</v>
      </c>
      <c r="W30" s="97" t="s">
        <v>1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88446000</v>
      </c>
      <c r="C32" s="92">
        <v>-3620000</v>
      </c>
      <c r="D32" s="92"/>
      <c r="E32" s="92">
        <f>$B32      +$C32      +$D32</f>
        <v>84826000</v>
      </c>
      <c r="F32" s="93">
        <v>84826000</v>
      </c>
      <c r="G32" s="94">
        <v>84826000</v>
      </c>
      <c r="H32" s="93">
        <v>23496000</v>
      </c>
      <c r="I32" s="94">
        <v>18644383</v>
      </c>
      <c r="J32" s="93">
        <v>23064000</v>
      </c>
      <c r="K32" s="94">
        <v>30355851</v>
      </c>
      <c r="L32" s="93">
        <v>16362000</v>
      </c>
      <c r="M32" s="94">
        <v>22021754</v>
      </c>
      <c r="N32" s="93"/>
      <c r="O32" s="94"/>
      <c r="P32" s="93">
        <f>$H32      +$J32      +$L32      +$N32</f>
        <v>62922000</v>
      </c>
      <c r="Q32" s="94">
        <f>$I32      +$K32      +$M32      +$O32</f>
        <v>71021988</v>
      </c>
      <c r="R32" s="48">
        <f>IF(($J32      =0),0,((($L32      -$J32      )/$J32      )*100))</f>
        <v>-29.058272632674299</v>
      </c>
      <c r="S32" s="49">
        <f>IF(($K32      =0),0,((($M32      -$K32      )/$K32      )*100))</f>
        <v>-27.454664341315947</v>
      </c>
      <c r="T32" s="48">
        <f>IF(($E32      =0),0,(($P32      /$E32      )*100))</f>
        <v>74.177728526630986</v>
      </c>
      <c r="U32" s="50">
        <f>IF(($E32      =0),0,(($Q32      /$E32      )*100))</f>
        <v>83.726673425600637</v>
      </c>
      <c r="V32" s="93">
        <v>0</v>
      </c>
      <c r="W32" s="94" t="s">
        <v>1</v>
      </c>
    </row>
    <row r="33" spans="1:23" ht="12.95" customHeight="1" x14ac:dyDescent="0.2">
      <c r="A33" s="51" t="s">
        <v>42</v>
      </c>
      <c r="B33" s="95">
        <f>B32</f>
        <v>88446000</v>
      </c>
      <c r="C33" s="95">
        <f>C32</f>
        <v>-3620000</v>
      </c>
      <c r="D33" s="95"/>
      <c r="E33" s="95">
        <f>$B33      +$C33      +$D33</f>
        <v>84826000</v>
      </c>
      <c r="F33" s="96">
        <f>F32</f>
        <v>84826000</v>
      </c>
      <c r="G33" s="97">
        <f>G32</f>
        <v>84826000</v>
      </c>
      <c r="H33" s="96">
        <f>H32</f>
        <v>23496000</v>
      </c>
      <c r="I33" s="97">
        <f>I32</f>
        <v>18644383</v>
      </c>
      <c r="J33" s="96">
        <f>J32</f>
        <v>23064000</v>
      </c>
      <c r="K33" s="97">
        <f>K32</f>
        <v>30355851</v>
      </c>
      <c r="L33" s="96">
        <f>L32</f>
        <v>16362000</v>
      </c>
      <c r="M33" s="97">
        <f>M32</f>
        <v>22021754</v>
      </c>
      <c r="N33" s="96">
        <f>N32</f>
        <v>0</v>
      </c>
      <c r="O33" s="97">
        <f>O32</f>
        <v>0</v>
      </c>
      <c r="P33" s="96">
        <f>$H33      +$J33      +$L33      +$N33</f>
        <v>62922000</v>
      </c>
      <c r="Q33" s="97">
        <f>$I33      +$K33      +$M33      +$O33</f>
        <v>71021988</v>
      </c>
      <c r="R33" s="52">
        <f>IF(($J33      =0),0,((($L33      -$J33      )/$J33      )*100))</f>
        <v>-29.058272632674299</v>
      </c>
      <c r="S33" s="53">
        <f>IF(($K33      =0),0,((($M33      -$K33      )/$K33      )*100))</f>
        <v>-27.454664341315947</v>
      </c>
      <c r="T33" s="52">
        <f>IF($E33   =0,0,($P33   /$E33   )*100)</f>
        <v>74.177728526630986</v>
      </c>
      <c r="U33" s="54">
        <f>IF($E33   =0,0,($Q33   /$E33   )*100)</f>
        <v>83.726673425600637</v>
      </c>
      <c r="V33" s="96">
        <f>V32</f>
        <v>0</v>
      </c>
      <c r="W33" s="97" t="s">
        <v>1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344014000</v>
      </c>
      <c r="C35" s="92">
        <v>-16467000</v>
      </c>
      <c r="D35" s="92"/>
      <c r="E35" s="92">
        <f>$B35      +$C35      +$D35</f>
        <v>327547000</v>
      </c>
      <c r="F35" s="93">
        <v>327547000</v>
      </c>
      <c r="G35" s="94">
        <v>327547000</v>
      </c>
      <c r="H35" s="93">
        <v>15537000</v>
      </c>
      <c r="I35" s="94">
        <v>44036279</v>
      </c>
      <c r="J35" s="93">
        <v>106853000</v>
      </c>
      <c r="K35" s="94">
        <v>96587339</v>
      </c>
      <c r="L35" s="93">
        <v>77484000</v>
      </c>
      <c r="M35" s="94">
        <v>56225266</v>
      </c>
      <c r="N35" s="93"/>
      <c r="O35" s="94"/>
      <c r="P35" s="93">
        <f>$H35      +$J35      +$L35      +$N35</f>
        <v>199874000</v>
      </c>
      <c r="Q35" s="94">
        <f>$I35      +$K35      +$M35      +$O35</f>
        <v>196848884</v>
      </c>
      <c r="R35" s="48">
        <f>IF(($J35      =0),0,((($L35      -$J35      )/$J35      )*100))</f>
        <v>-27.485423900124474</v>
      </c>
      <c r="S35" s="49">
        <f>IF(($K35      =0),0,((($M35      -$K35      )/$K35      )*100))</f>
        <v>-41.788161282712224</v>
      </c>
      <c r="T35" s="48">
        <f>IF(($E35      =0),0,(($P35      /$E35      )*100))</f>
        <v>61.021471727721519</v>
      </c>
      <c r="U35" s="50">
        <f>IF(($E35      =0),0,(($Q35      /$E35      )*100))</f>
        <v>60.09790472817641</v>
      </c>
      <c r="V35" s="93">
        <v>46099000</v>
      </c>
      <c r="W35" s="94" t="s">
        <v>1</v>
      </c>
    </row>
    <row r="36" spans="1:23" ht="12.95" customHeight="1" x14ac:dyDescent="0.2">
      <c r="A36" s="47" t="s">
        <v>60</v>
      </c>
      <c r="B36" s="92">
        <v>503223000</v>
      </c>
      <c r="C36" s="92">
        <v>53600000</v>
      </c>
      <c r="D36" s="92"/>
      <c r="E36" s="92">
        <f>$B36      +$C36      +$D36</f>
        <v>556823000</v>
      </c>
      <c r="F36" s="93">
        <v>487795000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>$H36      +$J36      +$L36      +$N36</f>
        <v>0</v>
      </c>
      <c r="Q36" s="94">
        <f>$I36      +$K36      +$M36      +$O36</f>
        <v>0</v>
      </c>
      <c r="R36" s="48">
        <f>IF(($J36      =0),0,((($L36      -$J36      )/$J36      )*100))</f>
        <v>0</v>
      </c>
      <c r="S36" s="49">
        <f>IF(($K36      =0),0,((($M36      -$K36      )/$K36      )*100))</f>
        <v>0</v>
      </c>
      <c r="T36" s="48">
        <f>IF(($E36      =0),0,(($P36      /$E36      )*100))</f>
        <v>0</v>
      </c>
      <c r="U36" s="50">
        <f>IF(($E36      =0),0,(($Q36      /$E36      )*100))</f>
        <v>0</v>
      </c>
      <c r="V36" s="93">
        <v>0</v>
      </c>
      <c r="W36" s="94" t="s">
        <v>1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>$B37      +$C37      +$D37</f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>$H37      +$J37      +$L37      +$N37</f>
        <v>0</v>
      </c>
      <c r="Q37" s="94">
        <f>$I37      +$K37      +$M37      +$O37</f>
        <v>0</v>
      </c>
      <c r="R37" s="48">
        <f>IF(($J37      =0),0,((($L37      -$J37      )/$J37      )*100))</f>
        <v>0</v>
      </c>
      <c r="S37" s="49">
        <f>IF(($K37      =0),0,((($M37      -$K37      )/$K37      )*100))</f>
        <v>0</v>
      </c>
      <c r="T37" s="48">
        <f>IF(($E37      =0),0,(($P37      /$E37      )*100))</f>
        <v>0</v>
      </c>
      <c r="U37" s="50">
        <f>IF(($E37      =0),0,(($Q37      /$E37      )*100))</f>
        <v>0</v>
      </c>
      <c r="V37" s="93">
        <v>0</v>
      </c>
      <c r="W37" s="94" t="s">
        <v>1</v>
      </c>
    </row>
    <row r="38" spans="1:23" ht="12.95" customHeight="1" x14ac:dyDescent="0.2">
      <c r="A38" s="47" t="s">
        <v>62</v>
      </c>
      <c r="B38" s="92">
        <v>27600000</v>
      </c>
      <c r="C38" s="92">
        <v>5000000</v>
      </c>
      <c r="D38" s="92"/>
      <c r="E38" s="92">
        <f>$B38      +$C38      +$D38</f>
        <v>32600000</v>
      </c>
      <c r="F38" s="93">
        <v>32600000</v>
      </c>
      <c r="G38" s="94">
        <v>34600000</v>
      </c>
      <c r="H38" s="93"/>
      <c r="I38" s="94">
        <v>1464538</v>
      </c>
      <c r="J38" s="93">
        <v>9425000</v>
      </c>
      <c r="K38" s="94">
        <v>4746934</v>
      </c>
      <c r="L38" s="93">
        <v>5957000</v>
      </c>
      <c r="M38" s="94">
        <v>5317446</v>
      </c>
      <c r="N38" s="93"/>
      <c r="O38" s="94"/>
      <c r="P38" s="93">
        <f>$H38      +$J38      +$L38      +$N38</f>
        <v>15382000</v>
      </c>
      <c r="Q38" s="94">
        <f>$I38      +$K38      +$M38      +$O38</f>
        <v>11528918</v>
      </c>
      <c r="R38" s="48">
        <f>IF(($J38      =0),0,((($L38      -$J38      )/$J38      )*100))</f>
        <v>-36.795755968169765</v>
      </c>
      <c r="S38" s="49">
        <f>IF(($K38      =0),0,((($M38      -$K38      )/$K38      )*100))</f>
        <v>12.018536596464161</v>
      </c>
      <c r="T38" s="48">
        <f>IF(($E38      =0),0,(($P38      /$E38      )*100))</f>
        <v>47.184049079754601</v>
      </c>
      <c r="U38" s="50">
        <f>IF(($E38      =0),0,(($Q38      /$E38      )*100))</f>
        <v>35.364779141104293</v>
      </c>
      <c r="V38" s="93">
        <v>0</v>
      </c>
      <c r="W38" s="94" t="s">
        <v>1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>$B39      +$C39      +$D39</f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>$H39      +$J39      +$L39      +$N39</f>
        <v>0</v>
      </c>
      <c r="Q39" s="94">
        <f>$I39      +$K39      +$M39      +$O39</f>
        <v>0</v>
      </c>
      <c r="R39" s="48">
        <f>IF(($J39      =0),0,((($L39      -$J39      )/$J39      )*100))</f>
        <v>0</v>
      </c>
      <c r="S39" s="49">
        <f>IF(($K39      =0),0,((($M39      -$K39      )/$K39      )*100))</f>
        <v>0</v>
      </c>
      <c r="T39" s="48">
        <f>IF(($E39      =0),0,(($P39      /$E39      )*100))</f>
        <v>0</v>
      </c>
      <c r="U39" s="50">
        <f>IF(($E39      =0),0,(($Q39      /$E39      )*100))</f>
        <v>0</v>
      </c>
      <c r="V39" s="93">
        <v>0</v>
      </c>
      <c r="W39" s="94" t="s">
        <v>1</v>
      </c>
    </row>
    <row r="40" spans="1:23" ht="12.95" customHeight="1" x14ac:dyDescent="0.2">
      <c r="A40" s="51" t="s">
        <v>42</v>
      </c>
      <c r="B40" s="95">
        <f>SUM(B35:B39)</f>
        <v>874837000</v>
      </c>
      <c r="C40" s="95">
        <f>SUM(C35:C39)</f>
        <v>42133000</v>
      </c>
      <c r="D40" s="95"/>
      <c r="E40" s="95">
        <f>$B40      +$C40      +$D40</f>
        <v>916970000</v>
      </c>
      <c r="F40" s="96">
        <f>SUM(F35:F39)</f>
        <v>847942000</v>
      </c>
      <c r="G40" s="97">
        <f>SUM(G35:G39)</f>
        <v>362147000</v>
      </c>
      <c r="H40" s="96">
        <f>SUM(H35:H39)</f>
        <v>15537000</v>
      </c>
      <c r="I40" s="97">
        <f>SUM(I35:I39)</f>
        <v>45500817</v>
      </c>
      <c r="J40" s="96">
        <f>SUM(J35:J39)</f>
        <v>116278000</v>
      </c>
      <c r="K40" s="97">
        <f>SUM(K35:K39)</f>
        <v>101334273</v>
      </c>
      <c r="L40" s="96">
        <f>SUM(L35:L39)</f>
        <v>83441000</v>
      </c>
      <c r="M40" s="97">
        <f>SUM(M35:M39)</f>
        <v>61542712</v>
      </c>
      <c r="N40" s="96">
        <f>SUM(N35:N39)</f>
        <v>0</v>
      </c>
      <c r="O40" s="97">
        <f>SUM(O35:O39)</f>
        <v>0</v>
      </c>
      <c r="P40" s="96">
        <f>$H40      +$J40      +$L40      +$N40</f>
        <v>215256000</v>
      </c>
      <c r="Q40" s="97">
        <f>$I40      +$K40      +$M40      +$O40</f>
        <v>208377802</v>
      </c>
      <c r="R40" s="52">
        <f>IF(($J40      =0),0,((($L40      -$J40      )/$J40      )*100))</f>
        <v>-28.240079808734244</v>
      </c>
      <c r="S40" s="53">
        <f>IF(($K40      =0),0,((($M40      -$K40      )/$K40      )*100))</f>
        <v>-39.267623699239444</v>
      </c>
      <c r="T40" s="52">
        <f>IF((+$E35+$E38) =0,0,(P40   /(+$E35+$E38) )*100)</f>
        <v>59.768927687860796</v>
      </c>
      <c r="U40" s="54">
        <f>IF((+$E35+$E38) =0,0,(Q40   /(+$E35+$E38) )*100)</f>
        <v>57.859096979844338</v>
      </c>
      <c r="V40" s="96">
        <f>SUM(V35:V39)</f>
        <v>46099000</v>
      </c>
      <c r="W40" s="97" t="s">
        <v>1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>$H42      +$J42      +$L42      +$N42</f>
        <v>0</v>
      </c>
      <c r="Q42" s="94">
        <f>$I42      +$K42      +$M42      +$O42</f>
        <v>0</v>
      </c>
      <c r="R42" s="48">
        <f>IF(($J42      =0),0,((($L42      -$J42      )/$J42      )*100))</f>
        <v>0</v>
      </c>
      <c r="S42" s="49">
        <f>IF(($K42      =0),0,((($M42      -$K42      )/$K42      )*100))</f>
        <v>0</v>
      </c>
      <c r="T42" s="48">
        <f>IF(($E42      =0),0,(($P42      /$E42      )*100))</f>
        <v>0</v>
      </c>
      <c r="U42" s="50">
        <f>IF(($E42      =0),0,(($Q42      /$E42      )*100))</f>
        <v>0</v>
      </c>
      <c r="V42" s="93">
        <v>0</v>
      </c>
      <c r="W42" s="94" t="s">
        <v>1</v>
      </c>
    </row>
    <row r="43" spans="1:23" ht="12.95" customHeight="1" x14ac:dyDescent="0.2">
      <c r="A43" s="47" t="s">
        <v>66</v>
      </c>
      <c r="B43" s="92">
        <v>161539000</v>
      </c>
      <c r="C43" s="92">
        <v>77000000</v>
      </c>
      <c r="D43" s="92"/>
      <c r="E43" s="92">
        <f>$B43      +$C43      +$D43</f>
        <v>238539000</v>
      </c>
      <c r="F43" s="93">
        <v>238539000</v>
      </c>
      <c r="G43" s="94">
        <v>238539000</v>
      </c>
      <c r="H43" s="93">
        <v>55000000</v>
      </c>
      <c r="I43" s="94">
        <v>97561967</v>
      </c>
      <c r="J43" s="93">
        <v>67779000</v>
      </c>
      <c r="K43" s="94">
        <v>39136607</v>
      </c>
      <c r="L43" s="93">
        <v>31367000</v>
      </c>
      <c r="M43" s="94">
        <v>44211460</v>
      </c>
      <c r="N43" s="93"/>
      <c r="O43" s="94"/>
      <c r="P43" s="93">
        <f>$H43      +$J43      +$L43      +$N43</f>
        <v>154146000</v>
      </c>
      <c r="Q43" s="94">
        <f>$I43      +$K43      +$M43      +$O43</f>
        <v>180910034</v>
      </c>
      <c r="R43" s="48">
        <f>IF(($J43      =0),0,((($L43      -$J43      )/$J43      )*100))</f>
        <v>-53.721654199678369</v>
      </c>
      <c r="S43" s="49">
        <f>IF(($K43      =0),0,((($M43      -$K43      )/$K43      )*100))</f>
        <v>12.967023431540706</v>
      </c>
      <c r="T43" s="48">
        <f>IF(($E43      =0),0,(($P43      /$E43      )*100))</f>
        <v>64.620879604592957</v>
      </c>
      <c r="U43" s="50">
        <f>IF(($E43      =0),0,(($Q43      /$E43      )*100))</f>
        <v>75.840862081252965</v>
      </c>
      <c r="V43" s="93">
        <v>0</v>
      </c>
      <c r="W43" s="94" t="s">
        <v>1</v>
      </c>
    </row>
    <row r="44" spans="1:23" ht="12.95" customHeight="1" x14ac:dyDescent="0.2">
      <c r="A44" s="47" t="s">
        <v>67</v>
      </c>
      <c r="B44" s="92">
        <v>700000000</v>
      </c>
      <c r="C44" s="92"/>
      <c r="D44" s="92"/>
      <c r="E44" s="92">
        <f>$B44      +$C44      +$D44</f>
        <v>700000000</v>
      </c>
      <c r="F44" s="93">
        <v>700000000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>$H44      +$J44      +$L44      +$N44</f>
        <v>0</v>
      </c>
      <c r="Q44" s="94">
        <f>$I44      +$K44      +$M44      +$O44</f>
        <v>0</v>
      </c>
      <c r="R44" s="48">
        <f>IF(($J44      =0),0,((($L44      -$J44      )/$J44      )*100))</f>
        <v>0</v>
      </c>
      <c r="S44" s="49">
        <f>IF(($K44      =0),0,((($M44      -$K44      )/$K44      )*100))</f>
        <v>0</v>
      </c>
      <c r="T44" s="48">
        <f>IF(($E44      =0),0,(($P44      /$E44      )*100))</f>
        <v>0</v>
      </c>
      <c r="U44" s="50">
        <f>IF(($E44      =0),0,(($Q44      /$E44      )*100))</f>
        <v>0</v>
      </c>
      <c r="V44" s="93">
        <v>0</v>
      </c>
      <c r="W44" s="94" t="s">
        <v>1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>$B45      +$C45      +$D45</f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>$H45      +$J45      +$L45      +$N45</f>
        <v>0</v>
      </c>
      <c r="Q45" s="94">
        <f>$I45      +$K45      +$M45      +$O45</f>
        <v>0</v>
      </c>
      <c r="R45" s="48">
        <f>IF(($J45      =0),0,((($L45      -$J45      )/$J45      )*100))</f>
        <v>0</v>
      </c>
      <c r="S45" s="49">
        <f>IF(($K45      =0),0,((($M45      -$K45      )/$K45      )*100))</f>
        <v>0</v>
      </c>
      <c r="T45" s="48">
        <f>IF(($E45      =0),0,(($P45      /$E45      )*100))</f>
        <v>0</v>
      </c>
      <c r="U45" s="50">
        <f>IF(($E45      =0),0,(($Q45      /$E45      )*100))</f>
        <v>0</v>
      </c>
      <c r="V45" s="93">
        <v>0</v>
      </c>
      <c r="W45" s="94" t="s">
        <v>1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>$B46      +$C46      +$D46</f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>$H46      +$J46      +$L46      +$N46</f>
        <v>0</v>
      </c>
      <c r="Q46" s="94">
        <f>$I46      +$K46      +$M46      +$O46</f>
        <v>0</v>
      </c>
      <c r="R46" s="48">
        <f>IF(($J46      =0),0,((($L46      -$J46      )/$J46      )*100))</f>
        <v>0</v>
      </c>
      <c r="S46" s="49">
        <f>IF(($K46      =0),0,((($M46      -$K46      )/$K46      )*100))</f>
        <v>0</v>
      </c>
      <c r="T46" s="48">
        <f>IF(($E46      =0),0,(($P46      /$E46      )*100))</f>
        <v>0</v>
      </c>
      <c r="U46" s="50">
        <f>IF(($E46      =0),0,(($Q46      /$E46      )*100))</f>
        <v>0</v>
      </c>
      <c r="V46" s="93">
        <v>0</v>
      </c>
      <c r="W46" s="94" t="s">
        <v>1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>$B47      +$C47      +$D47</f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>$H47      +$J47      +$L47      +$N47</f>
        <v>0</v>
      </c>
      <c r="Q47" s="94">
        <f>$I47      +$K47      +$M47      +$O47</f>
        <v>0</v>
      </c>
      <c r="R47" s="48">
        <f>IF(($J47      =0),0,((($L47      -$J47      )/$J47      )*100))</f>
        <v>0</v>
      </c>
      <c r="S47" s="49">
        <f>IF(($K47      =0),0,((($M47      -$K47      )/$K47      )*100))</f>
        <v>0</v>
      </c>
      <c r="T47" s="48">
        <f>IF(($E47      =0),0,(($P47      /$E47      )*100))</f>
        <v>0</v>
      </c>
      <c r="U47" s="50">
        <f>IF(($E47      =0),0,(($Q47      /$E47      )*100))</f>
        <v>0</v>
      </c>
      <c r="V47" s="93">
        <v>0</v>
      </c>
      <c r="W47" s="94" t="s">
        <v>1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>$B48      +$C48      +$D48</f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>$H48      +$J48      +$L48      +$N48</f>
        <v>0</v>
      </c>
      <c r="Q48" s="94">
        <f>$I48      +$K48      +$M48      +$O48</f>
        <v>0</v>
      </c>
      <c r="R48" s="48">
        <f>IF(($J48      =0),0,((($L48      -$J48      )/$J48      )*100))</f>
        <v>0</v>
      </c>
      <c r="S48" s="49">
        <f>IF(($K48      =0),0,((($M48      -$K48      )/$K48      )*100))</f>
        <v>0</v>
      </c>
      <c r="T48" s="48">
        <f>IF(($E48      =0),0,(($P48      /$E48      )*100))</f>
        <v>0</v>
      </c>
      <c r="U48" s="50">
        <f>IF(($E48      =0),0,(($Q48      /$E48      )*100))</f>
        <v>0</v>
      </c>
      <c r="V48" s="93">
        <v>0</v>
      </c>
      <c r="W48" s="94" t="s">
        <v>1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>$B49      +$C49      +$D49</f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>$H49      +$J49      +$L49      +$N49</f>
        <v>0</v>
      </c>
      <c r="Q49" s="94">
        <f>$I49      +$K49      +$M49      +$O49</f>
        <v>0</v>
      </c>
      <c r="R49" s="48">
        <f>IF(($J49      =0),0,((($L49      -$J49      )/$J49      )*100))</f>
        <v>0</v>
      </c>
      <c r="S49" s="49">
        <f>IF(($K49      =0),0,((($M49      -$K49      )/$K49      )*100))</f>
        <v>0</v>
      </c>
      <c r="T49" s="48">
        <f>IF(($E49      =0),0,(($P49      /$E49      )*100))</f>
        <v>0</v>
      </c>
      <c r="U49" s="50">
        <f>IF(($E49      =0),0,(($Q49      /$E49      )*100))</f>
        <v>0</v>
      </c>
      <c r="V49" s="93">
        <v>0</v>
      </c>
      <c r="W49" s="94" t="s">
        <v>1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>$B50      +$C50      +$D50</f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>$H50      +$J50      +$L50      +$N50</f>
        <v>0</v>
      </c>
      <c r="Q50" s="94">
        <f>$I50      +$K50      +$M50      +$O50</f>
        <v>0</v>
      </c>
      <c r="R50" s="48">
        <f>IF(($J50      =0),0,((($L50      -$J50      )/$J50      )*100))</f>
        <v>0</v>
      </c>
      <c r="S50" s="49">
        <f>IF(($K50      =0),0,((($M50      -$K50      )/$K50      )*100))</f>
        <v>0</v>
      </c>
      <c r="T50" s="48">
        <f>IF(($E50      =0),0,(($P50      /$E50      )*100))</f>
        <v>0</v>
      </c>
      <c r="U50" s="50">
        <f>IF(($E50      =0),0,(($Q50      /$E50      )*100))</f>
        <v>0</v>
      </c>
      <c r="V50" s="93">
        <v>0</v>
      </c>
      <c r="W50" s="94" t="s">
        <v>1</v>
      </c>
    </row>
    <row r="51" spans="1:23" ht="12.95" customHeight="1" x14ac:dyDescent="0.2">
      <c r="A51" s="47" t="s">
        <v>74</v>
      </c>
      <c r="B51" s="92">
        <v>470808000</v>
      </c>
      <c r="C51" s="92">
        <v>-30000000</v>
      </c>
      <c r="D51" s="92"/>
      <c r="E51" s="92">
        <f>$B51      +$C51      +$D51</f>
        <v>440808000</v>
      </c>
      <c r="F51" s="93">
        <v>440808000</v>
      </c>
      <c r="G51" s="94">
        <v>440808000</v>
      </c>
      <c r="H51" s="93">
        <v>72530000</v>
      </c>
      <c r="I51" s="94">
        <v>57729549</v>
      </c>
      <c r="J51" s="93">
        <v>139720000</v>
      </c>
      <c r="K51" s="94">
        <v>145446206</v>
      </c>
      <c r="L51" s="93">
        <v>108375000</v>
      </c>
      <c r="M51" s="94">
        <v>84924329</v>
      </c>
      <c r="N51" s="93"/>
      <c r="O51" s="94"/>
      <c r="P51" s="93">
        <f>$H51      +$J51      +$L51      +$N51</f>
        <v>320625000</v>
      </c>
      <c r="Q51" s="94">
        <f>$I51      +$K51      +$M51      +$O51</f>
        <v>288100084</v>
      </c>
      <c r="R51" s="48">
        <f>IF(($J51      =0),0,((($L51      -$J51      )/$J51      )*100))</f>
        <v>-22.434154022330375</v>
      </c>
      <c r="S51" s="49">
        <f>IF(($K51      =0),0,((($M51      -$K51      )/$K51      )*100))</f>
        <v>-41.611176162271299</v>
      </c>
      <c r="T51" s="48">
        <f>IF(($E51      =0),0,(($P51      /$E51      )*100))</f>
        <v>72.735748897479183</v>
      </c>
      <c r="U51" s="50">
        <f>IF(($E51      =0),0,(($Q51      /$E51      )*100))</f>
        <v>65.357272100324863</v>
      </c>
      <c r="V51" s="93">
        <v>36040000</v>
      </c>
      <c r="W51" s="94" t="s">
        <v>1</v>
      </c>
    </row>
    <row r="52" spans="1:23" ht="12.95" customHeight="1" x14ac:dyDescent="0.2">
      <c r="A52" s="47" t="s">
        <v>75</v>
      </c>
      <c r="B52" s="92">
        <v>478474000</v>
      </c>
      <c r="C52" s="92"/>
      <c r="D52" s="92"/>
      <c r="E52" s="92">
        <f>$B52      +$C52      +$D52</f>
        <v>478474000</v>
      </c>
      <c r="F52" s="93">
        <v>478474000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>$H52      +$J52      +$L52      +$N52</f>
        <v>0</v>
      </c>
      <c r="Q52" s="94">
        <f>$I52      +$K52      +$M52      +$O52</f>
        <v>0</v>
      </c>
      <c r="R52" s="48">
        <f>IF(($J52      =0),0,((($L52      -$J52      )/$J52      )*100))</f>
        <v>0</v>
      </c>
      <c r="S52" s="49">
        <f>IF(($K52      =0),0,((($M52      -$K52      )/$K52      )*100))</f>
        <v>0</v>
      </c>
      <c r="T52" s="48">
        <f>IF(($E52      =0),0,(($P52      /$E52      )*100))</f>
        <v>0</v>
      </c>
      <c r="U52" s="50">
        <f>IF(($E52      =0),0,(($Q52      /$E52      )*100))</f>
        <v>0</v>
      </c>
      <c r="V52" s="93">
        <v>0</v>
      </c>
      <c r="W52" s="94" t="s">
        <v>1</v>
      </c>
    </row>
    <row r="53" spans="1:23" ht="12.95" customHeight="1" x14ac:dyDescent="0.2">
      <c r="A53" s="51" t="s">
        <v>42</v>
      </c>
      <c r="B53" s="95">
        <f>SUM(B42:B52)</f>
        <v>1810821000</v>
      </c>
      <c r="C53" s="95">
        <f>SUM(C42:C52)</f>
        <v>47000000</v>
      </c>
      <c r="D53" s="95"/>
      <c r="E53" s="95">
        <f>$B53      +$C53      +$D53</f>
        <v>1857821000</v>
      </c>
      <c r="F53" s="96">
        <f>SUM(F42:F52)</f>
        <v>1857821000</v>
      </c>
      <c r="G53" s="97">
        <f>SUM(G42:G52)</f>
        <v>679347000</v>
      </c>
      <c r="H53" s="96">
        <f>SUM(H42:H52)</f>
        <v>127530000</v>
      </c>
      <c r="I53" s="97">
        <f>SUM(I42:I52)</f>
        <v>155291516</v>
      </c>
      <c r="J53" s="96">
        <f>SUM(J42:J52)</f>
        <v>207499000</v>
      </c>
      <c r="K53" s="97">
        <f>SUM(K42:K52)</f>
        <v>184582813</v>
      </c>
      <c r="L53" s="96">
        <f>SUM(L42:L52)</f>
        <v>139742000</v>
      </c>
      <c r="M53" s="97">
        <f>SUM(M42:M52)</f>
        <v>129135789</v>
      </c>
      <c r="N53" s="96">
        <f>SUM(N42:N52)</f>
        <v>0</v>
      </c>
      <c r="O53" s="97">
        <f>SUM(O42:O52)</f>
        <v>0</v>
      </c>
      <c r="P53" s="96">
        <f>$H53      +$J53      +$L53      +$N53</f>
        <v>474771000</v>
      </c>
      <c r="Q53" s="97">
        <f>$I53      +$K53      +$M53      +$O53</f>
        <v>469010118</v>
      </c>
      <c r="R53" s="52">
        <f>IF(($J53      =0),0,((($L53      -$J53      )/$J53      )*100))</f>
        <v>-32.654133272931432</v>
      </c>
      <c r="S53" s="53">
        <f>IF(($K53      =0),0,((($M53      -$K53      )/$K53      )*100))</f>
        <v>-30.039104453349076</v>
      </c>
      <c r="T53" s="52">
        <f>IF((+$E43+$E45+$E47+$E48+$E51) =0,0,(P53   /(+$E43+$E45+$E47+$E48+$E51) )*100)</f>
        <v>69.886376181833427</v>
      </c>
      <c r="U53" s="54">
        <f>IF((+$E43+$E45+$E47+$E48+$E51) =0,0,(Q53   /(+$E43+$E45+$E47+$E48+$E51) )*100)</f>
        <v>69.038373320261954</v>
      </c>
      <c r="V53" s="96">
        <f>SUM(V42:V52)</f>
        <v>36040000</v>
      </c>
      <c r="W53" s="97" t="s">
        <v>1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1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1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1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1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>SUM(F55:F58)</f>
        <v>0</v>
      </c>
      <c r="G59" s="103">
        <f>SUM(G55:G58)</f>
        <v>0</v>
      </c>
      <c r="H59" s="102">
        <f>SUM(H55:H58)</f>
        <v>0</v>
      </c>
      <c r="I59" s="103">
        <f>SUM(I55:I58)</f>
        <v>0</v>
      </c>
      <c r="J59" s="102">
        <f>SUM(J55:J58)</f>
        <v>0</v>
      </c>
      <c r="K59" s="103">
        <f>SUM(K55:K58)</f>
        <v>0</v>
      </c>
      <c r="L59" s="102">
        <f>SUM(L55:L58)</f>
        <v>0</v>
      </c>
      <c r="M59" s="103">
        <f>SUM(M55:M58)</f>
        <v>0</v>
      </c>
      <c r="N59" s="102">
        <f>SUM(N55:N58)</f>
        <v>0</v>
      </c>
      <c r="O59" s="103">
        <f>SUM(O55:O58)</f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1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>$H61      +$J61      +$L61      +$N61</f>
        <v>0</v>
      </c>
      <c r="Q61" s="94">
        <f>$I61      +$K61      +$M61      +$O61</f>
        <v>0</v>
      </c>
      <c r="R61" s="48">
        <f>IF(($J61      =0),0,((($L61      -$J61      )/$J61      )*100))</f>
        <v>0</v>
      </c>
      <c r="S61" s="49">
        <f>IF(($K61      =0),0,((($M61      -$K61      )/$K61      )*100))</f>
        <v>0</v>
      </c>
      <c r="T61" s="48">
        <f>IF(($E61      =0),0,(($P61      /$E61      )*100))</f>
        <v>0</v>
      </c>
      <c r="U61" s="50">
        <f>IF(($E61      =0),0,(($Q61      /$E61      )*100))</f>
        <v>0</v>
      </c>
      <c r="V61" s="93">
        <v>0</v>
      </c>
      <c r="W61" s="94" t="s">
        <v>1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>$B62      +$C62      +$D62</f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>$H62      +$J62      +$L62      +$N62</f>
        <v>0</v>
      </c>
      <c r="Q62" s="94">
        <f>$I62      +$K62      +$M62      +$O62</f>
        <v>0</v>
      </c>
      <c r="R62" s="48">
        <f>IF(($J62      =0),0,((($L62      -$J62      )/$J62      )*100))</f>
        <v>0</v>
      </c>
      <c r="S62" s="49">
        <f>IF(($K62      =0),0,((($M62      -$K62      )/$K62      )*100))</f>
        <v>0</v>
      </c>
      <c r="T62" s="48">
        <f>IF(($E62      =0),0,(($P62      /$E62      )*100))</f>
        <v>0</v>
      </c>
      <c r="U62" s="50">
        <f>IF(($E62      =0),0,(($Q62      /$E62      )*100))</f>
        <v>0</v>
      </c>
      <c r="V62" s="93">
        <v>0</v>
      </c>
      <c r="W62" s="94" t="s">
        <v>1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>$B63      +$C63      +$D63</f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>$H63      +$J63      +$L63      +$N63</f>
        <v>0</v>
      </c>
      <c r="Q63" s="94">
        <f>$I63      +$K63      +$M63      +$O63</f>
        <v>0</v>
      </c>
      <c r="R63" s="48">
        <f>IF(($J63      =0),0,((($L63      -$J63      )/$J63      )*100))</f>
        <v>0</v>
      </c>
      <c r="S63" s="49">
        <f>IF(($K63      =0),0,((($M63      -$K63      )/$K63      )*100))</f>
        <v>0</v>
      </c>
      <c r="T63" s="48">
        <f>IF(($E63      =0),0,(($P63      /$E63      )*100))</f>
        <v>0</v>
      </c>
      <c r="U63" s="50">
        <f>IF(($E63      =0),0,(($Q63      /$E63      )*100))</f>
        <v>0</v>
      </c>
      <c r="V63" s="93">
        <v>0</v>
      </c>
      <c r="W63" s="94" t="s">
        <v>1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>$B64      +$C64      +$D64</f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>$H64      +$J64      +$L64      +$N64</f>
        <v>0</v>
      </c>
      <c r="Q64" s="94">
        <f>$I64      +$K64      +$M64      +$O64</f>
        <v>0</v>
      </c>
      <c r="R64" s="48">
        <f>IF(($J64      =0),0,((($L64      -$J64      )/$J64      )*100))</f>
        <v>0</v>
      </c>
      <c r="S64" s="49">
        <f>IF(($K64      =0),0,((($M64      -$K64      )/$K64      )*100))</f>
        <v>0</v>
      </c>
      <c r="T64" s="48">
        <f>IF(($E64      =0),0,(($P64      /$E64      )*100))</f>
        <v>0</v>
      </c>
      <c r="U64" s="50">
        <f>IF(($E64      =0),0,(($Q64      /$E64      )*100))</f>
        <v>0</v>
      </c>
      <c r="V64" s="93">
        <v>0</v>
      </c>
      <c r="W64" s="94" t="s">
        <v>1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>$B65      +$C65      +$D65</f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>$H65      +$J65      +$L65      +$N65</f>
        <v>0</v>
      </c>
      <c r="Q65" s="94">
        <f>$I65      +$K65      +$M65      +$O65</f>
        <v>0</v>
      </c>
      <c r="R65" s="48">
        <f>IF(($J65      =0),0,((($L65      -$J65      )/$J65      )*100))</f>
        <v>0</v>
      </c>
      <c r="S65" s="49">
        <f>IF(($K65      =0),0,((($M65      -$K65      )/$K65      )*100))</f>
        <v>0</v>
      </c>
      <c r="T65" s="48">
        <f>IF(($E65      =0),0,(($P65      /$E65      )*100))</f>
        <v>0</v>
      </c>
      <c r="U65" s="50">
        <f>IF(($E65      =0),0,(($Q65      /$E65      )*100))</f>
        <v>0</v>
      </c>
      <c r="V65" s="93">
        <v>0</v>
      </c>
      <c r="W65" s="94" t="s">
        <v>1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>$B66      +$C66      +$D66</f>
        <v>0</v>
      </c>
      <c r="F66" s="96">
        <f>SUM(F61:F65)</f>
        <v>0</v>
      </c>
      <c r="G66" s="97">
        <f>SUM(G61:G65)</f>
        <v>0</v>
      </c>
      <c r="H66" s="96">
        <f>SUM(H61:H65)</f>
        <v>0</v>
      </c>
      <c r="I66" s="97">
        <f>SUM(I61:I65)</f>
        <v>0</v>
      </c>
      <c r="J66" s="96">
        <f>SUM(J61:J65)</f>
        <v>0</v>
      </c>
      <c r="K66" s="97">
        <f>SUM(K61:K65)</f>
        <v>0</v>
      </c>
      <c r="L66" s="96">
        <f>SUM(L61:L65)</f>
        <v>0</v>
      </c>
      <c r="M66" s="97">
        <f>SUM(M61:M65)</f>
        <v>0</v>
      </c>
      <c r="N66" s="96">
        <f>SUM(N61:N65)</f>
        <v>0</v>
      </c>
      <c r="O66" s="97">
        <f>SUM(O61:O65)</f>
        <v>0</v>
      </c>
      <c r="P66" s="96">
        <f>$H66      +$J66      +$L66      +$N66</f>
        <v>0</v>
      </c>
      <c r="Q66" s="97">
        <f>$I66      +$K66      +$M66      +$O66</f>
        <v>0</v>
      </c>
      <c r="R66" s="52">
        <f>IF(($J66      =0),0,((($L66      -$J66      )/$J66      )*100))</f>
        <v>0</v>
      </c>
      <c r="S66" s="53">
        <f>IF(($K66      =0),0,((($M66      -$K66      )/$K66      )*100))</f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1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3643826000</v>
      </c>
      <c r="C67" s="104">
        <f>SUM(C9:C14,C17:C23,C26:C29,C32,C35:C39,C42:C52,C55:C58,C61:C65)</f>
        <v>224832000</v>
      </c>
      <c r="D67" s="104"/>
      <c r="E67" s="104">
        <f>$B67      +$C67      +$D67</f>
        <v>3868658000</v>
      </c>
      <c r="F67" s="105">
        <f>SUM(F9:F14,F17:F23,F26:F29,F32,F35:F39,F42:F52,F55:F58,F61:F65)</f>
        <v>3799630000</v>
      </c>
      <c r="G67" s="106">
        <f>SUM(G9:G14,G17:G23,G26:G29,G32,G35:G39,G42:G52,G55:G58,G61:G65)</f>
        <v>2103188000</v>
      </c>
      <c r="H67" s="105">
        <f>SUM(H9:H14,H17:H23,H26:H29,H32,H35:H39,H42:H52,H55:H58,H61:H65)</f>
        <v>287457000</v>
      </c>
      <c r="I67" s="106">
        <f>SUM(I9:I14,I17:I23,I26:I29,I32,I35:I39,I42:I52,I55:I58,I61:I65)</f>
        <v>326431804</v>
      </c>
      <c r="J67" s="105">
        <f>SUM(J9:J14,J17:J23,J26:J29,J32,J35:J39,J42:J52,J55:J58,J61:J65)</f>
        <v>575008000</v>
      </c>
      <c r="K67" s="106">
        <f>SUM(K9:K14,K17:K23,K26:K29,K32,K35:K39,K42:K52,K55:K58,K61:K65)</f>
        <v>534053825</v>
      </c>
      <c r="L67" s="105">
        <f>SUM(L9:L14,L17:L23,L26:L29,L32,L35:L39,L42:L52,L55:L58,L61:L65)</f>
        <v>374432000</v>
      </c>
      <c r="M67" s="106">
        <f>SUM(M9:M14,M17:M23,M26:M29,M32,M35:M39,M42:M52,M55:M58,M61:M65)</f>
        <v>344981759</v>
      </c>
      <c r="N67" s="105">
        <f>SUM(N9:N14,N17:N23,N26:N29,N32,N35:N39,N42:N52,N55:N58,N61:N65)</f>
        <v>0</v>
      </c>
      <c r="O67" s="106">
        <f>SUM(O9:O14,O17:O23,O26:O29,O32,O35:O39,O42:O52,O55:O58,O61:O65)</f>
        <v>0</v>
      </c>
      <c r="P67" s="105">
        <f>$H67      +$J67      +$L67      +$N67</f>
        <v>1236897000</v>
      </c>
      <c r="Q67" s="106">
        <f>$I67      +$K67      +$M67      +$O67</f>
        <v>1205467388</v>
      </c>
      <c r="R67" s="61">
        <f>IF(($J67      =0),0,((($L67      -$J67      )/$J67      )*100))</f>
        <v>-34.882297289776837</v>
      </c>
      <c r="S67" s="62">
        <f>IF(($K67      =0),0,((($M67      -$K67      )/$K67      )*100))</f>
        <v>-35.403185437348007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58.866555491464837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57.370753497545202</v>
      </c>
      <c r="V67" s="105">
        <f>SUM(V9:V14,V17:V23,V26:V29,V32,V35:V39,V42:V52,V55:V58,V61:V65)</f>
        <v>82184000</v>
      </c>
      <c r="W67" s="106" t="s">
        <v>1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3519856000</v>
      </c>
      <c r="C69" s="92">
        <v>-185417000</v>
      </c>
      <c r="D69" s="92"/>
      <c r="E69" s="92">
        <f>$B69      +$C69      +$D69</f>
        <v>3334439000</v>
      </c>
      <c r="F69" s="93">
        <v>3334439000</v>
      </c>
      <c r="G69" s="94">
        <v>3334439000</v>
      </c>
      <c r="H69" s="93">
        <v>664887000</v>
      </c>
      <c r="I69" s="94">
        <v>617056007</v>
      </c>
      <c r="J69" s="93">
        <v>1050442000</v>
      </c>
      <c r="K69" s="94">
        <v>987439728</v>
      </c>
      <c r="L69" s="93">
        <v>526819000</v>
      </c>
      <c r="M69" s="94">
        <v>479737518</v>
      </c>
      <c r="N69" s="93"/>
      <c r="O69" s="94"/>
      <c r="P69" s="93">
        <f>$H69      +$J69      +$L69      +$N69</f>
        <v>2242148000</v>
      </c>
      <c r="Q69" s="94">
        <f>$I69      +$K69      +$M69      +$O69</f>
        <v>2084233253</v>
      </c>
      <c r="R69" s="48">
        <f>IF(($J69      =0),0,((($L69      -$J69      )/$J69      )*100))</f>
        <v>-49.847873561795893</v>
      </c>
      <c r="S69" s="49">
        <f>IF(($K69      =0),0,((($M69      -$K69      )/$K69      )*100))</f>
        <v>-51.416020198855115</v>
      </c>
      <c r="T69" s="48">
        <f>IF(($E69      =0),0,(($P69      /$E69      )*100))</f>
        <v>67.242135783560599</v>
      </c>
      <c r="U69" s="50">
        <f>IF(($E69      =0),0,(($Q69      /$E69      )*100))</f>
        <v>62.506264262144249</v>
      </c>
      <c r="V69" s="93">
        <v>109334000</v>
      </c>
      <c r="W69" s="94" t="s">
        <v>1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1</v>
      </c>
      <c r="W70" s="94" t="s">
        <v>1</v>
      </c>
    </row>
    <row r="71" spans="1:23" ht="12.95" customHeight="1" x14ac:dyDescent="0.2">
      <c r="A71" s="56" t="s">
        <v>42</v>
      </c>
      <c r="B71" s="101">
        <f>SUM(B69:B70)</f>
        <v>3519856000</v>
      </c>
      <c r="C71" s="101">
        <f>SUM(C69:C70)</f>
        <v>-185417000</v>
      </c>
      <c r="D71" s="101"/>
      <c r="E71" s="101">
        <f>$B71      +$C71      +$D71</f>
        <v>3334439000</v>
      </c>
      <c r="F71" s="102">
        <f>SUM(F69:F70)</f>
        <v>3334439000</v>
      </c>
      <c r="G71" s="103">
        <f>SUM(G69:G70)</f>
        <v>3334439000</v>
      </c>
      <c r="H71" s="102">
        <f>SUM(H69:H70)</f>
        <v>664887000</v>
      </c>
      <c r="I71" s="103">
        <f>SUM(I69:I70)</f>
        <v>617056007</v>
      </c>
      <c r="J71" s="102">
        <f>SUM(J69:J70)</f>
        <v>1050442000</v>
      </c>
      <c r="K71" s="103">
        <f>SUM(K69:K70)</f>
        <v>987439728</v>
      </c>
      <c r="L71" s="102">
        <f>SUM(L69:L70)</f>
        <v>526819000</v>
      </c>
      <c r="M71" s="103">
        <f>SUM(M69:M70)</f>
        <v>479737518</v>
      </c>
      <c r="N71" s="102">
        <f>SUM(N69:N70)</f>
        <v>0</v>
      </c>
      <c r="O71" s="103">
        <f>SUM(O69:O70)</f>
        <v>0</v>
      </c>
      <c r="P71" s="102">
        <f>$H71      +$J71      +$L71      +$N71</f>
        <v>2242148000</v>
      </c>
      <c r="Q71" s="103">
        <f>$I71      +$K71      +$M71      +$O71</f>
        <v>2084233253</v>
      </c>
      <c r="R71" s="57">
        <f>IF(($J71      =0),0,((($L71      -$J71      )/$J71      )*100))</f>
        <v>-49.847873561795893</v>
      </c>
      <c r="S71" s="58">
        <f>IF(($K71      =0),0,((($M71      -$K71      )/$K71      )*100))</f>
        <v>-51.416020198855115</v>
      </c>
      <c r="T71" s="57">
        <f>IF(($E69      =0),0,(($P69      /$E69      )*100))</f>
        <v>67.242135783560599</v>
      </c>
      <c r="U71" s="59">
        <f>IF($E69   =0,0,($Q69   /$E69 )*100)</f>
        <v>62.506264262144249</v>
      </c>
      <c r="V71" s="102">
        <f>SUM(V69:V70)</f>
        <v>109334000</v>
      </c>
      <c r="W71" s="103" t="s">
        <v>1</v>
      </c>
    </row>
    <row r="72" spans="1:23" ht="12.95" customHeight="1" x14ac:dyDescent="0.2">
      <c r="A72" s="60" t="s">
        <v>87</v>
      </c>
      <c r="B72" s="104">
        <f>SUM(B69:B70)</f>
        <v>3519856000</v>
      </c>
      <c r="C72" s="104">
        <f>SUM(C69:C70)</f>
        <v>-185417000</v>
      </c>
      <c r="D72" s="104"/>
      <c r="E72" s="104">
        <f>$B72      +$C72      +$D72</f>
        <v>3334439000</v>
      </c>
      <c r="F72" s="105">
        <f>SUM(F69:F70)</f>
        <v>3334439000</v>
      </c>
      <c r="G72" s="106">
        <f>SUM(G69:G70)</f>
        <v>3334439000</v>
      </c>
      <c r="H72" s="105">
        <f>SUM(H69:H70)</f>
        <v>664887000</v>
      </c>
      <c r="I72" s="106">
        <f>SUM(I69:I70)</f>
        <v>617056007</v>
      </c>
      <c r="J72" s="105">
        <f>SUM(J69:J70)</f>
        <v>1050442000</v>
      </c>
      <c r="K72" s="106">
        <f>SUM(K69:K70)</f>
        <v>987439728</v>
      </c>
      <c r="L72" s="105">
        <f>SUM(L69:L70)</f>
        <v>526819000</v>
      </c>
      <c r="M72" s="106">
        <f>SUM(M69:M70)</f>
        <v>479737518</v>
      </c>
      <c r="N72" s="105">
        <f>SUM(N69:N70)</f>
        <v>0</v>
      </c>
      <c r="O72" s="106">
        <f>SUM(O69:O70)</f>
        <v>0</v>
      </c>
      <c r="P72" s="105">
        <f>$H72      +$J72      +$L72      +$N72</f>
        <v>2242148000</v>
      </c>
      <c r="Q72" s="106">
        <f>$I72      +$K72      +$M72      +$O72</f>
        <v>2084233253</v>
      </c>
      <c r="R72" s="61">
        <f>IF(($J72      =0),0,((($L72      -$J72      )/$J72      )*100))</f>
        <v>-49.847873561795893</v>
      </c>
      <c r="S72" s="62">
        <f>IF(($K72      =0),0,((($M72      -$K72      )/$K72      )*100))</f>
        <v>-51.416020198855115</v>
      </c>
      <c r="T72" s="61">
        <f>IF(($E69      =0),0,(($P69      /$E69      )*100))</f>
        <v>67.242135783560599</v>
      </c>
      <c r="U72" s="65">
        <f>IF($E69   =0,0,($Q69   /$E69 )*100)</f>
        <v>62.506264262144249</v>
      </c>
      <c r="V72" s="105">
        <f>SUM(V69:V70)</f>
        <v>109334000</v>
      </c>
      <c r="W72" s="106" t="s">
        <v>1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7163682000</v>
      </c>
      <c r="C73" s="104">
        <f>SUM(C9:C14,C17:C23,C26:C29,C32,C35:C39,C42:C52,C55:C58,C61:C65,C69:C70)</f>
        <v>39415000</v>
      </c>
      <c r="D73" s="104"/>
      <c r="E73" s="104">
        <f>$B73      +$C73      +$D73</f>
        <v>7203097000</v>
      </c>
      <c r="F73" s="105">
        <f>SUM(F9:F14,F17:F23,F26:F29,F32,F35:F39,F42:F52,F55:F58,F61:F65,F69:F70)</f>
        <v>7134069000</v>
      </c>
      <c r="G73" s="106">
        <f>SUM(G9:G14,G17:G23,G26:G29,G32,G35:G39,G42:G52,G55:G58,G61:G65,G69:G70)</f>
        <v>5437627000</v>
      </c>
      <c r="H73" s="105">
        <f>SUM(H9:H14,H17:H23,H26:H29,H32,H35:H39,H42:H52,H55:H58,H61:H65,H69:H70)</f>
        <v>952344000</v>
      </c>
      <c r="I73" s="106">
        <f>SUM(I9:I14,I17:I23,I26:I29,I32,I35:I39,I42:I52,I55:I58,I61:I65,I69:I70)</f>
        <v>943487811</v>
      </c>
      <c r="J73" s="105">
        <f>SUM(J9:J14,J17:J23,J26:J29,J32,J35:J39,J42:J52,J55:J58,J61:J65,J69:J70)</f>
        <v>1625450000</v>
      </c>
      <c r="K73" s="106">
        <f>SUM(K9:K14,K17:K23,K26:K29,K32,K35:K39,K42:K52,K55:K58,K61:K65,K69:K70)</f>
        <v>1521493553</v>
      </c>
      <c r="L73" s="105">
        <f>SUM(L9:L14,L17:L23,L26:L29,L32,L35:L39,L42:L52,L55:L58,L61:L65,L69:L70)</f>
        <v>901251000</v>
      </c>
      <c r="M73" s="106">
        <f>SUM(M9:M14,M17:M23,M26:M29,M32,M35:M39,M42:M52,M55:M58,M61:M65,M69:M70)</f>
        <v>824719277</v>
      </c>
      <c r="N73" s="105">
        <f>SUM(N9:N14,N17:N23,N26:N29,N32,N35:N39,N42:N52,N55:N58,N61:N65,N69:N70)</f>
        <v>0</v>
      </c>
      <c r="O73" s="106">
        <f>SUM(O9:O14,O17:O23,O26:O29,O32,O35:O39,O42:O52,O55:O58,O61:O65,O69:O70)</f>
        <v>0</v>
      </c>
      <c r="P73" s="105">
        <f>$H73      +$J73      +$L73      +$N73</f>
        <v>3479045000</v>
      </c>
      <c r="Q73" s="106">
        <f>$I73      +$K73      +$M73      +$O73</f>
        <v>3289700641</v>
      </c>
      <c r="R73" s="61">
        <f>IF(($J73      =0),0,((($L73      -$J73      )/$J73      )*100))</f>
        <v>-44.553754344950633</v>
      </c>
      <c r="S73" s="62">
        <f>IF(($K73      =0),0,((($M73      -$K73      )/$K73      )*100))</f>
        <v>-45.795414290526409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64.004483751368511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60.521088753882488</v>
      </c>
      <c r="V73" s="105">
        <f>SUM(V9:V14,V17:V23,V26:V29,V32,V35:V39,V42:V52,V55:V58,V61:V65,V69:V70)</f>
        <v>191518000</v>
      </c>
      <c r="W73" s="106" t="s">
        <v>1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112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113</v>
      </c>
      <c r="B80" s="111">
        <f>SUM(B81:B84)</f>
        <v>0</v>
      </c>
      <c r="C80" s="111">
        <f>SUM(C81:C84)</f>
        <v>0</v>
      </c>
      <c r="D80" s="111">
        <f>SUM(D81:D84)</f>
        <v>0</v>
      </c>
      <c r="E80" s="111">
        <f>SUM(E81:E84)</f>
        <v>0</v>
      </c>
      <c r="F80" s="111">
        <f>SUM(F81:F84)</f>
        <v>0</v>
      </c>
      <c r="G80" s="111">
        <f>SUM(G81:G84)</f>
        <v>0</v>
      </c>
      <c r="H80" s="111">
        <f>SUM(H81:H84)</f>
        <v>0</v>
      </c>
      <c r="I80" s="111">
        <f>SUM(I81:I84)</f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114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115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116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117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>$H87      +$J87      +$L87      +$N87</f>
        <v>0</v>
      </c>
      <c r="Q87" s="113">
        <f>$I87      +$K87      +$M87      +$O87</f>
        <v>0</v>
      </c>
      <c r="R87" s="89">
        <f>IF(($J87      =0),0,((($L87      -$J87      )/$J87      )*100))</f>
        <v>0</v>
      </c>
      <c r="S87" s="90">
        <f>IF(($K87      =0),0,((($M87      -$K87      )/$K87      )*100))</f>
        <v>0</v>
      </c>
      <c r="T87" s="89">
        <f>IF(($E87      =0),0,(($P87      /$E87      )*100))</f>
        <v>0</v>
      </c>
      <c r="U87" s="90">
        <f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>$B88      +$C88      +$D88</f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>$H88      +$J88      +$L88      +$N88</f>
        <v>0</v>
      </c>
      <c r="Q88" s="115">
        <f>$I88      +$K88      +$M88      +$O88</f>
        <v>0</v>
      </c>
      <c r="R88" s="89">
        <f>IF(($J88      =0),0,((($L88      -$J88      )/$J88      )*100))</f>
        <v>0</v>
      </c>
      <c r="S88" s="90">
        <f>IF(($K88      =0),0,((($M88      -$K88      )/$K88      )*100))</f>
        <v>0</v>
      </c>
      <c r="T88" s="89">
        <f>IF(($E88      =0),0,(($P88      /$E88      )*100))</f>
        <v>0</v>
      </c>
      <c r="U88" s="90">
        <f>IF(($E88      =0),0,(($Q88      /$E88      )*100))</f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>$B89      +$C89      +$D89</f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>$H89      +$J89      +$L89      +$N89</f>
        <v>0</v>
      </c>
      <c r="Q89" s="115">
        <f>$I89      +$K89      +$M89      +$O89</f>
        <v>0</v>
      </c>
      <c r="R89" s="89">
        <f>IF(($J89      =0),0,((($L89      -$J89      )/$J89      )*100))</f>
        <v>0</v>
      </c>
      <c r="S89" s="90">
        <f>IF(($K89      =0),0,((($M89      -$K89      )/$K89      )*100))</f>
        <v>0</v>
      </c>
      <c r="T89" s="89">
        <f>IF(($E89      =0),0,(($P89      /$E89      )*100))</f>
        <v>0</v>
      </c>
      <c r="U89" s="90">
        <f>IF(($E89      =0),0,(($Q89      /$E89      )*100))</f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>$B90      +$C90      +$D90</f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>$H90      +$J90      +$L90      +$N90</f>
        <v>0</v>
      </c>
      <c r="Q90" s="115">
        <f>$I90      +$K90      +$M90      +$O90</f>
        <v>0</v>
      </c>
      <c r="R90" s="89">
        <f>IF(($J90      =0),0,((($L90      -$J90      )/$J90      )*100))</f>
        <v>0</v>
      </c>
      <c r="S90" s="90">
        <f>IF(($K90      =0),0,((($M90      -$K90      )/$K90      )*100))</f>
        <v>0</v>
      </c>
      <c r="T90" s="89">
        <f>IF(($E90      =0),0,(($P90      /$E90      )*100))</f>
        <v>0</v>
      </c>
      <c r="U90" s="90">
        <f>IF(($E90      =0),0,(($Q90      /$E90      )*100))</f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>$B91      +$C91      +$D91</f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>$H91      +$J91      +$L91      +$N91</f>
        <v>0</v>
      </c>
      <c r="Q91" s="115">
        <f>$I91      +$K91      +$M91      +$O91</f>
        <v>0</v>
      </c>
      <c r="R91" s="89">
        <f>IF(($J91      =0),0,((($L91      -$J91      )/$J91      )*100))</f>
        <v>0</v>
      </c>
      <c r="S91" s="90">
        <f>IF(($K91      =0),0,((($M91      -$K91      )/$K91      )*100))</f>
        <v>0</v>
      </c>
      <c r="T91" s="89">
        <f>IF(($E91      =0),0,(($P91      /$E91      )*100))</f>
        <v>0</v>
      </c>
      <c r="U91" s="90">
        <f>IF(($E91      =0),0,(($Q91      /$E91      )*100))</f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>$B92      +$C92      +$D92</f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>$H92      +$J92      +$L92      +$N92</f>
        <v>0</v>
      </c>
      <c r="Q92" s="115">
        <f>$I92      +$K92      +$M92      +$O92</f>
        <v>0</v>
      </c>
      <c r="R92" s="89">
        <f>IF(($J92      =0),0,((($L92      -$J92      )/$J92      )*100))</f>
        <v>0</v>
      </c>
      <c r="S92" s="90">
        <f>IF(($K92      =0),0,((($M92      -$K92      )/$K92      )*100))</f>
        <v>0</v>
      </c>
      <c r="T92" s="89">
        <f>IF(($E92      =0),0,(($P92      /$E92      )*100))</f>
        <v>0</v>
      </c>
      <c r="U92" s="90">
        <f>IF(($E92      =0),0,(($Q92      /$E92      )*100))</f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>$B93      +$C93      +$D93</f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>$H93      +$J93      +$L93      +$N93</f>
        <v>0</v>
      </c>
      <c r="Q93" s="115">
        <f>$I93      +$K93      +$M93      +$O93</f>
        <v>0</v>
      </c>
      <c r="R93" s="89">
        <f>IF(($J93      =0),0,((($L93      -$J93      )/$J93      )*100))</f>
        <v>0</v>
      </c>
      <c r="S93" s="90">
        <f>IF(($K93      =0),0,((($M93      -$K93      )/$K93      )*100))</f>
        <v>0</v>
      </c>
      <c r="T93" s="89">
        <f>IF(($E93      =0),0,(($P93      /$E93      )*100))</f>
        <v>0</v>
      </c>
      <c r="U93" s="90">
        <f>IF(($E93      =0),0,(($Q93      /$E93      )*100))</f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>$B94      +$C94      +$D94</f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>$H94      +$J94      +$L94      +$N94</f>
        <v>0</v>
      </c>
      <c r="Q94" s="115">
        <f>$I94      +$K94      +$M94      +$O94</f>
        <v>0</v>
      </c>
      <c r="R94" s="89">
        <f>IF(($J94      =0),0,((($L94      -$J94      )/$J94      )*100))</f>
        <v>0</v>
      </c>
      <c r="S94" s="90">
        <f>IF(($K94      =0),0,((($M94      -$K94      )/$K94      )*100))</f>
        <v>0</v>
      </c>
      <c r="T94" s="89">
        <f>IF(($E94      =0),0,(($P94      /$E94      )*100))</f>
        <v>0</v>
      </c>
      <c r="U94" s="90">
        <f>IF(($E94      =0),0,(($Q94      /$E94      )*100))</f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118</v>
      </c>
      <c r="B96" s="121">
        <f>SUM(B97:B111)</f>
        <v>0</v>
      </c>
      <c r="C96" s="121">
        <f>SUM(C97:C111)</f>
        <v>0</v>
      </c>
      <c r="D96" s="121">
        <f>SUM(D97:D111)</f>
        <v>0</v>
      </c>
      <c r="E96" s="121">
        <f>SUM(E97:E111)</f>
        <v>0</v>
      </c>
      <c r="F96" s="121">
        <f>SUM(F97:F111)</f>
        <v>0</v>
      </c>
      <c r="G96" s="121">
        <f>SUM(G97:G111)</f>
        <v>0</v>
      </c>
      <c r="H96" s="121">
        <f>SUM(H97:H111)</f>
        <v>0</v>
      </c>
      <c r="I96" s="121">
        <f>SUM(I97:I111)</f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>IF(L96=0," ",(N96-L96)/L96)</f>
        <v xml:space="preserve"> </v>
      </c>
      <c r="S96" s="20" t="str">
        <f>IF(M96=0," ",(O96-M96)/M96)</f>
        <v xml:space="preserve"> </v>
      </c>
      <c r="T96" s="20" t="str">
        <f>IF(E96=0," ",(P96/E96))</f>
        <v xml:space="preserve"> </v>
      </c>
      <c r="U96" s="21" t="str">
        <f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>IF(L97=0," ",(N97-L97)/L97)</f>
        <v xml:space="preserve"> </v>
      </c>
      <c r="S97" s="23" t="str">
        <f>IF(M97=0," ",(O97-M97)/M97)</f>
        <v xml:space="preserve"> </v>
      </c>
      <c r="T97" s="23" t="str">
        <f>IF(E97=0," ",(P97/E97))</f>
        <v xml:space="preserve"> </v>
      </c>
      <c r="U97" s="24" t="str">
        <f>IF(E97=0," ",(Q97/E97))</f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>IF(L98=0," ",(N98-L98)/L98)</f>
        <v xml:space="preserve"> </v>
      </c>
      <c r="S98" s="23" t="str">
        <f>IF(M98=0," ",(O98-M98)/M98)</f>
        <v xml:space="preserve"> </v>
      </c>
      <c r="T98" s="23" t="str">
        <f>IF(E98=0," ",(P98/E98))</f>
        <v xml:space="preserve"> </v>
      </c>
      <c r="U98" s="24" t="str">
        <f>IF(E98=0," ",(Q98/E98))</f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>SUM(B99:D99)</f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>IF(L99=0," ",(N99-L99)/L99)</f>
        <v xml:space="preserve"> </v>
      </c>
      <c r="S99" s="23" t="str">
        <f>IF(M99=0," ",(O99-M99)/M99)</f>
        <v xml:space="preserve"> </v>
      </c>
      <c r="T99" s="23" t="str">
        <f>IF(E99=0," ",(P99/E99))</f>
        <v xml:space="preserve"> </v>
      </c>
      <c r="U99" s="24" t="str">
        <f>IF(E99=0," ",(Q99/E99))</f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>SUM(B100:D100)</f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>IF(L100=0," ",(N100-L100)/L100)</f>
        <v xml:space="preserve"> </v>
      </c>
      <c r="S100" s="23" t="str">
        <f>IF(M100=0," ",(O100-M100)/M100)</f>
        <v xml:space="preserve"> </v>
      </c>
      <c r="T100" s="23" t="str">
        <f>IF(E100=0," ",(P100/E100))</f>
        <v xml:space="preserve"> </v>
      </c>
      <c r="U100" s="24" t="str">
        <f>IF(E100=0," ",(Q100/E100))</f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>SUM(B101:D101)</f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>IF(L101=0," ",(N101-L101)/L101)</f>
        <v xml:space="preserve"> </v>
      </c>
      <c r="S101" s="23" t="str">
        <f>IF(M101=0," ",(O101-M101)/M101)</f>
        <v xml:space="preserve"> </v>
      </c>
      <c r="T101" s="23" t="str">
        <f>IF(E101=0," ",(P101/E101))</f>
        <v xml:space="preserve"> </v>
      </c>
      <c r="U101" s="24" t="str">
        <f>IF(E101=0," ",(Q101/E101))</f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>SUM(B102:D102)</f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>IF(L102=0," ",(N102-L102)/L102)</f>
        <v xml:space="preserve"> </v>
      </c>
      <c r="S102" s="23" t="str">
        <f>IF(M102=0," ",(O102-M102)/M102)</f>
        <v xml:space="preserve"> </v>
      </c>
      <c r="T102" s="23" t="str">
        <f>IF(E102=0," ",(P102/E102))</f>
        <v xml:space="preserve"> </v>
      </c>
      <c r="U102" s="24" t="str">
        <f>IF(E102=0," ",(Q102/E102))</f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>SUM(B103:D103)</f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>IF(L103=0," ",(N103-L103)/L103)</f>
        <v xml:space="preserve"> </v>
      </c>
      <c r="S103" s="23" t="str">
        <f>IF(M103=0," ",(O103-M103)/M103)</f>
        <v xml:space="preserve"> </v>
      </c>
      <c r="T103" s="23" t="str">
        <f>IF(E103=0," ",(P103/E103))</f>
        <v xml:space="preserve"> </v>
      </c>
      <c r="U103" s="24" t="str">
        <f>IF(E103=0," ",(Q103/E103))</f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>SUM(B104:D104)</f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>IF(L104=0," ",(N104-L104)/L104)</f>
        <v xml:space="preserve"> </v>
      </c>
      <c r="S104" s="23" t="str">
        <f>IF(M104=0," ",(O104-M104)/M104)</f>
        <v xml:space="preserve"> </v>
      </c>
      <c r="T104" s="23" t="str">
        <f>IF(E104=0," ",(P104/E104))</f>
        <v xml:space="preserve"> </v>
      </c>
      <c r="U104" s="24" t="str">
        <f>IF(E104=0," ",(Q104/E104))</f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>SUM(B105:D105)</f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>IF(L105=0," ",(N105-L105)/L105)</f>
        <v xml:space="preserve"> </v>
      </c>
      <c r="S105" s="23" t="str">
        <f>IF(M105=0," ",(O105-M105)/M105)</f>
        <v xml:space="preserve"> </v>
      </c>
      <c r="T105" s="23" t="str">
        <f>IF(E105=0," ",(P105/E105))</f>
        <v xml:space="preserve"> </v>
      </c>
      <c r="U105" s="24" t="str">
        <f>IF(E105=0," ",(Q105/E105))</f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>SUM(B106:D106)</f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>IF(L106=0," ",(N106-L106)/L106)</f>
        <v xml:space="preserve"> </v>
      </c>
      <c r="S106" s="23" t="str">
        <f>IF(M106=0," ",(O106-M106)/M106)</f>
        <v xml:space="preserve"> </v>
      </c>
      <c r="T106" s="23" t="str">
        <f>IF(E106=0," ",(P106/E106))</f>
        <v xml:space="preserve"> </v>
      </c>
      <c r="U106" s="24" t="str">
        <f>IF(E106=0," ",(Q106/E106))</f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>SUM(B107:D107)</f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>IF(L107=0," ",(N107-L107)/L107)</f>
        <v xml:space="preserve"> </v>
      </c>
      <c r="S107" s="23" t="str">
        <f>IF(M107=0," ",(O107-M107)/M107)</f>
        <v xml:space="preserve"> </v>
      </c>
      <c r="T107" s="23" t="str">
        <f>IF(E107=0," ",(P107/E107))</f>
        <v xml:space="preserve"> </v>
      </c>
      <c r="U107" s="24" t="str">
        <f>IF(E107=0," ",(Q107/E107))</f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>SUM(B108:D108)</f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>IF(L108=0," ",(N108-L108)/L108)</f>
        <v xml:space="preserve"> </v>
      </c>
      <c r="S108" s="23" t="str">
        <f>IF(M108=0," ",(O108-M108)/M108)</f>
        <v xml:space="preserve"> </v>
      </c>
      <c r="T108" s="23" t="str">
        <f>IF(E108=0," ",(P108/E108))</f>
        <v xml:space="preserve"> </v>
      </c>
      <c r="U108" s="24" t="str">
        <f>IF(E108=0," ",(Q108/E108))</f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>SUM(B109:D109)</f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>IF(L109=0," ",(N109-L109)/L109)</f>
        <v xml:space="preserve"> </v>
      </c>
      <c r="S109" s="23" t="str">
        <f>IF(M109=0," ",(O109-M109)/M109)</f>
        <v xml:space="preserve"> </v>
      </c>
      <c r="T109" s="23" t="str">
        <f>IF(E109=0," ",(P109/E109))</f>
        <v xml:space="preserve"> </v>
      </c>
      <c r="U109" s="24" t="str">
        <f>IF(E109=0," ",(Q109/E109))</f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>SUM(B110:D110)</f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>IF(L110=0," ",(N110-L110)/L110)</f>
        <v xml:space="preserve"> </v>
      </c>
      <c r="S110" s="23" t="str">
        <f>IF(M110=0," ",(O110-M110)/M110)</f>
        <v xml:space="preserve"> </v>
      </c>
      <c r="T110" s="23" t="str">
        <f>IF(E110=0," ",(P110/E110))</f>
        <v xml:space="preserve"> </v>
      </c>
      <c r="U110" s="24" t="str">
        <f>IF(E110=0," ",(Q110/E110))</f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>SUM(B111:D111)</f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>IF(L111=0," ",(N111-L111)/L111)</f>
        <v xml:space="preserve"> </v>
      </c>
      <c r="S111" s="23" t="str">
        <f>IF(M111=0," ",(O111-M111)/M111)</f>
        <v xml:space="preserve"> </v>
      </c>
      <c r="T111" s="23" t="str">
        <f>IF(E111=0," ",(P111/E111))</f>
        <v xml:space="preserve"> </v>
      </c>
      <c r="U111" s="24" t="str">
        <f>IF(E111=0," ",(Q111/E111))</f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>IF(L112=0," ",(N112-L112)/L112)</f>
        <v xml:space="preserve"> </v>
      </c>
      <c r="S112" s="21" t="str">
        <f>IF(M112=0," ",(O112-M112)/M112)</f>
        <v xml:space="preserve"> </v>
      </c>
      <c r="T112" s="20" t="str">
        <f>IF(E112=0," ",(P112/E112))</f>
        <v xml:space="preserve"> </v>
      </c>
      <c r="U112" s="21" t="str">
        <f>IF(E112=0," ",(Q112/E112))</f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>B96+B86</f>
        <v>#VALUE!</v>
      </c>
      <c r="C113" s="126">
        <f>C96+C86</f>
        <v>0</v>
      </c>
      <c r="D113" s="126">
        <f>D96+D86</f>
        <v>0</v>
      </c>
      <c r="E113" s="126">
        <f>E96+E86</f>
        <v>0</v>
      </c>
      <c r="F113" s="126">
        <f>F96+F86</f>
        <v>0</v>
      </c>
      <c r="G113" s="126">
        <f>G96+G86</f>
        <v>0</v>
      </c>
      <c r="H113" s="126">
        <f>H96+H86</f>
        <v>0</v>
      </c>
      <c r="I113" s="126">
        <f>I96+I86</f>
        <v>0</v>
      </c>
      <c r="J113" s="126">
        <f>J96+J86</f>
        <v>0</v>
      </c>
      <c r="K113" s="126">
        <f>K96+K86</f>
        <v>0</v>
      </c>
      <c r="L113" s="126">
        <f>L96+L86</f>
        <v>0</v>
      </c>
      <c r="M113" s="126">
        <f>M96+M86</f>
        <v>0</v>
      </c>
      <c r="N113" s="126">
        <f>N96+N86</f>
        <v>0</v>
      </c>
      <c r="O113" s="126">
        <f>O96+O86</f>
        <v>0</v>
      </c>
      <c r="P113" s="126">
        <f>P96+P86</f>
        <v>0</v>
      </c>
      <c r="Q113" s="126">
        <f>Q96+Q86</f>
        <v>0</v>
      </c>
      <c r="R113" s="20" t="str">
        <f>IF(L113=0," ",(N113-L113)/L113)</f>
        <v xml:space="preserve"> </v>
      </c>
      <c r="S113" s="21" t="str">
        <f>IF(M113=0," ",(O113-M113)/M113)</f>
        <v xml:space="preserve"> </v>
      </c>
      <c r="T113" s="20" t="str">
        <f>IF(E113=0," ",(P113/E113))</f>
        <v xml:space="preserve"> </v>
      </c>
      <c r="U113" s="21" t="str">
        <f>IF(E113=0," ",(Q113/E113))</f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119</v>
      </c>
      <c r="B114" s="128" t="str">
        <f>B86</f>
        <v/>
      </c>
      <c r="C114" s="128">
        <f>C86</f>
        <v>0</v>
      </c>
      <c r="D114" s="128">
        <f>D86</f>
        <v>0</v>
      </c>
      <c r="E114" s="128">
        <f>E86</f>
        <v>0</v>
      </c>
      <c r="F114" s="128">
        <f>F86</f>
        <v>0</v>
      </c>
      <c r="G114" s="128">
        <f>G86</f>
        <v>0</v>
      </c>
      <c r="H114" s="128">
        <f>H86</f>
        <v>0</v>
      </c>
      <c r="I114" s="128">
        <f>I86</f>
        <v>0</v>
      </c>
      <c r="J114" s="128">
        <f>J86</f>
        <v>0</v>
      </c>
      <c r="K114" s="128">
        <f>K86</f>
        <v>0</v>
      </c>
      <c r="L114" s="128">
        <f>L86</f>
        <v>0</v>
      </c>
      <c r="M114" s="128">
        <f>M86</f>
        <v>0</v>
      </c>
      <c r="N114" s="128">
        <f>N86</f>
        <v>0</v>
      </c>
      <c r="O114" s="128">
        <f>O86</f>
        <v>0</v>
      </c>
      <c r="P114" s="128">
        <f>P86</f>
        <v>0</v>
      </c>
      <c r="Q114" s="128">
        <f>Q86</f>
        <v>0</v>
      </c>
      <c r="R114" s="20" t="str">
        <f>IF(L114=0," ",(N114-L114)/L114)</f>
        <v xml:space="preserve"> </v>
      </c>
      <c r="S114" s="21" t="str">
        <f>IF(M114=0," ",(O114-M114)/M114)</f>
        <v xml:space="preserve"> </v>
      </c>
      <c r="T114" s="20" t="str">
        <f>IF(E114=0," ",(P114/E114))</f>
        <v xml:space="preserve"> </v>
      </c>
      <c r="U114" s="21" t="str">
        <f>IF(E114=0," ",(Q114/E114))</f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120</v>
      </c>
    </row>
    <row r="117" spans="1:23" x14ac:dyDescent="0.2">
      <c r="A117" s="29" t="s">
        <v>121</v>
      </c>
    </row>
    <row r="118" spans="1:23" x14ac:dyDescent="0.2">
      <c r="A118" s="29" t="s">
        <v>122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123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124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125</v>
      </c>
    </row>
    <row r="124" spans="1:23" x14ac:dyDescent="0.2">
      <c r="A124" s="30" t="s">
        <v>91</v>
      </c>
      <c r="G124" s="30" t="s">
        <v>91</v>
      </c>
      <c r="W124" s="30"/>
    </row>
    <row r="125" spans="1:23" x14ac:dyDescent="0.2">
      <c r="A125" s="30"/>
      <c r="G125" s="30"/>
      <c r="W125" s="30"/>
    </row>
    <row r="126" spans="1:23" x14ac:dyDescent="0.2">
      <c r="A126" s="30" t="s">
        <v>91</v>
      </c>
      <c r="G126" s="30" t="s">
        <v>91</v>
      </c>
      <c r="W126" s="30"/>
    </row>
  </sheetData>
  <sheetProtection algorithmName="SHA-512" hashValue="B9me5nvZmrn/woNAfAcqdUYTWszziIQEH2ewIg73THhv4PWfT+P2pswn20ysTnuM0pyr3ianaI81sebUqMkQ0g==" saltValue="ebTXYUu687uQS+rRYvyoXQ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D1D63-0598-4A40-95DF-223A9ACEDAC6}">
  <sheetPr>
    <pageSetUpPr fitToPage="1"/>
  </sheetPr>
  <dimension ref="A1:W126"/>
  <sheetViews>
    <sheetView showGridLines="0" workbookViewId="0">
      <selection activeCell="A7" sqref="A7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131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1</v>
      </c>
    </row>
    <row r="10" spans="1:23" ht="12.95" customHeight="1" x14ac:dyDescent="0.2">
      <c r="A10" s="47" t="s">
        <v>37</v>
      </c>
      <c r="B10" s="92">
        <v>45090000</v>
      </c>
      <c r="C10" s="92"/>
      <c r="D10" s="92"/>
      <c r="E10" s="92">
        <f>$B10      +$C10      +$D10</f>
        <v>45090000</v>
      </c>
      <c r="F10" s="93">
        <v>45090000</v>
      </c>
      <c r="G10" s="94">
        <v>45090000</v>
      </c>
      <c r="H10" s="93">
        <v>4964000</v>
      </c>
      <c r="I10" s="94">
        <v>178074</v>
      </c>
      <c r="J10" s="93">
        <v>12759000</v>
      </c>
      <c r="K10" s="94">
        <v>2927574</v>
      </c>
      <c r="L10" s="93">
        <v>5412000</v>
      </c>
      <c r="M10" s="94">
        <v>4122133</v>
      </c>
      <c r="N10" s="93"/>
      <c r="O10" s="94"/>
      <c r="P10" s="93">
        <f>$H10      +$J10      +$L10      +$N10</f>
        <v>23135000</v>
      </c>
      <c r="Q10" s="94">
        <f>$I10      +$K10      +$M10      +$O10</f>
        <v>7227781</v>
      </c>
      <c r="R10" s="48">
        <f>IF(($J10      =0),0,((($L10      -$J10      )/$J10      )*100))</f>
        <v>-57.582882671055721</v>
      </c>
      <c r="S10" s="49">
        <f>IF(($K10      =0),0,((($M10      -$K10      )/$K10      )*100))</f>
        <v>40.803716660962287</v>
      </c>
      <c r="T10" s="48">
        <f>IF(($E10      =0),0,(($P10      /$E10      )*100))</f>
        <v>51.308494122865376</v>
      </c>
      <c r="U10" s="50">
        <f>IF(($E10      =0),0,(($Q10      /$E10      )*100))</f>
        <v>16.029676203149258</v>
      </c>
      <c r="V10" s="93">
        <v>0</v>
      </c>
      <c r="W10" s="94" t="s">
        <v>1</v>
      </c>
    </row>
    <row r="11" spans="1:23" ht="12.95" customHeight="1" x14ac:dyDescent="0.2">
      <c r="A11" s="47" t="s">
        <v>38</v>
      </c>
      <c r="B11" s="92">
        <v>37107000</v>
      </c>
      <c r="C11" s="92">
        <v>-1500000</v>
      </c>
      <c r="D11" s="92"/>
      <c r="E11" s="92">
        <f>$B11      +$C11      +$D11</f>
        <v>35607000</v>
      </c>
      <c r="F11" s="93">
        <v>35607000</v>
      </c>
      <c r="G11" s="94">
        <v>35607000</v>
      </c>
      <c r="H11" s="93">
        <v>11179000</v>
      </c>
      <c r="I11" s="94">
        <v>17059337</v>
      </c>
      <c r="J11" s="93">
        <v>8287000</v>
      </c>
      <c r="K11" s="94">
        <v>3502521</v>
      </c>
      <c r="L11" s="93">
        <v>7181000</v>
      </c>
      <c r="M11" s="94">
        <v>11373288</v>
      </c>
      <c r="N11" s="93"/>
      <c r="O11" s="94"/>
      <c r="P11" s="93">
        <f>$H11      +$J11      +$L11      +$N11</f>
        <v>26647000</v>
      </c>
      <c r="Q11" s="94">
        <f>$I11      +$K11      +$M11      +$O11</f>
        <v>31935146</v>
      </c>
      <c r="R11" s="48">
        <f>IF(($J11      =0),0,((($L11      -$J11      )/$J11      )*100))</f>
        <v>-13.346204899239773</v>
      </c>
      <c r="S11" s="49">
        <f>IF(($K11      =0),0,((($M11      -$K11      )/$K11      )*100))</f>
        <v>224.71719655642323</v>
      </c>
      <c r="T11" s="48">
        <f>IF(($E11      =0),0,(($P11      /$E11      )*100))</f>
        <v>74.836408571348329</v>
      </c>
      <c r="U11" s="50">
        <f>IF(($E11      =0),0,(($Q11      /$E11      )*100))</f>
        <v>89.687831044457553</v>
      </c>
      <c r="V11" s="93">
        <v>0</v>
      </c>
      <c r="W11" s="94" t="s">
        <v>1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>$B12      +$C12      +$D12</f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>$H12      +$J12      +$L12      +$N12</f>
        <v>0</v>
      </c>
      <c r="Q12" s="94">
        <f>$I12      +$K12      +$M12      +$O12</f>
        <v>0</v>
      </c>
      <c r="R12" s="48">
        <f>IF(($J12      =0),0,((($L12      -$J12      )/$J12      )*100))</f>
        <v>0</v>
      </c>
      <c r="S12" s="49">
        <f>IF(($K12      =0),0,((($M12      -$K12      )/$K12      )*100))</f>
        <v>0</v>
      </c>
      <c r="T12" s="48">
        <f>IF(($E12      =0),0,(($P12      /$E12      )*100))</f>
        <v>0</v>
      </c>
      <c r="U12" s="50">
        <f>IF(($E12      =0),0,(($Q12      /$E12      )*100))</f>
        <v>0</v>
      </c>
      <c r="V12" s="93">
        <v>0</v>
      </c>
      <c r="W12" s="94" t="s">
        <v>1</v>
      </c>
    </row>
    <row r="13" spans="1:23" ht="12.95" customHeight="1" x14ac:dyDescent="0.2">
      <c r="A13" s="47" t="s">
        <v>40</v>
      </c>
      <c r="B13" s="92">
        <v>25000000</v>
      </c>
      <c r="C13" s="92">
        <v>-15000000</v>
      </c>
      <c r="D13" s="92"/>
      <c r="E13" s="92">
        <f>$B13      +$C13      +$D13</f>
        <v>10000000</v>
      </c>
      <c r="F13" s="93">
        <v>10000000</v>
      </c>
      <c r="G13" s="94">
        <v>10000000</v>
      </c>
      <c r="H13" s="93"/>
      <c r="I13" s="94"/>
      <c r="J13" s="93">
        <v>4924000</v>
      </c>
      <c r="K13" s="94"/>
      <c r="L13" s="93">
        <v>2071000</v>
      </c>
      <c r="M13" s="94">
        <v>1082216</v>
      </c>
      <c r="N13" s="93"/>
      <c r="O13" s="94"/>
      <c r="P13" s="93">
        <f>$H13      +$J13      +$L13      +$N13</f>
        <v>6995000</v>
      </c>
      <c r="Q13" s="94">
        <f>$I13      +$K13      +$M13      +$O13</f>
        <v>1082216</v>
      </c>
      <c r="R13" s="48">
        <f>IF(($J13      =0),0,((($L13      -$J13      )/$J13      )*100))</f>
        <v>-57.940698619008934</v>
      </c>
      <c r="S13" s="49">
        <f>IF(($K13      =0),0,((($M13      -$K13      )/$K13      )*100))</f>
        <v>0</v>
      </c>
      <c r="T13" s="48">
        <f>IF(($E13      =0),0,(($P13      /$E13      )*100))</f>
        <v>69.95</v>
      </c>
      <c r="U13" s="50">
        <f>IF(($E13      =0),0,(($Q13      /$E13      )*100))</f>
        <v>10.82216</v>
      </c>
      <c r="V13" s="93">
        <v>601000</v>
      </c>
      <c r="W13" s="94" t="s">
        <v>1</v>
      </c>
    </row>
    <row r="14" spans="1:23" ht="12.95" customHeight="1" x14ac:dyDescent="0.2">
      <c r="A14" s="47" t="s">
        <v>41</v>
      </c>
      <c r="B14" s="92">
        <v>3100000</v>
      </c>
      <c r="C14" s="92">
        <v>-2274000</v>
      </c>
      <c r="D14" s="92"/>
      <c r="E14" s="92">
        <f>$B14      +$C14      +$D14</f>
        <v>826000</v>
      </c>
      <c r="F14" s="93">
        <v>826000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>$H14      +$J14      +$L14      +$N14</f>
        <v>0</v>
      </c>
      <c r="Q14" s="94">
        <f>$I14      +$K14      +$M14      +$O14</f>
        <v>0</v>
      </c>
      <c r="R14" s="48">
        <f>IF(($J14      =0),0,((($L14      -$J14      )/$J14      )*100))</f>
        <v>0</v>
      </c>
      <c r="S14" s="49">
        <f>IF(($K14      =0),0,((($M14      -$K14      )/$K14      )*100))</f>
        <v>0</v>
      </c>
      <c r="T14" s="48">
        <f>IF(($E14      =0),0,(($P14      /$E14      )*100))</f>
        <v>0</v>
      </c>
      <c r="U14" s="50">
        <f>IF(($E14      =0),0,(($Q14      /$E14      )*100))</f>
        <v>0</v>
      </c>
      <c r="V14" s="93">
        <v>0</v>
      </c>
      <c r="W14" s="94" t="s">
        <v>1</v>
      </c>
    </row>
    <row r="15" spans="1:23" ht="12.95" customHeight="1" x14ac:dyDescent="0.2">
      <c r="A15" s="51" t="s">
        <v>42</v>
      </c>
      <c r="B15" s="95">
        <f>SUM(B9:B14)</f>
        <v>110297000</v>
      </c>
      <c r="C15" s="95">
        <f>SUM(C9:C14)</f>
        <v>-18774000</v>
      </c>
      <c r="D15" s="95"/>
      <c r="E15" s="95">
        <f>$B15      +$C15      +$D15</f>
        <v>91523000</v>
      </c>
      <c r="F15" s="96">
        <f>SUM(F9:F14)</f>
        <v>91523000</v>
      </c>
      <c r="G15" s="97">
        <f>SUM(G9:G14)</f>
        <v>90697000</v>
      </c>
      <c r="H15" s="96">
        <f>SUM(H9:H14)</f>
        <v>16143000</v>
      </c>
      <c r="I15" s="97">
        <f>SUM(I9:I14)</f>
        <v>17237411</v>
      </c>
      <c r="J15" s="96">
        <f>SUM(J9:J14)</f>
        <v>25970000</v>
      </c>
      <c r="K15" s="97">
        <f>SUM(K9:K14)</f>
        <v>6430095</v>
      </c>
      <c r="L15" s="96">
        <f>SUM(L9:L14)</f>
        <v>14664000</v>
      </c>
      <c r="M15" s="97">
        <f>SUM(M9:M14)</f>
        <v>16577637</v>
      </c>
      <c r="N15" s="96">
        <f>SUM(N9:N14)</f>
        <v>0</v>
      </c>
      <c r="O15" s="97">
        <f>SUM(O9:O14)</f>
        <v>0</v>
      </c>
      <c r="P15" s="96">
        <f>$H15      +$J15      +$L15      +$N15</f>
        <v>56777000</v>
      </c>
      <c r="Q15" s="97">
        <f>$I15      +$K15      +$M15      +$O15</f>
        <v>40245143</v>
      </c>
      <c r="R15" s="52">
        <f>IF(($J15      =0),0,((($L15      -$J15      )/$J15      )*100))</f>
        <v>-43.534847901424726</v>
      </c>
      <c r="S15" s="53">
        <f>IF(($K15      =0),0,((($M15      -$K15      )/$K15      )*100))</f>
        <v>157.81325159270588</v>
      </c>
      <c r="T15" s="52">
        <f>IF((SUM($E9:$E13))=0,0,(P15/(SUM($E9:$E13))*100))</f>
        <v>62.600747544020194</v>
      </c>
      <c r="U15" s="54">
        <f>IF((SUM($E9:$E13))=0,0,(Q15/(SUM($E9:$E13))*100))</f>
        <v>44.37317992877383</v>
      </c>
      <c r="V15" s="96">
        <f>SUM(V9:V14)</f>
        <v>601000</v>
      </c>
      <c r="W15" s="97" t="s">
        <v>1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76765000</v>
      </c>
      <c r="C17" s="92"/>
      <c r="D17" s="92"/>
      <c r="E17" s="92">
        <f>$B17      +$C17      +$D17</f>
        <v>76765000</v>
      </c>
      <c r="F17" s="93">
        <v>76765000</v>
      </c>
      <c r="G17" s="94">
        <v>76765000</v>
      </c>
      <c r="H17" s="93">
        <v>1453000</v>
      </c>
      <c r="I17" s="94"/>
      <c r="J17" s="93">
        <v>25354000</v>
      </c>
      <c r="K17" s="94"/>
      <c r="L17" s="93">
        <v>24367000</v>
      </c>
      <c r="M17" s="94"/>
      <c r="N17" s="93"/>
      <c r="O17" s="94"/>
      <c r="P17" s="93">
        <f>$H17      +$J17      +$L17      +$N17</f>
        <v>51174000</v>
      </c>
      <c r="Q17" s="94">
        <f>$I17      +$K17      +$M17      +$O17</f>
        <v>0</v>
      </c>
      <c r="R17" s="48">
        <f>IF(($J17      =0),0,((($L17      -$J17      )/$J17      )*100))</f>
        <v>-3.8928768636112645</v>
      </c>
      <c r="S17" s="49">
        <f>IF(($K17      =0),0,((($M17      -$K17      )/$K17      )*100))</f>
        <v>0</v>
      </c>
      <c r="T17" s="48">
        <f>IF(($E17      =0),0,(($P17      /$E17      )*100))</f>
        <v>66.663192861330032</v>
      </c>
      <c r="U17" s="50">
        <f>IF(($E17      =0),0,(($Q17      /$E17      )*100))</f>
        <v>0</v>
      </c>
      <c r="V17" s="93">
        <v>0</v>
      </c>
      <c r="W17" s="94" t="s">
        <v>1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>$H18      +$J18      +$L18      +$N18</f>
        <v>0</v>
      </c>
      <c r="Q18" s="94">
        <f>$I18      +$K18      +$M18      +$O18</f>
        <v>0</v>
      </c>
      <c r="R18" s="48">
        <f>IF(($J18      =0),0,((($L18      -$J18      )/$J18      )*100))</f>
        <v>0</v>
      </c>
      <c r="S18" s="49">
        <f>IF(($K18      =0),0,((($M18      -$K18      )/$K18      )*100))</f>
        <v>0</v>
      </c>
      <c r="T18" s="48">
        <f>IF(($E18      =0),0,(($P18      /$E18      )*100))</f>
        <v>0</v>
      </c>
      <c r="U18" s="50">
        <f>IF(($E18      =0),0,(($Q18      /$E18      )*100))</f>
        <v>0</v>
      </c>
      <c r="V18" s="93">
        <v>0</v>
      </c>
      <c r="W18" s="94" t="s">
        <v>1</v>
      </c>
    </row>
    <row r="19" spans="1:23" ht="12.95" customHeight="1" x14ac:dyDescent="0.2">
      <c r="A19" s="47" t="s">
        <v>46</v>
      </c>
      <c r="B19" s="92">
        <v>10200000</v>
      </c>
      <c r="C19" s="92"/>
      <c r="D19" s="92"/>
      <c r="E19" s="92">
        <f>$B19      +$C19      +$D19</f>
        <v>10200000</v>
      </c>
      <c r="F19" s="93">
        <v>10200000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>$H19      +$J19      +$L19      +$N19</f>
        <v>0</v>
      </c>
      <c r="Q19" s="94">
        <f>$I19      +$K19      +$M19      +$O19</f>
        <v>0</v>
      </c>
      <c r="R19" s="48">
        <f>IF(($J19      =0),0,((($L19      -$J19      )/$J19      )*100))</f>
        <v>0</v>
      </c>
      <c r="S19" s="49">
        <f>IF(($K19      =0),0,((($M19      -$K19      )/$K19      )*100))</f>
        <v>0</v>
      </c>
      <c r="T19" s="48">
        <f>IF(($E19      =0),0,(($P19      /$E19      )*100))</f>
        <v>0</v>
      </c>
      <c r="U19" s="50">
        <f>IF(($E19      =0),0,(($Q19      /$E19      )*100))</f>
        <v>0</v>
      </c>
      <c r="V19" s="93">
        <v>0</v>
      </c>
      <c r="W19" s="94" t="s">
        <v>1</v>
      </c>
    </row>
    <row r="20" spans="1:23" ht="12.95" customHeight="1" x14ac:dyDescent="0.2">
      <c r="A20" s="47" t="s">
        <v>47</v>
      </c>
      <c r="B20" s="92">
        <v>104360000</v>
      </c>
      <c r="C20" s="92">
        <v>57180000</v>
      </c>
      <c r="D20" s="92"/>
      <c r="E20" s="92">
        <f>$B20      +$C20      +$D20</f>
        <v>161540000</v>
      </c>
      <c r="F20" s="93">
        <v>161540000</v>
      </c>
      <c r="G20" s="94">
        <v>161540000</v>
      </c>
      <c r="H20" s="93">
        <v>17496000</v>
      </c>
      <c r="I20" s="94">
        <v>9073056</v>
      </c>
      <c r="J20" s="93">
        <v>63611000</v>
      </c>
      <c r="K20" s="94">
        <v>650079</v>
      </c>
      <c r="L20" s="93">
        <v>4097000</v>
      </c>
      <c r="M20" s="94">
        <v>4680544</v>
      </c>
      <c r="N20" s="93"/>
      <c r="O20" s="94"/>
      <c r="P20" s="93">
        <f>$H20      +$J20      +$L20      +$N20</f>
        <v>85204000</v>
      </c>
      <c r="Q20" s="94">
        <f>$I20      +$K20      +$M20      +$O20</f>
        <v>14403679</v>
      </c>
      <c r="R20" s="48">
        <f>IF(($J20      =0),0,((($L20      -$J20      )/$J20      )*100))</f>
        <v>-93.559290059895304</v>
      </c>
      <c r="S20" s="49">
        <f>IF(($K20      =0),0,((($M20      -$K20      )/$K20      )*100))</f>
        <v>619.99618507904427</v>
      </c>
      <c r="T20" s="48">
        <f>IF(($E20      =0),0,(($P20      /$E20      )*100))</f>
        <v>52.744831001609505</v>
      </c>
      <c r="U20" s="50">
        <f>IF(($E20      =0),0,(($Q20      /$E20      )*100))</f>
        <v>8.9164782716355084</v>
      </c>
      <c r="V20" s="93">
        <v>0</v>
      </c>
      <c r="W20" s="94" t="s">
        <v>1</v>
      </c>
    </row>
    <row r="21" spans="1:23" ht="12.95" customHeight="1" x14ac:dyDescent="0.2">
      <c r="A21" s="47" t="s">
        <v>48</v>
      </c>
      <c r="B21" s="92"/>
      <c r="C21" s="92">
        <v>159313000</v>
      </c>
      <c r="D21" s="92"/>
      <c r="E21" s="92">
        <f>$B21      +$C21      +$D21</f>
        <v>159313000</v>
      </c>
      <c r="F21" s="93">
        <v>159313000</v>
      </c>
      <c r="G21" s="94">
        <v>159373000</v>
      </c>
      <c r="H21" s="93"/>
      <c r="I21" s="94"/>
      <c r="J21" s="93"/>
      <c r="K21" s="94"/>
      <c r="L21" s="93"/>
      <c r="M21" s="94">
        <v>-3823966</v>
      </c>
      <c r="N21" s="93"/>
      <c r="O21" s="94"/>
      <c r="P21" s="93">
        <f>$H21      +$J21      +$L21      +$N21</f>
        <v>0</v>
      </c>
      <c r="Q21" s="94">
        <f>$I21      +$K21      +$M21      +$O21</f>
        <v>-3823966</v>
      </c>
      <c r="R21" s="48">
        <f>IF(($J21      =0),0,((($L21      -$J21      )/$J21      )*100))</f>
        <v>0</v>
      </c>
      <c r="S21" s="49">
        <f>IF(($K21      =0),0,((($M21      -$K21      )/$K21      )*100))</f>
        <v>0</v>
      </c>
      <c r="T21" s="48">
        <f>IF(($E21      =0),0,(($P21      /$E21      )*100))</f>
        <v>0</v>
      </c>
      <c r="U21" s="50">
        <f>IF(($E21      =0),0,(($Q21      /$E21      )*100))</f>
        <v>-2.4002849736054181</v>
      </c>
      <c r="V21" s="93">
        <v>0</v>
      </c>
      <c r="W21" s="94" t="s">
        <v>1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>$B22      +$C22      +$D22</f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>$H22      +$J22      +$L22      +$N22</f>
        <v>0</v>
      </c>
      <c r="Q22" s="94">
        <f>$I22      +$K22      +$M22      +$O22</f>
        <v>0</v>
      </c>
      <c r="R22" s="48">
        <f>IF(($J22      =0),0,((($L22      -$J22      )/$J22      )*100))</f>
        <v>0</v>
      </c>
      <c r="S22" s="49">
        <f>IF(($K22      =0),0,((($M22      -$K22      )/$K22      )*100))</f>
        <v>0</v>
      </c>
      <c r="T22" s="48">
        <f>IF(($E22      =0),0,(($P22      /$E22      )*100))</f>
        <v>0</v>
      </c>
      <c r="U22" s="50">
        <f>IF(($E22      =0),0,(($Q22      /$E22      )*100))</f>
        <v>0</v>
      </c>
      <c r="V22" s="93">
        <v>0</v>
      </c>
      <c r="W22" s="94" t="s">
        <v>1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>$B23      +$C23      +$D23</f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>$H23      +$J23      +$L23      +$N23</f>
        <v>0</v>
      </c>
      <c r="Q23" s="94">
        <f>$I23      +$K23      +$M23      +$O23</f>
        <v>0</v>
      </c>
      <c r="R23" s="48">
        <f>IF(($J23      =0),0,((($L23      -$J23      )/$J23      )*100))</f>
        <v>0</v>
      </c>
      <c r="S23" s="49">
        <f>IF(($K23      =0),0,((($M23      -$K23      )/$K23      )*100))</f>
        <v>0</v>
      </c>
      <c r="T23" s="48">
        <f>IF(($E23      =0),0,(($P23      /$E23      )*100))</f>
        <v>0</v>
      </c>
      <c r="U23" s="50">
        <f>IF(($E23      =0),0,(($Q23      /$E23      )*100))</f>
        <v>0</v>
      </c>
      <c r="V23" s="93">
        <v>0</v>
      </c>
      <c r="W23" s="94" t="s">
        <v>1</v>
      </c>
    </row>
    <row r="24" spans="1:23" ht="12.95" customHeight="1" x14ac:dyDescent="0.2">
      <c r="A24" s="51" t="s">
        <v>42</v>
      </c>
      <c r="B24" s="95">
        <f>SUM(B17:B23)</f>
        <v>191325000</v>
      </c>
      <c r="C24" s="95">
        <f>SUM(C17:C23)</f>
        <v>216493000</v>
      </c>
      <c r="D24" s="95"/>
      <c r="E24" s="95">
        <f>$B24      +$C24      +$D24</f>
        <v>407818000</v>
      </c>
      <c r="F24" s="96">
        <f>SUM(F17:F23)</f>
        <v>407818000</v>
      </c>
      <c r="G24" s="97">
        <f>SUM(G17:G23)</f>
        <v>397678000</v>
      </c>
      <c r="H24" s="96">
        <f>SUM(H17:H23)</f>
        <v>18949000</v>
      </c>
      <c r="I24" s="97">
        <f>SUM(I17:I23)</f>
        <v>9073056</v>
      </c>
      <c r="J24" s="96">
        <f>SUM(J17:J23)</f>
        <v>88965000</v>
      </c>
      <c r="K24" s="97">
        <f>SUM(K17:K23)</f>
        <v>650079</v>
      </c>
      <c r="L24" s="96">
        <f>SUM(L17:L23)</f>
        <v>28464000</v>
      </c>
      <c r="M24" s="97">
        <f>SUM(M17:M23)</f>
        <v>856578</v>
      </c>
      <c r="N24" s="96">
        <f>SUM(N17:N23)</f>
        <v>0</v>
      </c>
      <c r="O24" s="97">
        <f>SUM(O17:O23)</f>
        <v>0</v>
      </c>
      <c r="P24" s="96">
        <f>$H24      +$J24      +$L24      +$N24</f>
        <v>136378000</v>
      </c>
      <c r="Q24" s="97">
        <f>$I24      +$K24      +$M24      +$O24</f>
        <v>10579713</v>
      </c>
      <c r="R24" s="52">
        <f>IF(($J24      =0),0,((($L24      -$J24      )/$J24      )*100))</f>
        <v>-68.005395380205698</v>
      </c>
      <c r="S24" s="53">
        <f>IF(($K24      =0),0,((($M24      -$K24      )/$K24      )*100))</f>
        <v>31.765216227566189</v>
      </c>
      <c r="T24" s="52">
        <f>IF(($E24-$E19-$E23)   =0,0,($P24   /($E24-$E19-$E23)   )*100)</f>
        <v>34.2987490505963</v>
      </c>
      <c r="U24" s="54">
        <f>IF(($E24-$E19-$E23)   =0,0,($Q24   /($E24-$E19-$E23)   )*100)</f>
        <v>2.6607731541328614</v>
      </c>
      <c r="V24" s="96">
        <f>SUM(V17:V23)</f>
        <v>0</v>
      </c>
      <c r="W24" s="97" t="s">
        <v>1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1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1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84654000</v>
      </c>
      <c r="W28" s="94" t="s">
        <v>1</v>
      </c>
    </row>
    <row r="29" spans="1:23" ht="12.95" customHeight="1" x14ac:dyDescent="0.2">
      <c r="A29" s="47" t="s">
        <v>55</v>
      </c>
      <c r="B29" s="92">
        <v>7351000</v>
      </c>
      <c r="C29" s="92"/>
      <c r="D29" s="92"/>
      <c r="E29" s="92">
        <f>$B29      +$C29      +$D29</f>
        <v>7351000</v>
      </c>
      <c r="F29" s="93">
        <v>7351000</v>
      </c>
      <c r="G29" s="94">
        <v>7351000</v>
      </c>
      <c r="H29" s="93">
        <v>1033000</v>
      </c>
      <c r="I29" s="94">
        <v>1014662</v>
      </c>
      <c r="J29" s="93">
        <v>2056000</v>
      </c>
      <c r="K29" s="94">
        <v>2102207</v>
      </c>
      <c r="L29" s="93">
        <v>1228000</v>
      </c>
      <c r="M29" s="94">
        <v>1399677</v>
      </c>
      <c r="N29" s="93"/>
      <c r="O29" s="94"/>
      <c r="P29" s="93">
        <f>$H29      +$J29      +$L29      +$N29</f>
        <v>4317000</v>
      </c>
      <c r="Q29" s="94">
        <f>$I29      +$K29      +$M29      +$O29</f>
        <v>4516546</v>
      </c>
      <c r="R29" s="48">
        <f>IF(($J29      =0),0,((($L29      -$J29      )/$J29      )*100))</f>
        <v>-40.27237354085603</v>
      </c>
      <c r="S29" s="49">
        <f>IF(($K29      =0),0,((($M29      -$K29      )/$K29      )*100))</f>
        <v>-33.418688074009836</v>
      </c>
      <c r="T29" s="48">
        <f>IF(($E29      =0),0,(($P29      /$E29      )*100))</f>
        <v>58.726703849816353</v>
      </c>
      <c r="U29" s="50">
        <f>IF(($E29      =0),0,(($Q29      /$E29      )*100))</f>
        <v>61.441246088967482</v>
      </c>
      <c r="V29" s="93">
        <v>84654000</v>
      </c>
      <c r="W29" s="94" t="s">
        <v>1</v>
      </c>
    </row>
    <row r="30" spans="1:23" ht="12.95" customHeight="1" x14ac:dyDescent="0.2">
      <c r="A30" s="51" t="s">
        <v>42</v>
      </c>
      <c r="B30" s="95">
        <f>SUM(B26:B29)</f>
        <v>7351000</v>
      </c>
      <c r="C30" s="95">
        <f>SUM(C26:C29)</f>
        <v>0</v>
      </c>
      <c r="D30" s="95"/>
      <c r="E30" s="95">
        <f>$B30      +$C30      +$D30</f>
        <v>7351000</v>
      </c>
      <c r="F30" s="96">
        <f>SUM(F26:F29)</f>
        <v>7351000</v>
      </c>
      <c r="G30" s="97">
        <f>SUM(G26:G29)</f>
        <v>7351000</v>
      </c>
      <c r="H30" s="96">
        <f>SUM(H26:H29)</f>
        <v>1033000</v>
      </c>
      <c r="I30" s="97">
        <f>SUM(I26:I29)</f>
        <v>1014662</v>
      </c>
      <c r="J30" s="96">
        <f>SUM(J26:J29)</f>
        <v>2056000</v>
      </c>
      <c r="K30" s="97">
        <f>SUM(K26:K29)</f>
        <v>2102207</v>
      </c>
      <c r="L30" s="96">
        <f>SUM(L26:L29)</f>
        <v>1228000</v>
      </c>
      <c r="M30" s="97">
        <f>SUM(M26:M29)</f>
        <v>1399677</v>
      </c>
      <c r="N30" s="96">
        <f>SUM(N26:N29)</f>
        <v>0</v>
      </c>
      <c r="O30" s="97">
        <f>SUM(O26:O29)</f>
        <v>0</v>
      </c>
      <c r="P30" s="96">
        <f>$H30      +$J30      +$L30      +$N30</f>
        <v>4317000</v>
      </c>
      <c r="Q30" s="97">
        <f>$I30      +$K30      +$M30      +$O30</f>
        <v>4516546</v>
      </c>
      <c r="R30" s="52">
        <f>IF(($J30      =0),0,((($L30      -$J30      )/$J30      )*100))</f>
        <v>-40.27237354085603</v>
      </c>
      <c r="S30" s="53">
        <f>IF(($K30      =0),0,((($M30      -$K30      )/$K30      )*100))</f>
        <v>-33.418688074009836</v>
      </c>
      <c r="T30" s="52">
        <f>IF($E30   =0,0,($P30   /$E30   )*100)</f>
        <v>58.726703849816353</v>
      </c>
      <c r="U30" s="54">
        <f>IF($E30   =0,0,($Q30   /$E30   )*100)</f>
        <v>61.441246088967482</v>
      </c>
      <c r="V30" s="96">
        <f>SUM(V26:V29)</f>
        <v>169308000</v>
      </c>
      <c r="W30" s="97" t="s">
        <v>1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62879000</v>
      </c>
      <c r="C32" s="92">
        <v>-4361000</v>
      </c>
      <c r="D32" s="92"/>
      <c r="E32" s="92">
        <f>$B32      +$C32      +$D32</f>
        <v>58518000</v>
      </c>
      <c r="F32" s="93">
        <v>58518000</v>
      </c>
      <c r="G32" s="94">
        <v>58518000</v>
      </c>
      <c r="H32" s="93">
        <v>17244000</v>
      </c>
      <c r="I32" s="94">
        <v>12621186</v>
      </c>
      <c r="J32" s="93">
        <v>12125000</v>
      </c>
      <c r="K32" s="94">
        <v>7534356</v>
      </c>
      <c r="L32" s="93">
        <v>9069000</v>
      </c>
      <c r="M32" s="94">
        <v>4609357</v>
      </c>
      <c r="N32" s="93"/>
      <c r="O32" s="94"/>
      <c r="P32" s="93">
        <f>$H32      +$J32      +$L32      +$N32</f>
        <v>38438000</v>
      </c>
      <c r="Q32" s="94">
        <f>$I32      +$K32      +$M32      +$O32</f>
        <v>24764899</v>
      </c>
      <c r="R32" s="48">
        <f>IF(($J32      =0),0,((($L32      -$J32      )/$J32      )*100))</f>
        <v>-25.204123711340205</v>
      </c>
      <c r="S32" s="49">
        <f>IF(($K32      =0),0,((($M32      -$K32      )/$K32      )*100))</f>
        <v>-38.822150161208199</v>
      </c>
      <c r="T32" s="48">
        <f>IF(($E32      =0),0,(($P32      /$E32      )*100))</f>
        <v>65.685771899244671</v>
      </c>
      <c r="U32" s="50">
        <f>IF(($E32      =0),0,(($Q32      /$E32      )*100))</f>
        <v>42.320139102498381</v>
      </c>
      <c r="V32" s="93">
        <v>84654000</v>
      </c>
      <c r="W32" s="94" t="s">
        <v>1</v>
      </c>
    </row>
    <row r="33" spans="1:23" ht="12.95" customHeight="1" x14ac:dyDescent="0.2">
      <c r="A33" s="51" t="s">
        <v>42</v>
      </c>
      <c r="B33" s="95">
        <f>B32</f>
        <v>62879000</v>
      </c>
      <c r="C33" s="95">
        <f>C32</f>
        <v>-4361000</v>
      </c>
      <c r="D33" s="95"/>
      <c r="E33" s="95">
        <f>$B33      +$C33      +$D33</f>
        <v>58518000</v>
      </c>
      <c r="F33" s="96">
        <f>F32</f>
        <v>58518000</v>
      </c>
      <c r="G33" s="97">
        <f>G32</f>
        <v>58518000</v>
      </c>
      <c r="H33" s="96">
        <f>H32</f>
        <v>17244000</v>
      </c>
      <c r="I33" s="97">
        <f>I32</f>
        <v>12621186</v>
      </c>
      <c r="J33" s="96">
        <f>J32</f>
        <v>12125000</v>
      </c>
      <c r="K33" s="97">
        <f>K32</f>
        <v>7534356</v>
      </c>
      <c r="L33" s="96">
        <f>L32</f>
        <v>9069000</v>
      </c>
      <c r="M33" s="97">
        <f>M32</f>
        <v>4609357</v>
      </c>
      <c r="N33" s="96">
        <f>N32</f>
        <v>0</v>
      </c>
      <c r="O33" s="97">
        <f>O32</f>
        <v>0</v>
      </c>
      <c r="P33" s="96">
        <f>$H33      +$J33      +$L33      +$N33</f>
        <v>38438000</v>
      </c>
      <c r="Q33" s="97">
        <f>$I33      +$K33      +$M33      +$O33</f>
        <v>24764899</v>
      </c>
      <c r="R33" s="52">
        <f>IF(($J33      =0),0,((($L33      -$J33      )/$J33      )*100))</f>
        <v>-25.204123711340205</v>
      </c>
      <c r="S33" s="53">
        <f>IF(($K33      =0),0,((($M33      -$K33      )/$K33      )*100))</f>
        <v>-38.822150161208199</v>
      </c>
      <c r="T33" s="52">
        <f>IF($E33   =0,0,($P33   /$E33   )*100)</f>
        <v>65.685771899244671</v>
      </c>
      <c r="U33" s="54">
        <f>IF($E33   =0,0,($Q33   /$E33   )*100)</f>
        <v>42.320139102498381</v>
      </c>
      <c r="V33" s="96">
        <f>V32</f>
        <v>84654000</v>
      </c>
      <c r="W33" s="97" t="s">
        <v>1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255673000</v>
      </c>
      <c r="C35" s="92">
        <v>-2874000</v>
      </c>
      <c r="D35" s="92"/>
      <c r="E35" s="92">
        <f>$B35      +$C35      +$D35</f>
        <v>252799000</v>
      </c>
      <c r="F35" s="93">
        <v>252799000</v>
      </c>
      <c r="G35" s="94">
        <v>252799000</v>
      </c>
      <c r="H35" s="93">
        <v>28693000</v>
      </c>
      <c r="I35" s="94">
        <v>8074309</v>
      </c>
      <c r="J35" s="93">
        <v>75443000</v>
      </c>
      <c r="K35" s="94">
        <v>55339346</v>
      </c>
      <c r="L35" s="93">
        <v>44338000</v>
      </c>
      <c r="M35" s="94">
        <v>40969397</v>
      </c>
      <c r="N35" s="93"/>
      <c r="O35" s="94"/>
      <c r="P35" s="93">
        <f>$H35      +$J35      +$L35      +$N35</f>
        <v>148474000</v>
      </c>
      <c r="Q35" s="94">
        <f>$I35      +$K35      +$M35      +$O35</f>
        <v>104383052</v>
      </c>
      <c r="R35" s="48">
        <f>IF(($J35      =0),0,((($L35      -$J35      )/$J35      )*100))</f>
        <v>-41.229802632450991</v>
      </c>
      <c r="S35" s="49">
        <f>IF(($K35      =0),0,((($M35      -$K35      )/$K35      )*100))</f>
        <v>-25.966965710075428</v>
      </c>
      <c r="T35" s="48">
        <f>IF(($E35      =0),0,(($P35      /$E35      )*100))</f>
        <v>58.732036123560619</v>
      </c>
      <c r="U35" s="50">
        <f>IF(($E35      =0),0,(($Q35      /$E35      )*100))</f>
        <v>41.290927574871738</v>
      </c>
      <c r="V35" s="93">
        <v>1683000</v>
      </c>
      <c r="W35" s="94" t="s">
        <v>1</v>
      </c>
    </row>
    <row r="36" spans="1:23" ht="12.95" customHeight="1" x14ac:dyDescent="0.2">
      <c r="A36" s="47" t="s">
        <v>60</v>
      </c>
      <c r="B36" s="92">
        <v>325660000</v>
      </c>
      <c r="C36" s="92"/>
      <c r="D36" s="92"/>
      <c r="E36" s="92">
        <f>$B36      +$C36      +$D36</f>
        <v>325660000</v>
      </c>
      <c r="F36" s="93">
        <v>325660000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>$H36      +$J36      +$L36      +$N36</f>
        <v>0</v>
      </c>
      <c r="Q36" s="94">
        <f>$I36      +$K36      +$M36      +$O36</f>
        <v>0</v>
      </c>
      <c r="R36" s="48">
        <f>IF(($J36      =0),0,((($L36      -$J36      )/$J36      )*100))</f>
        <v>0</v>
      </c>
      <c r="S36" s="49">
        <f>IF(($K36      =0),0,((($M36      -$K36      )/$K36      )*100))</f>
        <v>0</v>
      </c>
      <c r="T36" s="48">
        <f>IF(($E36      =0),0,(($P36      /$E36      )*100))</f>
        <v>0</v>
      </c>
      <c r="U36" s="50">
        <f>IF(($E36      =0),0,(($Q36      /$E36      )*100))</f>
        <v>0</v>
      </c>
      <c r="V36" s="93">
        <v>0</v>
      </c>
      <c r="W36" s="94" t="s">
        <v>1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>$B37      +$C37      +$D37</f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>$H37      +$J37      +$L37      +$N37</f>
        <v>0</v>
      </c>
      <c r="Q37" s="94">
        <f>$I37      +$K37      +$M37      +$O37</f>
        <v>0</v>
      </c>
      <c r="R37" s="48">
        <f>IF(($J37      =0),0,((($L37      -$J37      )/$J37      )*100))</f>
        <v>0</v>
      </c>
      <c r="S37" s="49">
        <f>IF(($K37      =0),0,((($M37      -$K37      )/$K37      )*100))</f>
        <v>0</v>
      </c>
      <c r="T37" s="48">
        <f>IF(($E37      =0),0,(($P37      /$E37      )*100))</f>
        <v>0</v>
      </c>
      <c r="U37" s="50">
        <f>IF(($E37      =0),0,(($Q37      /$E37      )*100))</f>
        <v>0</v>
      </c>
      <c r="V37" s="93">
        <v>0</v>
      </c>
      <c r="W37" s="94" t="s">
        <v>1</v>
      </c>
    </row>
    <row r="38" spans="1:23" ht="12.95" customHeight="1" x14ac:dyDescent="0.2">
      <c r="A38" s="47" t="s">
        <v>62</v>
      </c>
      <c r="B38" s="92">
        <v>19000000</v>
      </c>
      <c r="C38" s="92">
        <v>2000000</v>
      </c>
      <c r="D38" s="92"/>
      <c r="E38" s="92">
        <f>$B38      +$C38      +$D38</f>
        <v>21000000</v>
      </c>
      <c r="F38" s="93">
        <v>21000000</v>
      </c>
      <c r="G38" s="94">
        <v>21000000</v>
      </c>
      <c r="H38" s="93">
        <v>1672000</v>
      </c>
      <c r="I38" s="94">
        <v>1712253</v>
      </c>
      <c r="J38" s="93">
        <v>9963000</v>
      </c>
      <c r="K38" s="94"/>
      <c r="L38" s="93">
        <v>596000</v>
      </c>
      <c r="M38" s="94">
        <v>388281</v>
      </c>
      <c r="N38" s="93"/>
      <c r="O38" s="94"/>
      <c r="P38" s="93">
        <f>$H38      +$J38      +$L38      +$N38</f>
        <v>12231000</v>
      </c>
      <c r="Q38" s="94">
        <f>$I38      +$K38      +$M38      +$O38</f>
        <v>2100534</v>
      </c>
      <c r="R38" s="48">
        <f>IF(($J38      =0),0,((($L38      -$J38      )/$J38      )*100))</f>
        <v>-94.017866104586972</v>
      </c>
      <c r="S38" s="49">
        <f>IF(($K38      =0),0,((($M38      -$K38      )/$K38      )*100))</f>
        <v>0</v>
      </c>
      <c r="T38" s="48">
        <f>IF(($E38      =0),0,(($P38      /$E38      )*100))</f>
        <v>58.24285714285714</v>
      </c>
      <c r="U38" s="50">
        <f>IF(($E38      =0),0,(($Q38      /$E38      )*100))</f>
        <v>10.002542857142856</v>
      </c>
      <c r="V38" s="93">
        <v>0</v>
      </c>
      <c r="W38" s="94" t="s">
        <v>1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>$B39      +$C39      +$D39</f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>$H39      +$J39      +$L39      +$N39</f>
        <v>0</v>
      </c>
      <c r="Q39" s="94">
        <f>$I39      +$K39      +$M39      +$O39</f>
        <v>0</v>
      </c>
      <c r="R39" s="48">
        <f>IF(($J39      =0),0,((($L39      -$J39      )/$J39      )*100))</f>
        <v>0</v>
      </c>
      <c r="S39" s="49">
        <f>IF(($K39      =0),0,((($M39      -$K39      )/$K39      )*100))</f>
        <v>0</v>
      </c>
      <c r="T39" s="48">
        <f>IF(($E39      =0),0,(($P39      /$E39      )*100))</f>
        <v>0</v>
      </c>
      <c r="U39" s="50">
        <f>IF(($E39      =0),0,(($Q39      /$E39      )*100))</f>
        <v>0</v>
      </c>
      <c r="V39" s="93">
        <v>0</v>
      </c>
      <c r="W39" s="94" t="s">
        <v>1</v>
      </c>
    </row>
    <row r="40" spans="1:23" ht="12.95" customHeight="1" x14ac:dyDescent="0.2">
      <c r="A40" s="51" t="s">
        <v>42</v>
      </c>
      <c r="B40" s="95">
        <f>SUM(B35:B39)</f>
        <v>600333000</v>
      </c>
      <c r="C40" s="95">
        <f>SUM(C35:C39)</f>
        <v>-874000</v>
      </c>
      <c r="D40" s="95"/>
      <c r="E40" s="95">
        <f>$B40      +$C40      +$D40</f>
        <v>599459000</v>
      </c>
      <c r="F40" s="96">
        <f>SUM(F35:F39)</f>
        <v>599459000</v>
      </c>
      <c r="G40" s="97">
        <f>SUM(G35:G39)</f>
        <v>273799000</v>
      </c>
      <c r="H40" s="96">
        <f>SUM(H35:H39)</f>
        <v>30365000</v>
      </c>
      <c r="I40" s="97">
        <f>SUM(I35:I39)</f>
        <v>9786562</v>
      </c>
      <c r="J40" s="96">
        <f>SUM(J35:J39)</f>
        <v>85406000</v>
      </c>
      <c r="K40" s="97">
        <f>SUM(K35:K39)</f>
        <v>55339346</v>
      </c>
      <c r="L40" s="96">
        <f>SUM(L35:L39)</f>
        <v>44934000</v>
      </c>
      <c r="M40" s="97">
        <f>SUM(M35:M39)</f>
        <v>41357678</v>
      </c>
      <c r="N40" s="96">
        <f>SUM(N35:N39)</f>
        <v>0</v>
      </c>
      <c r="O40" s="97">
        <f>SUM(O35:O39)</f>
        <v>0</v>
      </c>
      <c r="P40" s="96">
        <f>$H40      +$J40      +$L40      +$N40</f>
        <v>160705000</v>
      </c>
      <c r="Q40" s="97">
        <f>$I40      +$K40      +$M40      +$O40</f>
        <v>106483586</v>
      </c>
      <c r="R40" s="52">
        <f>IF(($J40      =0),0,((($L40      -$J40      )/$J40      )*100))</f>
        <v>-47.38777135095895</v>
      </c>
      <c r="S40" s="53">
        <f>IF(($K40      =0),0,((($M40      -$K40      )/$K40      )*100))</f>
        <v>-25.265329301144973</v>
      </c>
      <c r="T40" s="52">
        <f>IF((+$E35+$E38) =0,0,(P40   /(+$E35+$E38) )*100)</f>
        <v>58.694516780558004</v>
      </c>
      <c r="U40" s="54">
        <f>IF((+$E35+$E38) =0,0,(Q40   /(+$E35+$E38) )*100)</f>
        <v>38.891152268635018</v>
      </c>
      <c r="V40" s="96">
        <f>SUM(V35:V39)</f>
        <v>1683000</v>
      </c>
      <c r="W40" s="97" t="s">
        <v>1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>$H42      +$J42      +$L42      +$N42</f>
        <v>0</v>
      </c>
      <c r="Q42" s="94">
        <f>$I42      +$K42      +$M42      +$O42</f>
        <v>0</v>
      </c>
      <c r="R42" s="48">
        <f>IF(($J42      =0),0,((($L42      -$J42      )/$J42      )*100))</f>
        <v>0</v>
      </c>
      <c r="S42" s="49">
        <f>IF(($K42      =0),0,((($M42      -$K42      )/$K42      )*100))</f>
        <v>0</v>
      </c>
      <c r="T42" s="48">
        <f>IF(($E42      =0),0,(($P42      /$E42      )*100))</f>
        <v>0</v>
      </c>
      <c r="U42" s="50">
        <f>IF(($E42      =0),0,(($Q42      /$E42      )*100))</f>
        <v>0</v>
      </c>
      <c r="V42" s="93">
        <v>0</v>
      </c>
      <c r="W42" s="94" t="s">
        <v>1</v>
      </c>
    </row>
    <row r="43" spans="1:23" ht="12.95" customHeight="1" x14ac:dyDescent="0.2">
      <c r="A43" s="47" t="s">
        <v>66</v>
      </c>
      <c r="B43" s="92">
        <v>505793000</v>
      </c>
      <c r="C43" s="92">
        <v>-86000000</v>
      </c>
      <c r="D43" s="92"/>
      <c r="E43" s="92">
        <f>$B43      +$C43      +$D43</f>
        <v>419793000</v>
      </c>
      <c r="F43" s="93">
        <v>419793000</v>
      </c>
      <c r="G43" s="94">
        <v>419793000</v>
      </c>
      <c r="H43" s="93">
        <v>37232000</v>
      </c>
      <c r="I43" s="94"/>
      <c r="J43" s="93">
        <v>75402000</v>
      </c>
      <c r="K43" s="94">
        <v>-17505582</v>
      </c>
      <c r="L43" s="93">
        <v>56095000</v>
      </c>
      <c r="M43" s="94">
        <v>12116513</v>
      </c>
      <c r="N43" s="93"/>
      <c r="O43" s="94"/>
      <c r="P43" s="93">
        <f>$H43      +$J43      +$L43      +$N43</f>
        <v>168729000</v>
      </c>
      <c r="Q43" s="94">
        <f>$I43      +$K43      +$M43      +$O43</f>
        <v>-5389069</v>
      </c>
      <c r="R43" s="48">
        <f>IF(($J43      =0),0,((($L43      -$J43      )/$J43      )*100))</f>
        <v>-25.60542160685393</v>
      </c>
      <c r="S43" s="49">
        <f>IF(($K43      =0),0,((($M43      -$K43      )/$K43      )*100))</f>
        <v>-169.21513949093494</v>
      </c>
      <c r="T43" s="48">
        <f>IF(($E43      =0),0,(($P43      /$E43      )*100))</f>
        <v>40.193381023504443</v>
      </c>
      <c r="U43" s="50">
        <f>IF(($E43      =0),0,(($Q43      /$E43      )*100))</f>
        <v>-1.2837443692486536</v>
      </c>
      <c r="V43" s="93">
        <v>40164000</v>
      </c>
      <c r="W43" s="94" t="s">
        <v>1</v>
      </c>
    </row>
    <row r="44" spans="1:23" ht="12.95" customHeight="1" x14ac:dyDescent="0.2">
      <c r="A44" s="47" t="s">
        <v>67</v>
      </c>
      <c r="B44" s="92">
        <v>820000000</v>
      </c>
      <c r="C44" s="92">
        <v>-126000000</v>
      </c>
      <c r="D44" s="92"/>
      <c r="E44" s="92">
        <f>$B44      +$C44      +$D44</f>
        <v>694000000</v>
      </c>
      <c r="F44" s="93">
        <v>694000000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>$H44      +$J44      +$L44      +$N44</f>
        <v>0</v>
      </c>
      <c r="Q44" s="94">
        <f>$I44      +$K44      +$M44      +$O44</f>
        <v>0</v>
      </c>
      <c r="R44" s="48">
        <f>IF(($J44      =0),0,((($L44      -$J44      )/$J44      )*100))</f>
        <v>0</v>
      </c>
      <c r="S44" s="49">
        <f>IF(($K44      =0),0,((($M44      -$K44      )/$K44      )*100))</f>
        <v>0</v>
      </c>
      <c r="T44" s="48">
        <f>IF(($E44      =0),0,(($P44      /$E44      )*100))</f>
        <v>0</v>
      </c>
      <c r="U44" s="50">
        <f>IF(($E44      =0),0,(($Q44      /$E44      )*100))</f>
        <v>0</v>
      </c>
      <c r="V44" s="93">
        <v>0</v>
      </c>
      <c r="W44" s="94" t="s">
        <v>1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>$B45      +$C45      +$D45</f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>$H45      +$J45      +$L45      +$N45</f>
        <v>0</v>
      </c>
      <c r="Q45" s="94">
        <f>$I45      +$K45      +$M45      +$O45</f>
        <v>0</v>
      </c>
      <c r="R45" s="48">
        <f>IF(($J45      =0),0,((($L45      -$J45      )/$J45      )*100))</f>
        <v>0</v>
      </c>
      <c r="S45" s="49">
        <f>IF(($K45      =0),0,((($M45      -$K45      )/$K45      )*100))</f>
        <v>0</v>
      </c>
      <c r="T45" s="48">
        <f>IF(($E45      =0),0,(($P45      /$E45      )*100))</f>
        <v>0</v>
      </c>
      <c r="U45" s="50">
        <f>IF(($E45      =0),0,(($Q45      /$E45      )*100))</f>
        <v>0</v>
      </c>
      <c r="V45" s="93">
        <v>0</v>
      </c>
      <c r="W45" s="94" t="s">
        <v>1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>$B46      +$C46      +$D46</f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>$H46      +$J46      +$L46      +$N46</f>
        <v>0</v>
      </c>
      <c r="Q46" s="94">
        <f>$I46      +$K46      +$M46      +$O46</f>
        <v>0</v>
      </c>
      <c r="R46" s="48">
        <f>IF(($J46      =0),0,((($L46      -$J46      )/$J46      )*100))</f>
        <v>0</v>
      </c>
      <c r="S46" s="49">
        <f>IF(($K46      =0),0,((($M46      -$K46      )/$K46      )*100))</f>
        <v>0</v>
      </c>
      <c r="T46" s="48">
        <f>IF(($E46      =0),0,(($P46      /$E46      )*100))</f>
        <v>0</v>
      </c>
      <c r="U46" s="50">
        <f>IF(($E46      =0),0,(($Q46      /$E46      )*100))</f>
        <v>0</v>
      </c>
      <c r="V46" s="93">
        <v>0</v>
      </c>
      <c r="W46" s="94" t="s">
        <v>1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>$B47      +$C47      +$D47</f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>$H47      +$J47      +$L47      +$N47</f>
        <v>0</v>
      </c>
      <c r="Q47" s="94">
        <f>$I47      +$K47      +$M47      +$O47</f>
        <v>0</v>
      </c>
      <c r="R47" s="48">
        <f>IF(($J47      =0),0,((($L47      -$J47      )/$J47      )*100))</f>
        <v>0</v>
      </c>
      <c r="S47" s="49">
        <f>IF(($K47      =0),0,((($M47      -$K47      )/$K47      )*100))</f>
        <v>0</v>
      </c>
      <c r="T47" s="48">
        <f>IF(($E47      =0),0,(($P47      /$E47      )*100))</f>
        <v>0</v>
      </c>
      <c r="U47" s="50">
        <f>IF(($E47      =0),0,(($Q47      /$E47      )*100))</f>
        <v>0</v>
      </c>
      <c r="V47" s="93">
        <v>0</v>
      </c>
      <c r="W47" s="94" t="s">
        <v>1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>$B48      +$C48      +$D48</f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>$H48      +$J48      +$L48      +$N48</f>
        <v>0</v>
      </c>
      <c r="Q48" s="94">
        <f>$I48      +$K48      +$M48      +$O48</f>
        <v>0</v>
      </c>
      <c r="R48" s="48">
        <f>IF(($J48      =0),0,((($L48      -$J48      )/$J48      )*100))</f>
        <v>0</v>
      </c>
      <c r="S48" s="49">
        <f>IF(($K48      =0),0,((($M48      -$K48      )/$K48      )*100))</f>
        <v>0</v>
      </c>
      <c r="T48" s="48">
        <f>IF(($E48      =0),0,(($P48      /$E48      )*100))</f>
        <v>0</v>
      </c>
      <c r="U48" s="50">
        <f>IF(($E48      =0),0,(($Q48      /$E48      )*100))</f>
        <v>0</v>
      </c>
      <c r="V48" s="93">
        <v>0</v>
      </c>
      <c r="W48" s="94" t="s">
        <v>1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>$B49      +$C49      +$D49</f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>$H49      +$J49      +$L49      +$N49</f>
        <v>0</v>
      </c>
      <c r="Q49" s="94">
        <f>$I49      +$K49      +$M49      +$O49</f>
        <v>0</v>
      </c>
      <c r="R49" s="48">
        <f>IF(($J49      =0),0,((($L49      -$J49      )/$J49      )*100))</f>
        <v>0</v>
      </c>
      <c r="S49" s="49">
        <f>IF(($K49      =0),0,((($M49      -$K49      )/$K49      )*100))</f>
        <v>0</v>
      </c>
      <c r="T49" s="48">
        <f>IF(($E49      =0),0,(($P49      /$E49      )*100))</f>
        <v>0</v>
      </c>
      <c r="U49" s="50">
        <f>IF(($E49      =0),0,(($Q49      /$E49      )*100))</f>
        <v>0</v>
      </c>
      <c r="V49" s="93">
        <v>0</v>
      </c>
      <c r="W49" s="94" t="s">
        <v>1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>$B50      +$C50      +$D50</f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>$H50      +$J50      +$L50      +$N50</f>
        <v>0</v>
      </c>
      <c r="Q50" s="94">
        <f>$I50      +$K50      +$M50      +$O50</f>
        <v>0</v>
      </c>
      <c r="R50" s="48">
        <f>IF(($J50      =0),0,((($L50      -$J50      )/$J50      )*100))</f>
        <v>0</v>
      </c>
      <c r="S50" s="49">
        <f>IF(($K50      =0),0,((($M50      -$K50      )/$K50      )*100))</f>
        <v>0</v>
      </c>
      <c r="T50" s="48">
        <f>IF(($E50      =0),0,(($P50      /$E50      )*100))</f>
        <v>0</v>
      </c>
      <c r="U50" s="50">
        <f>IF(($E50      =0),0,(($Q50      /$E50      )*100))</f>
        <v>0</v>
      </c>
      <c r="V50" s="93">
        <v>0</v>
      </c>
      <c r="W50" s="94" t="s">
        <v>1</v>
      </c>
    </row>
    <row r="51" spans="1:23" ht="12.95" customHeight="1" x14ac:dyDescent="0.2">
      <c r="A51" s="47" t="s">
        <v>74</v>
      </c>
      <c r="B51" s="92">
        <v>483937000</v>
      </c>
      <c r="C51" s="92"/>
      <c r="D51" s="92"/>
      <c r="E51" s="92">
        <f>$B51      +$C51      +$D51</f>
        <v>483937000</v>
      </c>
      <c r="F51" s="93">
        <v>483937000</v>
      </c>
      <c r="G51" s="94">
        <v>483937000</v>
      </c>
      <c r="H51" s="93">
        <v>59255000</v>
      </c>
      <c r="I51" s="94">
        <v>19927137</v>
      </c>
      <c r="J51" s="93">
        <v>138021000</v>
      </c>
      <c r="K51" s="94">
        <v>77694679</v>
      </c>
      <c r="L51" s="93">
        <v>114709000</v>
      </c>
      <c r="M51" s="94">
        <v>69958515</v>
      </c>
      <c r="N51" s="93"/>
      <c r="O51" s="94"/>
      <c r="P51" s="93">
        <f>$H51      +$J51      +$L51      +$N51</f>
        <v>311985000</v>
      </c>
      <c r="Q51" s="94">
        <f>$I51      +$K51      +$M51      +$O51</f>
        <v>167580331</v>
      </c>
      <c r="R51" s="48">
        <f>IF(($J51      =0),0,((($L51      -$J51      )/$J51      )*100))</f>
        <v>-16.89018337789177</v>
      </c>
      <c r="S51" s="49">
        <f>IF(($K51      =0),0,((($M51      -$K51      )/$K51      )*100))</f>
        <v>-9.9571349023785789</v>
      </c>
      <c r="T51" s="48">
        <f>IF(($E51      =0),0,(($P51      /$E51      )*100))</f>
        <v>64.468102252979207</v>
      </c>
      <c r="U51" s="50">
        <f>IF(($E51      =0),0,(($Q51      /$E51      )*100))</f>
        <v>34.628542764864022</v>
      </c>
      <c r="V51" s="93">
        <v>6534000</v>
      </c>
      <c r="W51" s="94" t="s">
        <v>1</v>
      </c>
    </row>
    <row r="52" spans="1:23" ht="12.95" customHeight="1" x14ac:dyDescent="0.2">
      <c r="A52" s="47" t="s">
        <v>75</v>
      </c>
      <c r="B52" s="92">
        <v>80000000</v>
      </c>
      <c r="C52" s="92">
        <v>126000000</v>
      </c>
      <c r="D52" s="92"/>
      <c r="E52" s="92">
        <f>$B52      +$C52      +$D52</f>
        <v>206000000</v>
      </c>
      <c r="F52" s="93">
        <v>206000000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>$H52      +$J52      +$L52      +$N52</f>
        <v>0</v>
      </c>
      <c r="Q52" s="94">
        <f>$I52      +$K52      +$M52      +$O52</f>
        <v>0</v>
      </c>
      <c r="R52" s="48">
        <f>IF(($J52      =0),0,((($L52      -$J52      )/$J52      )*100))</f>
        <v>0</v>
      </c>
      <c r="S52" s="49">
        <f>IF(($K52      =0),0,((($M52      -$K52      )/$K52      )*100))</f>
        <v>0</v>
      </c>
      <c r="T52" s="48">
        <f>IF(($E52      =0),0,(($P52      /$E52      )*100))</f>
        <v>0</v>
      </c>
      <c r="U52" s="50">
        <f>IF(($E52      =0),0,(($Q52      /$E52      )*100))</f>
        <v>0</v>
      </c>
      <c r="V52" s="93">
        <v>0</v>
      </c>
      <c r="W52" s="94" t="s">
        <v>1</v>
      </c>
    </row>
    <row r="53" spans="1:23" ht="12.95" customHeight="1" x14ac:dyDescent="0.2">
      <c r="A53" s="51" t="s">
        <v>42</v>
      </c>
      <c r="B53" s="95">
        <f>SUM(B42:B52)</f>
        <v>1889730000</v>
      </c>
      <c r="C53" s="95">
        <f>SUM(C42:C52)</f>
        <v>-86000000</v>
      </c>
      <c r="D53" s="95"/>
      <c r="E53" s="95">
        <f>$B53      +$C53      +$D53</f>
        <v>1803730000</v>
      </c>
      <c r="F53" s="96">
        <f>SUM(F42:F52)</f>
        <v>1803730000</v>
      </c>
      <c r="G53" s="97">
        <f>SUM(G42:G52)</f>
        <v>903730000</v>
      </c>
      <c r="H53" s="96">
        <f>SUM(H42:H52)</f>
        <v>96487000</v>
      </c>
      <c r="I53" s="97">
        <f>SUM(I42:I52)</f>
        <v>19927137</v>
      </c>
      <c r="J53" s="96">
        <f>SUM(J42:J52)</f>
        <v>213423000</v>
      </c>
      <c r="K53" s="97">
        <f>SUM(K42:K52)</f>
        <v>60189097</v>
      </c>
      <c r="L53" s="96">
        <f>SUM(L42:L52)</f>
        <v>170804000</v>
      </c>
      <c r="M53" s="97">
        <f>SUM(M42:M52)</f>
        <v>82075028</v>
      </c>
      <c r="N53" s="96">
        <f>SUM(N42:N52)</f>
        <v>0</v>
      </c>
      <c r="O53" s="97">
        <f>SUM(O42:O52)</f>
        <v>0</v>
      </c>
      <c r="P53" s="96">
        <f>$H53      +$J53      +$L53      +$N53</f>
        <v>480714000</v>
      </c>
      <c r="Q53" s="97">
        <f>$I53      +$K53      +$M53      +$O53</f>
        <v>162191262</v>
      </c>
      <c r="R53" s="52">
        <f>IF(($J53      =0),0,((($L53      -$J53      )/$J53      )*100))</f>
        <v>-19.969262919179283</v>
      </c>
      <c r="S53" s="53">
        <f>IF(($K53      =0),0,((($M53      -$K53      )/$K53      )*100))</f>
        <v>36.361952730408966</v>
      </c>
      <c r="T53" s="52">
        <f>IF((+$E43+$E45+$E47+$E48+$E51) =0,0,(P53   /(+$E43+$E45+$E47+$E48+$E51) )*100)</f>
        <v>53.192214488840698</v>
      </c>
      <c r="U53" s="54">
        <f>IF((+$E43+$E45+$E47+$E48+$E51) =0,0,(Q53   /(+$E43+$E45+$E47+$E48+$E51) )*100)</f>
        <v>17.946871521361469</v>
      </c>
      <c r="V53" s="96">
        <f>SUM(V42:V52)</f>
        <v>46698000</v>
      </c>
      <c r="W53" s="97" t="s">
        <v>1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1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1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1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1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>SUM(F55:F58)</f>
        <v>0</v>
      </c>
      <c r="G59" s="103">
        <f>SUM(G55:G58)</f>
        <v>0</v>
      </c>
      <c r="H59" s="102">
        <f>SUM(H55:H58)</f>
        <v>0</v>
      </c>
      <c r="I59" s="103">
        <f>SUM(I55:I58)</f>
        <v>0</v>
      </c>
      <c r="J59" s="102">
        <f>SUM(J55:J58)</f>
        <v>0</v>
      </c>
      <c r="K59" s="103">
        <f>SUM(K55:K58)</f>
        <v>0</v>
      </c>
      <c r="L59" s="102">
        <f>SUM(L55:L58)</f>
        <v>0</v>
      </c>
      <c r="M59" s="103">
        <f>SUM(M55:M58)</f>
        <v>0</v>
      </c>
      <c r="N59" s="102">
        <f>SUM(N55:N58)</f>
        <v>0</v>
      </c>
      <c r="O59" s="103">
        <f>SUM(O55:O58)</f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1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>$H61      +$J61      +$L61      +$N61</f>
        <v>0</v>
      </c>
      <c r="Q61" s="94">
        <f>$I61      +$K61      +$M61      +$O61</f>
        <v>0</v>
      </c>
      <c r="R61" s="48">
        <f>IF(($J61      =0),0,((($L61      -$J61      )/$J61      )*100))</f>
        <v>0</v>
      </c>
      <c r="S61" s="49">
        <f>IF(($K61      =0),0,((($M61      -$K61      )/$K61      )*100))</f>
        <v>0</v>
      </c>
      <c r="T61" s="48">
        <f>IF(($E61      =0),0,(($P61      /$E61      )*100))</f>
        <v>0</v>
      </c>
      <c r="U61" s="50">
        <f>IF(($E61      =0),0,(($Q61      /$E61      )*100))</f>
        <v>0</v>
      </c>
      <c r="V61" s="93">
        <v>0</v>
      </c>
      <c r="W61" s="94" t="s">
        <v>1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>$B62      +$C62      +$D62</f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>$H62      +$J62      +$L62      +$N62</f>
        <v>0</v>
      </c>
      <c r="Q62" s="94">
        <f>$I62      +$K62      +$M62      +$O62</f>
        <v>0</v>
      </c>
      <c r="R62" s="48">
        <f>IF(($J62      =0),0,((($L62      -$J62      )/$J62      )*100))</f>
        <v>0</v>
      </c>
      <c r="S62" s="49">
        <f>IF(($K62      =0),0,((($M62      -$K62      )/$K62      )*100))</f>
        <v>0</v>
      </c>
      <c r="T62" s="48">
        <f>IF(($E62      =0),0,(($P62      /$E62      )*100))</f>
        <v>0</v>
      </c>
      <c r="U62" s="50">
        <f>IF(($E62      =0),0,(($Q62      /$E62      )*100))</f>
        <v>0</v>
      </c>
      <c r="V62" s="93">
        <v>0</v>
      </c>
      <c r="W62" s="94" t="s">
        <v>1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>$B63      +$C63      +$D63</f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>$H63      +$J63      +$L63      +$N63</f>
        <v>0</v>
      </c>
      <c r="Q63" s="94">
        <f>$I63      +$K63      +$M63      +$O63</f>
        <v>0</v>
      </c>
      <c r="R63" s="48">
        <f>IF(($J63      =0),0,((($L63      -$J63      )/$J63      )*100))</f>
        <v>0</v>
      </c>
      <c r="S63" s="49">
        <f>IF(($K63      =0),0,((($M63      -$K63      )/$K63      )*100))</f>
        <v>0</v>
      </c>
      <c r="T63" s="48">
        <f>IF(($E63      =0),0,(($P63      /$E63      )*100))</f>
        <v>0</v>
      </c>
      <c r="U63" s="50">
        <f>IF(($E63      =0),0,(($Q63      /$E63      )*100))</f>
        <v>0</v>
      </c>
      <c r="V63" s="93">
        <v>0</v>
      </c>
      <c r="W63" s="94" t="s">
        <v>1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>$B64      +$C64      +$D64</f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>$H64      +$J64      +$L64      +$N64</f>
        <v>0</v>
      </c>
      <c r="Q64" s="94">
        <f>$I64      +$K64      +$M64      +$O64</f>
        <v>0</v>
      </c>
      <c r="R64" s="48">
        <f>IF(($J64      =0),0,((($L64      -$J64      )/$J64      )*100))</f>
        <v>0</v>
      </c>
      <c r="S64" s="49">
        <f>IF(($K64      =0),0,((($M64      -$K64      )/$K64      )*100))</f>
        <v>0</v>
      </c>
      <c r="T64" s="48">
        <f>IF(($E64      =0),0,(($P64      /$E64      )*100))</f>
        <v>0</v>
      </c>
      <c r="U64" s="50">
        <f>IF(($E64      =0),0,(($Q64      /$E64      )*100))</f>
        <v>0</v>
      </c>
      <c r="V64" s="93">
        <v>0</v>
      </c>
      <c r="W64" s="94" t="s">
        <v>1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>$B65      +$C65      +$D65</f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>$H65      +$J65      +$L65      +$N65</f>
        <v>0</v>
      </c>
      <c r="Q65" s="94">
        <f>$I65      +$K65      +$M65      +$O65</f>
        <v>0</v>
      </c>
      <c r="R65" s="48">
        <f>IF(($J65      =0),0,((($L65      -$J65      )/$J65      )*100))</f>
        <v>0</v>
      </c>
      <c r="S65" s="49">
        <f>IF(($K65      =0),0,((($M65      -$K65      )/$K65      )*100))</f>
        <v>0</v>
      </c>
      <c r="T65" s="48">
        <f>IF(($E65      =0),0,(($P65      /$E65      )*100))</f>
        <v>0</v>
      </c>
      <c r="U65" s="50">
        <f>IF(($E65      =0),0,(($Q65      /$E65      )*100))</f>
        <v>0</v>
      </c>
      <c r="V65" s="93">
        <v>0</v>
      </c>
      <c r="W65" s="94" t="s">
        <v>1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>$B66      +$C66      +$D66</f>
        <v>0</v>
      </c>
      <c r="F66" s="96">
        <f>SUM(F61:F65)</f>
        <v>0</v>
      </c>
      <c r="G66" s="97">
        <f>SUM(G61:G65)</f>
        <v>0</v>
      </c>
      <c r="H66" s="96">
        <f>SUM(H61:H65)</f>
        <v>0</v>
      </c>
      <c r="I66" s="97">
        <f>SUM(I61:I65)</f>
        <v>0</v>
      </c>
      <c r="J66" s="96">
        <f>SUM(J61:J65)</f>
        <v>0</v>
      </c>
      <c r="K66" s="97">
        <f>SUM(K61:K65)</f>
        <v>0</v>
      </c>
      <c r="L66" s="96">
        <f>SUM(L61:L65)</f>
        <v>0</v>
      </c>
      <c r="M66" s="97">
        <f>SUM(M61:M65)</f>
        <v>0</v>
      </c>
      <c r="N66" s="96">
        <f>SUM(N61:N65)</f>
        <v>0</v>
      </c>
      <c r="O66" s="97">
        <f>SUM(O61:O65)</f>
        <v>0</v>
      </c>
      <c r="P66" s="96">
        <f>$H66      +$J66      +$L66      +$N66</f>
        <v>0</v>
      </c>
      <c r="Q66" s="97">
        <f>$I66      +$K66      +$M66      +$O66</f>
        <v>0</v>
      </c>
      <c r="R66" s="52">
        <f>IF(($J66      =0),0,((($L66      -$J66      )/$J66      )*100))</f>
        <v>0</v>
      </c>
      <c r="S66" s="53">
        <f>IF(($K66      =0),0,((($M66      -$K66      )/$K66      )*100))</f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1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2861915000</v>
      </c>
      <c r="C67" s="104">
        <f>SUM(C9:C14,C17:C23,C26:C29,C32,C35:C39,C42:C52,C55:C58,C61:C65)</f>
        <v>106484000</v>
      </c>
      <c r="D67" s="104"/>
      <c r="E67" s="104">
        <f>$B67      +$C67      +$D67</f>
        <v>2968399000</v>
      </c>
      <c r="F67" s="105">
        <f>SUM(F9:F14,F17:F23,F26:F29,F32,F35:F39,F42:F52,F55:F58,F61:F65)</f>
        <v>2968399000</v>
      </c>
      <c r="G67" s="106">
        <f>SUM(G9:G14,G17:G23,G26:G29,G32,G35:G39,G42:G52,G55:G58,G61:G65)</f>
        <v>1731773000</v>
      </c>
      <c r="H67" s="105">
        <f>SUM(H9:H14,H17:H23,H26:H29,H32,H35:H39,H42:H52,H55:H58,H61:H65)</f>
        <v>180221000</v>
      </c>
      <c r="I67" s="106">
        <f>SUM(I9:I14,I17:I23,I26:I29,I32,I35:I39,I42:I52,I55:I58,I61:I65)</f>
        <v>69660014</v>
      </c>
      <c r="J67" s="105">
        <f>SUM(J9:J14,J17:J23,J26:J29,J32,J35:J39,J42:J52,J55:J58,J61:J65)</f>
        <v>427945000</v>
      </c>
      <c r="K67" s="106">
        <f>SUM(K9:K14,K17:K23,K26:K29,K32,K35:K39,K42:K52,K55:K58,K61:K65)</f>
        <v>132245180</v>
      </c>
      <c r="L67" s="105">
        <f>SUM(L9:L14,L17:L23,L26:L29,L32,L35:L39,L42:L52,L55:L58,L61:L65)</f>
        <v>269163000</v>
      </c>
      <c r="M67" s="106">
        <f>SUM(M9:M14,M17:M23,M26:M29,M32,M35:M39,M42:M52,M55:M58,M61:M65)</f>
        <v>146875955</v>
      </c>
      <c r="N67" s="105">
        <f>SUM(N9:N14,N17:N23,N26:N29,N32,N35:N39,N42:N52,N55:N58,N61:N65)</f>
        <v>0</v>
      </c>
      <c r="O67" s="106">
        <f>SUM(O9:O14,O17:O23,O26:O29,O32,O35:O39,O42:O52,O55:O58,O61:O65)</f>
        <v>0</v>
      </c>
      <c r="P67" s="105">
        <f>$H67      +$J67      +$L67      +$N67</f>
        <v>877329000</v>
      </c>
      <c r="Q67" s="106">
        <f>$I67      +$K67      +$M67      +$O67</f>
        <v>348781149</v>
      </c>
      <c r="R67" s="61">
        <f>IF(($J67      =0),0,((($L67      -$J67      )/$J67      )*100))</f>
        <v>-37.103366086763486</v>
      </c>
      <c r="S67" s="62">
        <f>IF(($K67      =0),0,((($M67      -$K67      )/$K67      )*100))</f>
        <v>11.063371080896861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50.66249430477221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20.140817156191588</v>
      </c>
      <c r="V67" s="105">
        <f>SUM(V9:V14,V17:V23,V26:V29,V32,V35:V39,V42:V52,V55:V58,V61:V65)</f>
        <v>302944000</v>
      </c>
      <c r="W67" s="106" t="s">
        <v>1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2097302000</v>
      </c>
      <c r="C69" s="92">
        <v>-115276000</v>
      </c>
      <c r="D69" s="92"/>
      <c r="E69" s="92">
        <f>$B69      +$C69      +$D69</f>
        <v>1982026000</v>
      </c>
      <c r="F69" s="93">
        <v>1982026000</v>
      </c>
      <c r="G69" s="94">
        <v>1982026000</v>
      </c>
      <c r="H69" s="93">
        <v>523618000</v>
      </c>
      <c r="I69" s="94">
        <v>261053803</v>
      </c>
      <c r="J69" s="93">
        <v>584336000</v>
      </c>
      <c r="K69" s="94">
        <v>370835145</v>
      </c>
      <c r="L69" s="93">
        <v>444726000</v>
      </c>
      <c r="M69" s="94">
        <v>794609857</v>
      </c>
      <c r="N69" s="93"/>
      <c r="O69" s="94"/>
      <c r="P69" s="93">
        <f>$H69      +$J69      +$L69      +$N69</f>
        <v>1552680000</v>
      </c>
      <c r="Q69" s="94">
        <f>$I69      +$K69      +$M69      +$O69</f>
        <v>1426498805</v>
      </c>
      <c r="R69" s="48">
        <f>IF(($J69      =0),0,((($L69      -$J69      )/$J69      )*100))</f>
        <v>-23.892075792010075</v>
      </c>
      <c r="S69" s="49">
        <f>IF(($K69      =0),0,((($M69      -$K69      )/$K69      )*100))</f>
        <v>114.27576854939142</v>
      </c>
      <c r="T69" s="48">
        <f>IF(($E69      =0),0,(($P69      /$E69      )*100))</f>
        <v>78.338023820070973</v>
      </c>
      <c r="U69" s="50">
        <f>IF(($E69      =0),0,(($Q69      /$E69      )*100))</f>
        <v>71.971750370580395</v>
      </c>
      <c r="V69" s="93">
        <v>22805000</v>
      </c>
      <c r="W69" s="94" t="s">
        <v>1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1</v>
      </c>
      <c r="W70" s="94" t="s">
        <v>1</v>
      </c>
    </row>
    <row r="71" spans="1:23" ht="12.95" customHeight="1" x14ac:dyDescent="0.2">
      <c r="A71" s="56" t="s">
        <v>42</v>
      </c>
      <c r="B71" s="101">
        <f>SUM(B69:B70)</f>
        <v>2097302000</v>
      </c>
      <c r="C71" s="101">
        <f>SUM(C69:C70)</f>
        <v>-115276000</v>
      </c>
      <c r="D71" s="101"/>
      <c r="E71" s="101">
        <f>$B71      +$C71      +$D71</f>
        <v>1982026000</v>
      </c>
      <c r="F71" s="102">
        <f>SUM(F69:F70)</f>
        <v>1982026000</v>
      </c>
      <c r="G71" s="103">
        <f>SUM(G69:G70)</f>
        <v>1982026000</v>
      </c>
      <c r="H71" s="102">
        <f>SUM(H69:H70)</f>
        <v>523618000</v>
      </c>
      <c r="I71" s="103">
        <f>SUM(I69:I70)</f>
        <v>261053803</v>
      </c>
      <c r="J71" s="102">
        <f>SUM(J69:J70)</f>
        <v>584336000</v>
      </c>
      <c r="K71" s="103">
        <f>SUM(K69:K70)</f>
        <v>370835145</v>
      </c>
      <c r="L71" s="102">
        <f>SUM(L69:L70)</f>
        <v>444726000</v>
      </c>
      <c r="M71" s="103">
        <f>SUM(M69:M70)</f>
        <v>794609857</v>
      </c>
      <c r="N71" s="102">
        <f>SUM(N69:N70)</f>
        <v>0</v>
      </c>
      <c r="O71" s="103">
        <f>SUM(O69:O70)</f>
        <v>0</v>
      </c>
      <c r="P71" s="102">
        <f>$H71      +$J71      +$L71      +$N71</f>
        <v>1552680000</v>
      </c>
      <c r="Q71" s="103">
        <f>$I71      +$K71      +$M71      +$O71</f>
        <v>1426498805</v>
      </c>
      <c r="R71" s="57">
        <f>IF(($J71      =0),0,((($L71      -$J71      )/$J71      )*100))</f>
        <v>-23.892075792010075</v>
      </c>
      <c r="S71" s="58">
        <f>IF(($K71      =0),0,((($M71      -$K71      )/$K71      )*100))</f>
        <v>114.27576854939142</v>
      </c>
      <c r="T71" s="57">
        <f>IF(($E69      =0),0,(($P69      /$E69      )*100))</f>
        <v>78.338023820070973</v>
      </c>
      <c r="U71" s="59">
        <f>IF($E69   =0,0,($Q69   /$E69 )*100)</f>
        <v>71.971750370580395</v>
      </c>
      <c r="V71" s="102">
        <f>SUM(V69:V70)</f>
        <v>22805000</v>
      </c>
      <c r="W71" s="103" t="s">
        <v>1</v>
      </c>
    </row>
    <row r="72" spans="1:23" ht="12.95" customHeight="1" x14ac:dyDescent="0.2">
      <c r="A72" s="60" t="s">
        <v>87</v>
      </c>
      <c r="B72" s="104">
        <f>SUM(B69:B70)</f>
        <v>2097302000</v>
      </c>
      <c r="C72" s="104">
        <f>SUM(C69:C70)</f>
        <v>-115276000</v>
      </c>
      <c r="D72" s="104"/>
      <c r="E72" s="104">
        <f>$B72      +$C72      +$D72</f>
        <v>1982026000</v>
      </c>
      <c r="F72" s="105">
        <f>SUM(F69:F70)</f>
        <v>1982026000</v>
      </c>
      <c r="G72" s="106">
        <f>SUM(G69:G70)</f>
        <v>1982026000</v>
      </c>
      <c r="H72" s="105">
        <f>SUM(H69:H70)</f>
        <v>523618000</v>
      </c>
      <c r="I72" s="106">
        <f>SUM(I69:I70)</f>
        <v>261053803</v>
      </c>
      <c r="J72" s="105">
        <f>SUM(J69:J70)</f>
        <v>584336000</v>
      </c>
      <c r="K72" s="106">
        <f>SUM(K69:K70)</f>
        <v>370835145</v>
      </c>
      <c r="L72" s="105">
        <f>SUM(L69:L70)</f>
        <v>444726000</v>
      </c>
      <c r="M72" s="106">
        <f>SUM(M69:M70)</f>
        <v>794609857</v>
      </c>
      <c r="N72" s="105">
        <f>SUM(N69:N70)</f>
        <v>0</v>
      </c>
      <c r="O72" s="106">
        <f>SUM(O69:O70)</f>
        <v>0</v>
      </c>
      <c r="P72" s="105">
        <f>$H72      +$J72      +$L72      +$N72</f>
        <v>1552680000</v>
      </c>
      <c r="Q72" s="106">
        <f>$I72      +$K72      +$M72      +$O72</f>
        <v>1426498805</v>
      </c>
      <c r="R72" s="61">
        <f>IF(($J72      =0),0,((($L72      -$J72      )/$J72      )*100))</f>
        <v>-23.892075792010075</v>
      </c>
      <c r="S72" s="62">
        <f>IF(($K72      =0),0,((($M72      -$K72      )/$K72      )*100))</f>
        <v>114.27576854939142</v>
      </c>
      <c r="T72" s="61">
        <f>IF(($E69      =0),0,(($P69      /$E69      )*100))</f>
        <v>78.338023820070973</v>
      </c>
      <c r="U72" s="65">
        <f>IF($E69   =0,0,($Q69   /$E69 )*100)</f>
        <v>71.971750370580395</v>
      </c>
      <c r="V72" s="105">
        <f>SUM(V69:V70)</f>
        <v>22805000</v>
      </c>
      <c r="W72" s="106" t="s">
        <v>1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4959217000</v>
      </c>
      <c r="C73" s="104">
        <f>SUM(C9:C14,C17:C23,C26:C29,C32,C35:C39,C42:C52,C55:C58,C61:C65,C69:C70)</f>
        <v>-8792000</v>
      </c>
      <c r="D73" s="104"/>
      <c r="E73" s="104">
        <f>$B73      +$C73      +$D73</f>
        <v>4950425000</v>
      </c>
      <c r="F73" s="105">
        <f>SUM(F9:F14,F17:F23,F26:F29,F32,F35:F39,F42:F52,F55:F58,F61:F65,F69:F70)</f>
        <v>4950425000</v>
      </c>
      <c r="G73" s="106">
        <f>SUM(G9:G14,G17:G23,G26:G29,G32,G35:G39,G42:G52,G55:G58,G61:G65,G69:G70)</f>
        <v>3713799000</v>
      </c>
      <c r="H73" s="105">
        <f>SUM(H9:H14,H17:H23,H26:H29,H32,H35:H39,H42:H52,H55:H58,H61:H65,H69:H70)</f>
        <v>703839000</v>
      </c>
      <c r="I73" s="106">
        <f>SUM(I9:I14,I17:I23,I26:I29,I32,I35:I39,I42:I52,I55:I58,I61:I65,I69:I70)</f>
        <v>330713817</v>
      </c>
      <c r="J73" s="105">
        <f>SUM(J9:J14,J17:J23,J26:J29,J32,J35:J39,J42:J52,J55:J58,J61:J65,J69:J70)</f>
        <v>1012281000</v>
      </c>
      <c r="K73" s="106">
        <f>SUM(K9:K14,K17:K23,K26:K29,K32,K35:K39,K42:K52,K55:K58,K61:K65,K69:K70)</f>
        <v>503080325</v>
      </c>
      <c r="L73" s="105">
        <f>SUM(L9:L14,L17:L23,L26:L29,L32,L35:L39,L42:L52,L55:L58,L61:L65,L69:L70)</f>
        <v>713889000</v>
      </c>
      <c r="M73" s="106">
        <f>SUM(M9:M14,M17:M23,M26:M29,M32,M35:M39,M42:M52,M55:M58,M61:M65,M69:M70)</f>
        <v>941485812</v>
      </c>
      <c r="N73" s="105">
        <f>SUM(N9:N14,N17:N23,N26:N29,N32,N35:N39,N42:N52,N55:N58,N61:N65,N69:N70)</f>
        <v>0</v>
      </c>
      <c r="O73" s="106">
        <f>SUM(O9:O14,O17:O23,O26:O29,O32,O35:O39,O42:O52,O55:O58,O61:O65,O69:O70)</f>
        <v>0</v>
      </c>
      <c r="P73" s="105">
        <f>$H73      +$J73      +$L73      +$N73</f>
        <v>2430009000</v>
      </c>
      <c r="Q73" s="106">
        <f>$I73      +$K73      +$M73      +$O73</f>
        <v>1775279954</v>
      </c>
      <c r="R73" s="61">
        <f>IF(($J73      =0),0,((($L73      -$J73      )/$J73      )*100))</f>
        <v>-29.477190621971566</v>
      </c>
      <c r="S73" s="62">
        <f>IF(($K73      =0),0,((($M73      -$K73      )/$K73      )*100))</f>
        <v>87.144232285371132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65.432950457746216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47.803035000574894</v>
      </c>
      <c r="V73" s="105">
        <f>SUM(V9:V14,V17:V23,V26:V29,V32,V35:V39,V42:V52,V55:V58,V61:V65,V69:V70)</f>
        <v>325749000</v>
      </c>
      <c r="W73" s="106" t="s">
        <v>1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112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113</v>
      </c>
      <c r="B80" s="111">
        <f>SUM(B81:B84)</f>
        <v>0</v>
      </c>
      <c r="C80" s="111">
        <f>SUM(C81:C84)</f>
        <v>0</v>
      </c>
      <c r="D80" s="111">
        <f>SUM(D81:D84)</f>
        <v>0</v>
      </c>
      <c r="E80" s="111">
        <f>SUM(E81:E84)</f>
        <v>0</v>
      </c>
      <c r="F80" s="111">
        <f>SUM(F81:F84)</f>
        <v>0</v>
      </c>
      <c r="G80" s="111">
        <f>SUM(G81:G84)</f>
        <v>0</v>
      </c>
      <c r="H80" s="111">
        <f>SUM(H81:H84)</f>
        <v>0</v>
      </c>
      <c r="I80" s="111">
        <f>SUM(I81:I84)</f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114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115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116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117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>$H87      +$J87      +$L87      +$N87</f>
        <v>0</v>
      </c>
      <c r="Q87" s="113">
        <f>$I87      +$K87      +$M87      +$O87</f>
        <v>0</v>
      </c>
      <c r="R87" s="89">
        <f>IF(($J87      =0),0,((($L87      -$J87      )/$J87      )*100))</f>
        <v>0</v>
      </c>
      <c r="S87" s="90">
        <f>IF(($K87      =0),0,((($M87      -$K87      )/$K87      )*100))</f>
        <v>0</v>
      </c>
      <c r="T87" s="89">
        <f>IF(($E87      =0),0,(($P87      /$E87      )*100))</f>
        <v>0</v>
      </c>
      <c r="U87" s="90">
        <f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>$B88      +$C88      +$D88</f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>$H88      +$J88      +$L88      +$N88</f>
        <v>0</v>
      </c>
      <c r="Q88" s="115">
        <f>$I88      +$K88      +$M88      +$O88</f>
        <v>0</v>
      </c>
      <c r="R88" s="89">
        <f>IF(($J88      =0),0,((($L88      -$J88      )/$J88      )*100))</f>
        <v>0</v>
      </c>
      <c r="S88" s="90">
        <f>IF(($K88      =0),0,((($M88      -$K88      )/$K88      )*100))</f>
        <v>0</v>
      </c>
      <c r="T88" s="89">
        <f>IF(($E88      =0),0,(($P88      /$E88      )*100))</f>
        <v>0</v>
      </c>
      <c r="U88" s="90">
        <f>IF(($E88      =0),0,(($Q88      /$E88      )*100))</f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>$B89      +$C89      +$D89</f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>$H89      +$J89      +$L89      +$N89</f>
        <v>0</v>
      </c>
      <c r="Q89" s="115">
        <f>$I89      +$K89      +$M89      +$O89</f>
        <v>0</v>
      </c>
      <c r="R89" s="89">
        <f>IF(($J89      =0),0,((($L89      -$J89      )/$J89      )*100))</f>
        <v>0</v>
      </c>
      <c r="S89" s="90">
        <f>IF(($K89      =0),0,((($M89      -$K89      )/$K89      )*100))</f>
        <v>0</v>
      </c>
      <c r="T89" s="89">
        <f>IF(($E89      =0),0,(($P89      /$E89      )*100))</f>
        <v>0</v>
      </c>
      <c r="U89" s="90">
        <f>IF(($E89      =0),0,(($Q89      /$E89      )*100))</f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>$B90      +$C90      +$D90</f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>$H90      +$J90      +$L90      +$N90</f>
        <v>0</v>
      </c>
      <c r="Q90" s="115">
        <f>$I90      +$K90      +$M90      +$O90</f>
        <v>0</v>
      </c>
      <c r="R90" s="89">
        <f>IF(($J90      =0),0,((($L90      -$J90      )/$J90      )*100))</f>
        <v>0</v>
      </c>
      <c r="S90" s="90">
        <f>IF(($K90      =0),0,((($M90      -$K90      )/$K90      )*100))</f>
        <v>0</v>
      </c>
      <c r="T90" s="89">
        <f>IF(($E90      =0),0,(($P90      /$E90      )*100))</f>
        <v>0</v>
      </c>
      <c r="U90" s="90">
        <f>IF(($E90      =0),0,(($Q90      /$E90      )*100))</f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>$B91      +$C91      +$D91</f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>$H91      +$J91      +$L91      +$N91</f>
        <v>0</v>
      </c>
      <c r="Q91" s="115">
        <f>$I91      +$K91      +$M91      +$O91</f>
        <v>0</v>
      </c>
      <c r="R91" s="89">
        <f>IF(($J91      =0),0,((($L91      -$J91      )/$J91      )*100))</f>
        <v>0</v>
      </c>
      <c r="S91" s="90">
        <f>IF(($K91      =0),0,((($M91      -$K91      )/$K91      )*100))</f>
        <v>0</v>
      </c>
      <c r="T91" s="89">
        <f>IF(($E91      =0),0,(($P91      /$E91      )*100))</f>
        <v>0</v>
      </c>
      <c r="U91" s="90">
        <f>IF(($E91      =0),0,(($Q91      /$E91      )*100))</f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>$B92      +$C92      +$D92</f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>$H92      +$J92      +$L92      +$N92</f>
        <v>0</v>
      </c>
      <c r="Q92" s="115">
        <f>$I92      +$K92      +$M92      +$O92</f>
        <v>0</v>
      </c>
      <c r="R92" s="89">
        <f>IF(($J92      =0),0,((($L92      -$J92      )/$J92      )*100))</f>
        <v>0</v>
      </c>
      <c r="S92" s="90">
        <f>IF(($K92      =0),0,((($M92      -$K92      )/$K92      )*100))</f>
        <v>0</v>
      </c>
      <c r="T92" s="89">
        <f>IF(($E92      =0),0,(($P92      /$E92      )*100))</f>
        <v>0</v>
      </c>
      <c r="U92" s="90">
        <f>IF(($E92      =0),0,(($Q92      /$E92      )*100))</f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>$B93      +$C93      +$D93</f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>$H93      +$J93      +$L93      +$N93</f>
        <v>0</v>
      </c>
      <c r="Q93" s="115">
        <f>$I93      +$K93      +$M93      +$O93</f>
        <v>0</v>
      </c>
      <c r="R93" s="89">
        <f>IF(($J93      =0),0,((($L93      -$J93      )/$J93      )*100))</f>
        <v>0</v>
      </c>
      <c r="S93" s="90">
        <f>IF(($K93      =0),0,((($M93      -$K93      )/$K93      )*100))</f>
        <v>0</v>
      </c>
      <c r="T93" s="89">
        <f>IF(($E93      =0),0,(($P93      /$E93      )*100))</f>
        <v>0</v>
      </c>
      <c r="U93" s="90">
        <f>IF(($E93      =0),0,(($Q93      /$E93      )*100))</f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>$B94      +$C94      +$D94</f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>$H94      +$J94      +$L94      +$N94</f>
        <v>0</v>
      </c>
      <c r="Q94" s="115">
        <f>$I94      +$K94      +$M94      +$O94</f>
        <v>0</v>
      </c>
      <c r="R94" s="89">
        <f>IF(($J94      =0),0,((($L94      -$J94      )/$J94      )*100))</f>
        <v>0</v>
      </c>
      <c r="S94" s="90">
        <f>IF(($K94      =0),0,((($M94      -$K94      )/$K94      )*100))</f>
        <v>0</v>
      </c>
      <c r="T94" s="89">
        <f>IF(($E94      =0),0,(($P94      /$E94      )*100))</f>
        <v>0</v>
      </c>
      <c r="U94" s="90">
        <f>IF(($E94      =0),0,(($Q94      /$E94      )*100))</f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118</v>
      </c>
      <c r="B96" s="121">
        <f>SUM(B97:B111)</f>
        <v>0</v>
      </c>
      <c r="C96" s="121">
        <f>SUM(C97:C111)</f>
        <v>0</v>
      </c>
      <c r="D96" s="121">
        <f>SUM(D97:D111)</f>
        <v>0</v>
      </c>
      <c r="E96" s="121">
        <f>SUM(E97:E111)</f>
        <v>0</v>
      </c>
      <c r="F96" s="121">
        <f>SUM(F97:F111)</f>
        <v>0</v>
      </c>
      <c r="G96" s="121">
        <f>SUM(G97:G111)</f>
        <v>0</v>
      </c>
      <c r="H96" s="121">
        <f>SUM(H97:H111)</f>
        <v>0</v>
      </c>
      <c r="I96" s="121">
        <f>SUM(I97:I111)</f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>IF(L96=0," ",(N96-L96)/L96)</f>
        <v xml:space="preserve"> </v>
      </c>
      <c r="S96" s="20" t="str">
        <f>IF(M96=0," ",(O96-M96)/M96)</f>
        <v xml:space="preserve"> </v>
      </c>
      <c r="T96" s="20" t="str">
        <f>IF(E96=0," ",(P96/E96))</f>
        <v xml:space="preserve"> </v>
      </c>
      <c r="U96" s="21" t="str">
        <f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>IF(L97=0," ",(N97-L97)/L97)</f>
        <v xml:space="preserve"> </v>
      </c>
      <c r="S97" s="23" t="str">
        <f>IF(M97=0," ",(O97-M97)/M97)</f>
        <v xml:space="preserve"> </v>
      </c>
      <c r="T97" s="23" t="str">
        <f>IF(E97=0," ",(P97/E97))</f>
        <v xml:space="preserve"> </v>
      </c>
      <c r="U97" s="24" t="str">
        <f>IF(E97=0," ",(Q97/E97))</f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>IF(L98=0," ",(N98-L98)/L98)</f>
        <v xml:space="preserve"> </v>
      </c>
      <c r="S98" s="23" t="str">
        <f>IF(M98=0," ",(O98-M98)/M98)</f>
        <v xml:space="preserve"> </v>
      </c>
      <c r="T98" s="23" t="str">
        <f>IF(E98=0," ",(P98/E98))</f>
        <v xml:space="preserve"> </v>
      </c>
      <c r="U98" s="24" t="str">
        <f>IF(E98=0," ",(Q98/E98))</f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>SUM(B99:D99)</f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>IF(L99=0," ",(N99-L99)/L99)</f>
        <v xml:space="preserve"> </v>
      </c>
      <c r="S99" s="23" t="str">
        <f>IF(M99=0," ",(O99-M99)/M99)</f>
        <v xml:space="preserve"> </v>
      </c>
      <c r="T99" s="23" t="str">
        <f>IF(E99=0," ",(P99/E99))</f>
        <v xml:space="preserve"> </v>
      </c>
      <c r="U99" s="24" t="str">
        <f>IF(E99=0," ",(Q99/E99))</f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>SUM(B100:D100)</f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>IF(L100=0," ",(N100-L100)/L100)</f>
        <v xml:space="preserve"> </v>
      </c>
      <c r="S100" s="23" t="str">
        <f>IF(M100=0," ",(O100-M100)/M100)</f>
        <v xml:space="preserve"> </v>
      </c>
      <c r="T100" s="23" t="str">
        <f>IF(E100=0," ",(P100/E100))</f>
        <v xml:space="preserve"> </v>
      </c>
      <c r="U100" s="24" t="str">
        <f>IF(E100=0," ",(Q100/E100))</f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>SUM(B101:D101)</f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>IF(L101=0," ",(N101-L101)/L101)</f>
        <v xml:space="preserve"> </v>
      </c>
      <c r="S101" s="23" t="str">
        <f>IF(M101=0," ",(O101-M101)/M101)</f>
        <v xml:space="preserve"> </v>
      </c>
      <c r="T101" s="23" t="str">
        <f>IF(E101=0," ",(P101/E101))</f>
        <v xml:space="preserve"> </v>
      </c>
      <c r="U101" s="24" t="str">
        <f>IF(E101=0," ",(Q101/E101))</f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>SUM(B102:D102)</f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>IF(L102=0," ",(N102-L102)/L102)</f>
        <v xml:space="preserve"> </v>
      </c>
      <c r="S102" s="23" t="str">
        <f>IF(M102=0," ",(O102-M102)/M102)</f>
        <v xml:space="preserve"> </v>
      </c>
      <c r="T102" s="23" t="str">
        <f>IF(E102=0," ",(P102/E102))</f>
        <v xml:space="preserve"> </v>
      </c>
      <c r="U102" s="24" t="str">
        <f>IF(E102=0," ",(Q102/E102))</f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>SUM(B103:D103)</f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>IF(L103=0," ",(N103-L103)/L103)</f>
        <v xml:space="preserve"> </v>
      </c>
      <c r="S103" s="23" t="str">
        <f>IF(M103=0," ",(O103-M103)/M103)</f>
        <v xml:space="preserve"> </v>
      </c>
      <c r="T103" s="23" t="str">
        <f>IF(E103=0," ",(P103/E103))</f>
        <v xml:space="preserve"> </v>
      </c>
      <c r="U103" s="24" t="str">
        <f>IF(E103=0," ",(Q103/E103))</f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>SUM(B104:D104)</f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>IF(L104=0," ",(N104-L104)/L104)</f>
        <v xml:space="preserve"> </v>
      </c>
      <c r="S104" s="23" t="str">
        <f>IF(M104=0," ",(O104-M104)/M104)</f>
        <v xml:space="preserve"> </v>
      </c>
      <c r="T104" s="23" t="str">
        <f>IF(E104=0," ",(P104/E104))</f>
        <v xml:space="preserve"> </v>
      </c>
      <c r="U104" s="24" t="str">
        <f>IF(E104=0," ",(Q104/E104))</f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>SUM(B105:D105)</f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>IF(L105=0," ",(N105-L105)/L105)</f>
        <v xml:space="preserve"> </v>
      </c>
      <c r="S105" s="23" t="str">
        <f>IF(M105=0," ",(O105-M105)/M105)</f>
        <v xml:space="preserve"> </v>
      </c>
      <c r="T105" s="23" t="str">
        <f>IF(E105=0," ",(P105/E105))</f>
        <v xml:space="preserve"> </v>
      </c>
      <c r="U105" s="24" t="str">
        <f>IF(E105=0," ",(Q105/E105))</f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>SUM(B106:D106)</f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>IF(L106=0," ",(N106-L106)/L106)</f>
        <v xml:space="preserve"> </v>
      </c>
      <c r="S106" s="23" t="str">
        <f>IF(M106=0," ",(O106-M106)/M106)</f>
        <v xml:space="preserve"> </v>
      </c>
      <c r="T106" s="23" t="str">
        <f>IF(E106=0," ",(P106/E106))</f>
        <v xml:space="preserve"> </v>
      </c>
      <c r="U106" s="24" t="str">
        <f>IF(E106=0," ",(Q106/E106))</f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>SUM(B107:D107)</f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>IF(L107=0," ",(N107-L107)/L107)</f>
        <v xml:space="preserve"> </v>
      </c>
      <c r="S107" s="23" t="str">
        <f>IF(M107=0," ",(O107-M107)/M107)</f>
        <v xml:space="preserve"> </v>
      </c>
      <c r="T107" s="23" t="str">
        <f>IF(E107=0," ",(P107/E107))</f>
        <v xml:space="preserve"> </v>
      </c>
      <c r="U107" s="24" t="str">
        <f>IF(E107=0," ",(Q107/E107))</f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>SUM(B108:D108)</f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>IF(L108=0," ",(N108-L108)/L108)</f>
        <v xml:space="preserve"> </v>
      </c>
      <c r="S108" s="23" t="str">
        <f>IF(M108=0," ",(O108-M108)/M108)</f>
        <v xml:space="preserve"> </v>
      </c>
      <c r="T108" s="23" t="str">
        <f>IF(E108=0," ",(P108/E108))</f>
        <v xml:space="preserve"> </v>
      </c>
      <c r="U108" s="24" t="str">
        <f>IF(E108=0," ",(Q108/E108))</f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>SUM(B109:D109)</f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>IF(L109=0," ",(N109-L109)/L109)</f>
        <v xml:space="preserve"> </v>
      </c>
      <c r="S109" s="23" t="str">
        <f>IF(M109=0," ",(O109-M109)/M109)</f>
        <v xml:space="preserve"> </v>
      </c>
      <c r="T109" s="23" t="str">
        <f>IF(E109=0," ",(P109/E109))</f>
        <v xml:space="preserve"> </v>
      </c>
      <c r="U109" s="24" t="str">
        <f>IF(E109=0," ",(Q109/E109))</f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>SUM(B110:D110)</f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>IF(L110=0," ",(N110-L110)/L110)</f>
        <v xml:space="preserve"> </v>
      </c>
      <c r="S110" s="23" t="str">
        <f>IF(M110=0," ",(O110-M110)/M110)</f>
        <v xml:space="preserve"> </v>
      </c>
      <c r="T110" s="23" t="str">
        <f>IF(E110=0," ",(P110/E110))</f>
        <v xml:space="preserve"> </v>
      </c>
      <c r="U110" s="24" t="str">
        <f>IF(E110=0," ",(Q110/E110))</f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>SUM(B111:D111)</f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>IF(L111=0," ",(N111-L111)/L111)</f>
        <v xml:space="preserve"> </v>
      </c>
      <c r="S111" s="23" t="str">
        <f>IF(M111=0," ",(O111-M111)/M111)</f>
        <v xml:space="preserve"> </v>
      </c>
      <c r="T111" s="23" t="str">
        <f>IF(E111=0," ",(P111/E111))</f>
        <v xml:space="preserve"> </v>
      </c>
      <c r="U111" s="24" t="str">
        <f>IF(E111=0," ",(Q111/E111))</f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>IF(L112=0," ",(N112-L112)/L112)</f>
        <v xml:space="preserve"> </v>
      </c>
      <c r="S112" s="21" t="str">
        <f>IF(M112=0," ",(O112-M112)/M112)</f>
        <v xml:space="preserve"> </v>
      </c>
      <c r="T112" s="20" t="str">
        <f>IF(E112=0," ",(P112/E112))</f>
        <v xml:space="preserve"> </v>
      </c>
      <c r="U112" s="21" t="str">
        <f>IF(E112=0," ",(Q112/E112))</f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>B96+B86</f>
        <v>#VALUE!</v>
      </c>
      <c r="C113" s="126">
        <f>C96+C86</f>
        <v>0</v>
      </c>
      <c r="D113" s="126">
        <f>D96+D86</f>
        <v>0</v>
      </c>
      <c r="E113" s="126">
        <f>E96+E86</f>
        <v>0</v>
      </c>
      <c r="F113" s="126">
        <f>F96+F86</f>
        <v>0</v>
      </c>
      <c r="G113" s="126">
        <f>G96+G86</f>
        <v>0</v>
      </c>
      <c r="H113" s="126">
        <f>H96+H86</f>
        <v>0</v>
      </c>
      <c r="I113" s="126">
        <f>I96+I86</f>
        <v>0</v>
      </c>
      <c r="J113" s="126">
        <f>J96+J86</f>
        <v>0</v>
      </c>
      <c r="K113" s="126">
        <f>K96+K86</f>
        <v>0</v>
      </c>
      <c r="L113" s="126">
        <f>L96+L86</f>
        <v>0</v>
      </c>
      <c r="M113" s="126">
        <f>M96+M86</f>
        <v>0</v>
      </c>
      <c r="N113" s="126">
        <f>N96+N86</f>
        <v>0</v>
      </c>
      <c r="O113" s="126">
        <f>O96+O86</f>
        <v>0</v>
      </c>
      <c r="P113" s="126">
        <f>P96+P86</f>
        <v>0</v>
      </c>
      <c r="Q113" s="126">
        <f>Q96+Q86</f>
        <v>0</v>
      </c>
      <c r="R113" s="20" t="str">
        <f>IF(L113=0," ",(N113-L113)/L113)</f>
        <v xml:space="preserve"> </v>
      </c>
      <c r="S113" s="21" t="str">
        <f>IF(M113=0," ",(O113-M113)/M113)</f>
        <v xml:space="preserve"> </v>
      </c>
      <c r="T113" s="20" t="str">
        <f>IF(E113=0," ",(P113/E113))</f>
        <v xml:space="preserve"> </v>
      </c>
      <c r="U113" s="21" t="str">
        <f>IF(E113=0," ",(Q113/E113))</f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119</v>
      </c>
      <c r="B114" s="128" t="str">
        <f>B86</f>
        <v/>
      </c>
      <c r="C114" s="128">
        <f>C86</f>
        <v>0</v>
      </c>
      <c r="D114" s="128">
        <f>D86</f>
        <v>0</v>
      </c>
      <c r="E114" s="128">
        <f>E86</f>
        <v>0</v>
      </c>
      <c r="F114" s="128">
        <f>F86</f>
        <v>0</v>
      </c>
      <c r="G114" s="128">
        <f>G86</f>
        <v>0</v>
      </c>
      <c r="H114" s="128">
        <f>H86</f>
        <v>0</v>
      </c>
      <c r="I114" s="128">
        <f>I86</f>
        <v>0</v>
      </c>
      <c r="J114" s="128">
        <f>J86</f>
        <v>0</v>
      </c>
      <c r="K114" s="128">
        <f>K86</f>
        <v>0</v>
      </c>
      <c r="L114" s="128">
        <f>L86</f>
        <v>0</v>
      </c>
      <c r="M114" s="128">
        <f>M86</f>
        <v>0</v>
      </c>
      <c r="N114" s="128">
        <f>N86</f>
        <v>0</v>
      </c>
      <c r="O114" s="128">
        <f>O86</f>
        <v>0</v>
      </c>
      <c r="P114" s="128">
        <f>P86</f>
        <v>0</v>
      </c>
      <c r="Q114" s="128">
        <f>Q86</f>
        <v>0</v>
      </c>
      <c r="R114" s="20" t="str">
        <f>IF(L114=0," ",(N114-L114)/L114)</f>
        <v xml:space="preserve"> </v>
      </c>
      <c r="S114" s="21" t="str">
        <f>IF(M114=0," ",(O114-M114)/M114)</f>
        <v xml:space="preserve"> </v>
      </c>
      <c r="T114" s="20" t="str">
        <f>IF(E114=0," ",(P114/E114))</f>
        <v xml:space="preserve"> </v>
      </c>
      <c r="U114" s="21" t="str">
        <f>IF(E114=0," ",(Q114/E114))</f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120</v>
      </c>
    </row>
    <row r="117" spans="1:23" x14ac:dyDescent="0.2">
      <c r="A117" s="29" t="s">
        <v>121</v>
      </c>
    </row>
    <row r="118" spans="1:23" x14ac:dyDescent="0.2">
      <c r="A118" s="29" t="s">
        <v>122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123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124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125</v>
      </c>
    </row>
    <row r="124" spans="1:23" x14ac:dyDescent="0.2">
      <c r="A124" s="30" t="s">
        <v>91</v>
      </c>
      <c r="G124" s="30" t="s">
        <v>91</v>
      </c>
      <c r="W124" s="30"/>
    </row>
    <row r="125" spans="1:23" x14ac:dyDescent="0.2">
      <c r="A125" s="30"/>
      <c r="G125" s="30"/>
      <c r="W125" s="30"/>
    </row>
    <row r="126" spans="1:23" x14ac:dyDescent="0.2">
      <c r="A126" s="30" t="s">
        <v>91</v>
      </c>
      <c r="G126" s="30" t="s">
        <v>91</v>
      </c>
      <c r="W126" s="30"/>
    </row>
  </sheetData>
  <sheetProtection algorithmName="SHA-512" hashValue="WUIKAgqqHftEoCxv0arNaxUxaY6RcpWiuiB/bRvdP3GIZ3sbXsNVhp51b6NyPQ+LqK0iLWLQnzIAF3NkV4tYWQ==" saltValue="H3q6kl+njZkQXkyx7dg9DA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CC07B-9D1D-44E8-81FE-20311AB50F0A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132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1</v>
      </c>
    </row>
    <row r="10" spans="1:23" ht="12.95" customHeight="1" x14ac:dyDescent="0.2">
      <c r="A10" s="47" t="s">
        <v>37</v>
      </c>
      <c r="B10" s="92">
        <v>58640000</v>
      </c>
      <c r="C10" s="92"/>
      <c r="D10" s="92"/>
      <c r="E10" s="92">
        <f>$B10      +$C10      +$D10</f>
        <v>58640000</v>
      </c>
      <c r="F10" s="93">
        <v>58640000</v>
      </c>
      <c r="G10" s="94">
        <v>58640000</v>
      </c>
      <c r="H10" s="93">
        <v>6570000</v>
      </c>
      <c r="I10" s="94">
        <v>3484325</v>
      </c>
      <c r="J10" s="93">
        <v>10820000</v>
      </c>
      <c r="K10" s="94">
        <v>-2287280</v>
      </c>
      <c r="L10" s="93">
        <v>4554000</v>
      </c>
      <c r="M10" s="94">
        <v>3857287</v>
      </c>
      <c r="N10" s="93"/>
      <c r="O10" s="94"/>
      <c r="P10" s="93">
        <f>$H10      +$J10      +$L10      +$N10</f>
        <v>21944000</v>
      </c>
      <c r="Q10" s="94">
        <f>$I10      +$K10      +$M10      +$O10</f>
        <v>5054332</v>
      </c>
      <c r="R10" s="48">
        <f>IF(($J10      =0),0,((($L10      -$J10      )/$J10      )*100))</f>
        <v>-57.91127541589649</v>
      </c>
      <c r="S10" s="49">
        <f>IF(($K10      =0),0,((($M10      -$K10      )/$K10      )*100))</f>
        <v>-268.64078731069219</v>
      </c>
      <c r="T10" s="48">
        <f>IF(($E10      =0),0,(($P10      /$E10      )*100))</f>
        <v>37.421555252387449</v>
      </c>
      <c r="U10" s="50">
        <f>IF(($E10      =0),0,(($Q10      /$E10      )*100))</f>
        <v>8.6192564802182812</v>
      </c>
      <c r="V10" s="93">
        <v>0</v>
      </c>
      <c r="W10" s="94" t="s">
        <v>1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>$B11      +$C11      +$D11</f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>$H11      +$J11      +$L11      +$N11</f>
        <v>0</v>
      </c>
      <c r="Q11" s="94">
        <f>$I11      +$K11      +$M11      +$O11</f>
        <v>0</v>
      </c>
      <c r="R11" s="48">
        <f>IF(($J11      =0),0,((($L11      -$J11      )/$J11      )*100))</f>
        <v>0</v>
      </c>
      <c r="S11" s="49">
        <f>IF(($K11      =0),0,((($M11      -$K11      )/$K11      )*100))</f>
        <v>0</v>
      </c>
      <c r="T11" s="48">
        <f>IF(($E11      =0),0,(($P11      /$E11      )*100))</f>
        <v>0</v>
      </c>
      <c r="U11" s="50">
        <f>IF(($E11      =0),0,(($Q11      /$E11      )*100))</f>
        <v>0</v>
      </c>
      <c r="V11" s="93">
        <v>0</v>
      </c>
      <c r="W11" s="94" t="s">
        <v>1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>$B12      +$C12      +$D12</f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>$H12      +$J12      +$L12      +$N12</f>
        <v>0</v>
      </c>
      <c r="Q12" s="94">
        <f>$I12      +$K12      +$M12      +$O12</f>
        <v>0</v>
      </c>
      <c r="R12" s="48">
        <f>IF(($J12      =0),0,((($L12      -$J12      )/$J12      )*100))</f>
        <v>0</v>
      </c>
      <c r="S12" s="49">
        <f>IF(($K12      =0),0,((($M12      -$K12      )/$K12      )*100))</f>
        <v>0</v>
      </c>
      <c r="T12" s="48">
        <f>IF(($E12      =0),0,(($P12      /$E12      )*100))</f>
        <v>0</v>
      </c>
      <c r="U12" s="50">
        <f>IF(($E12      =0),0,(($Q12      /$E12      )*100))</f>
        <v>0</v>
      </c>
      <c r="V12" s="93">
        <v>0</v>
      </c>
      <c r="W12" s="94" t="s">
        <v>1</v>
      </c>
    </row>
    <row r="13" spans="1:23" ht="12.95" customHeight="1" x14ac:dyDescent="0.2">
      <c r="A13" s="47" t="s">
        <v>40</v>
      </c>
      <c r="B13" s="92">
        <v>47869000</v>
      </c>
      <c r="C13" s="92">
        <v>-21707000</v>
      </c>
      <c r="D13" s="92"/>
      <c r="E13" s="92">
        <f>$B13      +$C13      +$D13</f>
        <v>26162000</v>
      </c>
      <c r="F13" s="93">
        <v>26162000</v>
      </c>
      <c r="G13" s="94">
        <v>26162000</v>
      </c>
      <c r="H13" s="93">
        <v>3137000</v>
      </c>
      <c r="I13" s="94"/>
      <c r="J13" s="93">
        <v>9111000</v>
      </c>
      <c r="K13" s="94">
        <v>2689195</v>
      </c>
      <c r="L13" s="93">
        <v>2685000</v>
      </c>
      <c r="M13" s="94">
        <v>10354723</v>
      </c>
      <c r="N13" s="93"/>
      <c r="O13" s="94"/>
      <c r="P13" s="93">
        <f>$H13      +$J13      +$L13      +$N13</f>
        <v>14933000</v>
      </c>
      <c r="Q13" s="94">
        <f>$I13      +$K13      +$M13      +$O13</f>
        <v>13043918</v>
      </c>
      <c r="R13" s="48">
        <f>IF(($J13      =0),0,((($L13      -$J13      )/$J13      )*100))</f>
        <v>-70.530128416200199</v>
      </c>
      <c r="S13" s="49">
        <f>IF(($K13      =0),0,((($M13      -$K13      )/$K13      )*100))</f>
        <v>285.04916898923284</v>
      </c>
      <c r="T13" s="48">
        <f>IF(($E13      =0),0,(($P13      /$E13      )*100))</f>
        <v>57.078969497744822</v>
      </c>
      <c r="U13" s="50">
        <f>IF(($E13      =0),0,(($Q13      /$E13      )*100))</f>
        <v>49.858260071859952</v>
      </c>
      <c r="V13" s="93">
        <v>0</v>
      </c>
      <c r="W13" s="94" t="s">
        <v>1</v>
      </c>
    </row>
    <row r="14" spans="1:23" ht="12.95" customHeight="1" x14ac:dyDescent="0.2">
      <c r="A14" s="47" t="s">
        <v>41</v>
      </c>
      <c r="B14" s="92">
        <v>2700000</v>
      </c>
      <c r="C14" s="92">
        <v>-1820000</v>
      </c>
      <c r="D14" s="92"/>
      <c r="E14" s="92">
        <f>$B14      +$C14      +$D14</f>
        <v>880000</v>
      </c>
      <c r="F14" s="93">
        <v>880000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>$H14      +$J14      +$L14      +$N14</f>
        <v>0</v>
      </c>
      <c r="Q14" s="94">
        <f>$I14      +$K14      +$M14      +$O14</f>
        <v>0</v>
      </c>
      <c r="R14" s="48">
        <f>IF(($J14      =0),0,((($L14      -$J14      )/$J14      )*100))</f>
        <v>0</v>
      </c>
      <c r="S14" s="49">
        <f>IF(($K14      =0),0,((($M14      -$K14      )/$K14      )*100))</f>
        <v>0</v>
      </c>
      <c r="T14" s="48">
        <f>IF(($E14      =0),0,(($P14      /$E14      )*100))</f>
        <v>0</v>
      </c>
      <c r="U14" s="50">
        <f>IF(($E14      =0),0,(($Q14      /$E14      )*100))</f>
        <v>0</v>
      </c>
      <c r="V14" s="93">
        <v>0</v>
      </c>
      <c r="W14" s="94" t="s">
        <v>1</v>
      </c>
    </row>
    <row r="15" spans="1:23" ht="12.95" customHeight="1" x14ac:dyDescent="0.2">
      <c r="A15" s="51" t="s">
        <v>42</v>
      </c>
      <c r="B15" s="95">
        <f>SUM(B9:B14)</f>
        <v>109209000</v>
      </c>
      <c r="C15" s="95">
        <f>SUM(C9:C14)</f>
        <v>-23527000</v>
      </c>
      <c r="D15" s="95"/>
      <c r="E15" s="95">
        <f>$B15      +$C15      +$D15</f>
        <v>85682000</v>
      </c>
      <c r="F15" s="96">
        <f>SUM(F9:F14)</f>
        <v>85682000</v>
      </c>
      <c r="G15" s="97">
        <f>SUM(G9:G14)</f>
        <v>84802000</v>
      </c>
      <c r="H15" s="96">
        <f>SUM(H9:H14)</f>
        <v>9707000</v>
      </c>
      <c r="I15" s="97">
        <f>SUM(I9:I14)</f>
        <v>3484325</v>
      </c>
      <c r="J15" s="96">
        <f>SUM(J9:J14)</f>
        <v>19931000</v>
      </c>
      <c r="K15" s="97">
        <f>SUM(K9:K14)</f>
        <v>401915</v>
      </c>
      <c r="L15" s="96">
        <f>SUM(L9:L14)</f>
        <v>7239000</v>
      </c>
      <c r="M15" s="97">
        <f>SUM(M9:M14)</f>
        <v>14212010</v>
      </c>
      <c r="N15" s="96">
        <f>SUM(N9:N14)</f>
        <v>0</v>
      </c>
      <c r="O15" s="97">
        <f>SUM(O9:O14)</f>
        <v>0</v>
      </c>
      <c r="P15" s="96">
        <f>$H15      +$J15      +$L15      +$N15</f>
        <v>36877000</v>
      </c>
      <c r="Q15" s="97">
        <f>$I15      +$K15      +$M15      +$O15</f>
        <v>18098250</v>
      </c>
      <c r="R15" s="52">
        <f>IF(($J15      =0),0,((($L15      -$J15      )/$J15      )*100))</f>
        <v>-63.679694947569111</v>
      </c>
      <c r="S15" s="53">
        <f>IF(($K15      =0),0,((($M15      -$K15      )/$K15      )*100))</f>
        <v>3436.073547889479</v>
      </c>
      <c r="T15" s="52">
        <f>IF((SUM($E9:$E13))=0,0,(P15/(SUM($E9:$E13))*100))</f>
        <v>43.486002688615834</v>
      </c>
      <c r="U15" s="54">
        <f>IF((SUM($E9:$E13))=0,0,(Q15/(SUM($E9:$E13))*100))</f>
        <v>21.341772599702839</v>
      </c>
      <c r="V15" s="96">
        <f>SUM(V9:V14)</f>
        <v>0</v>
      </c>
      <c r="W15" s="97" t="s">
        <v>1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>$H17      +$J17      +$L17      +$N17</f>
        <v>0</v>
      </c>
      <c r="Q17" s="94">
        <f>$I17      +$K17      +$M17      +$O17</f>
        <v>0</v>
      </c>
      <c r="R17" s="48">
        <f>IF(($J17      =0),0,((($L17      -$J17      )/$J17      )*100))</f>
        <v>0</v>
      </c>
      <c r="S17" s="49">
        <f>IF(($K17      =0),0,((($M17      -$K17      )/$K17      )*100))</f>
        <v>0</v>
      </c>
      <c r="T17" s="48">
        <f>IF(($E17      =0),0,(($P17      /$E17      )*100))</f>
        <v>0</v>
      </c>
      <c r="U17" s="50">
        <f>IF(($E17      =0),0,(($Q17      /$E17      )*100))</f>
        <v>0</v>
      </c>
      <c r="V17" s="93">
        <v>0</v>
      </c>
      <c r="W17" s="94" t="s">
        <v>1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>$H18      +$J18      +$L18      +$N18</f>
        <v>0</v>
      </c>
      <c r="Q18" s="94">
        <f>$I18      +$K18      +$M18      +$O18</f>
        <v>0</v>
      </c>
      <c r="R18" s="48">
        <f>IF(($J18      =0),0,((($L18      -$J18      )/$J18      )*100))</f>
        <v>0</v>
      </c>
      <c r="S18" s="49">
        <f>IF(($K18      =0),0,((($M18      -$K18      )/$K18      )*100))</f>
        <v>0</v>
      </c>
      <c r="T18" s="48">
        <f>IF(($E18      =0),0,(($P18      /$E18      )*100))</f>
        <v>0</v>
      </c>
      <c r="U18" s="50">
        <f>IF(($E18      =0),0,(($Q18      /$E18      )*100))</f>
        <v>0</v>
      </c>
      <c r="V18" s="93">
        <v>0</v>
      </c>
      <c r="W18" s="94" t="s">
        <v>1</v>
      </c>
    </row>
    <row r="19" spans="1:23" ht="12.95" customHeight="1" x14ac:dyDescent="0.2">
      <c r="A19" s="47" t="s">
        <v>46</v>
      </c>
      <c r="B19" s="92">
        <v>15900000</v>
      </c>
      <c r="C19" s="92"/>
      <c r="D19" s="92"/>
      <c r="E19" s="92">
        <f>$B19      +$C19      +$D19</f>
        <v>15900000</v>
      </c>
      <c r="F19" s="93">
        <v>15900000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>$H19      +$J19      +$L19      +$N19</f>
        <v>0</v>
      </c>
      <c r="Q19" s="94">
        <f>$I19      +$K19      +$M19      +$O19</f>
        <v>0</v>
      </c>
      <c r="R19" s="48">
        <f>IF(($J19      =0),0,((($L19      -$J19      )/$J19      )*100))</f>
        <v>0</v>
      </c>
      <c r="S19" s="49">
        <f>IF(($K19      =0),0,((($M19      -$K19      )/$K19      )*100))</f>
        <v>0</v>
      </c>
      <c r="T19" s="48">
        <f>IF(($E19      =0),0,(($P19      /$E19      )*100))</f>
        <v>0</v>
      </c>
      <c r="U19" s="50">
        <f>IF(($E19      =0),0,(($Q19      /$E19      )*100))</f>
        <v>0</v>
      </c>
      <c r="V19" s="93">
        <v>0</v>
      </c>
      <c r="W19" s="94" t="s">
        <v>1</v>
      </c>
    </row>
    <row r="20" spans="1:23" ht="12.95" customHeight="1" x14ac:dyDescent="0.2">
      <c r="A20" s="47" t="s">
        <v>47</v>
      </c>
      <c r="B20" s="92">
        <v>12458000</v>
      </c>
      <c r="C20" s="92">
        <v>27587000</v>
      </c>
      <c r="D20" s="92"/>
      <c r="E20" s="92">
        <f>$B20      +$C20      +$D20</f>
        <v>40045000</v>
      </c>
      <c r="F20" s="93">
        <v>40045000</v>
      </c>
      <c r="G20" s="94">
        <v>40045000</v>
      </c>
      <c r="H20" s="93">
        <v>2413000</v>
      </c>
      <c r="I20" s="94"/>
      <c r="J20" s="93">
        <v>8297000</v>
      </c>
      <c r="K20" s="94"/>
      <c r="L20" s="93"/>
      <c r="M20" s="94"/>
      <c r="N20" s="93"/>
      <c r="O20" s="94"/>
      <c r="P20" s="93">
        <f>$H20      +$J20      +$L20      +$N20</f>
        <v>10710000</v>
      </c>
      <c r="Q20" s="94">
        <f>$I20      +$K20      +$M20      +$O20</f>
        <v>0</v>
      </c>
      <c r="R20" s="48">
        <f>IF(($J20      =0),0,((($L20      -$J20      )/$J20      )*100))</f>
        <v>-100</v>
      </c>
      <c r="S20" s="49">
        <f>IF(($K20      =0),0,((($M20      -$K20      )/$K20      )*100))</f>
        <v>0</v>
      </c>
      <c r="T20" s="48">
        <f>IF(($E20      =0),0,(($P20      /$E20      )*100))</f>
        <v>26.744911974029218</v>
      </c>
      <c r="U20" s="50">
        <f>IF(($E20      =0),0,(($Q20      /$E20      )*100))</f>
        <v>0</v>
      </c>
      <c r="V20" s="93">
        <v>0</v>
      </c>
      <c r="W20" s="94" t="s">
        <v>1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>$B21      +$C21      +$D21</f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>$H21      +$J21      +$L21      +$N21</f>
        <v>0</v>
      </c>
      <c r="Q21" s="94">
        <f>$I21      +$K21      +$M21      +$O21</f>
        <v>0</v>
      </c>
      <c r="R21" s="48">
        <f>IF(($J21      =0),0,((($L21      -$J21      )/$J21      )*100))</f>
        <v>0</v>
      </c>
      <c r="S21" s="49">
        <f>IF(($K21      =0),0,((($M21      -$K21      )/$K21      )*100))</f>
        <v>0</v>
      </c>
      <c r="T21" s="48">
        <f>IF(($E21      =0),0,(($P21      /$E21      )*100))</f>
        <v>0</v>
      </c>
      <c r="U21" s="50">
        <f>IF(($E21      =0),0,(($Q21      /$E21      )*100))</f>
        <v>0</v>
      </c>
      <c r="V21" s="93">
        <v>0</v>
      </c>
      <c r="W21" s="94" t="s">
        <v>1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>$B22      +$C22      +$D22</f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>$H22      +$J22      +$L22      +$N22</f>
        <v>0</v>
      </c>
      <c r="Q22" s="94">
        <f>$I22      +$K22      +$M22      +$O22</f>
        <v>0</v>
      </c>
      <c r="R22" s="48">
        <f>IF(($J22      =0),0,((($L22      -$J22      )/$J22      )*100))</f>
        <v>0</v>
      </c>
      <c r="S22" s="49">
        <f>IF(($K22      =0),0,((($M22      -$K22      )/$K22      )*100))</f>
        <v>0</v>
      </c>
      <c r="T22" s="48">
        <f>IF(($E22      =0),0,(($P22      /$E22      )*100))</f>
        <v>0</v>
      </c>
      <c r="U22" s="50">
        <f>IF(($E22      =0),0,(($Q22      /$E22      )*100))</f>
        <v>0</v>
      </c>
      <c r="V22" s="93">
        <v>0</v>
      </c>
      <c r="W22" s="94" t="s">
        <v>1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>$B23      +$C23      +$D23</f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>$H23      +$J23      +$L23      +$N23</f>
        <v>0</v>
      </c>
      <c r="Q23" s="94">
        <f>$I23      +$K23      +$M23      +$O23</f>
        <v>0</v>
      </c>
      <c r="R23" s="48">
        <f>IF(($J23      =0),0,((($L23      -$J23      )/$J23      )*100))</f>
        <v>0</v>
      </c>
      <c r="S23" s="49">
        <f>IF(($K23      =0),0,((($M23      -$K23      )/$K23      )*100))</f>
        <v>0</v>
      </c>
      <c r="T23" s="48">
        <f>IF(($E23      =0),0,(($P23      /$E23      )*100))</f>
        <v>0</v>
      </c>
      <c r="U23" s="50">
        <f>IF(($E23      =0),0,(($Q23      /$E23      )*100))</f>
        <v>0</v>
      </c>
      <c r="V23" s="93">
        <v>0</v>
      </c>
      <c r="W23" s="94" t="s">
        <v>1</v>
      </c>
    </row>
    <row r="24" spans="1:23" ht="12.95" customHeight="1" x14ac:dyDescent="0.2">
      <c r="A24" s="51" t="s">
        <v>42</v>
      </c>
      <c r="B24" s="95">
        <f>SUM(B17:B23)</f>
        <v>28358000</v>
      </c>
      <c r="C24" s="95">
        <f>SUM(C17:C23)</f>
        <v>27587000</v>
      </c>
      <c r="D24" s="95"/>
      <c r="E24" s="95">
        <f>$B24      +$C24      +$D24</f>
        <v>55945000</v>
      </c>
      <c r="F24" s="96">
        <f>SUM(F17:F23)</f>
        <v>55945000</v>
      </c>
      <c r="G24" s="97">
        <f>SUM(G17:G23)</f>
        <v>40045000</v>
      </c>
      <c r="H24" s="96">
        <f>SUM(H17:H23)</f>
        <v>2413000</v>
      </c>
      <c r="I24" s="97">
        <f>SUM(I17:I23)</f>
        <v>0</v>
      </c>
      <c r="J24" s="96">
        <f>SUM(J17:J23)</f>
        <v>8297000</v>
      </c>
      <c r="K24" s="97">
        <f>SUM(K17:K23)</f>
        <v>0</v>
      </c>
      <c r="L24" s="96">
        <f>SUM(L17:L23)</f>
        <v>0</v>
      </c>
      <c r="M24" s="97">
        <f>SUM(M17:M23)</f>
        <v>0</v>
      </c>
      <c r="N24" s="96">
        <f>SUM(N17:N23)</f>
        <v>0</v>
      </c>
      <c r="O24" s="97">
        <f>SUM(O17:O23)</f>
        <v>0</v>
      </c>
      <c r="P24" s="96">
        <f>$H24      +$J24      +$L24      +$N24</f>
        <v>10710000</v>
      </c>
      <c r="Q24" s="97">
        <f>$I24      +$K24      +$M24      +$O24</f>
        <v>0</v>
      </c>
      <c r="R24" s="52">
        <f>IF(($J24      =0),0,((($L24      -$J24      )/$J24      )*100))</f>
        <v>-100</v>
      </c>
      <c r="S24" s="53">
        <f>IF(($K24      =0),0,((($M24      -$K24      )/$K24      )*100))</f>
        <v>0</v>
      </c>
      <c r="T24" s="52">
        <f>IF(($E24-$E19-$E23)   =0,0,($P24   /($E24-$E19-$E23)   )*100)</f>
        <v>26.744911974029218</v>
      </c>
      <c r="U24" s="54">
        <f>IF(($E24-$E19-$E23)   =0,0,($Q24   /($E24-$E19-$E23)   )*100)</f>
        <v>0</v>
      </c>
      <c r="V24" s="96">
        <f>SUM(V17:V23)</f>
        <v>0</v>
      </c>
      <c r="W24" s="97" t="s">
        <v>1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1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1</v>
      </c>
    </row>
    <row r="28" spans="1:23" ht="12.95" customHeight="1" x14ac:dyDescent="0.2">
      <c r="A28" s="47" t="s">
        <v>54</v>
      </c>
      <c r="B28" s="92">
        <v>257603000</v>
      </c>
      <c r="C28" s="92">
        <v>311000000</v>
      </c>
      <c r="D28" s="92"/>
      <c r="E28" s="92">
        <f>$B28      +$C28      +$D28</f>
        <v>568603000</v>
      </c>
      <c r="F28" s="93">
        <v>568603000</v>
      </c>
      <c r="G28" s="94">
        <v>568603000</v>
      </c>
      <c r="H28" s="93">
        <v>83865000</v>
      </c>
      <c r="I28" s="94">
        <v>31220125</v>
      </c>
      <c r="J28" s="93">
        <v>88660000</v>
      </c>
      <c r="K28" s="94">
        <v>130646514</v>
      </c>
      <c r="L28" s="93">
        <v>57784000</v>
      </c>
      <c r="M28" s="94">
        <v>60803274</v>
      </c>
      <c r="N28" s="93"/>
      <c r="O28" s="94"/>
      <c r="P28" s="93">
        <f>$H28      +$J28      +$L28      +$N28</f>
        <v>230309000</v>
      </c>
      <c r="Q28" s="94">
        <f>$I28      +$K28      +$M28      +$O28</f>
        <v>222669913</v>
      </c>
      <c r="R28" s="48">
        <f>IF(($J28      =0),0,((($L28      -$J28      )/$J28      )*100))</f>
        <v>-34.825174825174827</v>
      </c>
      <c r="S28" s="49">
        <f>IF(($K28      =0),0,((($M28      -$K28      )/$K28      )*100))</f>
        <v>-53.459704252039977</v>
      </c>
      <c r="T28" s="48">
        <f>IF(($E28      =0),0,(($P28      /$E28      )*100))</f>
        <v>40.504358928813247</v>
      </c>
      <c r="U28" s="50">
        <f>IF(($E28      =0),0,(($Q28      /$E28      )*100))</f>
        <v>39.160875514198835</v>
      </c>
      <c r="V28" s="93">
        <v>0</v>
      </c>
      <c r="W28" s="94" t="s">
        <v>1</v>
      </c>
    </row>
    <row r="29" spans="1:23" ht="12.95" customHeight="1" x14ac:dyDescent="0.2">
      <c r="A29" s="47" t="s">
        <v>55</v>
      </c>
      <c r="B29" s="92">
        <v>10432000</v>
      </c>
      <c r="C29" s="92"/>
      <c r="D29" s="92"/>
      <c r="E29" s="92">
        <f>$B29      +$C29      +$D29</f>
        <v>10432000</v>
      </c>
      <c r="F29" s="93">
        <v>10432000</v>
      </c>
      <c r="G29" s="94">
        <v>10432000</v>
      </c>
      <c r="H29" s="93">
        <v>1418000</v>
      </c>
      <c r="I29" s="94">
        <v>-1909000</v>
      </c>
      <c r="J29" s="93">
        <v>2365000</v>
      </c>
      <c r="K29" s="94"/>
      <c r="L29" s="93">
        <v>2709000</v>
      </c>
      <c r="M29" s="94">
        <v>753788</v>
      </c>
      <c r="N29" s="93"/>
      <c r="O29" s="94"/>
      <c r="P29" s="93">
        <f>$H29      +$J29      +$L29      +$N29</f>
        <v>6492000</v>
      </c>
      <c r="Q29" s="94">
        <f>$I29      +$K29      +$M29      +$O29</f>
        <v>-1155212</v>
      </c>
      <c r="R29" s="48">
        <f>IF(($J29      =0),0,((($L29      -$J29      )/$J29      )*100))</f>
        <v>14.545454545454545</v>
      </c>
      <c r="S29" s="49">
        <f>IF(($K29      =0),0,((($M29      -$K29      )/$K29      )*100))</f>
        <v>0</v>
      </c>
      <c r="T29" s="48">
        <f>IF(($E29      =0),0,(($P29      /$E29      )*100))</f>
        <v>62.231595092024541</v>
      </c>
      <c r="U29" s="50">
        <f>IF(($E29      =0),0,(($Q29      /$E29      )*100))</f>
        <v>-11.073734662576687</v>
      </c>
      <c r="V29" s="93">
        <v>0</v>
      </c>
      <c r="W29" s="94" t="s">
        <v>1</v>
      </c>
    </row>
    <row r="30" spans="1:23" ht="12.95" customHeight="1" x14ac:dyDescent="0.2">
      <c r="A30" s="51" t="s">
        <v>42</v>
      </c>
      <c r="B30" s="95">
        <f>SUM(B26:B29)</f>
        <v>268035000</v>
      </c>
      <c r="C30" s="95">
        <f>SUM(C26:C29)</f>
        <v>311000000</v>
      </c>
      <c r="D30" s="95"/>
      <c r="E30" s="95">
        <f>$B30      +$C30      +$D30</f>
        <v>579035000</v>
      </c>
      <c r="F30" s="96">
        <f>SUM(F26:F29)</f>
        <v>579035000</v>
      </c>
      <c r="G30" s="97">
        <f>SUM(G26:G29)</f>
        <v>579035000</v>
      </c>
      <c r="H30" s="96">
        <f>SUM(H26:H29)</f>
        <v>85283000</v>
      </c>
      <c r="I30" s="97">
        <f>SUM(I26:I29)</f>
        <v>29311125</v>
      </c>
      <c r="J30" s="96">
        <f>SUM(J26:J29)</f>
        <v>91025000</v>
      </c>
      <c r="K30" s="97">
        <f>SUM(K26:K29)</f>
        <v>130646514</v>
      </c>
      <c r="L30" s="96">
        <f>SUM(L26:L29)</f>
        <v>60493000</v>
      </c>
      <c r="M30" s="97">
        <f>SUM(M26:M29)</f>
        <v>61557062</v>
      </c>
      <c r="N30" s="96">
        <f>SUM(N26:N29)</f>
        <v>0</v>
      </c>
      <c r="O30" s="97">
        <f>SUM(O26:O29)</f>
        <v>0</v>
      </c>
      <c r="P30" s="96">
        <f>$H30      +$J30      +$L30      +$N30</f>
        <v>236801000</v>
      </c>
      <c r="Q30" s="97">
        <f>$I30      +$K30      +$M30      +$O30</f>
        <v>221514701</v>
      </c>
      <c r="R30" s="52">
        <f>IF(($J30      =0),0,((($L30      -$J30      )/$J30      )*100))</f>
        <v>-33.542433397418293</v>
      </c>
      <c r="S30" s="53">
        <f>IF(($K30      =0),0,((($M30      -$K30      )/$K30      )*100))</f>
        <v>-52.882736695140601</v>
      </c>
      <c r="T30" s="52">
        <f>IF($E30   =0,0,($P30   /$E30   )*100)</f>
        <v>40.895800771974059</v>
      </c>
      <c r="U30" s="54">
        <f>IF($E30   =0,0,($Q30   /$E30   )*100)</f>
        <v>38.255839629728769</v>
      </c>
      <c r="V30" s="96">
        <f>SUM(V26:V29)</f>
        <v>0</v>
      </c>
      <c r="W30" s="97" t="s">
        <v>1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37682000</v>
      </c>
      <c r="C32" s="92">
        <v>-1673000</v>
      </c>
      <c r="D32" s="92"/>
      <c r="E32" s="92">
        <f>$B32      +$C32      +$D32</f>
        <v>36009000</v>
      </c>
      <c r="F32" s="93">
        <v>36009000</v>
      </c>
      <c r="G32" s="94">
        <v>36009000</v>
      </c>
      <c r="H32" s="93">
        <v>8864000</v>
      </c>
      <c r="I32" s="94">
        <v>2472034</v>
      </c>
      <c r="J32" s="93">
        <v>3397000</v>
      </c>
      <c r="K32" s="94">
        <v>7964702</v>
      </c>
      <c r="L32" s="93">
        <v>6204000</v>
      </c>
      <c r="M32" s="94">
        <v>3193075</v>
      </c>
      <c r="N32" s="93"/>
      <c r="O32" s="94"/>
      <c r="P32" s="93">
        <f>$H32      +$J32      +$L32      +$N32</f>
        <v>18465000</v>
      </c>
      <c r="Q32" s="94">
        <f>$I32      +$K32      +$M32      +$O32</f>
        <v>13629811</v>
      </c>
      <c r="R32" s="48">
        <f>IF(($J32      =0),0,((($L32      -$J32      )/$J32      )*100))</f>
        <v>82.631733882837793</v>
      </c>
      <c r="S32" s="49">
        <f>IF(($K32      =0),0,((($M32      -$K32      )/$K32      )*100))</f>
        <v>-59.909673958925268</v>
      </c>
      <c r="T32" s="48">
        <f>IF(($E32      =0),0,(($P32      /$E32      )*100))</f>
        <v>51.278846954927936</v>
      </c>
      <c r="U32" s="50">
        <f>IF(($E32      =0),0,(($Q32      /$E32      )*100))</f>
        <v>37.85112333027854</v>
      </c>
      <c r="V32" s="93">
        <v>0</v>
      </c>
      <c r="W32" s="94" t="s">
        <v>1</v>
      </c>
    </row>
    <row r="33" spans="1:23" ht="12.95" customHeight="1" x14ac:dyDescent="0.2">
      <c r="A33" s="51" t="s">
        <v>42</v>
      </c>
      <c r="B33" s="95">
        <f>B32</f>
        <v>37682000</v>
      </c>
      <c r="C33" s="95">
        <f>C32</f>
        <v>-1673000</v>
      </c>
      <c r="D33" s="95"/>
      <c r="E33" s="95">
        <f>$B33      +$C33      +$D33</f>
        <v>36009000</v>
      </c>
      <c r="F33" s="96">
        <f>F32</f>
        <v>36009000</v>
      </c>
      <c r="G33" s="97">
        <f>G32</f>
        <v>36009000</v>
      </c>
      <c r="H33" s="96">
        <f>H32</f>
        <v>8864000</v>
      </c>
      <c r="I33" s="97">
        <f>I32</f>
        <v>2472034</v>
      </c>
      <c r="J33" s="96">
        <f>J32</f>
        <v>3397000</v>
      </c>
      <c r="K33" s="97">
        <f>K32</f>
        <v>7964702</v>
      </c>
      <c r="L33" s="96">
        <f>L32</f>
        <v>6204000</v>
      </c>
      <c r="M33" s="97">
        <f>M32</f>
        <v>3193075</v>
      </c>
      <c r="N33" s="96">
        <f>N32</f>
        <v>0</v>
      </c>
      <c r="O33" s="97">
        <f>O32</f>
        <v>0</v>
      </c>
      <c r="P33" s="96">
        <f>$H33      +$J33      +$L33      +$N33</f>
        <v>18465000</v>
      </c>
      <c r="Q33" s="97">
        <f>$I33      +$K33      +$M33      +$O33</f>
        <v>13629811</v>
      </c>
      <c r="R33" s="52">
        <f>IF(($J33      =0),0,((($L33      -$J33      )/$J33      )*100))</f>
        <v>82.631733882837793</v>
      </c>
      <c r="S33" s="53">
        <f>IF(($K33      =0),0,((($M33      -$K33      )/$K33      )*100))</f>
        <v>-59.909673958925268</v>
      </c>
      <c r="T33" s="52">
        <f>IF($E33   =0,0,($P33   /$E33   )*100)</f>
        <v>51.278846954927936</v>
      </c>
      <c r="U33" s="54">
        <f>IF($E33   =0,0,($Q33   /$E33   )*100)</f>
        <v>37.85112333027854</v>
      </c>
      <c r="V33" s="96">
        <f>V32</f>
        <v>0</v>
      </c>
      <c r="W33" s="97" t="s">
        <v>1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96543000</v>
      </c>
      <c r="C35" s="92">
        <v>-28300000</v>
      </c>
      <c r="D35" s="92"/>
      <c r="E35" s="92">
        <f>$B35      +$C35      +$D35</f>
        <v>68243000</v>
      </c>
      <c r="F35" s="93">
        <v>68243000</v>
      </c>
      <c r="G35" s="94">
        <v>68243000</v>
      </c>
      <c r="H35" s="93">
        <v>5126000</v>
      </c>
      <c r="I35" s="94">
        <v>644715</v>
      </c>
      <c r="J35" s="93">
        <v>15092000</v>
      </c>
      <c r="K35" s="94">
        <v>20898245</v>
      </c>
      <c r="L35" s="93">
        <v>20903000</v>
      </c>
      <c r="M35" s="94">
        <v>5120826</v>
      </c>
      <c r="N35" s="93"/>
      <c r="O35" s="94"/>
      <c r="P35" s="93">
        <f>$H35      +$J35      +$L35      +$N35</f>
        <v>41121000</v>
      </c>
      <c r="Q35" s="94">
        <f>$I35      +$K35      +$M35      +$O35</f>
        <v>26663786</v>
      </c>
      <c r="R35" s="48">
        <f>IF(($J35      =0),0,((($L35      -$J35      )/$J35      )*100))</f>
        <v>38.503843095679827</v>
      </c>
      <c r="S35" s="49">
        <f>IF(($K35      =0),0,((($M35      -$K35      )/$K35      )*100))</f>
        <v>-75.496382590978328</v>
      </c>
      <c r="T35" s="48">
        <f>IF(($E35      =0),0,(($P35      /$E35      )*100))</f>
        <v>60.256729627947195</v>
      </c>
      <c r="U35" s="50">
        <f>IF(($E35      =0),0,(($Q35      /$E35      )*100))</f>
        <v>39.071825681754909</v>
      </c>
      <c r="V35" s="93">
        <v>4431000</v>
      </c>
      <c r="W35" s="94" t="s">
        <v>1</v>
      </c>
    </row>
    <row r="36" spans="1:23" ht="12.95" customHeight="1" x14ac:dyDescent="0.2">
      <c r="A36" s="47" t="s">
        <v>60</v>
      </c>
      <c r="B36" s="92">
        <v>571914000</v>
      </c>
      <c r="C36" s="92">
        <v>-14301000</v>
      </c>
      <c r="D36" s="92"/>
      <c r="E36" s="92">
        <f>$B36      +$C36      +$D36</f>
        <v>557613000</v>
      </c>
      <c r="F36" s="93">
        <v>557613000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>$H36      +$J36      +$L36      +$N36</f>
        <v>0</v>
      </c>
      <c r="Q36" s="94">
        <f>$I36      +$K36      +$M36      +$O36</f>
        <v>0</v>
      </c>
      <c r="R36" s="48">
        <f>IF(($J36      =0),0,((($L36      -$J36      )/$J36      )*100))</f>
        <v>0</v>
      </c>
      <c r="S36" s="49">
        <f>IF(($K36      =0),0,((($M36      -$K36      )/$K36      )*100))</f>
        <v>0</v>
      </c>
      <c r="T36" s="48">
        <f>IF(($E36      =0),0,(($P36      /$E36      )*100))</f>
        <v>0</v>
      </c>
      <c r="U36" s="50">
        <f>IF(($E36      =0),0,(($Q36      /$E36      )*100))</f>
        <v>0</v>
      </c>
      <c r="V36" s="93">
        <v>0</v>
      </c>
      <c r="W36" s="94" t="s">
        <v>1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>$B37      +$C37      +$D37</f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>$H37      +$J37      +$L37      +$N37</f>
        <v>0</v>
      </c>
      <c r="Q37" s="94">
        <f>$I37      +$K37      +$M37      +$O37</f>
        <v>0</v>
      </c>
      <c r="R37" s="48">
        <f>IF(($J37      =0),0,((($L37      -$J37      )/$J37      )*100))</f>
        <v>0</v>
      </c>
      <c r="S37" s="49">
        <f>IF(($K37      =0),0,((($M37      -$K37      )/$K37      )*100))</f>
        <v>0</v>
      </c>
      <c r="T37" s="48">
        <f>IF(($E37      =0),0,(($P37      /$E37      )*100))</f>
        <v>0</v>
      </c>
      <c r="U37" s="50">
        <f>IF(($E37      =0),0,(($Q37      /$E37      )*100))</f>
        <v>0</v>
      </c>
      <c r="V37" s="93">
        <v>0</v>
      </c>
      <c r="W37" s="94" t="s">
        <v>1</v>
      </c>
    </row>
    <row r="38" spans="1:23" ht="12.95" customHeight="1" x14ac:dyDescent="0.2">
      <c r="A38" s="47" t="s">
        <v>62</v>
      </c>
      <c r="B38" s="92">
        <v>17292000</v>
      </c>
      <c r="C38" s="92">
        <v>-3000000</v>
      </c>
      <c r="D38" s="92"/>
      <c r="E38" s="92">
        <f>$B38      +$C38      +$D38</f>
        <v>14292000</v>
      </c>
      <c r="F38" s="93">
        <v>14292000</v>
      </c>
      <c r="G38" s="94">
        <v>14292000</v>
      </c>
      <c r="H38" s="93">
        <v>2166000</v>
      </c>
      <c r="I38" s="94">
        <v>2513520</v>
      </c>
      <c r="J38" s="93">
        <v>1439000</v>
      </c>
      <c r="K38" s="94">
        <v>1667431</v>
      </c>
      <c r="L38" s="93">
        <v>31000</v>
      </c>
      <c r="M38" s="94">
        <v>2732761</v>
      </c>
      <c r="N38" s="93"/>
      <c r="O38" s="94"/>
      <c r="P38" s="93">
        <f>$H38      +$J38      +$L38      +$N38</f>
        <v>3636000</v>
      </c>
      <c r="Q38" s="94">
        <f>$I38      +$K38      +$M38      +$O38</f>
        <v>6913712</v>
      </c>
      <c r="R38" s="48">
        <f>IF(($J38      =0),0,((($L38      -$J38      )/$J38      )*100))</f>
        <v>-97.845726198749134</v>
      </c>
      <c r="S38" s="49">
        <f>IF(($K38      =0),0,((($M38      -$K38      )/$K38      )*100))</f>
        <v>63.890499816784022</v>
      </c>
      <c r="T38" s="48">
        <f>IF(($E38      =0),0,(($P38      /$E38      )*100))</f>
        <v>25.440806045340054</v>
      </c>
      <c r="U38" s="50">
        <f>IF(($E38      =0),0,(($Q38      /$E38      )*100))</f>
        <v>48.374699132381757</v>
      </c>
      <c r="V38" s="93">
        <v>0</v>
      </c>
      <c r="W38" s="94" t="s">
        <v>1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>$B39      +$C39      +$D39</f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>$H39      +$J39      +$L39      +$N39</f>
        <v>0</v>
      </c>
      <c r="Q39" s="94">
        <f>$I39      +$K39      +$M39      +$O39</f>
        <v>0</v>
      </c>
      <c r="R39" s="48">
        <f>IF(($J39      =0),0,((($L39      -$J39      )/$J39      )*100))</f>
        <v>0</v>
      </c>
      <c r="S39" s="49">
        <f>IF(($K39      =0),0,((($M39      -$K39      )/$K39      )*100))</f>
        <v>0</v>
      </c>
      <c r="T39" s="48">
        <f>IF(($E39      =0),0,(($P39      /$E39      )*100))</f>
        <v>0</v>
      </c>
      <c r="U39" s="50">
        <f>IF(($E39      =0),0,(($Q39      /$E39      )*100))</f>
        <v>0</v>
      </c>
      <c r="V39" s="93">
        <v>0</v>
      </c>
      <c r="W39" s="94" t="s">
        <v>1</v>
      </c>
    </row>
    <row r="40" spans="1:23" ht="12.95" customHeight="1" x14ac:dyDescent="0.2">
      <c r="A40" s="51" t="s">
        <v>42</v>
      </c>
      <c r="B40" s="95">
        <f>SUM(B35:B39)</f>
        <v>685749000</v>
      </c>
      <c r="C40" s="95">
        <f>SUM(C35:C39)</f>
        <v>-45601000</v>
      </c>
      <c r="D40" s="95"/>
      <c r="E40" s="95">
        <f>$B40      +$C40      +$D40</f>
        <v>640148000</v>
      </c>
      <c r="F40" s="96">
        <f>SUM(F35:F39)</f>
        <v>640148000</v>
      </c>
      <c r="G40" s="97">
        <f>SUM(G35:G39)</f>
        <v>82535000</v>
      </c>
      <c r="H40" s="96">
        <f>SUM(H35:H39)</f>
        <v>7292000</v>
      </c>
      <c r="I40" s="97">
        <f>SUM(I35:I39)</f>
        <v>3158235</v>
      </c>
      <c r="J40" s="96">
        <f>SUM(J35:J39)</f>
        <v>16531000</v>
      </c>
      <c r="K40" s="97">
        <f>SUM(K35:K39)</f>
        <v>22565676</v>
      </c>
      <c r="L40" s="96">
        <f>SUM(L35:L39)</f>
        <v>20934000</v>
      </c>
      <c r="M40" s="97">
        <f>SUM(M35:M39)</f>
        <v>7853587</v>
      </c>
      <c r="N40" s="96">
        <f>SUM(N35:N39)</f>
        <v>0</v>
      </c>
      <c r="O40" s="97">
        <f>SUM(O35:O39)</f>
        <v>0</v>
      </c>
      <c r="P40" s="96">
        <f>$H40      +$J40      +$L40      +$N40</f>
        <v>44757000</v>
      </c>
      <c r="Q40" s="97">
        <f>$I40      +$K40      +$M40      +$O40</f>
        <v>33577498</v>
      </c>
      <c r="R40" s="52">
        <f>IF(($J40      =0),0,((($L40      -$J40      )/$J40      )*100))</f>
        <v>26.634807331679873</v>
      </c>
      <c r="S40" s="53">
        <f>IF(($K40      =0),0,((($M40      -$K40      )/$K40      )*100))</f>
        <v>-65.196757234305764</v>
      </c>
      <c r="T40" s="52">
        <f>IF((+$E35+$E38) =0,0,(P40   /(+$E35+$E38) )*100)</f>
        <v>54.227903313745685</v>
      </c>
      <c r="U40" s="54">
        <f>IF((+$E35+$E38) =0,0,(Q40   /(+$E35+$E38) )*100)</f>
        <v>40.682738232265095</v>
      </c>
      <c r="V40" s="96">
        <f>SUM(V35:V39)</f>
        <v>4431000</v>
      </c>
      <c r="W40" s="97" t="s">
        <v>1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>$H42      +$J42      +$L42      +$N42</f>
        <v>0</v>
      </c>
      <c r="Q42" s="94">
        <f>$I42      +$K42      +$M42      +$O42</f>
        <v>0</v>
      </c>
      <c r="R42" s="48">
        <f>IF(($J42      =0),0,((($L42      -$J42      )/$J42      )*100))</f>
        <v>0</v>
      </c>
      <c r="S42" s="49">
        <f>IF(($K42      =0),0,((($M42      -$K42      )/$K42      )*100))</f>
        <v>0</v>
      </c>
      <c r="T42" s="48">
        <f>IF(($E42      =0),0,(($P42      /$E42      )*100))</f>
        <v>0</v>
      </c>
      <c r="U42" s="50">
        <f>IF(($E42      =0),0,(($Q42      /$E42      )*100))</f>
        <v>0</v>
      </c>
      <c r="V42" s="93">
        <v>0</v>
      </c>
      <c r="W42" s="94" t="s">
        <v>1</v>
      </c>
    </row>
    <row r="43" spans="1:23" ht="12.95" customHeight="1" x14ac:dyDescent="0.2">
      <c r="A43" s="47" t="s">
        <v>66</v>
      </c>
      <c r="B43" s="92">
        <v>340000000</v>
      </c>
      <c r="C43" s="92">
        <v>-18000000</v>
      </c>
      <c r="D43" s="92"/>
      <c r="E43" s="92">
        <f>$B43      +$C43      +$D43</f>
        <v>322000000</v>
      </c>
      <c r="F43" s="93">
        <v>322000000</v>
      </c>
      <c r="G43" s="94">
        <v>322000000</v>
      </c>
      <c r="H43" s="93">
        <v>11172000</v>
      </c>
      <c r="I43" s="94"/>
      <c r="J43" s="93">
        <v>105414000</v>
      </c>
      <c r="K43" s="94"/>
      <c r="L43" s="93">
        <v>68288000</v>
      </c>
      <c r="M43" s="94"/>
      <c r="N43" s="93"/>
      <c r="O43" s="94"/>
      <c r="P43" s="93">
        <f>$H43      +$J43      +$L43      +$N43</f>
        <v>184874000</v>
      </c>
      <c r="Q43" s="94">
        <f>$I43      +$K43      +$M43      +$O43</f>
        <v>0</v>
      </c>
      <c r="R43" s="48">
        <f>IF(($J43      =0),0,((($L43      -$J43      )/$J43      )*100))</f>
        <v>-35.219230842203125</v>
      </c>
      <c r="S43" s="49">
        <f>IF(($K43      =0),0,((($M43      -$K43      )/$K43      )*100))</f>
        <v>0</v>
      </c>
      <c r="T43" s="48">
        <f>IF(($E43      =0),0,(($P43      /$E43      )*100))</f>
        <v>57.414285714285718</v>
      </c>
      <c r="U43" s="50">
        <f>IF(($E43      =0),0,(($Q43      /$E43      )*100))</f>
        <v>0</v>
      </c>
      <c r="V43" s="93">
        <v>0</v>
      </c>
      <c r="W43" s="94" t="s">
        <v>1</v>
      </c>
    </row>
    <row r="44" spans="1:23" ht="12.95" customHeight="1" x14ac:dyDescent="0.2">
      <c r="A44" s="47" t="s">
        <v>67</v>
      </c>
      <c r="B44" s="92">
        <v>247189000</v>
      </c>
      <c r="C44" s="92"/>
      <c r="D44" s="92"/>
      <c r="E44" s="92">
        <f>$B44      +$C44      +$D44</f>
        <v>247189000</v>
      </c>
      <c r="F44" s="93">
        <v>247189000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>$H44      +$J44      +$L44      +$N44</f>
        <v>0</v>
      </c>
      <c r="Q44" s="94">
        <f>$I44      +$K44      +$M44      +$O44</f>
        <v>0</v>
      </c>
      <c r="R44" s="48">
        <f>IF(($J44      =0),0,((($L44      -$J44      )/$J44      )*100))</f>
        <v>0</v>
      </c>
      <c r="S44" s="49">
        <f>IF(($K44      =0),0,((($M44      -$K44      )/$K44      )*100))</f>
        <v>0</v>
      </c>
      <c r="T44" s="48">
        <f>IF(($E44      =0),0,(($P44      /$E44      )*100))</f>
        <v>0</v>
      </c>
      <c r="U44" s="50">
        <f>IF(($E44      =0),0,(($Q44      /$E44      )*100))</f>
        <v>0</v>
      </c>
      <c r="V44" s="93">
        <v>0</v>
      </c>
      <c r="W44" s="94" t="s">
        <v>1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>$B45      +$C45      +$D45</f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>$H45      +$J45      +$L45      +$N45</f>
        <v>0</v>
      </c>
      <c r="Q45" s="94">
        <f>$I45      +$K45      +$M45      +$O45</f>
        <v>0</v>
      </c>
      <c r="R45" s="48">
        <f>IF(($J45      =0),0,((($L45      -$J45      )/$J45      )*100))</f>
        <v>0</v>
      </c>
      <c r="S45" s="49">
        <f>IF(($K45      =0),0,((($M45      -$K45      )/$K45      )*100))</f>
        <v>0</v>
      </c>
      <c r="T45" s="48">
        <f>IF(($E45      =0),0,(($P45      /$E45      )*100))</f>
        <v>0</v>
      </c>
      <c r="U45" s="50">
        <f>IF(($E45      =0),0,(($Q45      /$E45      )*100))</f>
        <v>0</v>
      </c>
      <c r="V45" s="93">
        <v>0</v>
      </c>
      <c r="W45" s="94" t="s">
        <v>1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>$B46      +$C46      +$D46</f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>$H46      +$J46      +$L46      +$N46</f>
        <v>0</v>
      </c>
      <c r="Q46" s="94">
        <f>$I46      +$K46      +$M46      +$O46</f>
        <v>0</v>
      </c>
      <c r="R46" s="48">
        <f>IF(($J46      =0),0,((($L46      -$J46      )/$J46      )*100))</f>
        <v>0</v>
      </c>
      <c r="S46" s="49">
        <f>IF(($K46      =0),0,((($M46      -$K46      )/$K46      )*100))</f>
        <v>0</v>
      </c>
      <c r="T46" s="48">
        <f>IF(($E46      =0),0,(($P46      /$E46      )*100))</f>
        <v>0</v>
      </c>
      <c r="U46" s="50">
        <f>IF(($E46      =0),0,(($Q46      /$E46      )*100))</f>
        <v>0</v>
      </c>
      <c r="V46" s="93">
        <v>0</v>
      </c>
      <c r="W46" s="94" t="s">
        <v>1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>$B47      +$C47      +$D47</f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>$H47      +$J47      +$L47      +$N47</f>
        <v>0</v>
      </c>
      <c r="Q47" s="94">
        <f>$I47      +$K47      +$M47      +$O47</f>
        <v>0</v>
      </c>
      <c r="R47" s="48">
        <f>IF(($J47      =0),0,((($L47      -$J47      )/$J47      )*100))</f>
        <v>0</v>
      </c>
      <c r="S47" s="49">
        <f>IF(($K47      =0),0,((($M47      -$K47      )/$K47      )*100))</f>
        <v>0</v>
      </c>
      <c r="T47" s="48">
        <f>IF(($E47      =0),0,(($P47      /$E47      )*100))</f>
        <v>0</v>
      </c>
      <c r="U47" s="50">
        <f>IF(($E47      =0),0,(($Q47      /$E47      )*100))</f>
        <v>0</v>
      </c>
      <c r="V47" s="93">
        <v>0</v>
      </c>
      <c r="W47" s="94" t="s">
        <v>1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>$B48      +$C48      +$D48</f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>$H48      +$J48      +$L48      +$N48</f>
        <v>0</v>
      </c>
      <c r="Q48" s="94">
        <f>$I48      +$K48      +$M48      +$O48</f>
        <v>0</v>
      </c>
      <c r="R48" s="48">
        <f>IF(($J48      =0),0,((($L48      -$J48      )/$J48      )*100))</f>
        <v>0</v>
      </c>
      <c r="S48" s="49">
        <f>IF(($K48      =0),0,((($M48      -$K48      )/$K48      )*100))</f>
        <v>0</v>
      </c>
      <c r="T48" s="48">
        <f>IF(($E48      =0),0,(($P48      /$E48      )*100))</f>
        <v>0</v>
      </c>
      <c r="U48" s="50">
        <f>IF(($E48      =0),0,(($Q48      /$E48      )*100))</f>
        <v>0</v>
      </c>
      <c r="V48" s="93">
        <v>0</v>
      </c>
      <c r="W48" s="94" t="s">
        <v>1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>$B49      +$C49      +$D49</f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>$H49      +$J49      +$L49      +$N49</f>
        <v>0</v>
      </c>
      <c r="Q49" s="94">
        <f>$I49      +$K49      +$M49      +$O49</f>
        <v>0</v>
      </c>
      <c r="R49" s="48">
        <f>IF(($J49      =0),0,((($L49      -$J49      )/$J49      )*100))</f>
        <v>0</v>
      </c>
      <c r="S49" s="49">
        <f>IF(($K49      =0),0,((($M49      -$K49      )/$K49      )*100))</f>
        <v>0</v>
      </c>
      <c r="T49" s="48">
        <f>IF(($E49      =0),0,(($P49      /$E49      )*100))</f>
        <v>0</v>
      </c>
      <c r="U49" s="50">
        <f>IF(($E49      =0),0,(($Q49      /$E49      )*100))</f>
        <v>0</v>
      </c>
      <c r="V49" s="93">
        <v>0</v>
      </c>
      <c r="W49" s="94" t="s">
        <v>1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>$B50      +$C50      +$D50</f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>$H50      +$J50      +$L50      +$N50</f>
        <v>0</v>
      </c>
      <c r="Q50" s="94">
        <f>$I50      +$K50      +$M50      +$O50</f>
        <v>0</v>
      </c>
      <c r="R50" s="48">
        <f>IF(($J50      =0),0,((($L50      -$J50      )/$J50      )*100))</f>
        <v>0</v>
      </c>
      <c r="S50" s="49">
        <f>IF(($K50      =0),0,((($M50      -$K50      )/$K50      )*100))</f>
        <v>0</v>
      </c>
      <c r="T50" s="48">
        <f>IF(($E50      =0),0,(($P50      /$E50      )*100))</f>
        <v>0</v>
      </c>
      <c r="U50" s="50">
        <f>IF(($E50      =0),0,(($Q50      /$E50      )*100))</f>
        <v>0</v>
      </c>
      <c r="V50" s="93">
        <v>0</v>
      </c>
      <c r="W50" s="94" t="s">
        <v>1</v>
      </c>
    </row>
    <row r="51" spans="1:23" ht="12.95" customHeight="1" x14ac:dyDescent="0.2">
      <c r="A51" s="47" t="s">
        <v>74</v>
      </c>
      <c r="B51" s="92">
        <v>408630000</v>
      </c>
      <c r="C51" s="92">
        <v>-15000000</v>
      </c>
      <c r="D51" s="92"/>
      <c r="E51" s="92">
        <f>$B51      +$C51      +$D51</f>
        <v>393630000</v>
      </c>
      <c r="F51" s="93">
        <v>393630000</v>
      </c>
      <c r="G51" s="94">
        <v>393630000</v>
      </c>
      <c r="H51" s="93">
        <v>66839000</v>
      </c>
      <c r="I51" s="94">
        <v>17137532</v>
      </c>
      <c r="J51" s="93">
        <v>91819000</v>
      </c>
      <c r="K51" s="94">
        <v>66871963</v>
      </c>
      <c r="L51" s="93">
        <v>41649000</v>
      </c>
      <c r="M51" s="94">
        <v>26979228</v>
      </c>
      <c r="N51" s="93"/>
      <c r="O51" s="94"/>
      <c r="P51" s="93">
        <f>$H51      +$J51      +$L51      +$N51</f>
        <v>200307000</v>
      </c>
      <c r="Q51" s="94">
        <f>$I51      +$K51      +$M51      +$O51</f>
        <v>110988723</v>
      </c>
      <c r="R51" s="48">
        <f>IF(($J51      =0),0,((($L51      -$J51      )/$J51      )*100))</f>
        <v>-54.640107167361876</v>
      </c>
      <c r="S51" s="49">
        <f>IF(($K51      =0),0,((($M51      -$K51      )/$K51      )*100))</f>
        <v>-59.655396986028364</v>
      </c>
      <c r="T51" s="48">
        <f>IF(($E51      =0),0,(($P51      /$E51      )*100))</f>
        <v>50.887127505525498</v>
      </c>
      <c r="U51" s="50">
        <f>IF(($E51      =0),0,(($Q51      /$E51      )*100))</f>
        <v>28.196205319716483</v>
      </c>
      <c r="V51" s="93">
        <v>1835000</v>
      </c>
      <c r="W51" s="94" t="s">
        <v>1</v>
      </c>
    </row>
    <row r="52" spans="1:23" ht="12.95" customHeight="1" x14ac:dyDescent="0.2">
      <c r="A52" s="47" t="s">
        <v>75</v>
      </c>
      <c r="B52" s="92">
        <v>80000000</v>
      </c>
      <c r="C52" s="92"/>
      <c r="D52" s="92"/>
      <c r="E52" s="92">
        <f>$B52      +$C52      +$D52</f>
        <v>80000000</v>
      </c>
      <c r="F52" s="93">
        <v>80000000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>$H52      +$J52      +$L52      +$N52</f>
        <v>0</v>
      </c>
      <c r="Q52" s="94">
        <f>$I52      +$K52      +$M52      +$O52</f>
        <v>0</v>
      </c>
      <c r="R52" s="48">
        <f>IF(($J52      =0),0,((($L52      -$J52      )/$J52      )*100))</f>
        <v>0</v>
      </c>
      <c r="S52" s="49">
        <f>IF(($K52      =0),0,((($M52      -$K52      )/$K52      )*100))</f>
        <v>0</v>
      </c>
      <c r="T52" s="48">
        <f>IF(($E52      =0),0,(($P52      /$E52      )*100))</f>
        <v>0</v>
      </c>
      <c r="U52" s="50">
        <f>IF(($E52      =0),0,(($Q52      /$E52      )*100))</f>
        <v>0</v>
      </c>
      <c r="V52" s="93">
        <v>0</v>
      </c>
      <c r="W52" s="94" t="s">
        <v>1</v>
      </c>
    </row>
    <row r="53" spans="1:23" ht="12.95" customHeight="1" x14ac:dyDescent="0.2">
      <c r="A53" s="51" t="s">
        <v>42</v>
      </c>
      <c r="B53" s="95">
        <f>SUM(B42:B52)</f>
        <v>1075819000</v>
      </c>
      <c r="C53" s="95">
        <f>SUM(C42:C52)</f>
        <v>-33000000</v>
      </c>
      <c r="D53" s="95"/>
      <c r="E53" s="95">
        <f>$B53      +$C53      +$D53</f>
        <v>1042819000</v>
      </c>
      <c r="F53" s="96">
        <f>SUM(F42:F52)</f>
        <v>1042819000</v>
      </c>
      <c r="G53" s="97">
        <f>SUM(G42:G52)</f>
        <v>715630000</v>
      </c>
      <c r="H53" s="96">
        <f>SUM(H42:H52)</f>
        <v>78011000</v>
      </c>
      <c r="I53" s="97">
        <f>SUM(I42:I52)</f>
        <v>17137532</v>
      </c>
      <c r="J53" s="96">
        <f>SUM(J42:J52)</f>
        <v>197233000</v>
      </c>
      <c r="K53" s="97">
        <f>SUM(K42:K52)</f>
        <v>66871963</v>
      </c>
      <c r="L53" s="96">
        <f>SUM(L42:L52)</f>
        <v>109937000</v>
      </c>
      <c r="M53" s="97">
        <f>SUM(M42:M52)</f>
        <v>26979228</v>
      </c>
      <c r="N53" s="96">
        <f>SUM(N42:N52)</f>
        <v>0</v>
      </c>
      <c r="O53" s="97">
        <f>SUM(O42:O52)</f>
        <v>0</v>
      </c>
      <c r="P53" s="96">
        <f>$H53      +$J53      +$L53      +$N53</f>
        <v>385181000</v>
      </c>
      <c r="Q53" s="97">
        <f>$I53      +$K53      +$M53      +$O53</f>
        <v>110988723</v>
      </c>
      <c r="R53" s="52">
        <f>IF(($J53      =0),0,((($L53      -$J53      )/$J53      )*100))</f>
        <v>-44.260341829207078</v>
      </c>
      <c r="S53" s="53">
        <f>IF(($K53      =0),0,((($M53      -$K53      )/$K53      )*100))</f>
        <v>-59.655396986028364</v>
      </c>
      <c r="T53" s="52">
        <f>IF((+$E43+$E45+$E47+$E48+$E51) =0,0,(P53   /(+$E43+$E45+$E47+$E48+$E51) )*100)</f>
        <v>53.82404315079021</v>
      </c>
      <c r="U53" s="54">
        <f>IF((+$E43+$E45+$E47+$E48+$E51) =0,0,(Q53   /(+$E43+$E45+$E47+$E48+$E51) )*100)</f>
        <v>15.50923284378799</v>
      </c>
      <c r="V53" s="96">
        <f>SUM(V42:V52)</f>
        <v>1835000</v>
      </c>
      <c r="W53" s="97" t="s">
        <v>1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1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1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1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1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>SUM(F55:F58)</f>
        <v>0</v>
      </c>
      <c r="G59" s="103">
        <f>SUM(G55:G58)</f>
        <v>0</v>
      </c>
      <c r="H59" s="102">
        <f>SUM(H55:H58)</f>
        <v>0</v>
      </c>
      <c r="I59" s="103">
        <f>SUM(I55:I58)</f>
        <v>0</v>
      </c>
      <c r="J59" s="102">
        <f>SUM(J55:J58)</f>
        <v>0</v>
      </c>
      <c r="K59" s="103">
        <f>SUM(K55:K58)</f>
        <v>0</v>
      </c>
      <c r="L59" s="102">
        <f>SUM(L55:L58)</f>
        <v>0</v>
      </c>
      <c r="M59" s="103">
        <f>SUM(M55:M58)</f>
        <v>0</v>
      </c>
      <c r="N59" s="102">
        <f>SUM(N55:N58)</f>
        <v>0</v>
      </c>
      <c r="O59" s="103">
        <f>SUM(O55:O58)</f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1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>$H61      +$J61      +$L61      +$N61</f>
        <v>0</v>
      </c>
      <c r="Q61" s="94">
        <f>$I61      +$K61      +$M61      +$O61</f>
        <v>0</v>
      </c>
      <c r="R61" s="48">
        <f>IF(($J61      =0),0,((($L61      -$J61      )/$J61      )*100))</f>
        <v>0</v>
      </c>
      <c r="S61" s="49">
        <f>IF(($K61      =0),0,((($M61      -$K61      )/$K61      )*100))</f>
        <v>0</v>
      </c>
      <c r="T61" s="48">
        <f>IF(($E61      =0),0,(($P61      /$E61      )*100))</f>
        <v>0</v>
      </c>
      <c r="U61" s="50">
        <f>IF(($E61      =0),0,(($Q61      /$E61      )*100))</f>
        <v>0</v>
      </c>
      <c r="V61" s="93">
        <v>0</v>
      </c>
      <c r="W61" s="94" t="s">
        <v>1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>$B62      +$C62      +$D62</f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>$H62      +$J62      +$L62      +$N62</f>
        <v>0</v>
      </c>
      <c r="Q62" s="94">
        <f>$I62      +$K62      +$M62      +$O62</f>
        <v>0</v>
      </c>
      <c r="R62" s="48">
        <f>IF(($J62      =0),0,((($L62      -$J62      )/$J62      )*100))</f>
        <v>0</v>
      </c>
      <c r="S62" s="49">
        <f>IF(($K62      =0),0,((($M62      -$K62      )/$K62      )*100))</f>
        <v>0</v>
      </c>
      <c r="T62" s="48">
        <f>IF(($E62      =0),0,(($P62      /$E62      )*100))</f>
        <v>0</v>
      </c>
      <c r="U62" s="50">
        <f>IF(($E62      =0),0,(($Q62      /$E62      )*100))</f>
        <v>0</v>
      </c>
      <c r="V62" s="93">
        <v>0</v>
      </c>
      <c r="W62" s="94" t="s">
        <v>1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>$B63      +$C63      +$D63</f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>$H63      +$J63      +$L63      +$N63</f>
        <v>0</v>
      </c>
      <c r="Q63" s="94">
        <f>$I63      +$K63      +$M63      +$O63</f>
        <v>0</v>
      </c>
      <c r="R63" s="48">
        <f>IF(($J63      =0),0,((($L63      -$J63      )/$J63      )*100))</f>
        <v>0</v>
      </c>
      <c r="S63" s="49">
        <f>IF(($K63      =0),0,((($M63      -$K63      )/$K63      )*100))</f>
        <v>0</v>
      </c>
      <c r="T63" s="48">
        <f>IF(($E63      =0),0,(($P63      /$E63      )*100))</f>
        <v>0</v>
      </c>
      <c r="U63" s="50">
        <f>IF(($E63      =0),0,(($Q63      /$E63      )*100))</f>
        <v>0</v>
      </c>
      <c r="V63" s="93">
        <v>0</v>
      </c>
      <c r="W63" s="94" t="s">
        <v>1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>$B64      +$C64      +$D64</f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>$H64      +$J64      +$L64      +$N64</f>
        <v>0</v>
      </c>
      <c r="Q64" s="94">
        <f>$I64      +$K64      +$M64      +$O64</f>
        <v>0</v>
      </c>
      <c r="R64" s="48">
        <f>IF(($J64      =0),0,((($L64      -$J64      )/$J64      )*100))</f>
        <v>0</v>
      </c>
      <c r="S64" s="49">
        <f>IF(($K64      =0),0,((($M64      -$K64      )/$K64      )*100))</f>
        <v>0</v>
      </c>
      <c r="T64" s="48">
        <f>IF(($E64      =0),0,(($P64      /$E64      )*100))</f>
        <v>0</v>
      </c>
      <c r="U64" s="50">
        <f>IF(($E64      =0),0,(($Q64      /$E64      )*100))</f>
        <v>0</v>
      </c>
      <c r="V64" s="93">
        <v>0</v>
      </c>
      <c r="W64" s="94" t="s">
        <v>1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>$B65      +$C65      +$D65</f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>$H65      +$J65      +$L65      +$N65</f>
        <v>0</v>
      </c>
      <c r="Q65" s="94">
        <f>$I65      +$K65      +$M65      +$O65</f>
        <v>0</v>
      </c>
      <c r="R65" s="48">
        <f>IF(($J65      =0),0,((($L65      -$J65      )/$J65      )*100))</f>
        <v>0</v>
      </c>
      <c r="S65" s="49">
        <f>IF(($K65      =0),0,((($M65      -$K65      )/$K65      )*100))</f>
        <v>0</v>
      </c>
      <c r="T65" s="48">
        <f>IF(($E65      =0),0,(($P65      /$E65      )*100))</f>
        <v>0</v>
      </c>
      <c r="U65" s="50">
        <f>IF(($E65      =0),0,(($Q65      /$E65      )*100))</f>
        <v>0</v>
      </c>
      <c r="V65" s="93">
        <v>0</v>
      </c>
      <c r="W65" s="94" t="s">
        <v>1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>$B66      +$C66      +$D66</f>
        <v>0</v>
      </c>
      <c r="F66" s="96">
        <f>SUM(F61:F65)</f>
        <v>0</v>
      </c>
      <c r="G66" s="97">
        <f>SUM(G61:G65)</f>
        <v>0</v>
      </c>
      <c r="H66" s="96">
        <f>SUM(H61:H65)</f>
        <v>0</v>
      </c>
      <c r="I66" s="97">
        <f>SUM(I61:I65)</f>
        <v>0</v>
      </c>
      <c r="J66" s="96">
        <f>SUM(J61:J65)</f>
        <v>0</v>
      </c>
      <c r="K66" s="97">
        <f>SUM(K61:K65)</f>
        <v>0</v>
      </c>
      <c r="L66" s="96">
        <f>SUM(L61:L65)</f>
        <v>0</v>
      </c>
      <c r="M66" s="97">
        <f>SUM(M61:M65)</f>
        <v>0</v>
      </c>
      <c r="N66" s="96">
        <f>SUM(N61:N65)</f>
        <v>0</v>
      </c>
      <c r="O66" s="97">
        <f>SUM(O61:O65)</f>
        <v>0</v>
      </c>
      <c r="P66" s="96">
        <f>$H66      +$J66      +$L66      +$N66</f>
        <v>0</v>
      </c>
      <c r="Q66" s="97">
        <f>$I66      +$K66      +$M66      +$O66</f>
        <v>0</v>
      </c>
      <c r="R66" s="52">
        <f>IF(($J66      =0),0,((($L66      -$J66      )/$J66      )*100))</f>
        <v>0</v>
      </c>
      <c r="S66" s="53">
        <f>IF(($K66      =0),0,((($M66      -$K66      )/$K66      )*100))</f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1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2204852000</v>
      </c>
      <c r="C67" s="104">
        <f>SUM(C9:C14,C17:C23,C26:C29,C32,C35:C39,C42:C52,C55:C58,C61:C65)</f>
        <v>234786000</v>
      </c>
      <c r="D67" s="104"/>
      <c r="E67" s="104">
        <f>$B67      +$C67      +$D67</f>
        <v>2439638000</v>
      </c>
      <c r="F67" s="105">
        <f>SUM(F9:F14,F17:F23,F26:F29,F32,F35:F39,F42:F52,F55:F58,F61:F65)</f>
        <v>2439638000</v>
      </c>
      <c r="G67" s="106">
        <f>SUM(G9:G14,G17:G23,G26:G29,G32,G35:G39,G42:G52,G55:G58,G61:G65)</f>
        <v>1538056000</v>
      </c>
      <c r="H67" s="105">
        <f>SUM(H9:H14,H17:H23,H26:H29,H32,H35:H39,H42:H52,H55:H58,H61:H65)</f>
        <v>191570000</v>
      </c>
      <c r="I67" s="106">
        <f>SUM(I9:I14,I17:I23,I26:I29,I32,I35:I39,I42:I52,I55:I58,I61:I65)</f>
        <v>55563251</v>
      </c>
      <c r="J67" s="105">
        <f>SUM(J9:J14,J17:J23,J26:J29,J32,J35:J39,J42:J52,J55:J58,J61:J65)</f>
        <v>336414000</v>
      </c>
      <c r="K67" s="106">
        <f>SUM(K9:K14,K17:K23,K26:K29,K32,K35:K39,K42:K52,K55:K58,K61:K65)</f>
        <v>228450770</v>
      </c>
      <c r="L67" s="105">
        <f>SUM(L9:L14,L17:L23,L26:L29,L32,L35:L39,L42:L52,L55:L58,L61:L65)</f>
        <v>204807000</v>
      </c>
      <c r="M67" s="106">
        <f>SUM(M9:M14,M17:M23,M26:M29,M32,M35:M39,M42:M52,M55:M58,M61:M65)</f>
        <v>113794962</v>
      </c>
      <c r="N67" s="105">
        <f>SUM(N9:N14,N17:N23,N26:N29,N32,N35:N39,N42:N52,N55:N58,N61:N65)</f>
        <v>0</v>
      </c>
      <c r="O67" s="106">
        <f>SUM(O9:O14,O17:O23,O26:O29,O32,O35:O39,O42:O52,O55:O58,O61:O65)</f>
        <v>0</v>
      </c>
      <c r="P67" s="105">
        <f>$H67      +$J67      +$L67      +$N67</f>
        <v>732791000</v>
      </c>
      <c r="Q67" s="106">
        <f>$I67      +$K67      +$M67      +$O67</f>
        <v>397808983</v>
      </c>
      <c r="R67" s="61">
        <f>IF(($J67      =0),0,((($L67      -$J67      )/$J67      )*100))</f>
        <v>-39.120547896342003</v>
      </c>
      <c r="S67" s="62">
        <f>IF(($K67      =0),0,((($M67      -$K67      )/$K67      )*100))</f>
        <v>-50.188409520353119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47.643973951533624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25.864401751301642</v>
      </c>
      <c r="V67" s="105">
        <f>SUM(V9:V14,V17:V23,V26:V29,V32,V35:V39,V42:V52,V55:V58,V61:V65)</f>
        <v>6266000</v>
      </c>
      <c r="W67" s="106" t="s">
        <v>1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2109366000</v>
      </c>
      <c r="C69" s="92">
        <v>-166338000</v>
      </c>
      <c r="D69" s="92"/>
      <c r="E69" s="92">
        <f>$B69      +$C69      +$D69</f>
        <v>1943028000</v>
      </c>
      <c r="F69" s="93">
        <v>1943028000</v>
      </c>
      <c r="G69" s="94">
        <v>1943028000</v>
      </c>
      <c r="H69" s="93">
        <v>329448000</v>
      </c>
      <c r="I69" s="94">
        <v>212941143</v>
      </c>
      <c r="J69" s="93">
        <v>603934000</v>
      </c>
      <c r="K69" s="94">
        <v>252686668</v>
      </c>
      <c r="L69" s="93">
        <v>334270000</v>
      </c>
      <c r="M69" s="94">
        <v>91654999</v>
      </c>
      <c r="N69" s="93"/>
      <c r="O69" s="94"/>
      <c r="P69" s="93">
        <f>$H69      +$J69      +$L69      +$N69</f>
        <v>1267652000</v>
      </c>
      <c r="Q69" s="94">
        <f>$I69      +$K69      +$M69      +$O69</f>
        <v>557282810</v>
      </c>
      <c r="R69" s="48">
        <f>IF(($J69      =0),0,((($L69      -$J69      )/$J69      )*100))</f>
        <v>-44.651236724542748</v>
      </c>
      <c r="S69" s="49">
        <f>IF(($K69      =0),0,((($M69      -$K69      )/$K69      )*100))</f>
        <v>-63.727805774066404</v>
      </c>
      <c r="T69" s="48">
        <f>IF(($E69      =0),0,(($P69      /$E69      )*100))</f>
        <v>65.241056742362943</v>
      </c>
      <c r="U69" s="50">
        <f>IF(($E69      =0),0,(($Q69      /$E69      )*100))</f>
        <v>28.681151789886712</v>
      </c>
      <c r="V69" s="93">
        <v>37727000</v>
      </c>
      <c r="W69" s="94" t="s">
        <v>1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1</v>
      </c>
      <c r="W70" s="94" t="s">
        <v>1</v>
      </c>
    </row>
    <row r="71" spans="1:23" ht="12.95" customHeight="1" x14ac:dyDescent="0.2">
      <c r="A71" s="56" t="s">
        <v>42</v>
      </c>
      <c r="B71" s="101">
        <f>SUM(B69:B70)</f>
        <v>2109366000</v>
      </c>
      <c r="C71" s="101">
        <f>SUM(C69:C70)</f>
        <v>-166338000</v>
      </c>
      <c r="D71" s="101"/>
      <c r="E71" s="101">
        <f>$B71      +$C71      +$D71</f>
        <v>1943028000</v>
      </c>
      <c r="F71" s="102">
        <f>SUM(F69:F70)</f>
        <v>1943028000</v>
      </c>
      <c r="G71" s="103">
        <f>SUM(G69:G70)</f>
        <v>1943028000</v>
      </c>
      <c r="H71" s="102">
        <f>SUM(H69:H70)</f>
        <v>329448000</v>
      </c>
      <c r="I71" s="103">
        <f>SUM(I69:I70)</f>
        <v>212941143</v>
      </c>
      <c r="J71" s="102">
        <f>SUM(J69:J70)</f>
        <v>603934000</v>
      </c>
      <c r="K71" s="103">
        <f>SUM(K69:K70)</f>
        <v>252686668</v>
      </c>
      <c r="L71" s="102">
        <f>SUM(L69:L70)</f>
        <v>334270000</v>
      </c>
      <c r="M71" s="103">
        <f>SUM(M69:M70)</f>
        <v>91654999</v>
      </c>
      <c r="N71" s="102">
        <f>SUM(N69:N70)</f>
        <v>0</v>
      </c>
      <c r="O71" s="103">
        <f>SUM(O69:O70)</f>
        <v>0</v>
      </c>
      <c r="P71" s="102">
        <f>$H71      +$J71      +$L71      +$N71</f>
        <v>1267652000</v>
      </c>
      <c r="Q71" s="103">
        <f>$I71      +$K71      +$M71      +$O71</f>
        <v>557282810</v>
      </c>
      <c r="R71" s="57">
        <f>IF(($J71      =0),0,((($L71      -$J71      )/$J71      )*100))</f>
        <v>-44.651236724542748</v>
      </c>
      <c r="S71" s="58">
        <f>IF(($K71      =0),0,((($M71      -$K71      )/$K71      )*100))</f>
        <v>-63.727805774066404</v>
      </c>
      <c r="T71" s="57">
        <f>IF(($E69      =0),0,(($P69      /$E69      )*100))</f>
        <v>65.241056742362943</v>
      </c>
      <c r="U71" s="59">
        <f>IF($E69   =0,0,($Q69   /$E69 )*100)</f>
        <v>28.681151789886712</v>
      </c>
      <c r="V71" s="102">
        <f>SUM(V69:V70)</f>
        <v>37727000</v>
      </c>
      <c r="W71" s="103" t="s">
        <v>1</v>
      </c>
    </row>
    <row r="72" spans="1:23" ht="12.95" customHeight="1" x14ac:dyDescent="0.2">
      <c r="A72" s="60" t="s">
        <v>87</v>
      </c>
      <c r="B72" s="104">
        <f>SUM(B69:B70)</f>
        <v>2109366000</v>
      </c>
      <c r="C72" s="104">
        <f>SUM(C69:C70)</f>
        <v>-166338000</v>
      </c>
      <c r="D72" s="104"/>
      <c r="E72" s="104">
        <f>$B72      +$C72      +$D72</f>
        <v>1943028000</v>
      </c>
      <c r="F72" s="105">
        <f>SUM(F69:F70)</f>
        <v>1943028000</v>
      </c>
      <c r="G72" s="106">
        <f>SUM(G69:G70)</f>
        <v>1943028000</v>
      </c>
      <c r="H72" s="105">
        <f>SUM(H69:H70)</f>
        <v>329448000</v>
      </c>
      <c r="I72" s="106">
        <f>SUM(I69:I70)</f>
        <v>212941143</v>
      </c>
      <c r="J72" s="105">
        <f>SUM(J69:J70)</f>
        <v>603934000</v>
      </c>
      <c r="K72" s="106">
        <f>SUM(K69:K70)</f>
        <v>252686668</v>
      </c>
      <c r="L72" s="105">
        <f>SUM(L69:L70)</f>
        <v>334270000</v>
      </c>
      <c r="M72" s="106">
        <f>SUM(M69:M70)</f>
        <v>91654999</v>
      </c>
      <c r="N72" s="105">
        <f>SUM(N69:N70)</f>
        <v>0</v>
      </c>
      <c r="O72" s="106">
        <f>SUM(O69:O70)</f>
        <v>0</v>
      </c>
      <c r="P72" s="105">
        <f>$H72      +$J72      +$L72      +$N72</f>
        <v>1267652000</v>
      </c>
      <c r="Q72" s="106">
        <f>$I72      +$K72      +$M72      +$O72</f>
        <v>557282810</v>
      </c>
      <c r="R72" s="61">
        <f>IF(($J72      =0),0,((($L72      -$J72      )/$J72      )*100))</f>
        <v>-44.651236724542748</v>
      </c>
      <c r="S72" s="62">
        <f>IF(($K72      =0),0,((($M72      -$K72      )/$K72      )*100))</f>
        <v>-63.727805774066404</v>
      </c>
      <c r="T72" s="61">
        <f>IF(($E69      =0),0,(($P69      /$E69      )*100))</f>
        <v>65.241056742362943</v>
      </c>
      <c r="U72" s="65">
        <f>IF($E69   =0,0,($Q69   /$E69 )*100)</f>
        <v>28.681151789886712</v>
      </c>
      <c r="V72" s="105">
        <f>SUM(V69:V70)</f>
        <v>37727000</v>
      </c>
      <c r="W72" s="106" t="s">
        <v>1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4314218000</v>
      </c>
      <c r="C73" s="104">
        <f>SUM(C9:C14,C17:C23,C26:C29,C32,C35:C39,C42:C52,C55:C58,C61:C65,C69:C70)</f>
        <v>68448000</v>
      </c>
      <c r="D73" s="104"/>
      <c r="E73" s="104">
        <f>$B73      +$C73      +$D73</f>
        <v>4382666000</v>
      </c>
      <c r="F73" s="105">
        <f>SUM(F9:F14,F17:F23,F26:F29,F32,F35:F39,F42:F52,F55:F58,F61:F65,F69:F70)</f>
        <v>4382666000</v>
      </c>
      <c r="G73" s="106">
        <f>SUM(G9:G14,G17:G23,G26:G29,G32,G35:G39,G42:G52,G55:G58,G61:G65,G69:G70)</f>
        <v>3481084000</v>
      </c>
      <c r="H73" s="105">
        <f>SUM(H9:H14,H17:H23,H26:H29,H32,H35:H39,H42:H52,H55:H58,H61:H65,H69:H70)</f>
        <v>521018000</v>
      </c>
      <c r="I73" s="106">
        <f>SUM(I9:I14,I17:I23,I26:I29,I32,I35:I39,I42:I52,I55:I58,I61:I65,I69:I70)</f>
        <v>268504394</v>
      </c>
      <c r="J73" s="105">
        <f>SUM(J9:J14,J17:J23,J26:J29,J32,J35:J39,J42:J52,J55:J58,J61:J65,J69:J70)</f>
        <v>940348000</v>
      </c>
      <c r="K73" s="106">
        <f>SUM(K9:K14,K17:K23,K26:K29,K32,K35:K39,K42:K52,K55:K58,K61:K65,K69:K70)</f>
        <v>481137438</v>
      </c>
      <c r="L73" s="105">
        <f>SUM(L9:L14,L17:L23,L26:L29,L32,L35:L39,L42:L52,L55:L58,L61:L65,L69:L70)</f>
        <v>539077000</v>
      </c>
      <c r="M73" s="106">
        <f>SUM(M9:M14,M17:M23,M26:M29,M32,M35:M39,M42:M52,M55:M58,M61:M65,M69:M70)</f>
        <v>205449961</v>
      </c>
      <c r="N73" s="105">
        <f>SUM(N9:N14,N17:N23,N26:N29,N32,N35:N39,N42:N52,N55:N58,N61:N65,N69:N70)</f>
        <v>0</v>
      </c>
      <c r="O73" s="106">
        <f>SUM(O9:O14,O17:O23,O26:O29,O32,O35:O39,O42:O52,O55:O58,O61:O65,O69:O70)</f>
        <v>0</v>
      </c>
      <c r="P73" s="105">
        <f>$H73      +$J73      +$L73      +$N73</f>
        <v>2000443000</v>
      </c>
      <c r="Q73" s="106">
        <f>$I73      +$K73      +$M73      +$O73</f>
        <v>955091793</v>
      </c>
      <c r="R73" s="61">
        <f>IF(($J73      =0),0,((($L73      -$J73      )/$J73      )*100))</f>
        <v>-42.672606311705877</v>
      </c>
      <c r="S73" s="62">
        <f>IF(($K73      =0),0,((($M73      -$K73      )/$K73      )*100))</f>
        <v>-57.299111485895224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57.466093894890214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27.436620116032824</v>
      </c>
      <c r="V73" s="105">
        <f>SUM(V9:V14,V17:V23,V26:V29,V32,V35:V39,V42:V52,V55:V58,V61:V65,V69:V70)</f>
        <v>43993000</v>
      </c>
      <c r="W73" s="106" t="s">
        <v>1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112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113</v>
      </c>
      <c r="B80" s="111">
        <f>SUM(B81:B84)</f>
        <v>0</v>
      </c>
      <c r="C80" s="111">
        <f>SUM(C81:C84)</f>
        <v>0</v>
      </c>
      <c r="D80" s="111">
        <f>SUM(D81:D84)</f>
        <v>0</v>
      </c>
      <c r="E80" s="111">
        <f>SUM(E81:E84)</f>
        <v>0</v>
      </c>
      <c r="F80" s="111">
        <f>SUM(F81:F84)</f>
        <v>0</v>
      </c>
      <c r="G80" s="111">
        <f>SUM(G81:G84)</f>
        <v>0</v>
      </c>
      <c r="H80" s="111">
        <f>SUM(H81:H84)</f>
        <v>0</v>
      </c>
      <c r="I80" s="111">
        <f>SUM(I81:I84)</f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114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115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116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117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>$H87      +$J87      +$L87      +$N87</f>
        <v>0</v>
      </c>
      <c r="Q87" s="113">
        <f>$I87      +$K87      +$M87      +$O87</f>
        <v>0</v>
      </c>
      <c r="R87" s="89">
        <f>IF(($J87      =0),0,((($L87      -$J87      )/$J87      )*100))</f>
        <v>0</v>
      </c>
      <c r="S87" s="90">
        <f>IF(($K87      =0),0,((($M87      -$K87      )/$K87      )*100))</f>
        <v>0</v>
      </c>
      <c r="T87" s="89">
        <f>IF(($E87      =0),0,(($P87      /$E87      )*100))</f>
        <v>0</v>
      </c>
      <c r="U87" s="90">
        <f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>$B88      +$C88      +$D88</f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>$H88      +$J88      +$L88      +$N88</f>
        <v>0</v>
      </c>
      <c r="Q88" s="115">
        <f>$I88      +$K88      +$M88      +$O88</f>
        <v>0</v>
      </c>
      <c r="R88" s="89">
        <f>IF(($J88      =0),0,((($L88      -$J88      )/$J88      )*100))</f>
        <v>0</v>
      </c>
      <c r="S88" s="90">
        <f>IF(($K88      =0),0,((($M88      -$K88      )/$K88      )*100))</f>
        <v>0</v>
      </c>
      <c r="T88" s="89">
        <f>IF(($E88      =0),0,(($P88      /$E88      )*100))</f>
        <v>0</v>
      </c>
      <c r="U88" s="90">
        <f>IF(($E88      =0),0,(($Q88      /$E88      )*100))</f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>$B89      +$C89      +$D89</f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>$H89      +$J89      +$L89      +$N89</f>
        <v>0</v>
      </c>
      <c r="Q89" s="115">
        <f>$I89      +$K89      +$M89      +$O89</f>
        <v>0</v>
      </c>
      <c r="R89" s="89">
        <f>IF(($J89      =0),0,((($L89      -$J89      )/$J89      )*100))</f>
        <v>0</v>
      </c>
      <c r="S89" s="90">
        <f>IF(($K89      =0),0,((($M89      -$K89      )/$K89      )*100))</f>
        <v>0</v>
      </c>
      <c r="T89" s="89">
        <f>IF(($E89      =0),0,(($P89      /$E89      )*100))</f>
        <v>0</v>
      </c>
      <c r="U89" s="90">
        <f>IF(($E89      =0),0,(($Q89      /$E89      )*100))</f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>$B90      +$C90      +$D90</f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>$H90      +$J90      +$L90      +$N90</f>
        <v>0</v>
      </c>
      <c r="Q90" s="115">
        <f>$I90      +$K90      +$M90      +$O90</f>
        <v>0</v>
      </c>
      <c r="R90" s="89">
        <f>IF(($J90      =0),0,((($L90      -$J90      )/$J90      )*100))</f>
        <v>0</v>
      </c>
      <c r="S90" s="90">
        <f>IF(($K90      =0),0,((($M90      -$K90      )/$K90      )*100))</f>
        <v>0</v>
      </c>
      <c r="T90" s="89">
        <f>IF(($E90      =0),0,(($P90      /$E90      )*100))</f>
        <v>0</v>
      </c>
      <c r="U90" s="90">
        <f>IF(($E90      =0),0,(($Q90      /$E90      )*100))</f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>$B91      +$C91      +$D91</f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>$H91      +$J91      +$L91      +$N91</f>
        <v>0</v>
      </c>
      <c r="Q91" s="115">
        <f>$I91      +$K91      +$M91      +$O91</f>
        <v>0</v>
      </c>
      <c r="R91" s="89">
        <f>IF(($J91      =0),0,((($L91      -$J91      )/$J91      )*100))</f>
        <v>0</v>
      </c>
      <c r="S91" s="90">
        <f>IF(($K91      =0),0,((($M91      -$K91      )/$K91      )*100))</f>
        <v>0</v>
      </c>
      <c r="T91" s="89">
        <f>IF(($E91      =0),0,(($P91      /$E91      )*100))</f>
        <v>0</v>
      </c>
      <c r="U91" s="90">
        <f>IF(($E91      =0),0,(($Q91      /$E91      )*100))</f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>$B92      +$C92      +$D92</f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>$H92      +$J92      +$L92      +$N92</f>
        <v>0</v>
      </c>
      <c r="Q92" s="115">
        <f>$I92      +$K92      +$M92      +$O92</f>
        <v>0</v>
      </c>
      <c r="R92" s="89">
        <f>IF(($J92      =0),0,((($L92      -$J92      )/$J92      )*100))</f>
        <v>0</v>
      </c>
      <c r="S92" s="90">
        <f>IF(($K92      =0),0,((($M92      -$K92      )/$K92      )*100))</f>
        <v>0</v>
      </c>
      <c r="T92" s="89">
        <f>IF(($E92      =0),0,(($P92      /$E92      )*100))</f>
        <v>0</v>
      </c>
      <c r="U92" s="90">
        <f>IF(($E92      =0),0,(($Q92      /$E92      )*100))</f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>$B93      +$C93      +$D93</f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>$H93      +$J93      +$L93      +$N93</f>
        <v>0</v>
      </c>
      <c r="Q93" s="115">
        <f>$I93      +$K93      +$M93      +$O93</f>
        <v>0</v>
      </c>
      <c r="R93" s="89">
        <f>IF(($J93      =0),0,((($L93      -$J93      )/$J93      )*100))</f>
        <v>0</v>
      </c>
      <c r="S93" s="90">
        <f>IF(($K93      =0),0,((($M93      -$K93      )/$K93      )*100))</f>
        <v>0</v>
      </c>
      <c r="T93" s="89">
        <f>IF(($E93      =0),0,(($P93      /$E93      )*100))</f>
        <v>0</v>
      </c>
      <c r="U93" s="90">
        <f>IF(($E93      =0),0,(($Q93      /$E93      )*100))</f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>$B94      +$C94      +$D94</f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>$H94      +$J94      +$L94      +$N94</f>
        <v>0</v>
      </c>
      <c r="Q94" s="115">
        <f>$I94      +$K94      +$M94      +$O94</f>
        <v>0</v>
      </c>
      <c r="R94" s="89">
        <f>IF(($J94      =0),0,((($L94      -$J94      )/$J94      )*100))</f>
        <v>0</v>
      </c>
      <c r="S94" s="90">
        <f>IF(($K94      =0),0,((($M94      -$K94      )/$K94      )*100))</f>
        <v>0</v>
      </c>
      <c r="T94" s="89">
        <f>IF(($E94      =0),0,(($P94      /$E94      )*100))</f>
        <v>0</v>
      </c>
      <c r="U94" s="90">
        <f>IF(($E94      =0),0,(($Q94      /$E94      )*100))</f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118</v>
      </c>
      <c r="B96" s="121">
        <f>SUM(B97:B111)</f>
        <v>0</v>
      </c>
      <c r="C96" s="121">
        <f>SUM(C97:C111)</f>
        <v>0</v>
      </c>
      <c r="D96" s="121">
        <f>SUM(D97:D111)</f>
        <v>0</v>
      </c>
      <c r="E96" s="121">
        <f>SUM(E97:E111)</f>
        <v>0</v>
      </c>
      <c r="F96" s="121">
        <f>SUM(F97:F111)</f>
        <v>0</v>
      </c>
      <c r="G96" s="121">
        <f>SUM(G97:G111)</f>
        <v>0</v>
      </c>
      <c r="H96" s="121">
        <f>SUM(H97:H111)</f>
        <v>0</v>
      </c>
      <c r="I96" s="121">
        <f>SUM(I97:I111)</f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>IF(L96=0," ",(N96-L96)/L96)</f>
        <v xml:space="preserve"> </v>
      </c>
      <c r="S96" s="20" t="str">
        <f>IF(M96=0," ",(O96-M96)/M96)</f>
        <v xml:space="preserve"> </v>
      </c>
      <c r="T96" s="20" t="str">
        <f>IF(E96=0," ",(P96/E96))</f>
        <v xml:space="preserve"> </v>
      </c>
      <c r="U96" s="21" t="str">
        <f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>IF(L97=0," ",(N97-L97)/L97)</f>
        <v xml:space="preserve"> </v>
      </c>
      <c r="S97" s="23" t="str">
        <f>IF(M97=0," ",(O97-M97)/M97)</f>
        <v xml:space="preserve"> </v>
      </c>
      <c r="T97" s="23" t="str">
        <f>IF(E97=0," ",(P97/E97))</f>
        <v xml:space="preserve"> </v>
      </c>
      <c r="U97" s="24" t="str">
        <f>IF(E97=0," ",(Q97/E97))</f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>IF(L98=0," ",(N98-L98)/L98)</f>
        <v xml:space="preserve"> </v>
      </c>
      <c r="S98" s="23" t="str">
        <f>IF(M98=0," ",(O98-M98)/M98)</f>
        <v xml:space="preserve"> </v>
      </c>
      <c r="T98" s="23" t="str">
        <f>IF(E98=0," ",(P98/E98))</f>
        <v xml:space="preserve"> </v>
      </c>
      <c r="U98" s="24" t="str">
        <f>IF(E98=0," ",(Q98/E98))</f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>SUM(B99:D99)</f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>IF(L99=0," ",(N99-L99)/L99)</f>
        <v xml:space="preserve"> </v>
      </c>
      <c r="S99" s="23" t="str">
        <f>IF(M99=0," ",(O99-M99)/M99)</f>
        <v xml:space="preserve"> </v>
      </c>
      <c r="T99" s="23" t="str">
        <f>IF(E99=0," ",(P99/E99))</f>
        <v xml:space="preserve"> </v>
      </c>
      <c r="U99" s="24" t="str">
        <f>IF(E99=0," ",(Q99/E99))</f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>SUM(B100:D100)</f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>IF(L100=0," ",(N100-L100)/L100)</f>
        <v xml:space="preserve"> </v>
      </c>
      <c r="S100" s="23" t="str">
        <f>IF(M100=0," ",(O100-M100)/M100)</f>
        <v xml:space="preserve"> </v>
      </c>
      <c r="T100" s="23" t="str">
        <f>IF(E100=0," ",(P100/E100))</f>
        <v xml:space="preserve"> </v>
      </c>
      <c r="U100" s="24" t="str">
        <f>IF(E100=0," ",(Q100/E100))</f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>SUM(B101:D101)</f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>IF(L101=0," ",(N101-L101)/L101)</f>
        <v xml:space="preserve"> </v>
      </c>
      <c r="S101" s="23" t="str">
        <f>IF(M101=0," ",(O101-M101)/M101)</f>
        <v xml:space="preserve"> </v>
      </c>
      <c r="T101" s="23" t="str">
        <f>IF(E101=0," ",(P101/E101))</f>
        <v xml:space="preserve"> </v>
      </c>
      <c r="U101" s="24" t="str">
        <f>IF(E101=0," ",(Q101/E101))</f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>SUM(B102:D102)</f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>IF(L102=0," ",(N102-L102)/L102)</f>
        <v xml:space="preserve"> </v>
      </c>
      <c r="S102" s="23" t="str">
        <f>IF(M102=0," ",(O102-M102)/M102)</f>
        <v xml:space="preserve"> </v>
      </c>
      <c r="T102" s="23" t="str">
        <f>IF(E102=0," ",(P102/E102))</f>
        <v xml:space="preserve"> </v>
      </c>
      <c r="U102" s="24" t="str">
        <f>IF(E102=0," ",(Q102/E102))</f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>SUM(B103:D103)</f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>IF(L103=0," ",(N103-L103)/L103)</f>
        <v xml:space="preserve"> </v>
      </c>
      <c r="S103" s="23" t="str">
        <f>IF(M103=0," ",(O103-M103)/M103)</f>
        <v xml:space="preserve"> </v>
      </c>
      <c r="T103" s="23" t="str">
        <f>IF(E103=0," ",(P103/E103))</f>
        <v xml:space="preserve"> </v>
      </c>
      <c r="U103" s="24" t="str">
        <f>IF(E103=0," ",(Q103/E103))</f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>SUM(B104:D104)</f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>IF(L104=0," ",(N104-L104)/L104)</f>
        <v xml:space="preserve"> </v>
      </c>
      <c r="S104" s="23" t="str">
        <f>IF(M104=0," ",(O104-M104)/M104)</f>
        <v xml:space="preserve"> </v>
      </c>
      <c r="T104" s="23" t="str">
        <f>IF(E104=0," ",(P104/E104))</f>
        <v xml:space="preserve"> </v>
      </c>
      <c r="U104" s="24" t="str">
        <f>IF(E104=0," ",(Q104/E104))</f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>SUM(B105:D105)</f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>IF(L105=0," ",(N105-L105)/L105)</f>
        <v xml:space="preserve"> </v>
      </c>
      <c r="S105" s="23" t="str">
        <f>IF(M105=0," ",(O105-M105)/M105)</f>
        <v xml:space="preserve"> </v>
      </c>
      <c r="T105" s="23" t="str">
        <f>IF(E105=0," ",(P105/E105))</f>
        <v xml:space="preserve"> </v>
      </c>
      <c r="U105" s="24" t="str">
        <f>IF(E105=0," ",(Q105/E105))</f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>SUM(B106:D106)</f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>IF(L106=0," ",(N106-L106)/L106)</f>
        <v xml:space="preserve"> </v>
      </c>
      <c r="S106" s="23" t="str">
        <f>IF(M106=0," ",(O106-M106)/M106)</f>
        <v xml:space="preserve"> </v>
      </c>
      <c r="T106" s="23" t="str">
        <f>IF(E106=0," ",(P106/E106))</f>
        <v xml:space="preserve"> </v>
      </c>
      <c r="U106" s="24" t="str">
        <f>IF(E106=0," ",(Q106/E106))</f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>SUM(B107:D107)</f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>IF(L107=0," ",(N107-L107)/L107)</f>
        <v xml:space="preserve"> </v>
      </c>
      <c r="S107" s="23" t="str">
        <f>IF(M107=0," ",(O107-M107)/M107)</f>
        <v xml:space="preserve"> </v>
      </c>
      <c r="T107" s="23" t="str">
        <f>IF(E107=0," ",(P107/E107))</f>
        <v xml:space="preserve"> </v>
      </c>
      <c r="U107" s="24" t="str">
        <f>IF(E107=0," ",(Q107/E107))</f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>SUM(B108:D108)</f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>IF(L108=0," ",(N108-L108)/L108)</f>
        <v xml:space="preserve"> </v>
      </c>
      <c r="S108" s="23" t="str">
        <f>IF(M108=0," ",(O108-M108)/M108)</f>
        <v xml:space="preserve"> </v>
      </c>
      <c r="T108" s="23" t="str">
        <f>IF(E108=0," ",(P108/E108))</f>
        <v xml:space="preserve"> </v>
      </c>
      <c r="U108" s="24" t="str">
        <f>IF(E108=0," ",(Q108/E108))</f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>SUM(B109:D109)</f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>IF(L109=0," ",(N109-L109)/L109)</f>
        <v xml:space="preserve"> </v>
      </c>
      <c r="S109" s="23" t="str">
        <f>IF(M109=0," ",(O109-M109)/M109)</f>
        <v xml:space="preserve"> </v>
      </c>
      <c r="T109" s="23" t="str">
        <f>IF(E109=0," ",(P109/E109))</f>
        <v xml:space="preserve"> </v>
      </c>
      <c r="U109" s="24" t="str">
        <f>IF(E109=0," ",(Q109/E109))</f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>SUM(B110:D110)</f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>IF(L110=0," ",(N110-L110)/L110)</f>
        <v xml:space="preserve"> </v>
      </c>
      <c r="S110" s="23" t="str">
        <f>IF(M110=0," ",(O110-M110)/M110)</f>
        <v xml:space="preserve"> </v>
      </c>
      <c r="T110" s="23" t="str">
        <f>IF(E110=0," ",(P110/E110))</f>
        <v xml:space="preserve"> </v>
      </c>
      <c r="U110" s="24" t="str">
        <f>IF(E110=0," ",(Q110/E110))</f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>SUM(B111:D111)</f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>IF(L111=0," ",(N111-L111)/L111)</f>
        <v xml:space="preserve"> </v>
      </c>
      <c r="S111" s="23" t="str">
        <f>IF(M111=0," ",(O111-M111)/M111)</f>
        <v xml:space="preserve"> </v>
      </c>
      <c r="T111" s="23" t="str">
        <f>IF(E111=0," ",(P111/E111))</f>
        <v xml:space="preserve"> </v>
      </c>
      <c r="U111" s="24" t="str">
        <f>IF(E111=0," ",(Q111/E111))</f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>IF(L112=0," ",(N112-L112)/L112)</f>
        <v xml:space="preserve"> </v>
      </c>
      <c r="S112" s="21" t="str">
        <f>IF(M112=0," ",(O112-M112)/M112)</f>
        <v xml:space="preserve"> </v>
      </c>
      <c r="T112" s="20" t="str">
        <f>IF(E112=0," ",(P112/E112))</f>
        <v xml:space="preserve"> </v>
      </c>
      <c r="U112" s="21" t="str">
        <f>IF(E112=0," ",(Q112/E112))</f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>B96+B86</f>
        <v>#VALUE!</v>
      </c>
      <c r="C113" s="126">
        <f>C96+C86</f>
        <v>0</v>
      </c>
      <c r="D113" s="126">
        <f>D96+D86</f>
        <v>0</v>
      </c>
      <c r="E113" s="126">
        <f>E96+E86</f>
        <v>0</v>
      </c>
      <c r="F113" s="126">
        <f>F96+F86</f>
        <v>0</v>
      </c>
      <c r="G113" s="126">
        <f>G96+G86</f>
        <v>0</v>
      </c>
      <c r="H113" s="126">
        <f>H96+H86</f>
        <v>0</v>
      </c>
      <c r="I113" s="126">
        <f>I96+I86</f>
        <v>0</v>
      </c>
      <c r="J113" s="126">
        <f>J96+J86</f>
        <v>0</v>
      </c>
      <c r="K113" s="126">
        <f>K96+K86</f>
        <v>0</v>
      </c>
      <c r="L113" s="126">
        <f>L96+L86</f>
        <v>0</v>
      </c>
      <c r="M113" s="126">
        <f>M96+M86</f>
        <v>0</v>
      </c>
      <c r="N113" s="126">
        <f>N96+N86</f>
        <v>0</v>
      </c>
      <c r="O113" s="126">
        <f>O96+O86</f>
        <v>0</v>
      </c>
      <c r="P113" s="126">
        <f>P96+P86</f>
        <v>0</v>
      </c>
      <c r="Q113" s="126">
        <f>Q96+Q86</f>
        <v>0</v>
      </c>
      <c r="R113" s="20" t="str">
        <f>IF(L113=0," ",(N113-L113)/L113)</f>
        <v xml:space="preserve"> </v>
      </c>
      <c r="S113" s="21" t="str">
        <f>IF(M113=0," ",(O113-M113)/M113)</f>
        <v xml:space="preserve"> </v>
      </c>
      <c r="T113" s="20" t="str">
        <f>IF(E113=0," ",(P113/E113))</f>
        <v xml:space="preserve"> </v>
      </c>
      <c r="U113" s="21" t="str">
        <f>IF(E113=0," ",(Q113/E113))</f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119</v>
      </c>
      <c r="B114" s="128" t="str">
        <f>B86</f>
        <v/>
      </c>
      <c r="C114" s="128">
        <f>C86</f>
        <v>0</v>
      </c>
      <c r="D114" s="128">
        <f>D86</f>
        <v>0</v>
      </c>
      <c r="E114" s="128">
        <f>E86</f>
        <v>0</v>
      </c>
      <c r="F114" s="128">
        <f>F86</f>
        <v>0</v>
      </c>
      <c r="G114" s="128">
        <f>G86</f>
        <v>0</v>
      </c>
      <c r="H114" s="128">
        <f>H86</f>
        <v>0</v>
      </c>
      <c r="I114" s="128">
        <f>I86</f>
        <v>0</v>
      </c>
      <c r="J114" s="128">
        <f>J86</f>
        <v>0</v>
      </c>
      <c r="K114" s="128">
        <f>K86</f>
        <v>0</v>
      </c>
      <c r="L114" s="128">
        <f>L86</f>
        <v>0</v>
      </c>
      <c r="M114" s="128">
        <f>M86</f>
        <v>0</v>
      </c>
      <c r="N114" s="128">
        <f>N86</f>
        <v>0</v>
      </c>
      <c r="O114" s="128">
        <f>O86</f>
        <v>0</v>
      </c>
      <c r="P114" s="128">
        <f>P86</f>
        <v>0</v>
      </c>
      <c r="Q114" s="128">
        <f>Q86</f>
        <v>0</v>
      </c>
      <c r="R114" s="20" t="str">
        <f>IF(L114=0," ",(N114-L114)/L114)</f>
        <v xml:space="preserve"> </v>
      </c>
      <c r="S114" s="21" t="str">
        <f>IF(M114=0," ",(O114-M114)/M114)</f>
        <v xml:space="preserve"> </v>
      </c>
      <c r="T114" s="20" t="str">
        <f>IF(E114=0," ",(P114/E114))</f>
        <v xml:space="preserve"> </v>
      </c>
      <c r="U114" s="21" t="str">
        <f>IF(E114=0," ",(Q114/E114))</f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120</v>
      </c>
    </row>
    <row r="117" spans="1:23" x14ac:dyDescent="0.2">
      <c r="A117" s="29" t="s">
        <v>121</v>
      </c>
    </row>
    <row r="118" spans="1:23" x14ac:dyDescent="0.2">
      <c r="A118" s="29" t="s">
        <v>122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123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124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125</v>
      </c>
    </row>
    <row r="124" spans="1:23" x14ac:dyDescent="0.2">
      <c r="A124" s="30" t="s">
        <v>91</v>
      </c>
      <c r="G124" s="30" t="s">
        <v>91</v>
      </c>
      <c r="W124" s="30"/>
    </row>
    <row r="125" spans="1:23" x14ac:dyDescent="0.2">
      <c r="A125" s="30"/>
      <c r="G125" s="30"/>
      <c r="W125" s="30"/>
    </row>
    <row r="126" spans="1:23" x14ac:dyDescent="0.2">
      <c r="A126" s="30" t="s">
        <v>91</v>
      </c>
      <c r="G126" s="30" t="s">
        <v>91</v>
      </c>
      <c r="W126" s="30"/>
    </row>
  </sheetData>
  <sheetProtection algorithmName="SHA-512" hashValue="/v8yEzdUpfVyJphFOlOiMquLR7GdmL/OCr4G8Z+mjkVFYpuhZ9qnO/UaosWxjpSzajX5WXwB6p23m+BBSBjAhA==" saltValue="ajVj1ZnfrRvDZLSi+n02d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B5DD4-4000-48CC-A0CE-12C8975CD4B6}">
  <sheetPr>
    <pageSetUpPr fitToPage="1"/>
  </sheetPr>
  <dimension ref="A1:W126"/>
  <sheetViews>
    <sheetView showGridLines="0" workbookViewId="0">
      <selection activeCell="A6" sqref="A6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133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1</v>
      </c>
    </row>
    <row r="10" spans="1:23" ht="12.95" customHeight="1" x14ac:dyDescent="0.2">
      <c r="A10" s="47" t="s">
        <v>37</v>
      </c>
      <c r="B10" s="92">
        <v>79840000</v>
      </c>
      <c r="C10" s="92"/>
      <c r="D10" s="92"/>
      <c r="E10" s="92">
        <f>$B10      +$C10      +$D10</f>
        <v>79840000</v>
      </c>
      <c r="F10" s="93">
        <v>79840000</v>
      </c>
      <c r="G10" s="94">
        <v>79840000</v>
      </c>
      <c r="H10" s="93">
        <v>18124000</v>
      </c>
      <c r="I10" s="94">
        <v>7695410</v>
      </c>
      <c r="J10" s="93">
        <v>14472000</v>
      </c>
      <c r="K10" s="94">
        <v>6908411</v>
      </c>
      <c r="L10" s="93">
        <v>10663000</v>
      </c>
      <c r="M10" s="94">
        <v>10897830</v>
      </c>
      <c r="N10" s="93"/>
      <c r="O10" s="94"/>
      <c r="P10" s="93">
        <f>$H10      +$J10      +$L10      +$N10</f>
        <v>43259000</v>
      </c>
      <c r="Q10" s="94">
        <f>$I10      +$K10      +$M10      +$O10</f>
        <v>25501651</v>
      </c>
      <c r="R10" s="48">
        <f>IF(($J10      =0),0,((($L10      -$J10      )/$J10      )*100))</f>
        <v>-26.319789939192923</v>
      </c>
      <c r="S10" s="49">
        <f>IF(($K10      =0),0,((($M10      -$K10      )/$K10      )*100))</f>
        <v>57.747273577093196</v>
      </c>
      <c r="T10" s="48">
        <f>IF(($E10      =0),0,(($P10      /$E10      )*100))</f>
        <v>54.182114228456911</v>
      </c>
      <c r="U10" s="50">
        <f>IF(($E10      =0),0,(($Q10      /$E10      )*100))</f>
        <v>31.940945641282564</v>
      </c>
      <c r="V10" s="93">
        <v>0</v>
      </c>
      <c r="W10" s="94" t="s">
        <v>1</v>
      </c>
    </row>
    <row r="11" spans="1:23" ht="12.95" customHeight="1" x14ac:dyDescent="0.2">
      <c r="A11" s="47" t="s">
        <v>38</v>
      </c>
      <c r="B11" s="92">
        <v>11000000</v>
      </c>
      <c r="C11" s="92">
        <v>-1000000</v>
      </c>
      <c r="D11" s="92"/>
      <c r="E11" s="92">
        <f>$B11      +$C11      +$D11</f>
        <v>10000000</v>
      </c>
      <c r="F11" s="93">
        <v>10000000</v>
      </c>
      <c r="G11" s="94">
        <v>10000000</v>
      </c>
      <c r="H11" s="93">
        <v>2138000</v>
      </c>
      <c r="I11" s="94">
        <v>1299729</v>
      </c>
      <c r="J11" s="93">
        <v>3711000</v>
      </c>
      <c r="K11" s="94">
        <v>2885628</v>
      </c>
      <c r="L11" s="93">
        <v>2575000</v>
      </c>
      <c r="M11" s="94">
        <v>1072701</v>
      </c>
      <c r="N11" s="93"/>
      <c r="O11" s="94"/>
      <c r="P11" s="93">
        <f>$H11      +$J11      +$L11      +$N11</f>
        <v>8424000</v>
      </c>
      <c r="Q11" s="94">
        <f>$I11      +$K11      +$M11      +$O11</f>
        <v>5258058</v>
      </c>
      <c r="R11" s="48">
        <f>IF(($J11      =0),0,((($L11      -$J11      )/$J11      )*100))</f>
        <v>-30.611694960926972</v>
      </c>
      <c r="S11" s="49">
        <f>IF(($K11      =0),0,((($M11      -$K11      )/$K11      )*100))</f>
        <v>-62.826081532338883</v>
      </c>
      <c r="T11" s="48">
        <f>IF(($E11      =0),0,(($P11      /$E11      )*100))</f>
        <v>84.240000000000009</v>
      </c>
      <c r="U11" s="50">
        <f>IF(($E11      =0),0,(($Q11      /$E11      )*100))</f>
        <v>52.580579999999998</v>
      </c>
      <c r="V11" s="93">
        <v>0</v>
      </c>
      <c r="W11" s="94" t="s">
        <v>1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>$B12      +$C12      +$D12</f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>$H12      +$J12      +$L12      +$N12</f>
        <v>0</v>
      </c>
      <c r="Q12" s="94">
        <f>$I12      +$K12      +$M12      +$O12</f>
        <v>0</v>
      </c>
      <c r="R12" s="48">
        <f>IF(($J12      =0),0,((($L12      -$J12      )/$J12      )*100))</f>
        <v>0</v>
      </c>
      <c r="S12" s="49">
        <f>IF(($K12      =0),0,((($M12      -$K12      )/$K12      )*100))</f>
        <v>0</v>
      </c>
      <c r="T12" s="48">
        <f>IF(($E12      =0),0,(($P12      /$E12      )*100))</f>
        <v>0</v>
      </c>
      <c r="U12" s="50">
        <f>IF(($E12      =0),0,(($Q12      /$E12      )*100))</f>
        <v>0</v>
      </c>
      <c r="V12" s="93">
        <v>0</v>
      </c>
      <c r="W12" s="94" t="s">
        <v>1</v>
      </c>
    </row>
    <row r="13" spans="1:23" ht="12.95" customHeight="1" x14ac:dyDescent="0.2">
      <c r="A13" s="47" t="s">
        <v>40</v>
      </c>
      <c r="B13" s="92">
        <v>37000000</v>
      </c>
      <c r="C13" s="92">
        <v>-20421000</v>
      </c>
      <c r="D13" s="92"/>
      <c r="E13" s="92">
        <f>$B13      +$C13      +$D13</f>
        <v>16579000</v>
      </c>
      <c r="F13" s="93">
        <v>16579000</v>
      </c>
      <c r="G13" s="94">
        <v>16579000</v>
      </c>
      <c r="H13" s="93"/>
      <c r="I13" s="94">
        <v>4020838</v>
      </c>
      <c r="J13" s="93">
        <v>3781000</v>
      </c>
      <c r="K13" s="94"/>
      <c r="L13" s="93">
        <v>3762000</v>
      </c>
      <c r="M13" s="94">
        <v>3902068</v>
      </c>
      <c r="N13" s="93"/>
      <c r="O13" s="94"/>
      <c r="P13" s="93">
        <f>$H13      +$J13      +$L13      +$N13</f>
        <v>7543000</v>
      </c>
      <c r="Q13" s="94">
        <f>$I13      +$K13      +$M13      +$O13</f>
        <v>7922906</v>
      </c>
      <c r="R13" s="48">
        <f>IF(($J13      =0),0,((($L13      -$J13      )/$J13      )*100))</f>
        <v>-0.50251256281407031</v>
      </c>
      <c r="S13" s="49">
        <f>IF(($K13      =0),0,((($M13      -$K13      )/$K13      )*100))</f>
        <v>0</v>
      </c>
      <c r="T13" s="48">
        <f>IF(($E13      =0),0,(($P13      /$E13      )*100))</f>
        <v>45.497315881536885</v>
      </c>
      <c r="U13" s="50">
        <f>IF(($E13      =0),0,(($Q13      /$E13      )*100))</f>
        <v>47.788805114904399</v>
      </c>
      <c r="V13" s="93">
        <v>3450000</v>
      </c>
      <c r="W13" s="94" t="s">
        <v>1</v>
      </c>
    </row>
    <row r="14" spans="1:23" ht="12.95" customHeight="1" x14ac:dyDescent="0.2">
      <c r="A14" s="47" t="s">
        <v>41</v>
      </c>
      <c r="B14" s="92">
        <v>2100000</v>
      </c>
      <c r="C14" s="92">
        <v>-2100000</v>
      </c>
      <c r="D14" s="92"/>
      <c r="E14" s="92">
        <f>$B14      +$C14      +$D14</f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>$H14      +$J14      +$L14      +$N14</f>
        <v>0</v>
      </c>
      <c r="Q14" s="94">
        <f>$I14      +$K14      +$M14      +$O14</f>
        <v>0</v>
      </c>
      <c r="R14" s="48">
        <f>IF(($J14      =0),0,((($L14      -$J14      )/$J14      )*100))</f>
        <v>0</v>
      </c>
      <c r="S14" s="49">
        <f>IF(($K14      =0),0,((($M14      -$K14      )/$K14      )*100))</f>
        <v>0</v>
      </c>
      <c r="T14" s="48">
        <f>IF(($E14      =0),0,(($P14      /$E14      )*100))</f>
        <v>0</v>
      </c>
      <c r="U14" s="50">
        <f>IF(($E14      =0),0,(($Q14      /$E14      )*100))</f>
        <v>0</v>
      </c>
      <c r="V14" s="93">
        <v>0</v>
      </c>
      <c r="W14" s="94" t="s">
        <v>1</v>
      </c>
    </row>
    <row r="15" spans="1:23" ht="12.95" customHeight="1" x14ac:dyDescent="0.2">
      <c r="A15" s="51" t="s">
        <v>42</v>
      </c>
      <c r="B15" s="95">
        <f>SUM(B9:B14)</f>
        <v>129940000</v>
      </c>
      <c r="C15" s="95">
        <f>SUM(C9:C14)</f>
        <v>-23521000</v>
      </c>
      <c r="D15" s="95"/>
      <c r="E15" s="95">
        <f>$B15      +$C15      +$D15</f>
        <v>106419000</v>
      </c>
      <c r="F15" s="96">
        <f>SUM(F9:F14)</f>
        <v>106419000</v>
      </c>
      <c r="G15" s="97">
        <f>SUM(G9:G14)</f>
        <v>106419000</v>
      </c>
      <c r="H15" s="96">
        <f>SUM(H9:H14)</f>
        <v>20262000</v>
      </c>
      <c r="I15" s="97">
        <f>SUM(I9:I14)</f>
        <v>13015977</v>
      </c>
      <c r="J15" s="96">
        <f>SUM(J9:J14)</f>
        <v>21964000</v>
      </c>
      <c r="K15" s="97">
        <f>SUM(K9:K14)</f>
        <v>9794039</v>
      </c>
      <c r="L15" s="96">
        <f>SUM(L9:L14)</f>
        <v>17000000</v>
      </c>
      <c r="M15" s="97">
        <f>SUM(M9:M14)</f>
        <v>15872599</v>
      </c>
      <c r="N15" s="96">
        <f>SUM(N9:N14)</f>
        <v>0</v>
      </c>
      <c r="O15" s="97">
        <f>SUM(O9:O14)</f>
        <v>0</v>
      </c>
      <c r="P15" s="96">
        <f>$H15      +$J15      +$L15      +$N15</f>
        <v>59226000</v>
      </c>
      <c r="Q15" s="97">
        <f>$I15      +$K15      +$M15      +$O15</f>
        <v>38682615</v>
      </c>
      <c r="R15" s="52">
        <f>IF(($J15      =0),0,((($L15      -$J15      )/$J15      )*100))</f>
        <v>-22.600619195046441</v>
      </c>
      <c r="S15" s="53">
        <f>IF(($K15      =0),0,((($M15      -$K15      )/$K15      )*100))</f>
        <v>62.063873750145369</v>
      </c>
      <c r="T15" s="52">
        <f>IF((SUM($E9:$E13))=0,0,(P15/(SUM($E9:$E13))*100))</f>
        <v>55.653595692498527</v>
      </c>
      <c r="U15" s="54">
        <f>IF((SUM($E9:$E13))=0,0,(Q15/(SUM($E9:$E13))*100))</f>
        <v>36.349350210018891</v>
      </c>
      <c r="V15" s="96">
        <f>SUM(V9:V14)</f>
        <v>3450000</v>
      </c>
      <c r="W15" s="97" t="s">
        <v>1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74207000</v>
      </c>
      <c r="C17" s="92">
        <v>-10812000</v>
      </c>
      <c r="D17" s="92"/>
      <c r="E17" s="92">
        <f>$B17      +$C17      +$D17</f>
        <v>63395000</v>
      </c>
      <c r="F17" s="93">
        <v>63395000</v>
      </c>
      <c r="G17" s="94">
        <v>63395000</v>
      </c>
      <c r="H17" s="93">
        <v>9554000</v>
      </c>
      <c r="I17" s="94"/>
      <c r="J17" s="93">
        <v>9316000</v>
      </c>
      <c r="K17" s="94">
        <v>16628618</v>
      </c>
      <c r="L17" s="93">
        <v>23830000</v>
      </c>
      <c r="M17" s="94">
        <v>21076763</v>
      </c>
      <c r="N17" s="93"/>
      <c r="O17" s="94"/>
      <c r="P17" s="93">
        <f>$H17      +$J17      +$L17      +$N17</f>
        <v>42700000</v>
      </c>
      <c r="Q17" s="94">
        <f>$I17      +$K17      +$M17      +$O17</f>
        <v>37705381</v>
      </c>
      <c r="R17" s="48">
        <f>IF(($J17      =0),0,((($L17      -$J17      )/$J17      )*100))</f>
        <v>155.79647917561186</v>
      </c>
      <c r="S17" s="49">
        <f>IF(($K17      =0),0,((($M17      -$K17      )/$K17      )*100))</f>
        <v>26.749937968386789</v>
      </c>
      <c r="T17" s="48">
        <f>IF(($E17      =0),0,(($P17      /$E17      )*100))</f>
        <v>67.35546967426454</v>
      </c>
      <c r="U17" s="50">
        <f>IF(($E17      =0),0,(($Q17      /$E17      )*100))</f>
        <v>59.476900386465815</v>
      </c>
      <c r="V17" s="93">
        <v>0</v>
      </c>
      <c r="W17" s="94" t="s">
        <v>1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>$H18      +$J18      +$L18      +$N18</f>
        <v>0</v>
      </c>
      <c r="Q18" s="94">
        <f>$I18      +$K18      +$M18      +$O18</f>
        <v>0</v>
      </c>
      <c r="R18" s="48">
        <f>IF(($J18      =0),0,((($L18      -$J18      )/$J18      )*100))</f>
        <v>0</v>
      </c>
      <c r="S18" s="49">
        <f>IF(($K18      =0),0,((($M18      -$K18      )/$K18      )*100))</f>
        <v>0</v>
      </c>
      <c r="T18" s="48">
        <f>IF(($E18      =0),0,(($P18      /$E18      )*100))</f>
        <v>0</v>
      </c>
      <c r="U18" s="50">
        <f>IF(($E18      =0),0,(($Q18      /$E18      )*100))</f>
        <v>0</v>
      </c>
      <c r="V18" s="93">
        <v>0</v>
      </c>
      <c r="W18" s="94" t="s">
        <v>1</v>
      </c>
    </row>
    <row r="19" spans="1:23" ht="12.95" customHeight="1" x14ac:dyDescent="0.2">
      <c r="A19" s="47" t="s">
        <v>46</v>
      </c>
      <c r="B19" s="92">
        <v>14143000</v>
      </c>
      <c r="C19" s="92"/>
      <c r="D19" s="92"/>
      <c r="E19" s="92">
        <f>$B19      +$C19      +$D19</f>
        <v>14143000</v>
      </c>
      <c r="F19" s="93">
        <v>14143000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>$H19      +$J19      +$L19      +$N19</f>
        <v>0</v>
      </c>
      <c r="Q19" s="94">
        <f>$I19      +$K19      +$M19      +$O19</f>
        <v>0</v>
      </c>
      <c r="R19" s="48">
        <f>IF(($J19      =0),0,((($L19      -$J19      )/$J19      )*100))</f>
        <v>0</v>
      </c>
      <c r="S19" s="49">
        <f>IF(($K19      =0),0,((($M19      -$K19      )/$K19      )*100))</f>
        <v>0</v>
      </c>
      <c r="T19" s="48">
        <f>IF(($E19      =0),0,(($P19      /$E19      )*100))</f>
        <v>0</v>
      </c>
      <c r="U19" s="50">
        <f>IF(($E19      =0),0,(($Q19      /$E19      )*100))</f>
        <v>0</v>
      </c>
      <c r="V19" s="93">
        <v>0</v>
      </c>
      <c r="W19" s="94" t="s">
        <v>1</v>
      </c>
    </row>
    <row r="20" spans="1:23" ht="12.95" customHeight="1" x14ac:dyDescent="0.2">
      <c r="A20" s="47" t="s">
        <v>47</v>
      </c>
      <c r="B20" s="92">
        <v>5145000</v>
      </c>
      <c r="C20" s="92"/>
      <c r="D20" s="92"/>
      <c r="E20" s="92">
        <f>$B20      +$C20      +$D20</f>
        <v>5145000</v>
      </c>
      <c r="F20" s="93">
        <v>5145000</v>
      </c>
      <c r="G20" s="94">
        <v>5145000</v>
      </c>
      <c r="H20" s="93"/>
      <c r="I20" s="94"/>
      <c r="J20" s="93"/>
      <c r="K20" s="94"/>
      <c r="L20" s="93"/>
      <c r="M20" s="94"/>
      <c r="N20" s="93"/>
      <c r="O20" s="94"/>
      <c r="P20" s="93">
        <f>$H20      +$J20      +$L20      +$N20</f>
        <v>0</v>
      </c>
      <c r="Q20" s="94">
        <f>$I20      +$K20      +$M20      +$O20</f>
        <v>0</v>
      </c>
      <c r="R20" s="48">
        <f>IF(($J20      =0),0,((($L20      -$J20      )/$J20      )*100))</f>
        <v>0</v>
      </c>
      <c r="S20" s="49">
        <f>IF(($K20      =0),0,((($M20      -$K20      )/$K20      )*100))</f>
        <v>0</v>
      </c>
      <c r="T20" s="48">
        <f>IF(($E20      =0),0,(($P20      /$E20      )*100))</f>
        <v>0</v>
      </c>
      <c r="U20" s="50">
        <f>IF(($E20      =0),0,(($Q20      /$E20      )*100))</f>
        <v>0</v>
      </c>
      <c r="V20" s="93">
        <v>0</v>
      </c>
      <c r="W20" s="94" t="s">
        <v>1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>$B21      +$C21      +$D21</f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>$H21      +$J21      +$L21      +$N21</f>
        <v>0</v>
      </c>
      <c r="Q21" s="94">
        <f>$I21      +$K21      +$M21      +$O21</f>
        <v>0</v>
      </c>
      <c r="R21" s="48">
        <f>IF(($J21      =0),0,((($L21      -$J21      )/$J21      )*100))</f>
        <v>0</v>
      </c>
      <c r="S21" s="49">
        <f>IF(($K21      =0),0,((($M21      -$K21      )/$K21      )*100))</f>
        <v>0</v>
      </c>
      <c r="T21" s="48">
        <f>IF(($E21      =0),0,(($P21      /$E21      )*100))</f>
        <v>0</v>
      </c>
      <c r="U21" s="50">
        <f>IF(($E21      =0),0,(($Q21      /$E21      )*100))</f>
        <v>0</v>
      </c>
      <c r="V21" s="93">
        <v>0</v>
      </c>
      <c r="W21" s="94" t="s">
        <v>1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>$B22      +$C22      +$D22</f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>$H22      +$J22      +$L22      +$N22</f>
        <v>0</v>
      </c>
      <c r="Q22" s="94">
        <f>$I22      +$K22      +$M22      +$O22</f>
        <v>0</v>
      </c>
      <c r="R22" s="48">
        <f>IF(($J22      =0),0,((($L22      -$J22      )/$J22      )*100))</f>
        <v>0</v>
      </c>
      <c r="S22" s="49">
        <f>IF(($K22      =0),0,((($M22      -$K22      )/$K22      )*100))</f>
        <v>0</v>
      </c>
      <c r="T22" s="48">
        <f>IF(($E22      =0),0,(($P22      /$E22      )*100))</f>
        <v>0</v>
      </c>
      <c r="U22" s="50">
        <f>IF(($E22      =0),0,(($Q22      /$E22      )*100))</f>
        <v>0</v>
      </c>
      <c r="V22" s="93">
        <v>0</v>
      </c>
      <c r="W22" s="94" t="s">
        <v>1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>$B23      +$C23      +$D23</f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>$H23      +$J23      +$L23      +$N23</f>
        <v>0</v>
      </c>
      <c r="Q23" s="94">
        <f>$I23      +$K23      +$M23      +$O23</f>
        <v>0</v>
      </c>
      <c r="R23" s="48">
        <f>IF(($J23      =0),0,((($L23      -$J23      )/$J23      )*100))</f>
        <v>0</v>
      </c>
      <c r="S23" s="49">
        <f>IF(($K23      =0),0,((($M23      -$K23      )/$K23      )*100))</f>
        <v>0</v>
      </c>
      <c r="T23" s="48">
        <f>IF(($E23      =0),0,(($P23      /$E23      )*100))</f>
        <v>0</v>
      </c>
      <c r="U23" s="50">
        <f>IF(($E23      =0),0,(($Q23      /$E23      )*100))</f>
        <v>0</v>
      </c>
      <c r="V23" s="93">
        <v>0</v>
      </c>
      <c r="W23" s="94" t="s">
        <v>1</v>
      </c>
    </row>
    <row r="24" spans="1:23" ht="12.95" customHeight="1" x14ac:dyDescent="0.2">
      <c r="A24" s="51" t="s">
        <v>42</v>
      </c>
      <c r="B24" s="95">
        <f>SUM(B17:B23)</f>
        <v>93495000</v>
      </c>
      <c r="C24" s="95">
        <f>SUM(C17:C23)</f>
        <v>-10812000</v>
      </c>
      <c r="D24" s="95"/>
      <c r="E24" s="95">
        <f>$B24      +$C24      +$D24</f>
        <v>82683000</v>
      </c>
      <c r="F24" s="96">
        <f>SUM(F17:F23)</f>
        <v>82683000</v>
      </c>
      <c r="G24" s="97">
        <f>SUM(G17:G23)</f>
        <v>68540000</v>
      </c>
      <c r="H24" s="96">
        <f>SUM(H17:H23)</f>
        <v>9554000</v>
      </c>
      <c r="I24" s="97">
        <f>SUM(I17:I23)</f>
        <v>0</v>
      </c>
      <c r="J24" s="96">
        <f>SUM(J17:J23)</f>
        <v>9316000</v>
      </c>
      <c r="K24" s="97">
        <f>SUM(K17:K23)</f>
        <v>16628618</v>
      </c>
      <c r="L24" s="96">
        <f>SUM(L17:L23)</f>
        <v>23830000</v>
      </c>
      <c r="M24" s="97">
        <f>SUM(M17:M23)</f>
        <v>21076763</v>
      </c>
      <c r="N24" s="96">
        <f>SUM(N17:N23)</f>
        <v>0</v>
      </c>
      <c r="O24" s="97">
        <f>SUM(O17:O23)</f>
        <v>0</v>
      </c>
      <c r="P24" s="96">
        <f>$H24      +$J24      +$L24      +$N24</f>
        <v>42700000</v>
      </c>
      <c r="Q24" s="97">
        <f>$I24      +$K24      +$M24      +$O24</f>
        <v>37705381</v>
      </c>
      <c r="R24" s="52">
        <f>IF(($J24      =0),0,((($L24      -$J24      )/$J24      )*100))</f>
        <v>155.79647917561186</v>
      </c>
      <c r="S24" s="53">
        <f>IF(($K24      =0),0,((($M24      -$K24      )/$K24      )*100))</f>
        <v>26.749937968386789</v>
      </c>
      <c r="T24" s="52">
        <f>IF(($E24-$E19-$E23)   =0,0,($P24   /($E24-$E19-$E23)   )*100)</f>
        <v>62.299387219142112</v>
      </c>
      <c r="U24" s="54">
        <f>IF(($E24-$E19-$E23)   =0,0,($Q24   /($E24-$E19-$E23)   )*100)</f>
        <v>55.012227896119057</v>
      </c>
      <c r="V24" s="96">
        <f>SUM(V17:V23)</f>
        <v>0</v>
      </c>
      <c r="W24" s="97" t="s">
        <v>1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1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1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1</v>
      </c>
    </row>
    <row r="29" spans="1:23" ht="12.95" customHeight="1" x14ac:dyDescent="0.2">
      <c r="A29" s="47" t="s">
        <v>55</v>
      </c>
      <c r="B29" s="92">
        <v>14266000</v>
      </c>
      <c r="C29" s="92">
        <v>429000</v>
      </c>
      <c r="D29" s="92"/>
      <c r="E29" s="92">
        <f>$B29      +$C29      +$D29</f>
        <v>14695000</v>
      </c>
      <c r="F29" s="93">
        <v>14695000</v>
      </c>
      <c r="G29" s="94">
        <v>14695000</v>
      </c>
      <c r="H29" s="93">
        <v>831000</v>
      </c>
      <c r="I29" s="94">
        <v>933835</v>
      </c>
      <c r="J29" s="93">
        <v>3351000</v>
      </c>
      <c r="K29" s="94">
        <v>2993593</v>
      </c>
      <c r="L29" s="93">
        <v>1561000</v>
      </c>
      <c r="M29" s="94">
        <v>2184216</v>
      </c>
      <c r="N29" s="93"/>
      <c r="O29" s="94"/>
      <c r="P29" s="93">
        <f>$H29      +$J29      +$L29      +$N29</f>
        <v>5743000</v>
      </c>
      <c r="Q29" s="94">
        <f>$I29      +$K29      +$M29      +$O29</f>
        <v>6111644</v>
      </c>
      <c r="R29" s="48">
        <f>IF(($J29      =0),0,((($L29      -$J29      )/$J29      )*100))</f>
        <v>-53.416890480453596</v>
      </c>
      <c r="S29" s="49">
        <f>IF(($K29      =0),0,((($M29      -$K29      )/$K29      )*100))</f>
        <v>-27.036975300249566</v>
      </c>
      <c r="T29" s="48">
        <f>IF(($E29      =0),0,(($P29      /$E29      )*100))</f>
        <v>39.08132017693093</v>
      </c>
      <c r="U29" s="50">
        <f>IF(($E29      =0),0,(($Q29      /$E29      )*100))</f>
        <v>41.589955767267774</v>
      </c>
      <c r="V29" s="93">
        <v>0</v>
      </c>
      <c r="W29" s="94" t="s">
        <v>1</v>
      </c>
    </row>
    <row r="30" spans="1:23" ht="12.95" customHeight="1" x14ac:dyDescent="0.2">
      <c r="A30" s="51" t="s">
        <v>42</v>
      </c>
      <c r="B30" s="95">
        <f>SUM(B26:B29)</f>
        <v>14266000</v>
      </c>
      <c r="C30" s="95">
        <f>SUM(C26:C29)</f>
        <v>429000</v>
      </c>
      <c r="D30" s="95"/>
      <c r="E30" s="95">
        <f>$B30      +$C30      +$D30</f>
        <v>14695000</v>
      </c>
      <c r="F30" s="96">
        <f>SUM(F26:F29)</f>
        <v>14695000</v>
      </c>
      <c r="G30" s="97">
        <f>SUM(G26:G29)</f>
        <v>14695000</v>
      </c>
      <c r="H30" s="96">
        <f>SUM(H26:H29)</f>
        <v>831000</v>
      </c>
      <c r="I30" s="97">
        <f>SUM(I26:I29)</f>
        <v>933835</v>
      </c>
      <c r="J30" s="96">
        <f>SUM(J26:J29)</f>
        <v>3351000</v>
      </c>
      <c r="K30" s="97">
        <f>SUM(K26:K29)</f>
        <v>2993593</v>
      </c>
      <c r="L30" s="96">
        <f>SUM(L26:L29)</f>
        <v>1561000</v>
      </c>
      <c r="M30" s="97">
        <f>SUM(M26:M29)</f>
        <v>2184216</v>
      </c>
      <c r="N30" s="96">
        <f>SUM(N26:N29)</f>
        <v>0</v>
      </c>
      <c r="O30" s="97">
        <f>SUM(O26:O29)</f>
        <v>0</v>
      </c>
      <c r="P30" s="96">
        <f>$H30      +$J30      +$L30      +$N30</f>
        <v>5743000</v>
      </c>
      <c r="Q30" s="97">
        <f>$I30      +$K30      +$M30      +$O30</f>
        <v>6111644</v>
      </c>
      <c r="R30" s="52">
        <f>IF(($J30      =0),0,((($L30      -$J30      )/$J30      )*100))</f>
        <v>-53.416890480453596</v>
      </c>
      <c r="S30" s="53">
        <f>IF(($K30      =0),0,((($M30      -$K30      )/$K30      )*100))</f>
        <v>-27.036975300249566</v>
      </c>
      <c r="T30" s="52">
        <f>IF($E30   =0,0,($P30   /$E30   )*100)</f>
        <v>39.08132017693093</v>
      </c>
      <c r="U30" s="54">
        <f>IF($E30   =0,0,($Q30   /$E30   )*100)</f>
        <v>41.589955767267774</v>
      </c>
      <c r="V30" s="96">
        <f>SUM(V26:V29)</f>
        <v>0</v>
      </c>
      <c r="W30" s="97" t="s">
        <v>1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29157000</v>
      </c>
      <c r="C32" s="92">
        <v>-1975000</v>
      </c>
      <c r="D32" s="92"/>
      <c r="E32" s="92">
        <f>$B32      +$C32      +$D32</f>
        <v>27182000</v>
      </c>
      <c r="F32" s="93">
        <v>27182000</v>
      </c>
      <c r="G32" s="94">
        <v>27182000</v>
      </c>
      <c r="H32" s="93">
        <v>7302000</v>
      </c>
      <c r="I32" s="94">
        <v>5592807</v>
      </c>
      <c r="J32" s="93">
        <v>3293000</v>
      </c>
      <c r="K32" s="94">
        <v>2216761</v>
      </c>
      <c r="L32" s="93">
        <v>4447000</v>
      </c>
      <c r="M32" s="94">
        <v>4311900</v>
      </c>
      <c r="N32" s="93"/>
      <c r="O32" s="94"/>
      <c r="P32" s="93">
        <f>$H32      +$J32      +$L32      +$N32</f>
        <v>15042000</v>
      </c>
      <c r="Q32" s="94">
        <f>$I32      +$K32      +$M32      +$O32</f>
        <v>12121468</v>
      </c>
      <c r="R32" s="48">
        <f>IF(($J32      =0),0,((($L32      -$J32      )/$J32      )*100))</f>
        <v>35.044032796841783</v>
      </c>
      <c r="S32" s="49">
        <f>IF(($K32      =0),0,((($M32      -$K32      )/$K32      )*100))</f>
        <v>94.51352671758481</v>
      </c>
      <c r="T32" s="48">
        <f>IF(($E32      =0),0,(($P32      /$E32      )*100))</f>
        <v>55.338091384004116</v>
      </c>
      <c r="U32" s="50">
        <f>IF(($E32      =0),0,(($Q32      /$E32      )*100))</f>
        <v>44.593731145611066</v>
      </c>
      <c r="V32" s="93">
        <v>0</v>
      </c>
      <c r="W32" s="94" t="s">
        <v>1</v>
      </c>
    </row>
    <row r="33" spans="1:23" ht="12.95" customHeight="1" x14ac:dyDescent="0.2">
      <c r="A33" s="51" t="s">
        <v>42</v>
      </c>
      <c r="B33" s="95">
        <f>B32</f>
        <v>29157000</v>
      </c>
      <c r="C33" s="95">
        <f>C32</f>
        <v>-1975000</v>
      </c>
      <c r="D33" s="95"/>
      <c r="E33" s="95">
        <f>$B33      +$C33      +$D33</f>
        <v>27182000</v>
      </c>
      <c r="F33" s="96">
        <f>F32</f>
        <v>27182000</v>
      </c>
      <c r="G33" s="97">
        <f>G32</f>
        <v>27182000</v>
      </c>
      <c r="H33" s="96">
        <f>H32</f>
        <v>7302000</v>
      </c>
      <c r="I33" s="97">
        <f>I32</f>
        <v>5592807</v>
      </c>
      <c r="J33" s="96">
        <f>J32</f>
        <v>3293000</v>
      </c>
      <c r="K33" s="97">
        <f>K32</f>
        <v>2216761</v>
      </c>
      <c r="L33" s="96">
        <f>L32</f>
        <v>4447000</v>
      </c>
      <c r="M33" s="97">
        <f>M32</f>
        <v>4311900</v>
      </c>
      <c r="N33" s="96">
        <f>N32</f>
        <v>0</v>
      </c>
      <c r="O33" s="97">
        <f>O32</f>
        <v>0</v>
      </c>
      <c r="P33" s="96">
        <f>$H33      +$J33      +$L33      +$N33</f>
        <v>15042000</v>
      </c>
      <c r="Q33" s="97">
        <f>$I33      +$K33      +$M33      +$O33</f>
        <v>12121468</v>
      </c>
      <c r="R33" s="52">
        <f>IF(($J33      =0),0,((($L33      -$J33      )/$J33      )*100))</f>
        <v>35.044032796841783</v>
      </c>
      <c r="S33" s="53">
        <f>IF(($K33      =0),0,((($M33      -$K33      )/$K33      )*100))</f>
        <v>94.51352671758481</v>
      </c>
      <c r="T33" s="52">
        <f>IF($E33   =0,0,($P33   /$E33   )*100)</f>
        <v>55.338091384004116</v>
      </c>
      <c r="U33" s="54">
        <f>IF($E33   =0,0,($Q33   /$E33   )*100)</f>
        <v>44.593731145611066</v>
      </c>
      <c r="V33" s="96">
        <f>V32</f>
        <v>0</v>
      </c>
      <c r="W33" s="97" t="s">
        <v>1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149738000</v>
      </c>
      <c r="C35" s="92">
        <v>-18918000</v>
      </c>
      <c r="D35" s="92"/>
      <c r="E35" s="92">
        <f>$B35      +$C35      +$D35</f>
        <v>130820000</v>
      </c>
      <c r="F35" s="93">
        <v>130820000</v>
      </c>
      <c r="G35" s="94">
        <v>130820000</v>
      </c>
      <c r="H35" s="93">
        <v>10416000</v>
      </c>
      <c r="I35" s="94">
        <v>2735640</v>
      </c>
      <c r="J35" s="93">
        <v>27501000</v>
      </c>
      <c r="K35" s="94">
        <v>32565565</v>
      </c>
      <c r="L35" s="93">
        <v>14115000</v>
      </c>
      <c r="M35" s="94">
        <v>22999312</v>
      </c>
      <c r="N35" s="93"/>
      <c r="O35" s="94"/>
      <c r="P35" s="93">
        <f>$H35      +$J35      +$L35      +$N35</f>
        <v>52032000</v>
      </c>
      <c r="Q35" s="94">
        <f>$I35      +$K35      +$M35      +$O35</f>
        <v>58300517</v>
      </c>
      <c r="R35" s="48">
        <f>IF(($J35      =0),0,((($L35      -$J35      )/$J35      )*100))</f>
        <v>-48.674593651139958</v>
      </c>
      <c r="S35" s="49">
        <f>IF(($K35      =0),0,((($M35      -$K35      )/$K35      )*100))</f>
        <v>-29.375363209574285</v>
      </c>
      <c r="T35" s="48">
        <f>IF(($E35      =0),0,(($P35      /$E35      )*100))</f>
        <v>39.77373490292004</v>
      </c>
      <c r="U35" s="50">
        <f>IF(($E35      =0),0,(($Q35      /$E35      )*100))</f>
        <v>44.565446414921269</v>
      </c>
      <c r="V35" s="93">
        <v>5639000</v>
      </c>
      <c r="W35" s="94" t="s">
        <v>1</v>
      </c>
    </row>
    <row r="36" spans="1:23" ht="12.95" customHeight="1" x14ac:dyDescent="0.2">
      <c r="A36" s="47" t="s">
        <v>60</v>
      </c>
      <c r="B36" s="92">
        <v>241652000</v>
      </c>
      <c r="C36" s="92">
        <v>-13297000</v>
      </c>
      <c r="D36" s="92"/>
      <c r="E36" s="92">
        <f>$B36      +$C36      +$D36</f>
        <v>228355000</v>
      </c>
      <c r="F36" s="93">
        <v>228355000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>$H36      +$J36      +$L36      +$N36</f>
        <v>0</v>
      </c>
      <c r="Q36" s="94">
        <f>$I36      +$K36      +$M36      +$O36</f>
        <v>0</v>
      </c>
      <c r="R36" s="48">
        <f>IF(($J36      =0),0,((($L36      -$J36      )/$J36      )*100))</f>
        <v>0</v>
      </c>
      <c r="S36" s="49">
        <f>IF(($K36      =0),0,((($M36      -$K36      )/$K36      )*100))</f>
        <v>0</v>
      </c>
      <c r="T36" s="48">
        <f>IF(($E36      =0),0,(($P36      /$E36      )*100))</f>
        <v>0</v>
      </c>
      <c r="U36" s="50">
        <f>IF(($E36      =0),0,(($Q36      /$E36      )*100))</f>
        <v>0</v>
      </c>
      <c r="V36" s="93">
        <v>0</v>
      </c>
      <c r="W36" s="94" t="s">
        <v>1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>$B37      +$C37      +$D37</f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>$H37      +$J37      +$L37      +$N37</f>
        <v>0</v>
      </c>
      <c r="Q37" s="94">
        <f>$I37      +$K37      +$M37      +$O37</f>
        <v>0</v>
      </c>
      <c r="R37" s="48">
        <f>IF(($J37      =0),0,((($L37      -$J37      )/$J37      )*100))</f>
        <v>0</v>
      </c>
      <c r="S37" s="49">
        <f>IF(($K37      =0),0,((($M37      -$K37      )/$K37      )*100))</f>
        <v>0</v>
      </c>
      <c r="T37" s="48">
        <f>IF(($E37      =0),0,(($P37      /$E37      )*100))</f>
        <v>0</v>
      </c>
      <c r="U37" s="50">
        <f>IF(($E37      =0),0,(($Q37      /$E37      )*100))</f>
        <v>0</v>
      </c>
      <c r="V37" s="93">
        <v>0</v>
      </c>
      <c r="W37" s="94" t="s">
        <v>1</v>
      </c>
    </row>
    <row r="38" spans="1:23" ht="12.95" customHeight="1" x14ac:dyDescent="0.2">
      <c r="A38" s="47" t="s">
        <v>62</v>
      </c>
      <c r="B38" s="92">
        <v>17000000</v>
      </c>
      <c r="C38" s="92">
        <v>2000000</v>
      </c>
      <c r="D38" s="92"/>
      <c r="E38" s="92">
        <f>$B38      +$C38      +$D38</f>
        <v>19000000</v>
      </c>
      <c r="F38" s="93">
        <v>19000000</v>
      </c>
      <c r="G38" s="94">
        <v>19000000</v>
      </c>
      <c r="H38" s="93">
        <v>1106000</v>
      </c>
      <c r="I38" s="94">
        <v>1721411</v>
      </c>
      <c r="J38" s="93">
        <v>4011000</v>
      </c>
      <c r="K38" s="94">
        <v>2278589</v>
      </c>
      <c r="L38" s="93">
        <v>8252000</v>
      </c>
      <c r="M38" s="94">
        <v>50053</v>
      </c>
      <c r="N38" s="93"/>
      <c r="O38" s="94"/>
      <c r="P38" s="93">
        <f>$H38      +$J38      +$L38      +$N38</f>
        <v>13369000</v>
      </c>
      <c r="Q38" s="94">
        <f>$I38      +$K38      +$M38      +$O38</f>
        <v>4050053</v>
      </c>
      <c r="R38" s="48">
        <f>IF(($J38      =0),0,((($L38      -$J38      )/$J38      )*100))</f>
        <v>105.73423086512092</v>
      </c>
      <c r="S38" s="49">
        <f>IF(($K38      =0),0,((($M38      -$K38      )/$K38      )*100))</f>
        <v>-97.803333554230278</v>
      </c>
      <c r="T38" s="48">
        <f>IF(($E38      =0),0,(($P38      /$E38      )*100))</f>
        <v>70.363157894736844</v>
      </c>
      <c r="U38" s="50">
        <f>IF(($E38      =0),0,(($Q38      /$E38      )*100))</f>
        <v>21.316068421052631</v>
      </c>
      <c r="V38" s="93">
        <v>0</v>
      </c>
      <c r="W38" s="94" t="s">
        <v>1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>$B39      +$C39      +$D39</f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>$H39      +$J39      +$L39      +$N39</f>
        <v>0</v>
      </c>
      <c r="Q39" s="94">
        <f>$I39      +$K39      +$M39      +$O39</f>
        <v>0</v>
      </c>
      <c r="R39" s="48">
        <f>IF(($J39      =0),0,((($L39      -$J39      )/$J39      )*100))</f>
        <v>0</v>
      </c>
      <c r="S39" s="49">
        <f>IF(($K39      =0),0,((($M39      -$K39      )/$K39      )*100))</f>
        <v>0</v>
      </c>
      <c r="T39" s="48">
        <f>IF(($E39      =0),0,(($P39      /$E39      )*100))</f>
        <v>0</v>
      </c>
      <c r="U39" s="50">
        <f>IF(($E39      =0),0,(($Q39      /$E39      )*100))</f>
        <v>0</v>
      </c>
      <c r="V39" s="93">
        <v>0</v>
      </c>
      <c r="W39" s="94" t="s">
        <v>1</v>
      </c>
    </row>
    <row r="40" spans="1:23" ht="12.95" customHeight="1" x14ac:dyDescent="0.2">
      <c r="A40" s="51" t="s">
        <v>42</v>
      </c>
      <c r="B40" s="95">
        <f>SUM(B35:B39)</f>
        <v>408390000</v>
      </c>
      <c r="C40" s="95">
        <f>SUM(C35:C39)</f>
        <v>-30215000</v>
      </c>
      <c r="D40" s="95"/>
      <c r="E40" s="95">
        <f>$B40      +$C40      +$D40</f>
        <v>378175000</v>
      </c>
      <c r="F40" s="96">
        <f>SUM(F35:F39)</f>
        <v>378175000</v>
      </c>
      <c r="G40" s="97">
        <f>SUM(G35:G39)</f>
        <v>149820000</v>
      </c>
      <c r="H40" s="96">
        <f>SUM(H35:H39)</f>
        <v>11522000</v>
      </c>
      <c r="I40" s="97">
        <f>SUM(I35:I39)</f>
        <v>4457051</v>
      </c>
      <c r="J40" s="96">
        <f>SUM(J35:J39)</f>
        <v>31512000</v>
      </c>
      <c r="K40" s="97">
        <f>SUM(K35:K39)</f>
        <v>34844154</v>
      </c>
      <c r="L40" s="96">
        <f>SUM(L35:L39)</f>
        <v>22367000</v>
      </c>
      <c r="M40" s="97">
        <f>SUM(M35:M39)</f>
        <v>23049365</v>
      </c>
      <c r="N40" s="96">
        <f>SUM(N35:N39)</f>
        <v>0</v>
      </c>
      <c r="O40" s="97">
        <f>SUM(O35:O39)</f>
        <v>0</v>
      </c>
      <c r="P40" s="96">
        <f>$H40      +$J40      +$L40      +$N40</f>
        <v>65401000</v>
      </c>
      <c r="Q40" s="97">
        <f>$I40      +$K40      +$M40      +$O40</f>
        <v>62350570</v>
      </c>
      <c r="R40" s="52">
        <f>IF(($J40      =0),0,((($L40      -$J40      )/$J40      )*100))</f>
        <v>-29.020690530591519</v>
      </c>
      <c r="S40" s="53">
        <f>IF(($K40      =0),0,((($M40      -$K40      )/$K40      )*100))</f>
        <v>-33.850123036420975</v>
      </c>
      <c r="T40" s="52">
        <f>IF((+$E35+$E38) =0,0,(P40   /(+$E35+$E38) )*100)</f>
        <v>43.653050327059141</v>
      </c>
      <c r="U40" s="54">
        <f>IF((+$E35+$E38) =0,0,(Q40   /(+$E35+$E38) )*100)</f>
        <v>41.616987051128021</v>
      </c>
      <c r="V40" s="96">
        <f>SUM(V35:V39)</f>
        <v>5639000</v>
      </c>
      <c r="W40" s="97" t="s">
        <v>1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>$H42      +$J42      +$L42      +$N42</f>
        <v>0</v>
      </c>
      <c r="Q42" s="94">
        <f>$I42      +$K42      +$M42      +$O42</f>
        <v>0</v>
      </c>
      <c r="R42" s="48">
        <f>IF(($J42      =0),0,((($L42      -$J42      )/$J42      )*100))</f>
        <v>0</v>
      </c>
      <c r="S42" s="49">
        <f>IF(($K42      =0),0,((($M42      -$K42      )/$K42      )*100))</f>
        <v>0</v>
      </c>
      <c r="T42" s="48">
        <f>IF(($E42      =0),0,(($P42      /$E42      )*100))</f>
        <v>0</v>
      </c>
      <c r="U42" s="50">
        <f>IF(($E42      =0),0,(($Q42      /$E42      )*100))</f>
        <v>0</v>
      </c>
      <c r="V42" s="93">
        <v>0</v>
      </c>
      <c r="W42" s="94" t="s">
        <v>1</v>
      </c>
    </row>
    <row r="43" spans="1:23" ht="12.95" customHeight="1" x14ac:dyDescent="0.2">
      <c r="A43" s="47" t="s">
        <v>66</v>
      </c>
      <c r="B43" s="92">
        <v>196000000</v>
      </c>
      <c r="C43" s="92">
        <v>-46000000</v>
      </c>
      <c r="D43" s="92"/>
      <c r="E43" s="92">
        <f>$B43      +$C43      +$D43</f>
        <v>150000000</v>
      </c>
      <c r="F43" s="93">
        <v>150000000</v>
      </c>
      <c r="G43" s="94">
        <v>150000000</v>
      </c>
      <c r="H43" s="93">
        <v>4673000</v>
      </c>
      <c r="I43" s="94"/>
      <c r="J43" s="93">
        <v>27364000</v>
      </c>
      <c r="K43" s="94">
        <v>7884261</v>
      </c>
      <c r="L43" s="93">
        <v>76829000</v>
      </c>
      <c r="M43" s="94">
        <v>10064257</v>
      </c>
      <c r="N43" s="93"/>
      <c r="O43" s="94"/>
      <c r="P43" s="93">
        <f>$H43      +$J43      +$L43      +$N43</f>
        <v>108866000</v>
      </c>
      <c r="Q43" s="94">
        <f>$I43      +$K43      +$M43      +$O43</f>
        <v>17948518</v>
      </c>
      <c r="R43" s="48">
        <f>IF(($J43      =0),0,((($L43      -$J43      )/$J43      )*100))</f>
        <v>180.76670077474054</v>
      </c>
      <c r="S43" s="49">
        <f>IF(($K43      =0),0,((($M43      -$K43      )/$K43      )*100))</f>
        <v>27.649972521203953</v>
      </c>
      <c r="T43" s="48">
        <f>IF(($E43      =0),0,(($P43      /$E43      )*100))</f>
        <v>72.577333333333343</v>
      </c>
      <c r="U43" s="50">
        <f>IF(($E43      =0),0,(($Q43      /$E43      )*100))</f>
        <v>11.965678666666667</v>
      </c>
      <c r="V43" s="93">
        <v>46372000</v>
      </c>
      <c r="W43" s="94" t="s">
        <v>1</v>
      </c>
    </row>
    <row r="44" spans="1:23" ht="12.95" customHeight="1" x14ac:dyDescent="0.2">
      <c r="A44" s="47" t="s">
        <v>67</v>
      </c>
      <c r="B44" s="92">
        <v>54542000</v>
      </c>
      <c r="C44" s="92">
        <v>-31542000</v>
      </c>
      <c r="D44" s="92"/>
      <c r="E44" s="92">
        <f>$B44      +$C44      +$D44</f>
        <v>23000000</v>
      </c>
      <c r="F44" s="93">
        <v>23000000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>$H44      +$J44      +$L44      +$N44</f>
        <v>0</v>
      </c>
      <c r="Q44" s="94">
        <f>$I44      +$K44      +$M44      +$O44</f>
        <v>0</v>
      </c>
      <c r="R44" s="48">
        <f>IF(($J44      =0),0,((($L44      -$J44      )/$J44      )*100))</f>
        <v>0</v>
      </c>
      <c r="S44" s="49">
        <f>IF(($K44      =0),0,((($M44      -$K44      )/$K44      )*100))</f>
        <v>0</v>
      </c>
      <c r="T44" s="48">
        <f>IF(($E44      =0),0,(($P44      /$E44      )*100))</f>
        <v>0</v>
      </c>
      <c r="U44" s="50">
        <f>IF(($E44      =0),0,(($Q44      /$E44      )*100))</f>
        <v>0</v>
      </c>
      <c r="V44" s="93">
        <v>0</v>
      </c>
      <c r="W44" s="94" t="s">
        <v>1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>$B45      +$C45      +$D45</f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>$H45      +$J45      +$L45      +$N45</f>
        <v>0</v>
      </c>
      <c r="Q45" s="94">
        <f>$I45      +$K45      +$M45      +$O45</f>
        <v>0</v>
      </c>
      <c r="R45" s="48">
        <f>IF(($J45      =0),0,((($L45      -$J45      )/$J45      )*100))</f>
        <v>0</v>
      </c>
      <c r="S45" s="49">
        <f>IF(($K45      =0),0,((($M45      -$K45      )/$K45      )*100))</f>
        <v>0</v>
      </c>
      <c r="T45" s="48">
        <f>IF(($E45      =0),0,(($P45      /$E45      )*100))</f>
        <v>0</v>
      </c>
      <c r="U45" s="50">
        <f>IF(($E45      =0),0,(($Q45      /$E45      )*100))</f>
        <v>0</v>
      </c>
      <c r="V45" s="93">
        <v>0</v>
      </c>
      <c r="W45" s="94" t="s">
        <v>1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>$B46      +$C46      +$D46</f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>$H46      +$J46      +$L46      +$N46</f>
        <v>0</v>
      </c>
      <c r="Q46" s="94">
        <f>$I46      +$K46      +$M46      +$O46</f>
        <v>0</v>
      </c>
      <c r="R46" s="48">
        <f>IF(($J46      =0),0,((($L46      -$J46      )/$J46      )*100))</f>
        <v>0</v>
      </c>
      <c r="S46" s="49">
        <f>IF(($K46      =0),0,((($M46      -$K46      )/$K46      )*100))</f>
        <v>0</v>
      </c>
      <c r="T46" s="48">
        <f>IF(($E46      =0),0,(($P46      /$E46      )*100))</f>
        <v>0</v>
      </c>
      <c r="U46" s="50">
        <f>IF(($E46      =0),0,(($Q46      /$E46      )*100))</f>
        <v>0</v>
      </c>
      <c r="V46" s="93">
        <v>0</v>
      </c>
      <c r="W46" s="94" t="s">
        <v>1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>$B47      +$C47      +$D47</f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>$H47      +$J47      +$L47      +$N47</f>
        <v>0</v>
      </c>
      <c r="Q47" s="94">
        <f>$I47      +$K47      +$M47      +$O47</f>
        <v>0</v>
      </c>
      <c r="R47" s="48">
        <f>IF(($J47      =0),0,((($L47      -$J47      )/$J47      )*100))</f>
        <v>0</v>
      </c>
      <c r="S47" s="49">
        <f>IF(($K47      =0),0,((($M47      -$K47      )/$K47      )*100))</f>
        <v>0</v>
      </c>
      <c r="T47" s="48">
        <f>IF(($E47      =0),0,(($P47      /$E47      )*100))</f>
        <v>0</v>
      </c>
      <c r="U47" s="50">
        <f>IF(($E47      =0),0,(($Q47      /$E47      )*100))</f>
        <v>0</v>
      </c>
      <c r="V47" s="93">
        <v>0</v>
      </c>
      <c r="W47" s="94" t="s">
        <v>1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>$B48      +$C48      +$D48</f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>$H48      +$J48      +$L48      +$N48</f>
        <v>0</v>
      </c>
      <c r="Q48" s="94">
        <f>$I48      +$K48      +$M48      +$O48</f>
        <v>0</v>
      </c>
      <c r="R48" s="48">
        <f>IF(($J48      =0),0,((($L48      -$J48      )/$J48      )*100))</f>
        <v>0</v>
      </c>
      <c r="S48" s="49">
        <f>IF(($K48      =0),0,((($M48      -$K48      )/$K48      )*100))</f>
        <v>0</v>
      </c>
      <c r="T48" s="48">
        <f>IF(($E48      =0),0,(($P48      /$E48      )*100))</f>
        <v>0</v>
      </c>
      <c r="U48" s="50">
        <f>IF(($E48      =0),0,(($Q48      /$E48      )*100))</f>
        <v>0</v>
      </c>
      <c r="V48" s="93">
        <v>0</v>
      </c>
      <c r="W48" s="94" t="s">
        <v>1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>$B49      +$C49      +$D49</f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>$H49      +$J49      +$L49      +$N49</f>
        <v>0</v>
      </c>
      <c r="Q49" s="94">
        <f>$I49      +$K49      +$M49      +$O49</f>
        <v>0</v>
      </c>
      <c r="R49" s="48">
        <f>IF(($J49      =0),0,((($L49      -$J49      )/$J49      )*100))</f>
        <v>0</v>
      </c>
      <c r="S49" s="49">
        <f>IF(($K49      =0),0,((($M49      -$K49      )/$K49      )*100))</f>
        <v>0</v>
      </c>
      <c r="T49" s="48">
        <f>IF(($E49      =0),0,(($P49      /$E49      )*100))</f>
        <v>0</v>
      </c>
      <c r="U49" s="50">
        <f>IF(($E49      =0),0,(($Q49      /$E49      )*100))</f>
        <v>0</v>
      </c>
      <c r="V49" s="93">
        <v>0</v>
      </c>
      <c r="W49" s="94" t="s">
        <v>1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>$B50      +$C50      +$D50</f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>$H50      +$J50      +$L50      +$N50</f>
        <v>0</v>
      </c>
      <c r="Q50" s="94">
        <f>$I50      +$K50      +$M50      +$O50</f>
        <v>0</v>
      </c>
      <c r="R50" s="48">
        <f>IF(($J50      =0),0,((($L50      -$J50      )/$J50      )*100))</f>
        <v>0</v>
      </c>
      <c r="S50" s="49">
        <f>IF(($K50      =0),0,((($M50      -$K50      )/$K50      )*100))</f>
        <v>0</v>
      </c>
      <c r="T50" s="48">
        <f>IF(($E50      =0),0,(($P50      /$E50      )*100))</f>
        <v>0</v>
      </c>
      <c r="U50" s="50">
        <f>IF(($E50      =0),0,(($Q50      /$E50      )*100))</f>
        <v>0</v>
      </c>
      <c r="V50" s="93">
        <v>0</v>
      </c>
      <c r="W50" s="94" t="s">
        <v>1</v>
      </c>
    </row>
    <row r="51" spans="1:23" ht="12.95" customHeight="1" x14ac:dyDescent="0.2">
      <c r="A51" s="47" t="s">
        <v>74</v>
      </c>
      <c r="B51" s="92">
        <v>330793000</v>
      </c>
      <c r="C51" s="92">
        <v>-29659000</v>
      </c>
      <c r="D51" s="92"/>
      <c r="E51" s="92">
        <f>$B51      +$C51      +$D51</f>
        <v>301134000</v>
      </c>
      <c r="F51" s="93">
        <v>301134000</v>
      </c>
      <c r="G51" s="94">
        <v>301134000</v>
      </c>
      <c r="H51" s="93">
        <v>62881000</v>
      </c>
      <c r="I51" s="94">
        <v>22497261</v>
      </c>
      <c r="J51" s="93">
        <v>40452000</v>
      </c>
      <c r="K51" s="94">
        <v>43600076</v>
      </c>
      <c r="L51" s="93">
        <v>98443000</v>
      </c>
      <c r="M51" s="94">
        <v>35756265</v>
      </c>
      <c r="N51" s="93"/>
      <c r="O51" s="94"/>
      <c r="P51" s="93">
        <f>$H51      +$J51      +$L51      +$N51</f>
        <v>201776000</v>
      </c>
      <c r="Q51" s="94">
        <f>$I51      +$K51      +$M51      +$O51</f>
        <v>101853602</v>
      </c>
      <c r="R51" s="48">
        <f>IF(($J51      =0),0,((($L51      -$J51      )/$J51      )*100))</f>
        <v>143.35755957678236</v>
      </c>
      <c r="S51" s="49">
        <f>IF(($K51      =0),0,((($M51      -$K51      )/$K51      )*100))</f>
        <v>-17.990360842490276</v>
      </c>
      <c r="T51" s="48">
        <f>IF(($E51      =0),0,(($P51      /$E51      )*100))</f>
        <v>67.005386306428377</v>
      </c>
      <c r="U51" s="50">
        <f>IF(($E51      =0),0,(($Q51      /$E51      )*100))</f>
        <v>33.823348409678083</v>
      </c>
      <c r="V51" s="93">
        <v>9837000</v>
      </c>
      <c r="W51" s="94" t="s">
        <v>1</v>
      </c>
    </row>
    <row r="52" spans="1:23" ht="12.95" customHeight="1" x14ac:dyDescent="0.2">
      <c r="A52" s="47" t="s">
        <v>75</v>
      </c>
      <c r="B52" s="92">
        <v>82708000</v>
      </c>
      <c r="C52" s="92">
        <v>-32218000</v>
      </c>
      <c r="D52" s="92"/>
      <c r="E52" s="92">
        <f>$B52      +$C52      +$D52</f>
        <v>50490000</v>
      </c>
      <c r="F52" s="93">
        <v>50490000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>$H52      +$J52      +$L52      +$N52</f>
        <v>0</v>
      </c>
      <c r="Q52" s="94">
        <f>$I52      +$K52      +$M52      +$O52</f>
        <v>0</v>
      </c>
      <c r="R52" s="48">
        <f>IF(($J52      =0),0,((($L52      -$J52      )/$J52      )*100))</f>
        <v>0</v>
      </c>
      <c r="S52" s="49">
        <f>IF(($K52      =0),0,((($M52      -$K52      )/$K52      )*100))</f>
        <v>0</v>
      </c>
      <c r="T52" s="48">
        <f>IF(($E52      =0),0,(($P52      /$E52      )*100))</f>
        <v>0</v>
      </c>
      <c r="U52" s="50">
        <f>IF(($E52      =0),0,(($Q52      /$E52      )*100))</f>
        <v>0</v>
      </c>
      <c r="V52" s="93">
        <v>0</v>
      </c>
      <c r="W52" s="94" t="s">
        <v>1</v>
      </c>
    </row>
    <row r="53" spans="1:23" ht="12.95" customHeight="1" x14ac:dyDescent="0.2">
      <c r="A53" s="51" t="s">
        <v>42</v>
      </c>
      <c r="B53" s="95">
        <f>SUM(B42:B52)</f>
        <v>664043000</v>
      </c>
      <c r="C53" s="95">
        <f>SUM(C42:C52)</f>
        <v>-139419000</v>
      </c>
      <c r="D53" s="95"/>
      <c r="E53" s="95">
        <f>$B53      +$C53      +$D53</f>
        <v>524624000</v>
      </c>
      <c r="F53" s="96">
        <f>SUM(F42:F52)</f>
        <v>524624000</v>
      </c>
      <c r="G53" s="97">
        <f>SUM(G42:G52)</f>
        <v>451134000</v>
      </c>
      <c r="H53" s="96">
        <f>SUM(H42:H52)</f>
        <v>67554000</v>
      </c>
      <c r="I53" s="97">
        <f>SUM(I42:I52)</f>
        <v>22497261</v>
      </c>
      <c r="J53" s="96">
        <f>SUM(J42:J52)</f>
        <v>67816000</v>
      </c>
      <c r="K53" s="97">
        <f>SUM(K42:K52)</f>
        <v>51484337</v>
      </c>
      <c r="L53" s="96">
        <f>SUM(L42:L52)</f>
        <v>175272000</v>
      </c>
      <c r="M53" s="97">
        <f>SUM(M42:M52)</f>
        <v>45820522</v>
      </c>
      <c r="N53" s="96">
        <f>SUM(N42:N52)</f>
        <v>0</v>
      </c>
      <c r="O53" s="97">
        <f>SUM(O42:O52)</f>
        <v>0</v>
      </c>
      <c r="P53" s="96">
        <f>$H53      +$J53      +$L53      +$N53</f>
        <v>310642000</v>
      </c>
      <c r="Q53" s="97">
        <f>$I53      +$K53      +$M53      +$O53</f>
        <v>119802120</v>
      </c>
      <c r="R53" s="52">
        <f>IF(($J53      =0),0,((($L53      -$J53      )/$J53      )*100))</f>
        <v>158.45228264716292</v>
      </c>
      <c r="S53" s="53">
        <f>IF(($K53      =0),0,((($M53      -$K53      )/$K53      )*100))</f>
        <v>-11.001044842045845</v>
      </c>
      <c r="T53" s="52">
        <f>IF((+$E43+$E45+$E47+$E48+$E51) =0,0,(P53   /(+$E43+$E45+$E47+$E48+$E51) )*100)</f>
        <v>68.858033311610299</v>
      </c>
      <c r="U53" s="54">
        <f>IF((+$E43+$E45+$E47+$E48+$E51) =0,0,(Q53   /(+$E43+$E45+$E47+$E48+$E51) )*100)</f>
        <v>26.555772785912836</v>
      </c>
      <c r="V53" s="96">
        <f>SUM(V42:V52)</f>
        <v>56209000</v>
      </c>
      <c r="W53" s="97" t="s">
        <v>1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1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1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1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1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>SUM(F55:F58)</f>
        <v>0</v>
      </c>
      <c r="G59" s="103">
        <f>SUM(G55:G58)</f>
        <v>0</v>
      </c>
      <c r="H59" s="102">
        <f>SUM(H55:H58)</f>
        <v>0</v>
      </c>
      <c r="I59" s="103">
        <f>SUM(I55:I58)</f>
        <v>0</v>
      </c>
      <c r="J59" s="102">
        <f>SUM(J55:J58)</f>
        <v>0</v>
      </c>
      <c r="K59" s="103">
        <f>SUM(K55:K58)</f>
        <v>0</v>
      </c>
      <c r="L59" s="102">
        <f>SUM(L55:L58)</f>
        <v>0</v>
      </c>
      <c r="M59" s="103">
        <f>SUM(M55:M58)</f>
        <v>0</v>
      </c>
      <c r="N59" s="102">
        <f>SUM(N55:N58)</f>
        <v>0</v>
      </c>
      <c r="O59" s="103">
        <f>SUM(O55:O58)</f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1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>$H61      +$J61      +$L61      +$N61</f>
        <v>0</v>
      </c>
      <c r="Q61" s="94">
        <f>$I61      +$K61      +$M61      +$O61</f>
        <v>0</v>
      </c>
      <c r="R61" s="48">
        <f>IF(($J61      =0),0,((($L61      -$J61      )/$J61      )*100))</f>
        <v>0</v>
      </c>
      <c r="S61" s="49">
        <f>IF(($K61      =0),0,((($M61      -$K61      )/$K61      )*100))</f>
        <v>0</v>
      </c>
      <c r="T61" s="48">
        <f>IF(($E61      =0),0,(($P61      /$E61      )*100))</f>
        <v>0</v>
      </c>
      <c r="U61" s="50">
        <f>IF(($E61      =0),0,(($Q61      /$E61      )*100))</f>
        <v>0</v>
      </c>
      <c r="V61" s="93">
        <v>0</v>
      </c>
      <c r="W61" s="94" t="s">
        <v>1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>$B62      +$C62      +$D62</f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>$H62      +$J62      +$L62      +$N62</f>
        <v>0</v>
      </c>
      <c r="Q62" s="94">
        <f>$I62      +$K62      +$M62      +$O62</f>
        <v>0</v>
      </c>
      <c r="R62" s="48">
        <f>IF(($J62      =0),0,((($L62      -$J62      )/$J62      )*100))</f>
        <v>0</v>
      </c>
      <c r="S62" s="49">
        <f>IF(($K62      =0),0,((($M62      -$K62      )/$K62      )*100))</f>
        <v>0</v>
      </c>
      <c r="T62" s="48">
        <f>IF(($E62      =0),0,(($P62      /$E62      )*100))</f>
        <v>0</v>
      </c>
      <c r="U62" s="50">
        <f>IF(($E62      =0),0,(($Q62      /$E62      )*100))</f>
        <v>0</v>
      </c>
      <c r="V62" s="93">
        <v>0</v>
      </c>
      <c r="W62" s="94" t="s">
        <v>1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>$B63      +$C63      +$D63</f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>$H63      +$J63      +$L63      +$N63</f>
        <v>0</v>
      </c>
      <c r="Q63" s="94">
        <f>$I63      +$K63      +$M63      +$O63</f>
        <v>0</v>
      </c>
      <c r="R63" s="48">
        <f>IF(($J63      =0),0,((($L63      -$J63      )/$J63      )*100))</f>
        <v>0</v>
      </c>
      <c r="S63" s="49">
        <f>IF(($K63      =0),0,((($M63      -$K63      )/$K63      )*100))</f>
        <v>0</v>
      </c>
      <c r="T63" s="48">
        <f>IF(($E63      =0),0,(($P63      /$E63      )*100))</f>
        <v>0</v>
      </c>
      <c r="U63" s="50">
        <f>IF(($E63      =0),0,(($Q63      /$E63      )*100))</f>
        <v>0</v>
      </c>
      <c r="V63" s="93">
        <v>0</v>
      </c>
      <c r="W63" s="94" t="s">
        <v>1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>$B64      +$C64      +$D64</f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>$H64      +$J64      +$L64      +$N64</f>
        <v>0</v>
      </c>
      <c r="Q64" s="94">
        <f>$I64      +$K64      +$M64      +$O64</f>
        <v>0</v>
      </c>
      <c r="R64" s="48">
        <f>IF(($J64      =0),0,((($L64      -$J64      )/$J64      )*100))</f>
        <v>0</v>
      </c>
      <c r="S64" s="49">
        <f>IF(($K64      =0),0,((($M64      -$K64      )/$K64      )*100))</f>
        <v>0</v>
      </c>
      <c r="T64" s="48">
        <f>IF(($E64      =0),0,(($P64      /$E64      )*100))</f>
        <v>0</v>
      </c>
      <c r="U64" s="50">
        <f>IF(($E64      =0),0,(($Q64      /$E64      )*100))</f>
        <v>0</v>
      </c>
      <c r="V64" s="93">
        <v>0</v>
      </c>
      <c r="W64" s="94" t="s">
        <v>1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>$B65      +$C65      +$D65</f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>$H65      +$J65      +$L65      +$N65</f>
        <v>0</v>
      </c>
      <c r="Q65" s="94">
        <f>$I65      +$K65      +$M65      +$O65</f>
        <v>0</v>
      </c>
      <c r="R65" s="48">
        <f>IF(($J65      =0),0,((($L65      -$J65      )/$J65      )*100))</f>
        <v>0</v>
      </c>
      <c r="S65" s="49">
        <f>IF(($K65      =0),0,((($M65      -$K65      )/$K65      )*100))</f>
        <v>0</v>
      </c>
      <c r="T65" s="48">
        <f>IF(($E65      =0),0,(($P65      /$E65      )*100))</f>
        <v>0</v>
      </c>
      <c r="U65" s="50">
        <f>IF(($E65      =0),0,(($Q65      /$E65      )*100))</f>
        <v>0</v>
      </c>
      <c r="V65" s="93">
        <v>0</v>
      </c>
      <c r="W65" s="94" t="s">
        <v>1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>$B66      +$C66      +$D66</f>
        <v>0</v>
      </c>
      <c r="F66" s="96">
        <f>SUM(F61:F65)</f>
        <v>0</v>
      </c>
      <c r="G66" s="97">
        <f>SUM(G61:G65)</f>
        <v>0</v>
      </c>
      <c r="H66" s="96">
        <f>SUM(H61:H65)</f>
        <v>0</v>
      </c>
      <c r="I66" s="97">
        <f>SUM(I61:I65)</f>
        <v>0</v>
      </c>
      <c r="J66" s="96">
        <f>SUM(J61:J65)</f>
        <v>0</v>
      </c>
      <c r="K66" s="97">
        <f>SUM(K61:K65)</f>
        <v>0</v>
      </c>
      <c r="L66" s="96">
        <f>SUM(L61:L65)</f>
        <v>0</v>
      </c>
      <c r="M66" s="97">
        <f>SUM(M61:M65)</f>
        <v>0</v>
      </c>
      <c r="N66" s="96">
        <f>SUM(N61:N65)</f>
        <v>0</v>
      </c>
      <c r="O66" s="97">
        <f>SUM(O61:O65)</f>
        <v>0</v>
      </c>
      <c r="P66" s="96">
        <f>$H66      +$J66      +$L66      +$N66</f>
        <v>0</v>
      </c>
      <c r="Q66" s="97">
        <f>$I66      +$K66      +$M66      +$O66</f>
        <v>0</v>
      </c>
      <c r="R66" s="52">
        <f>IF(($J66      =0),0,((($L66      -$J66      )/$J66      )*100))</f>
        <v>0</v>
      </c>
      <c r="S66" s="53">
        <f>IF(($K66      =0),0,((($M66      -$K66      )/$K66      )*100))</f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1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1339291000</v>
      </c>
      <c r="C67" s="104">
        <f>SUM(C9:C14,C17:C23,C26:C29,C32,C35:C39,C42:C52,C55:C58,C61:C65)</f>
        <v>-205513000</v>
      </c>
      <c r="D67" s="104"/>
      <c r="E67" s="104">
        <f>$B67      +$C67      +$D67</f>
        <v>1133778000</v>
      </c>
      <c r="F67" s="105">
        <f>SUM(F9:F14,F17:F23,F26:F29,F32,F35:F39,F42:F52,F55:F58,F61:F65)</f>
        <v>1133778000</v>
      </c>
      <c r="G67" s="106">
        <f>SUM(G9:G14,G17:G23,G26:G29,G32,G35:G39,G42:G52,G55:G58,G61:G65)</f>
        <v>817790000</v>
      </c>
      <c r="H67" s="105">
        <f>SUM(H9:H14,H17:H23,H26:H29,H32,H35:H39,H42:H52,H55:H58,H61:H65)</f>
        <v>117025000</v>
      </c>
      <c r="I67" s="106">
        <f>SUM(I9:I14,I17:I23,I26:I29,I32,I35:I39,I42:I52,I55:I58,I61:I65)</f>
        <v>46496931</v>
      </c>
      <c r="J67" s="105">
        <f>SUM(J9:J14,J17:J23,J26:J29,J32,J35:J39,J42:J52,J55:J58,J61:J65)</f>
        <v>137252000</v>
      </c>
      <c r="K67" s="106">
        <f>SUM(K9:K14,K17:K23,K26:K29,K32,K35:K39,K42:K52,K55:K58,K61:K65)</f>
        <v>117961502</v>
      </c>
      <c r="L67" s="105">
        <f>SUM(L9:L14,L17:L23,L26:L29,L32,L35:L39,L42:L52,L55:L58,L61:L65)</f>
        <v>244477000</v>
      </c>
      <c r="M67" s="106">
        <f>SUM(M9:M14,M17:M23,M26:M29,M32,M35:M39,M42:M52,M55:M58,M61:M65)</f>
        <v>112315365</v>
      </c>
      <c r="N67" s="105">
        <f>SUM(N9:N14,N17:N23,N26:N29,N32,N35:N39,N42:N52,N55:N58,N61:N65)</f>
        <v>0</v>
      </c>
      <c r="O67" s="106">
        <f>SUM(O9:O14,O17:O23,O26:O29,O32,O35:O39,O42:O52,O55:O58,O61:O65)</f>
        <v>0</v>
      </c>
      <c r="P67" s="105">
        <f>$H67      +$J67      +$L67      +$N67</f>
        <v>498754000</v>
      </c>
      <c r="Q67" s="106">
        <f>$I67      +$K67      +$M67      +$O67</f>
        <v>276773798</v>
      </c>
      <c r="R67" s="61">
        <f>IF(($J67      =0),0,((($L67      -$J67      )/$J67      )*100))</f>
        <v>78.12272316614694</v>
      </c>
      <c r="S67" s="62">
        <f>IF(($K67      =0),0,((($M67      -$K67      )/$K67      )*100))</f>
        <v>-4.7864234553405396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60.988028711527406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33.844116215654388</v>
      </c>
      <c r="V67" s="105">
        <f>SUM(V9:V14,V17:V23,V26:V29,V32,V35:V39,V42:V52,V55:V58,V61:V65)</f>
        <v>65298000</v>
      </c>
      <c r="W67" s="106" t="s">
        <v>1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501370000</v>
      </c>
      <c r="C69" s="92">
        <v>7519000</v>
      </c>
      <c r="D69" s="92"/>
      <c r="E69" s="92">
        <f>$B69      +$C69      +$D69</f>
        <v>508889000</v>
      </c>
      <c r="F69" s="93">
        <v>508889000</v>
      </c>
      <c r="G69" s="94">
        <v>508889000</v>
      </c>
      <c r="H69" s="93">
        <v>52946000</v>
      </c>
      <c r="I69" s="94">
        <v>22737190</v>
      </c>
      <c r="J69" s="93">
        <v>142108000</v>
      </c>
      <c r="K69" s="94">
        <v>53105658</v>
      </c>
      <c r="L69" s="93">
        <v>87899000</v>
      </c>
      <c r="M69" s="94">
        <v>112494247</v>
      </c>
      <c r="N69" s="93"/>
      <c r="O69" s="94"/>
      <c r="P69" s="93">
        <f>$H69      +$J69      +$L69      +$N69</f>
        <v>282953000</v>
      </c>
      <c r="Q69" s="94">
        <f>$I69      +$K69      +$M69      +$O69</f>
        <v>188337095</v>
      </c>
      <c r="R69" s="48">
        <f>IF(($J69      =0),0,((($L69      -$J69      )/$J69      )*100))</f>
        <v>-38.146339403833707</v>
      </c>
      <c r="S69" s="49">
        <f>IF(($K69      =0),0,((($M69      -$K69      )/$K69      )*100))</f>
        <v>111.83100113362686</v>
      </c>
      <c r="T69" s="48">
        <f>IF(($E69      =0),0,(($P69      /$E69      )*100))</f>
        <v>55.602105763732368</v>
      </c>
      <c r="U69" s="50">
        <f>IF(($E69      =0),0,(($Q69      /$E69      )*100))</f>
        <v>37.00946473592473</v>
      </c>
      <c r="V69" s="93">
        <v>64075000</v>
      </c>
      <c r="W69" s="94" t="s">
        <v>1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1</v>
      </c>
      <c r="W70" s="94" t="s">
        <v>1</v>
      </c>
    </row>
    <row r="71" spans="1:23" ht="12.95" customHeight="1" x14ac:dyDescent="0.2">
      <c r="A71" s="56" t="s">
        <v>42</v>
      </c>
      <c r="B71" s="101">
        <f>SUM(B69:B70)</f>
        <v>501370000</v>
      </c>
      <c r="C71" s="101">
        <f>SUM(C69:C70)</f>
        <v>7519000</v>
      </c>
      <c r="D71" s="101"/>
      <c r="E71" s="101">
        <f>$B71      +$C71      +$D71</f>
        <v>508889000</v>
      </c>
      <c r="F71" s="102">
        <f>SUM(F69:F70)</f>
        <v>508889000</v>
      </c>
      <c r="G71" s="103">
        <f>SUM(G69:G70)</f>
        <v>508889000</v>
      </c>
      <c r="H71" s="102">
        <f>SUM(H69:H70)</f>
        <v>52946000</v>
      </c>
      <c r="I71" s="103">
        <f>SUM(I69:I70)</f>
        <v>22737190</v>
      </c>
      <c r="J71" s="102">
        <f>SUM(J69:J70)</f>
        <v>142108000</v>
      </c>
      <c r="K71" s="103">
        <f>SUM(K69:K70)</f>
        <v>53105658</v>
      </c>
      <c r="L71" s="102">
        <f>SUM(L69:L70)</f>
        <v>87899000</v>
      </c>
      <c r="M71" s="103">
        <f>SUM(M69:M70)</f>
        <v>112494247</v>
      </c>
      <c r="N71" s="102">
        <f>SUM(N69:N70)</f>
        <v>0</v>
      </c>
      <c r="O71" s="103">
        <f>SUM(O69:O70)</f>
        <v>0</v>
      </c>
      <c r="P71" s="102">
        <f>$H71      +$J71      +$L71      +$N71</f>
        <v>282953000</v>
      </c>
      <c r="Q71" s="103">
        <f>$I71      +$K71      +$M71      +$O71</f>
        <v>188337095</v>
      </c>
      <c r="R71" s="57">
        <f>IF(($J71      =0),0,((($L71      -$J71      )/$J71      )*100))</f>
        <v>-38.146339403833707</v>
      </c>
      <c r="S71" s="58">
        <f>IF(($K71      =0),0,((($M71      -$K71      )/$K71      )*100))</f>
        <v>111.83100113362686</v>
      </c>
      <c r="T71" s="57">
        <f>IF(($E69      =0),0,(($P69      /$E69      )*100))</f>
        <v>55.602105763732368</v>
      </c>
      <c r="U71" s="59">
        <f>IF($E69   =0,0,($Q69   /$E69 )*100)</f>
        <v>37.00946473592473</v>
      </c>
      <c r="V71" s="102">
        <f>SUM(V69:V70)</f>
        <v>64075000</v>
      </c>
      <c r="W71" s="103" t="s">
        <v>1</v>
      </c>
    </row>
    <row r="72" spans="1:23" ht="12.95" customHeight="1" x14ac:dyDescent="0.2">
      <c r="A72" s="60" t="s">
        <v>87</v>
      </c>
      <c r="B72" s="104">
        <f>SUM(B69:B70)</f>
        <v>501370000</v>
      </c>
      <c r="C72" s="104">
        <f>SUM(C69:C70)</f>
        <v>7519000</v>
      </c>
      <c r="D72" s="104"/>
      <c r="E72" s="104">
        <f>$B72      +$C72      +$D72</f>
        <v>508889000</v>
      </c>
      <c r="F72" s="105">
        <f>SUM(F69:F70)</f>
        <v>508889000</v>
      </c>
      <c r="G72" s="106">
        <f>SUM(G69:G70)</f>
        <v>508889000</v>
      </c>
      <c r="H72" s="105">
        <f>SUM(H69:H70)</f>
        <v>52946000</v>
      </c>
      <c r="I72" s="106">
        <f>SUM(I69:I70)</f>
        <v>22737190</v>
      </c>
      <c r="J72" s="105">
        <f>SUM(J69:J70)</f>
        <v>142108000</v>
      </c>
      <c r="K72" s="106">
        <f>SUM(K69:K70)</f>
        <v>53105658</v>
      </c>
      <c r="L72" s="105">
        <f>SUM(L69:L70)</f>
        <v>87899000</v>
      </c>
      <c r="M72" s="106">
        <f>SUM(M69:M70)</f>
        <v>112494247</v>
      </c>
      <c r="N72" s="105">
        <f>SUM(N69:N70)</f>
        <v>0</v>
      </c>
      <c r="O72" s="106">
        <f>SUM(O69:O70)</f>
        <v>0</v>
      </c>
      <c r="P72" s="105">
        <f>$H72      +$J72      +$L72      +$N72</f>
        <v>282953000</v>
      </c>
      <c r="Q72" s="106">
        <f>$I72      +$K72      +$M72      +$O72</f>
        <v>188337095</v>
      </c>
      <c r="R72" s="61">
        <f>IF(($J72      =0),0,((($L72      -$J72      )/$J72      )*100))</f>
        <v>-38.146339403833707</v>
      </c>
      <c r="S72" s="62">
        <f>IF(($K72      =0),0,((($M72      -$K72      )/$K72      )*100))</f>
        <v>111.83100113362686</v>
      </c>
      <c r="T72" s="61">
        <f>IF(($E69      =0),0,(($P69      /$E69      )*100))</f>
        <v>55.602105763732368</v>
      </c>
      <c r="U72" s="65">
        <f>IF($E69   =0,0,($Q69   /$E69 )*100)</f>
        <v>37.00946473592473</v>
      </c>
      <c r="V72" s="105">
        <f>SUM(V69:V70)</f>
        <v>64075000</v>
      </c>
      <c r="W72" s="106" t="s">
        <v>1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1840661000</v>
      </c>
      <c r="C73" s="104">
        <f>SUM(C9:C14,C17:C23,C26:C29,C32,C35:C39,C42:C52,C55:C58,C61:C65,C69:C70)</f>
        <v>-197994000</v>
      </c>
      <c r="D73" s="104"/>
      <c r="E73" s="104">
        <f>$B73      +$C73      +$D73</f>
        <v>1642667000</v>
      </c>
      <c r="F73" s="105">
        <f>SUM(F9:F14,F17:F23,F26:F29,F32,F35:F39,F42:F52,F55:F58,F61:F65,F69:F70)</f>
        <v>1642667000</v>
      </c>
      <c r="G73" s="106">
        <f>SUM(G9:G14,G17:G23,G26:G29,G32,G35:G39,G42:G52,G55:G58,G61:G65,G69:G70)</f>
        <v>1326679000</v>
      </c>
      <c r="H73" s="105">
        <f>SUM(H9:H14,H17:H23,H26:H29,H32,H35:H39,H42:H52,H55:H58,H61:H65,H69:H70)</f>
        <v>169971000</v>
      </c>
      <c r="I73" s="106">
        <f>SUM(I9:I14,I17:I23,I26:I29,I32,I35:I39,I42:I52,I55:I58,I61:I65,I69:I70)</f>
        <v>69234121</v>
      </c>
      <c r="J73" s="105">
        <f>SUM(J9:J14,J17:J23,J26:J29,J32,J35:J39,J42:J52,J55:J58,J61:J65,J69:J70)</f>
        <v>279360000</v>
      </c>
      <c r="K73" s="106">
        <f>SUM(K9:K14,K17:K23,K26:K29,K32,K35:K39,K42:K52,K55:K58,K61:K65,K69:K70)</f>
        <v>171067160</v>
      </c>
      <c r="L73" s="105">
        <f>SUM(L9:L14,L17:L23,L26:L29,L32,L35:L39,L42:L52,L55:L58,L61:L65,L69:L70)</f>
        <v>332376000</v>
      </c>
      <c r="M73" s="106">
        <f>SUM(M9:M14,M17:M23,M26:M29,M32,M35:M39,M42:M52,M55:M58,M61:M65,M69:M70)</f>
        <v>224809612</v>
      </c>
      <c r="N73" s="105">
        <f>SUM(N9:N14,N17:N23,N26:N29,N32,N35:N39,N42:N52,N55:N58,N61:N65,N69:N70)</f>
        <v>0</v>
      </c>
      <c r="O73" s="106">
        <f>SUM(O9:O14,O17:O23,O26:O29,O32,O35:O39,O42:O52,O55:O58,O61:O65,O69:O70)</f>
        <v>0</v>
      </c>
      <c r="P73" s="105">
        <f>$H73      +$J73      +$L73      +$N73</f>
        <v>781707000</v>
      </c>
      <c r="Q73" s="106">
        <f>$I73      +$K73      +$M73      +$O73</f>
        <v>465110893</v>
      </c>
      <c r="R73" s="61">
        <f>IF(($J73      =0),0,((($L73      -$J73      )/$J73      )*100))</f>
        <v>18.977663230240548</v>
      </c>
      <c r="S73" s="62">
        <f>IF(($K73      =0),0,((($M73      -$K73      )/$K73      )*100))</f>
        <v>31.415995916457607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58.922090422777472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35.058284106404038</v>
      </c>
      <c r="V73" s="105">
        <f>SUM(V9:V14,V17:V23,V26:V29,V32,V35:V39,V42:V52,V55:V58,V61:V65,V69:V70)</f>
        <v>129373000</v>
      </c>
      <c r="W73" s="106" t="s">
        <v>1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112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113</v>
      </c>
      <c r="B80" s="111">
        <f>SUM(B81:B84)</f>
        <v>0</v>
      </c>
      <c r="C80" s="111">
        <f>SUM(C81:C84)</f>
        <v>0</v>
      </c>
      <c r="D80" s="111">
        <f>SUM(D81:D84)</f>
        <v>0</v>
      </c>
      <c r="E80" s="111">
        <f>SUM(E81:E84)</f>
        <v>0</v>
      </c>
      <c r="F80" s="111">
        <f>SUM(F81:F84)</f>
        <v>0</v>
      </c>
      <c r="G80" s="111">
        <f>SUM(G81:G84)</f>
        <v>0</v>
      </c>
      <c r="H80" s="111">
        <f>SUM(H81:H84)</f>
        <v>0</v>
      </c>
      <c r="I80" s="111">
        <f>SUM(I81:I84)</f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114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115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116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117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>$H87      +$J87      +$L87      +$N87</f>
        <v>0</v>
      </c>
      <c r="Q87" s="113">
        <f>$I87      +$K87      +$M87      +$O87</f>
        <v>0</v>
      </c>
      <c r="R87" s="89">
        <f>IF(($J87      =0),0,((($L87      -$J87      )/$J87      )*100))</f>
        <v>0</v>
      </c>
      <c r="S87" s="90">
        <f>IF(($K87      =0),0,((($M87      -$K87      )/$K87      )*100))</f>
        <v>0</v>
      </c>
      <c r="T87" s="89">
        <f>IF(($E87      =0),0,(($P87      /$E87      )*100))</f>
        <v>0</v>
      </c>
      <c r="U87" s="90">
        <f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>$B88      +$C88      +$D88</f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>$H88      +$J88      +$L88      +$N88</f>
        <v>0</v>
      </c>
      <c r="Q88" s="115">
        <f>$I88      +$K88      +$M88      +$O88</f>
        <v>0</v>
      </c>
      <c r="R88" s="89">
        <f>IF(($J88      =0),0,((($L88      -$J88      )/$J88      )*100))</f>
        <v>0</v>
      </c>
      <c r="S88" s="90">
        <f>IF(($K88      =0),0,((($M88      -$K88      )/$K88      )*100))</f>
        <v>0</v>
      </c>
      <c r="T88" s="89">
        <f>IF(($E88      =0),0,(($P88      /$E88      )*100))</f>
        <v>0</v>
      </c>
      <c r="U88" s="90">
        <f>IF(($E88      =0),0,(($Q88      /$E88      )*100))</f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>$B89      +$C89      +$D89</f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>$H89      +$J89      +$L89      +$N89</f>
        <v>0</v>
      </c>
      <c r="Q89" s="115">
        <f>$I89      +$K89      +$M89      +$O89</f>
        <v>0</v>
      </c>
      <c r="R89" s="89">
        <f>IF(($J89      =0),0,((($L89      -$J89      )/$J89      )*100))</f>
        <v>0</v>
      </c>
      <c r="S89" s="90">
        <f>IF(($K89      =0),0,((($M89      -$K89      )/$K89      )*100))</f>
        <v>0</v>
      </c>
      <c r="T89" s="89">
        <f>IF(($E89      =0),0,(($P89      /$E89      )*100))</f>
        <v>0</v>
      </c>
      <c r="U89" s="90">
        <f>IF(($E89      =0),0,(($Q89      /$E89      )*100))</f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>$B90      +$C90      +$D90</f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>$H90      +$J90      +$L90      +$N90</f>
        <v>0</v>
      </c>
      <c r="Q90" s="115">
        <f>$I90      +$K90      +$M90      +$O90</f>
        <v>0</v>
      </c>
      <c r="R90" s="89">
        <f>IF(($J90      =0),0,((($L90      -$J90      )/$J90      )*100))</f>
        <v>0</v>
      </c>
      <c r="S90" s="90">
        <f>IF(($K90      =0),0,((($M90      -$K90      )/$K90      )*100))</f>
        <v>0</v>
      </c>
      <c r="T90" s="89">
        <f>IF(($E90      =0),0,(($P90      /$E90      )*100))</f>
        <v>0</v>
      </c>
      <c r="U90" s="90">
        <f>IF(($E90      =0),0,(($Q90      /$E90      )*100))</f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>$B91      +$C91      +$D91</f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>$H91      +$J91      +$L91      +$N91</f>
        <v>0</v>
      </c>
      <c r="Q91" s="115">
        <f>$I91      +$K91      +$M91      +$O91</f>
        <v>0</v>
      </c>
      <c r="R91" s="89">
        <f>IF(($J91      =0),0,((($L91      -$J91      )/$J91      )*100))</f>
        <v>0</v>
      </c>
      <c r="S91" s="90">
        <f>IF(($K91      =0),0,((($M91      -$K91      )/$K91      )*100))</f>
        <v>0</v>
      </c>
      <c r="T91" s="89">
        <f>IF(($E91      =0),0,(($P91      /$E91      )*100))</f>
        <v>0</v>
      </c>
      <c r="U91" s="90">
        <f>IF(($E91      =0),0,(($Q91      /$E91      )*100))</f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>$B92      +$C92      +$D92</f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>$H92      +$J92      +$L92      +$N92</f>
        <v>0</v>
      </c>
      <c r="Q92" s="115">
        <f>$I92      +$K92      +$M92      +$O92</f>
        <v>0</v>
      </c>
      <c r="R92" s="89">
        <f>IF(($J92      =0),0,((($L92      -$J92      )/$J92      )*100))</f>
        <v>0</v>
      </c>
      <c r="S92" s="90">
        <f>IF(($K92      =0),0,((($M92      -$K92      )/$K92      )*100))</f>
        <v>0</v>
      </c>
      <c r="T92" s="89">
        <f>IF(($E92      =0),0,(($P92      /$E92      )*100))</f>
        <v>0</v>
      </c>
      <c r="U92" s="90">
        <f>IF(($E92      =0),0,(($Q92      /$E92      )*100))</f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>$B93      +$C93      +$D93</f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>$H93      +$J93      +$L93      +$N93</f>
        <v>0</v>
      </c>
      <c r="Q93" s="115">
        <f>$I93      +$K93      +$M93      +$O93</f>
        <v>0</v>
      </c>
      <c r="R93" s="89">
        <f>IF(($J93      =0),0,((($L93      -$J93      )/$J93      )*100))</f>
        <v>0</v>
      </c>
      <c r="S93" s="90">
        <f>IF(($K93      =0),0,((($M93      -$K93      )/$K93      )*100))</f>
        <v>0</v>
      </c>
      <c r="T93" s="89">
        <f>IF(($E93      =0),0,(($P93      /$E93      )*100))</f>
        <v>0</v>
      </c>
      <c r="U93" s="90">
        <f>IF(($E93      =0),0,(($Q93      /$E93      )*100))</f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>$B94      +$C94      +$D94</f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>$H94      +$J94      +$L94      +$N94</f>
        <v>0</v>
      </c>
      <c r="Q94" s="115">
        <f>$I94      +$K94      +$M94      +$O94</f>
        <v>0</v>
      </c>
      <c r="R94" s="89">
        <f>IF(($J94      =0),0,((($L94      -$J94      )/$J94      )*100))</f>
        <v>0</v>
      </c>
      <c r="S94" s="90">
        <f>IF(($K94      =0),0,((($M94      -$K94      )/$K94      )*100))</f>
        <v>0</v>
      </c>
      <c r="T94" s="89">
        <f>IF(($E94      =0),0,(($P94      /$E94      )*100))</f>
        <v>0</v>
      </c>
      <c r="U94" s="90">
        <f>IF(($E94      =0),0,(($Q94      /$E94      )*100))</f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118</v>
      </c>
      <c r="B96" s="121">
        <f>SUM(B97:B111)</f>
        <v>0</v>
      </c>
      <c r="C96" s="121">
        <f>SUM(C97:C111)</f>
        <v>0</v>
      </c>
      <c r="D96" s="121">
        <f>SUM(D97:D111)</f>
        <v>0</v>
      </c>
      <c r="E96" s="121">
        <f>SUM(E97:E111)</f>
        <v>0</v>
      </c>
      <c r="F96" s="121">
        <f>SUM(F97:F111)</f>
        <v>0</v>
      </c>
      <c r="G96" s="121">
        <f>SUM(G97:G111)</f>
        <v>0</v>
      </c>
      <c r="H96" s="121">
        <f>SUM(H97:H111)</f>
        <v>0</v>
      </c>
      <c r="I96" s="121">
        <f>SUM(I97:I111)</f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>IF(L96=0," ",(N96-L96)/L96)</f>
        <v xml:space="preserve"> </v>
      </c>
      <c r="S96" s="20" t="str">
        <f>IF(M96=0," ",(O96-M96)/M96)</f>
        <v xml:space="preserve"> </v>
      </c>
      <c r="T96" s="20" t="str">
        <f>IF(E96=0," ",(P96/E96))</f>
        <v xml:space="preserve"> </v>
      </c>
      <c r="U96" s="21" t="str">
        <f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>IF(L97=0," ",(N97-L97)/L97)</f>
        <v xml:space="preserve"> </v>
      </c>
      <c r="S97" s="23" t="str">
        <f>IF(M97=0," ",(O97-M97)/M97)</f>
        <v xml:space="preserve"> </v>
      </c>
      <c r="T97" s="23" t="str">
        <f>IF(E97=0," ",(P97/E97))</f>
        <v xml:space="preserve"> </v>
      </c>
      <c r="U97" s="24" t="str">
        <f>IF(E97=0," ",(Q97/E97))</f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>IF(L98=0," ",(N98-L98)/L98)</f>
        <v xml:space="preserve"> </v>
      </c>
      <c r="S98" s="23" t="str">
        <f>IF(M98=0," ",(O98-M98)/M98)</f>
        <v xml:space="preserve"> </v>
      </c>
      <c r="T98" s="23" t="str">
        <f>IF(E98=0," ",(P98/E98))</f>
        <v xml:space="preserve"> </v>
      </c>
      <c r="U98" s="24" t="str">
        <f>IF(E98=0," ",(Q98/E98))</f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>SUM(B99:D99)</f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>IF(L99=0," ",(N99-L99)/L99)</f>
        <v xml:space="preserve"> </v>
      </c>
      <c r="S99" s="23" t="str">
        <f>IF(M99=0," ",(O99-M99)/M99)</f>
        <v xml:space="preserve"> </v>
      </c>
      <c r="T99" s="23" t="str">
        <f>IF(E99=0," ",(P99/E99))</f>
        <v xml:space="preserve"> </v>
      </c>
      <c r="U99" s="24" t="str">
        <f>IF(E99=0," ",(Q99/E99))</f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>SUM(B100:D100)</f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>IF(L100=0," ",(N100-L100)/L100)</f>
        <v xml:space="preserve"> </v>
      </c>
      <c r="S100" s="23" t="str">
        <f>IF(M100=0," ",(O100-M100)/M100)</f>
        <v xml:space="preserve"> </v>
      </c>
      <c r="T100" s="23" t="str">
        <f>IF(E100=0," ",(P100/E100))</f>
        <v xml:space="preserve"> </v>
      </c>
      <c r="U100" s="24" t="str">
        <f>IF(E100=0," ",(Q100/E100))</f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>SUM(B101:D101)</f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>IF(L101=0," ",(N101-L101)/L101)</f>
        <v xml:space="preserve"> </v>
      </c>
      <c r="S101" s="23" t="str">
        <f>IF(M101=0," ",(O101-M101)/M101)</f>
        <v xml:space="preserve"> </v>
      </c>
      <c r="T101" s="23" t="str">
        <f>IF(E101=0," ",(P101/E101))</f>
        <v xml:space="preserve"> </v>
      </c>
      <c r="U101" s="24" t="str">
        <f>IF(E101=0," ",(Q101/E101))</f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>SUM(B102:D102)</f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>IF(L102=0," ",(N102-L102)/L102)</f>
        <v xml:space="preserve"> </v>
      </c>
      <c r="S102" s="23" t="str">
        <f>IF(M102=0," ",(O102-M102)/M102)</f>
        <v xml:space="preserve"> </v>
      </c>
      <c r="T102" s="23" t="str">
        <f>IF(E102=0," ",(P102/E102))</f>
        <v xml:space="preserve"> </v>
      </c>
      <c r="U102" s="24" t="str">
        <f>IF(E102=0," ",(Q102/E102))</f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>SUM(B103:D103)</f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>IF(L103=0," ",(N103-L103)/L103)</f>
        <v xml:space="preserve"> </v>
      </c>
      <c r="S103" s="23" t="str">
        <f>IF(M103=0," ",(O103-M103)/M103)</f>
        <v xml:space="preserve"> </v>
      </c>
      <c r="T103" s="23" t="str">
        <f>IF(E103=0," ",(P103/E103))</f>
        <v xml:space="preserve"> </v>
      </c>
      <c r="U103" s="24" t="str">
        <f>IF(E103=0," ",(Q103/E103))</f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>SUM(B104:D104)</f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>IF(L104=0," ",(N104-L104)/L104)</f>
        <v xml:space="preserve"> </v>
      </c>
      <c r="S104" s="23" t="str">
        <f>IF(M104=0," ",(O104-M104)/M104)</f>
        <v xml:space="preserve"> </v>
      </c>
      <c r="T104" s="23" t="str">
        <f>IF(E104=0," ",(P104/E104))</f>
        <v xml:space="preserve"> </v>
      </c>
      <c r="U104" s="24" t="str">
        <f>IF(E104=0," ",(Q104/E104))</f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>SUM(B105:D105)</f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>IF(L105=0," ",(N105-L105)/L105)</f>
        <v xml:space="preserve"> </v>
      </c>
      <c r="S105" s="23" t="str">
        <f>IF(M105=0," ",(O105-M105)/M105)</f>
        <v xml:space="preserve"> </v>
      </c>
      <c r="T105" s="23" t="str">
        <f>IF(E105=0," ",(P105/E105))</f>
        <v xml:space="preserve"> </v>
      </c>
      <c r="U105" s="24" t="str">
        <f>IF(E105=0," ",(Q105/E105))</f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>SUM(B106:D106)</f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>IF(L106=0," ",(N106-L106)/L106)</f>
        <v xml:space="preserve"> </v>
      </c>
      <c r="S106" s="23" t="str">
        <f>IF(M106=0," ",(O106-M106)/M106)</f>
        <v xml:space="preserve"> </v>
      </c>
      <c r="T106" s="23" t="str">
        <f>IF(E106=0," ",(P106/E106))</f>
        <v xml:space="preserve"> </v>
      </c>
      <c r="U106" s="24" t="str">
        <f>IF(E106=0," ",(Q106/E106))</f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>SUM(B107:D107)</f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>IF(L107=0," ",(N107-L107)/L107)</f>
        <v xml:space="preserve"> </v>
      </c>
      <c r="S107" s="23" t="str">
        <f>IF(M107=0," ",(O107-M107)/M107)</f>
        <v xml:space="preserve"> </v>
      </c>
      <c r="T107" s="23" t="str">
        <f>IF(E107=0," ",(P107/E107))</f>
        <v xml:space="preserve"> </v>
      </c>
      <c r="U107" s="24" t="str">
        <f>IF(E107=0," ",(Q107/E107))</f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>SUM(B108:D108)</f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>IF(L108=0," ",(N108-L108)/L108)</f>
        <v xml:space="preserve"> </v>
      </c>
      <c r="S108" s="23" t="str">
        <f>IF(M108=0," ",(O108-M108)/M108)</f>
        <v xml:space="preserve"> </v>
      </c>
      <c r="T108" s="23" t="str">
        <f>IF(E108=0," ",(P108/E108))</f>
        <v xml:space="preserve"> </v>
      </c>
      <c r="U108" s="24" t="str">
        <f>IF(E108=0," ",(Q108/E108))</f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>SUM(B109:D109)</f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>IF(L109=0," ",(N109-L109)/L109)</f>
        <v xml:space="preserve"> </v>
      </c>
      <c r="S109" s="23" t="str">
        <f>IF(M109=0," ",(O109-M109)/M109)</f>
        <v xml:space="preserve"> </v>
      </c>
      <c r="T109" s="23" t="str">
        <f>IF(E109=0," ",(P109/E109))</f>
        <v xml:space="preserve"> </v>
      </c>
      <c r="U109" s="24" t="str">
        <f>IF(E109=0," ",(Q109/E109))</f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>SUM(B110:D110)</f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>IF(L110=0," ",(N110-L110)/L110)</f>
        <v xml:space="preserve"> </v>
      </c>
      <c r="S110" s="23" t="str">
        <f>IF(M110=0," ",(O110-M110)/M110)</f>
        <v xml:space="preserve"> </v>
      </c>
      <c r="T110" s="23" t="str">
        <f>IF(E110=0," ",(P110/E110))</f>
        <v xml:space="preserve"> </v>
      </c>
      <c r="U110" s="24" t="str">
        <f>IF(E110=0," ",(Q110/E110))</f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>SUM(B111:D111)</f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>IF(L111=0," ",(N111-L111)/L111)</f>
        <v xml:space="preserve"> </v>
      </c>
      <c r="S111" s="23" t="str">
        <f>IF(M111=0," ",(O111-M111)/M111)</f>
        <v xml:space="preserve"> </v>
      </c>
      <c r="T111" s="23" t="str">
        <f>IF(E111=0," ",(P111/E111))</f>
        <v xml:space="preserve"> </v>
      </c>
      <c r="U111" s="24" t="str">
        <f>IF(E111=0," ",(Q111/E111))</f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>IF(L112=0," ",(N112-L112)/L112)</f>
        <v xml:space="preserve"> </v>
      </c>
      <c r="S112" s="21" t="str">
        <f>IF(M112=0," ",(O112-M112)/M112)</f>
        <v xml:space="preserve"> </v>
      </c>
      <c r="T112" s="20" t="str">
        <f>IF(E112=0," ",(P112/E112))</f>
        <v xml:space="preserve"> </v>
      </c>
      <c r="U112" s="21" t="str">
        <f>IF(E112=0," ",(Q112/E112))</f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>B96+B86</f>
        <v>#VALUE!</v>
      </c>
      <c r="C113" s="126">
        <f>C96+C86</f>
        <v>0</v>
      </c>
      <c r="D113" s="126">
        <f>D96+D86</f>
        <v>0</v>
      </c>
      <c r="E113" s="126">
        <f>E96+E86</f>
        <v>0</v>
      </c>
      <c r="F113" s="126">
        <f>F96+F86</f>
        <v>0</v>
      </c>
      <c r="G113" s="126">
        <f>G96+G86</f>
        <v>0</v>
      </c>
      <c r="H113" s="126">
        <f>H96+H86</f>
        <v>0</v>
      </c>
      <c r="I113" s="126">
        <f>I96+I86</f>
        <v>0</v>
      </c>
      <c r="J113" s="126">
        <f>J96+J86</f>
        <v>0</v>
      </c>
      <c r="K113" s="126">
        <f>K96+K86</f>
        <v>0</v>
      </c>
      <c r="L113" s="126">
        <f>L96+L86</f>
        <v>0</v>
      </c>
      <c r="M113" s="126">
        <f>M96+M86</f>
        <v>0</v>
      </c>
      <c r="N113" s="126">
        <f>N96+N86</f>
        <v>0</v>
      </c>
      <c r="O113" s="126">
        <f>O96+O86</f>
        <v>0</v>
      </c>
      <c r="P113" s="126">
        <f>P96+P86</f>
        <v>0</v>
      </c>
      <c r="Q113" s="126">
        <f>Q96+Q86</f>
        <v>0</v>
      </c>
      <c r="R113" s="20" t="str">
        <f>IF(L113=0," ",(N113-L113)/L113)</f>
        <v xml:space="preserve"> </v>
      </c>
      <c r="S113" s="21" t="str">
        <f>IF(M113=0," ",(O113-M113)/M113)</f>
        <v xml:space="preserve"> </v>
      </c>
      <c r="T113" s="20" t="str">
        <f>IF(E113=0," ",(P113/E113))</f>
        <v xml:space="preserve"> </v>
      </c>
      <c r="U113" s="21" t="str">
        <f>IF(E113=0," ",(Q113/E113))</f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119</v>
      </c>
      <c r="B114" s="128" t="str">
        <f>B86</f>
        <v/>
      </c>
      <c r="C114" s="128">
        <f>C86</f>
        <v>0</v>
      </c>
      <c r="D114" s="128">
        <f>D86</f>
        <v>0</v>
      </c>
      <c r="E114" s="128">
        <f>E86</f>
        <v>0</v>
      </c>
      <c r="F114" s="128">
        <f>F86</f>
        <v>0</v>
      </c>
      <c r="G114" s="128">
        <f>G86</f>
        <v>0</v>
      </c>
      <c r="H114" s="128">
        <f>H86</f>
        <v>0</v>
      </c>
      <c r="I114" s="128">
        <f>I86</f>
        <v>0</v>
      </c>
      <c r="J114" s="128">
        <f>J86</f>
        <v>0</v>
      </c>
      <c r="K114" s="128">
        <f>K86</f>
        <v>0</v>
      </c>
      <c r="L114" s="128">
        <f>L86</f>
        <v>0</v>
      </c>
      <c r="M114" s="128">
        <f>M86</f>
        <v>0</v>
      </c>
      <c r="N114" s="128">
        <f>N86</f>
        <v>0</v>
      </c>
      <c r="O114" s="128">
        <f>O86</f>
        <v>0</v>
      </c>
      <c r="P114" s="128">
        <f>P86</f>
        <v>0</v>
      </c>
      <c r="Q114" s="128">
        <f>Q86</f>
        <v>0</v>
      </c>
      <c r="R114" s="20" t="str">
        <f>IF(L114=0," ",(N114-L114)/L114)</f>
        <v xml:space="preserve"> </v>
      </c>
      <c r="S114" s="21" t="str">
        <f>IF(M114=0," ",(O114-M114)/M114)</f>
        <v xml:space="preserve"> </v>
      </c>
      <c r="T114" s="20" t="str">
        <f>IF(E114=0," ",(P114/E114))</f>
        <v xml:space="preserve"> </v>
      </c>
      <c r="U114" s="21" t="str">
        <f>IF(E114=0," ",(Q114/E114))</f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120</v>
      </c>
    </row>
    <row r="117" spans="1:23" x14ac:dyDescent="0.2">
      <c r="A117" s="29" t="s">
        <v>121</v>
      </c>
    </row>
    <row r="118" spans="1:23" x14ac:dyDescent="0.2">
      <c r="A118" s="29" t="s">
        <v>122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123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124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125</v>
      </c>
    </row>
    <row r="124" spans="1:23" x14ac:dyDescent="0.2">
      <c r="A124" s="30" t="s">
        <v>91</v>
      </c>
      <c r="G124" s="30" t="s">
        <v>91</v>
      </c>
      <c r="W124" s="30"/>
    </row>
    <row r="125" spans="1:23" x14ac:dyDescent="0.2">
      <c r="A125" s="30"/>
      <c r="G125" s="30"/>
      <c r="W125" s="30"/>
    </row>
    <row r="126" spans="1:23" x14ac:dyDescent="0.2">
      <c r="A126" s="30" t="s">
        <v>91</v>
      </c>
      <c r="G126" s="30" t="s">
        <v>91</v>
      </c>
      <c r="W126" s="30"/>
    </row>
  </sheetData>
  <sheetProtection algorithmName="SHA-512" hashValue="yqZXUXvRhoYO3M91g3UueoPAlOtKs0b+kzztxf+6AwyDlprtEMLc6w/BUUnMRx10sj14yqxbPJ8XxE8vW0vJeQ==" saltValue="4NQPUhbpBmsgu8Cqyv51L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7E1C2AB45A748B70EBBBB3F4830C7" ma:contentTypeVersion="" ma:contentTypeDescription="Create a new document." ma:contentTypeScope="" ma:versionID="f68aa413ea198626af3856aa9120760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01ACF5B-D9E8-4ED1-831F-59BB93E24EAD}"/>
</file>

<file path=customXml/itemProps2.xml><?xml version="1.0" encoding="utf-8"?>
<ds:datastoreItem xmlns:ds="http://schemas.openxmlformats.org/officeDocument/2006/customXml" ds:itemID="{9DA5B090-46DC-4BA1-9517-03FD8E4A1B5C}"/>
</file>

<file path=customXml/itemProps3.xml><?xml version="1.0" encoding="utf-8"?>
<ds:datastoreItem xmlns:ds="http://schemas.openxmlformats.org/officeDocument/2006/customXml" ds:itemID="{0F13F850-A097-49E4-B444-2DEF682BCC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Summary</vt:lpstr>
      <vt:lpstr>EC</vt:lpstr>
      <vt:lpstr>FS</vt:lpstr>
      <vt:lpstr>GT</vt:lpstr>
      <vt:lpstr>KZN</vt:lpstr>
      <vt:lpstr>LP</vt:lpstr>
      <vt:lpstr>MP</vt:lpstr>
      <vt:lpstr>NW</vt:lpstr>
      <vt:lpstr>NC</vt:lpstr>
      <vt:lpstr>WC</vt:lpstr>
      <vt:lpstr>EC!Print_Area</vt:lpstr>
      <vt:lpstr>FS!Print_Area</vt:lpstr>
      <vt:lpstr>GT!Print_Area</vt:lpstr>
      <vt:lpstr>KZN!Print_Area</vt:lpstr>
      <vt:lpstr>LP!Print_Area</vt:lpstr>
      <vt:lpstr>MP!Print_Area</vt:lpstr>
      <vt:lpstr>NC!Print_Area</vt:lpstr>
      <vt:lpstr>NW!Print_Area</vt:lpstr>
      <vt:lpstr>Summary!Print_Area</vt:lpstr>
      <vt:lpstr>WC!Print_Area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2024-04-30T08:20:41Z</dcterms:created>
  <dcterms:modified xsi:type="dcterms:W3CDTF">2024-04-30T10:47:59Z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0x010100C597E1C2AB45A748B70EBBBB3F4830C7</vt:lpwstr>
  </property>
</Properties>
</file>