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C0450450-A7A5-4EC3-BDEB-0F5A650CDD1D}" xr6:coauthVersionLast="47" xr6:coauthVersionMax="47" xr10:uidLastSave="{00000000-0000-0000-0000-000000000000}"/>
  <workbookProtection workbookAlgorithmName="SHA-512" workbookHashValue="++13s53lEBVOzBtsmfgCH5IZnl500JWSixhpEQEz6kZBgMX8usAmkYq6BHjl2Qhu9ATO9u24mzPy0mNrSV0G7A==" workbookSaltValue="OEvArKe4RsBWCmlHyt93nQ==" workbookSpinCount="100000" lockStructure="1"/>
  <bookViews>
    <workbookView xWindow="28680" yWindow="-120" windowWidth="29040" windowHeight="15840" xr2:uid="{00000000-000D-0000-FFFF-FFFF00000000}"/>
  </bookViews>
  <sheets>
    <sheet name="Summary" sheetId="1" r:id="rId1"/>
    <sheet name="BUF" sheetId="2" r:id="rId2"/>
    <sheet name="NMA" sheetId="3" r:id="rId3"/>
    <sheet name="MAN" sheetId="4" r:id="rId4"/>
    <sheet name="EKU" sheetId="5" r:id="rId5"/>
    <sheet name="JHB" sheetId="6" r:id="rId6"/>
    <sheet name="TSH" sheetId="7" r:id="rId7"/>
    <sheet name="ETH" sheetId="8" r:id="rId8"/>
    <sheet name="CPT" sheetId="9" r:id="rId9"/>
  </sheets>
  <definedNames>
    <definedName name="_xlnm.Print_Area" localSheetId="1">BUF!$A$1:$X$128</definedName>
    <definedName name="_xlnm.Print_Area" localSheetId="8">CPT!$A$1:$X$128</definedName>
    <definedName name="_xlnm.Print_Area" localSheetId="4">EKU!$A$1:$X$128</definedName>
    <definedName name="_xlnm.Print_Area" localSheetId="7">ETH!$A$1:$X$128</definedName>
    <definedName name="_xlnm.Print_Area" localSheetId="5">JHB!$A$1:$X$128</definedName>
    <definedName name="_xlnm.Print_Area" localSheetId="3">MAN!$A$1:$X$128</definedName>
    <definedName name="_xlnm.Print_Area" localSheetId="2">NMA!$A$1:$X$128</definedName>
    <definedName name="_xlnm.Print_Area" localSheetId="0">Summary!$A$1:$X$128</definedName>
    <definedName name="_xlnm.Print_Area" localSheetId="6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R114" i="2"/>
  <c r="Q114" i="2"/>
  <c r="P114" i="2"/>
  <c r="O114" i="2"/>
  <c r="N114" i="2"/>
  <c r="M114" i="2"/>
  <c r="S114" i="2" s="1"/>
  <c r="L114" i="2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U109" i="2" s="1"/>
  <c r="S108" i="2"/>
  <c r="R108" i="2"/>
  <c r="E108" i="2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S101" i="2"/>
  <c r="R101" i="2"/>
  <c r="E101" i="2"/>
  <c r="U101" i="2" s="1"/>
  <c r="S100" i="2"/>
  <c r="R100" i="2"/>
  <c r="E100" i="2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U110" i="3" s="1"/>
  <c r="S109" i="3"/>
  <c r="R109" i="3"/>
  <c r="E109" i="3"/>
  <c r="T109" i="3" s="1"/>
  <c r="S108" i="3"/>
  <c r="R108" i="3"/>
  <c r="E108" i="3"/>
  <c r="S107" i="3"/>
  <c r="R107" i="3"/>
  <c r="E107" i="3"/>
  <c r="U107" i="3" s="1"/>
  <c r="S106" i="3"/>
  <c r="R106" i="3"/>
  <c r="E106" i="3"/>
  <c r="S105" i="3"/>
  <c r="R105" i="3"/>
  <c r="E105" i="3"/>
  <c r="U105" i="3" s="1"/>
  <c r="S104" i="3"/>
  <c r="R104" i="3"/>
  <c r="E104" i="3"/>
  <c r="U104" i="3" s="1"/>
  <c r="U103" i="3"/>
  <c r="T103" i="3"/>
  <c r="S103" i="3"/>
  <c r="R103" i="3"/>
  <c r="E103" i="3"/>
  <c r="S102" i="3"/>
  <c r="R102" i="3"/>
  <c r="E102" i="3"/>
  <c r="U102" i="3" s="1"/>
  <c r="S101" i="3"/>
  <c r="R101" i="3"/>
  <c r="E101" i="3"/>
  <c r="T101" i="3" s="1"/>
  <c r="S100" i="3"/>
  <c r="R100" i="3"/>
  <c r="E100" i="3"/>
  <c r="S99" i="3"/>
  <c r="R99" i="3"/>
  <c r="E99" i="3"/>
  <c r="U99" i="3" s="1"/>
  <c r="S98" i="3"/>
  <c r="R98" i="3"/>
  <c r="E98" i="3"/>
  <c r="S97" i="3"/>
  <c r="R97" i="3"/>
  <c r="E97" i="3"/>
  <c r="U97" i="3" s="1"/>
  <c r="W96" i="3"/>
  <c r="W113" i="3" s="1"/>
  <c r="V96" i="3"/>
  <c r="V113" i="3" s="1"/>
  <c r="M96" i="3"/>
  <c r="S96" i="3" s="1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T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M113" i="4" s="1"/>
  <c r="S113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S104" i="5"/>
  <c r="R104" i="5"/>
  <c r="E104" i="5"/>
  <c r="U104" i="5" s="1"/>
  <c r="S103" i="5"/>
  <c r="R103" i="5"/>
  <c r="E103" i="5"/>
  <c r="S102" i="5"/>
  <c r="R102" i="5"/>
  <c r="E102" i="5"/>
  <c r="U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W96" i="5"/>
  <c r="W113" i="5" s="1"/>
  <c r="V96" i="5"/>
  <c r="V113" i="5" s="1"/>
  <c r="M96" i="5"/>
  <c r="S96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T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U99" i="6" s="1"/>
  <c r="U98" i="6"/>
  <c r="S98" i="6"/>
  <c r="R98" i="6"/>
  <c r="E98" i="6"/>
  <c r="T98" i="6" s="1"/>
  <c r="S97" i="6"/>
  <c r="R97" i="6"/>
  <c r="E97" i="6"/>
  <c r="U97" i="6" s="1"/>
  <c r="W96" i="6"/>
  <c r="W113" i="6" s="1"/>
  <c r="V96" i="6"/>
  <c r="V113" i="6" s="1"/>
  <c r="M96" i="6"/>
  <c r="S96" i="6" s="1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R114" i="7"/>
  <c r="Q114" i="7"/>
  <c r="P114" i="7"/>
  <c r="O114" i="7"/>
  <c r="N114" i="7"/>
  <c r="M114" i="7"/>
  <c r="S114" i="7" s="1"/>
  <c r="L114" i="7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U107" i="7"/>
  <c r="T107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U99" i="7"/>
  <c r="S99" i="7"/>
  <c r="R99" i="7"/>
  <c r="E99" i="7"/>
  <c r="T99" i="7" s="1"/>
  <c r="S98" i="7"/>
  <c r="R98" i="7"/>
  <c r="E98" i="7"/>
  <c r="U98" i="7" s="1"/>
  <c r="U97" i="7"/>
  <c r="S97" i="7"/>
  <c r="R97" i="7"/>
  <c r="E97" i="7"/>
  <c r="T97" i="7" s="1"/>
  <c r="W96" i="7"/>
  <c r="W113" i="7" s="1"/>
  <c r="V96" i="7"/>
  <c r="V113" i="7" s="1"/>
  <c r="M96" i="7"/>
  <c r="S96" i="7" s="1"/>
  <c r="L96" i="7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D114" i="8"/>
  <c r="C114" i="8"/>
  <c r="B114" i="8"/>
  <c r="V113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U107" i="8" s="1"/>
  <c r="S106" i="8"/>
  <c r="R106" i="8"/>
  <c r="E106" i="8"/>
  <c r="U105" i="8"/>
  <c r="S105" i="8"/>
  <c r="R105" i="8"/>
  <c r="E105" i="8"/>
  <c r="T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S97" i="8"/>
  <c r="R97" i="8"/>
  <c r="E97" i="8"/>
  <c r="T97" i="8" s="1"/>
  <c r="W96" i="8"/>
  <c r="W113" i="8" s="1"/>
  <c r="V96" i="8"/>
  <c r="R96" i="8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S106" i="9"/>
  <c r="R106" i="9"/>
  <c r="E106" i="9"/>
  <c r="S105" i="9"/>
  <c r="R105" i="9"/>
  <c r="E105" i="9"/>
  <c r="U105" i="9" s="1"/>
  <c r="S104" i="9"/>
  <c r="R104" i="9"/>
  <c r="E104" i="9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U98" i="9" s="1"/>
  <c r="S97" i="9"/>
  <c r="R97" i="9"/>
  <c r="E97" i="9"/>
  <c r="U97" i="9" s="1"/>
  <c r="W96" i="9"/>
  <c r="W113" i="9" s="1"/>
  <c r="V96" i="9"/>
  <c r="V113" i="9" s="1"/>
  <c r="M96" i="9"/>
  <c r="S96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U110" i="1"/>
  <c r="T110" i="1"/>
  <c r="S110" i="1"/>
  <c r="R110" i="1"/>
  <c r="E110" i="1"/>
  <c r="S109" i="1"/>
  <c r="R109" i="1"/>
  <c r="E109" i="1"/>
  <c r="U109" i="1" s="1"/>
  <c r="U108" i="1"/>
  <c r="T108" i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U102" i="1"/>
  <c r="T102" i="1"/>
  <c r="S102" i="1"/>
  <c r="R102" i="1"/>
  <c r="E102" i="1"/>
  <c r="S101" i="1"/>
  <c r="R101" i="1"/>
  <c r="E101" i="1"/>
  <c r="U101" i="1" s="1"/>
  <c r="U100" i="1"/>
  <c r="T100" i="1"/>
  <c r="S100" i="1"/>
  <c r="R100" i="1"/>
  <c r="E100" i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S96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T94" i="9"/>
  <c r="S94" i="9"/>
  <c r="R94" i="9"/>
  <c r="Q94" i="9"/>
  <c r="P94" i="9"/>
  <c r="E94" i="9"/>
  <c r="U94" i="9" s="1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U88" i="9"/>
  <c r="S88" i="9"/>
  <c r="R88" i="9"/>
  <c r="Q88" i="9"/>
  <c r="P88" i="9"/>
  <c r="E88" i="9"/>
  <c r="T88" i="9" s="1"/>
  <c r="U87" i="9"/>
  <c r="S87" i="9"/>
  <c r="R87" i="9"/>
  <c r="Q87" i="9"/>
  <c r="P87" i="9"/>
  <c r="E87" i="9"/>
  <c r="T87" i="9" s="1"/>
  <c r="V73" i="9"/>
  <c r="O73" i="9"/>
  <c r="N73" i="9"/>
  <c r="M73" i="9"/>
  <c r="L73" i="9"/>
  <c r="K73" i="9"/>
  <c r="S73" i="9" s="1"/>
  <c r="J73" i="9"/>
  <c r="I73" i="9"/>
  <c r="H73" i="9"/>
  <c r="G73" i="9"/>
  <c r="F73" i="9"/>
  <c r="C73" i="9"/>
  <c r="B73" i="9"/>
  <c r="E73" i="9" s="1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S70" i="9"/>
  <c r="R70" i="9"/>
  <c r="Q70" i="9"/>
  <c r="P70" i="9"/>
  <c r="E70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I66" i="9"/>
  <c r="H66" i="9"/>
  <c r="G66" i="9"/>
  <c r="F66" i="9"/>
  <c r="C66" i="9"/>
  <c r="B66" i="9"/>
  <c r="E66" i="9" s="1"/>
  <c r="U65" i="9"/>
  <c r="S65" i="9"/>
  <c r="R65" i="9"/>
  <c r="Q65" i="9"/>
  <c r="P65" i="9"/>
  <c r="E65" i="9"/>
  <c r="T65" i="9" s="1"/>
  <c r="U64" i="9"/>
  <c r="T64" i="9"/>
  <c r="S64" i="9"/>
  <c r="R64" i="9"/>
  <c r="Q64" i="9"/>
  <c r="P64" i="9"/>
  <c r="E64" i="9"/>
  <c r="T63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E53" i="9" s="1"/>
  <c r="S52" i="9"/>
  <c r="R52" i="9"/>
  <c r="Q52" i="9"/>
  <c r="P52" i="9"/>
  <c r="E52" i="9"/>
  <c r="S51" i="9"/>
  <c r="R51" i="9"/>
  <c r="Q51" i="9"/>
  <c r="P51" i="9"/>
  <c r="E51" i="9"/>
  <c r="U50" i="9"/>
  <c r="S50" i="9"/>
  <c r="R50" i="9"/>
  <c r="Q50" i="9"/>
  <c r="P50" i="9"/>
  <c r="E50" i="9"/>
  <c r="T50" i="9" s="1"/>
  <c r="U49" i="9"/>
  <c r="T49" i="9"/>
  <c r="S49" i="9"/>
  <c r="R49" i="9"/>
  <c r="Q49" i="9"/>
  <c r="P49" i="9"/>
  <c r="E49" i="9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O40" i="9"/>
  <c r="N40" i="9"/>
  <c r="M40" i="9"/>
  <c r="L40" i="9"/>
  <c r="K40" i="9"/>
  <c r="S40" i="9" s="1"/>
  <c r="J40" i="9"/>
  <c r="I40" i="9"/>
  <c r="H40" i="9"/>
  <c r="G40" i="9"/>
  <c r="F40" i="9"/>
  <c r="C40" i="9"/>
  <c r="B40" i="9"/>
  <c r="S39" i="9"/>
  <c r="R39" i="9"/>
  <c r="Q39" i="9"/>
  <c r="P39" i="9"/>
  <c r="E39" i="9"/>
  <c r="T39" i="9" s="1"/>
  <c r="U38" i="9"/>
  <c r="S38" i="9"/>
  <c r="R38" i="9"/>
  <c r="Q38" i="9"/>
  <c r="P38" i="9"/>
  <c r="E38" i="9"/>
  <c r="U37" i="9"/>
  <c r="T37" i="9"/>
  <c r="S37" i="9"/>
  <c r="R37" i="9"/>
  <c r="Q37" i="9"/>
  <c r="P37" i="9"/>
  <c r="E37" i="9"/>
  <c r="T36" i="9"/>
  <c r="S36" i="9"/>
  <c r="R36" i="9"/>
  <c r="Q36" i="9"/>
  <c r="U36" i="9" s="1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R33" i="9" s="1"/>
  <c r="I33" i="9"/>
  <c r="Q33" i="9" s="1"/>
  <c r="U33" i="9" s="1"/>
  <c r="H33" i="9"/>
  <c r="G33" i="9"/>
  <c r="F33" i="9"/>
  <c r="E33" i="9"/>
  <c r="C33" i="9"/>
  <c r="B33" i="9"/>
  <c r="U32" i="9"/>
  <c r="T32" i="9"/>
  <c r="S32" i="9"/>
  <c r="R32" i="9"/>
  <c r="Q32" i="9"/>
  <c r="P32" i="9"/>
  <c r="E32" i="9"/>
  <c r="V30" i="9"/>
  <c r="O30" i="9"/>
  <c r="N30" i="9"/>
  <c r="M30" i="9"/>
  <c r="L30" i="9"/>
  <c r="K30" i="9"/>
  <c r="J30" i="9"/>
  <c r="R30" i="9" s="1"/>
  <c r="I30" i="9"/>
  <c r="H30" i="9"/>
  <c r="G30" i="9"/>
  <c r="F30" i="9"/>
  <c r="C30" i="9"/>
  <c r="B30" i="9"/>
  <c r="T29" i="9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E24" i="9" s="1"/>
  <c r="B24" i="9"/>
  <c r="S23" i="9"/>
  <c r="R23" i="9"/>
  <c r="Q23" i="9"/>
  <c r="P23" i="9"/>
  <c r="E23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19" i="9"/>
  <c r="S19" i="9"/>
  <c r="R19" i="9"/>
  <c r="Q19" i="9"/>
  <c r="P19" i="9"/>
  <c r="E19" i="9"/>
  <c r="T19" i="9" s="1"/>
  <c r="U18" i="9"/>
  <c r="S18" i="9"/>
  <c r="R18" i="9"/>
  <c r="Q18" i="9"/>
  <c r="P18" i="9"/>
  <c r="E18" i="9"/>
  <c r="T18" i="9" s="1"/>
  <c r="T17" i="9"/>
  <c r="S17" i="9"/>
  <c r="R17" i="9"/>
  <c r="Q17" i="9"/>
  <c r="P17" i="9"/>
  <c r="E17" i="9"/>
  <c r="U17" i="9" s="1"/>
  <c r="V15" i="9"/>
  <c r="O15" i="9"/>
  <c r="N15" i="9"/>
  <c r="M15" i="9"/>
  <c r="L15" i="9"/>
  <c r="K15" i="9"/>
  <c r="S15" i="9" s="1"/>
  <c r="J15" i="9"/>
  <c r="I15" i="9"/>
  <c r="H15" i="9"/>
  <c r="G15" i="9"/>
  <c r="F15" i="9"/>
  <c r="C15" i="9"/>
  <c r="B15" i="9"/>
  <c r="E15" i="9" s="1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T12" i="9"/>
  <c r="S12" i="9"/>
  <c r="R12" i="9"/>
  <c r="Q12" i="9"/>
  <c r="P12" i="9"/>
  <c r="E12" i="9"/>
  <c r="U12" i="9" s="1"/>
  <c r="T11" i="9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S94" i="8"/>
  <c r="R94" i="8"/>
  <c r="Q94" i="8"/>
  <c r="P94" i="8"/>
  <c r="E94" i="8"/>
  <c r="S93" i="8"/>
  <c r="R93" i="8"/>
  <c r="Q93" i="8"/>
  <c r="P93" i="8"/>
  <c r="E93" i="8"/>
  <c r="U92" i="8"/>
  <c r="S92" i="8"/>
  <c r="R92" i="8"/>
  <c r="Q92" i="8"/>
  <c r="P92" i="8"/>
  <c r="E92" i="8"/>
  <c r="T92" i="8" s="1"/>
  <c r="U91" i="8"/>
  <c r="T91" i="8"/>
  <c r="S91" i="8"/>
  <c r="R91" i="8"/>
  <c r="Q91" i="8"/>
  <c r="P91" i="8"/>
  <c r="E91" i="8"/>
  <c r="T90" i="8"/>
  <c r="S90" i="8"/>
  <c r="R90" i="8"/>
  <c r="Q90" i="8"/>
  <c r="P90" i="8"/>
  <c r="E90" i="8"/>
  <c r="U90" i="8" s="1"/>
  <c r="T89" i="8"/>
  <c r="S89" i="8"/>
  <c r="R89" i="8"/>
  <c r="Q89" i="8"/>
  <c r="P89" i="8"/>
  <c r="E89" i="8"/>
  <c r="U89" i="8" s="1"/>
  <c r="S88" i="8"/>
  <c r="R88" i="8"/>
  <c r="Q88" i="8"/>
  <c r="P88" i="8"/>
  <c r="E88" i="8"/>
  <c r="S87" i="8"/>
  <c r="R87" i="8"/>
  <c r="Q87" i="8"/>
  <c r="P87" i="8"/>
  <c r="E87" i="8"/>
  <c r="V73" i="8"/>
  <c r="O73" i="8"/>
  <c r="N73" i="8"/>
  <c r="M73" i="8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R72" i="8" s="1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Q71" i="8" s="1"/>
  <c r="H71" i="8"/>
  <c r="P71" i="8" s="1"/>
  <c r="G71" i="8"/>
  <c r="F71" i="8"/>
  <c r="C71" i="8"/>
  <c r="B71" i="8"/>
  <c r="S70" i="8"/>
  <c r="R70" i="8"/>
  <c r="Q70" i="8"/>
  <c r="P70" i="8"/>
  <c r="E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J66" i="8"/>
  <c r="R66" i="8" s="1"/>
  <c r="I66" i="8"/>
  <c r="H66" i="8"/>
  <c r="G66" i="8"/>
  <c r="F66" i="8"/>
  <c r="E66" i="8"/>
  <c r="C66" i="8"/>
  <c r="B66" i="8"/>
  <c r="S65" i="8"/>
  <c r="R65" i="8"/>
  <c r="Q65" i="8"/>
  <c r="P65" i="8"/>
  <c r="T65" i="8" s="1"/>
  <c r="E65" i="8"/>
  <c r="S64" i="8"/>
  <c r="R64" i="8"/>
  <c r="Q64" i="8"/>
  <c r="P64" i="8"/>
  <c r="E64" i="8"/>
  <c r="S63" i="8"/>
  <c r="R63" i="8"/>
  <c r="Q63" i="8"/>
  <c r="P63" i="8"/>
  <c r="E63" i="8"/>
  <c r="T62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U55" i="8"/>
  <c r="S55" i="8"/>
  <c r="R55" i="8"/>
  <c r="Q55" i="8"/>
  <c r="P55" i="8"/>
  <c r="E55" i="8"/>
  <c r="T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T52" i="8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T49" i="8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S44" i="8"/>
  <c r="R44" i="8"/>
  <c r="Q44" i="8"/>
  <c r="P44" i="8"/>
  <c r="E44" i="8"/>
  <c r="U43" i="8"/>
  <c r="S43" i="8"/>
  <c r="R43" i="8"/>
  <c r="Q43" i="8"/>
  <c r="P43" i="8"/>
  <c r="E43" i="8"/>
  <c r="T43" i="8" s="1"/>
  <c r="U42" i="8"/>
  <c r="T42" i="8"/>
  <c r="S42" i="8"/>
  <c r="R42" i="8"/>
  <c r="Q42" i="8"/>
  <c r="P42" i="8"/>
  <c r="E42" i="8"/>
  <c r="V40" i="8"/>
  <c r="O40" i="8"/>
  <c r="N40" i="8"/>
  <c r="M40" i="8"/>
  <c r="S40" i="8" s="1"/>
  <c r="L40" i="8"/>
  <c r="K40" i="8"/>
  <c r="J40" i="8"/>
  <c r="I40" i="8"/>
  <c r="H40" i="8"/>
  <c r="G40" i="8"/>
  <c r="F40" i="8"/>
  <c r="C40" i="8"/>
  <c r="B40" i="8"/>
  <c r="S39" i="8"/>
  <c r="R39" i="8"/>
  <c r="Q39" i="8"/>
  <c r="P39" i="8"/>
  <c r="E39" i="8"/>
  <c r="T38" i="8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V33" i="8"/>
  <c r="O33" i="8"/>
  <c r="N33" i="8"/>
  <c r="M33" i="8"/>
  <c r="L33" i="8"/>
  <c r="K33" i="8"/>
  <c r="J33" i="8"/>
  <c r="R33" i="8" s="1"/>
  <c r="I33" i="8"/>
  <c r="H33" i="8"/>
  <c r="P33" i="8" s="1"/>
  <c r="G33" i="8"/>
  <c r="F33" i="8"/>
  <c r="C33" i="8"/>
  <c r="B33" i="8"/>
  <c r="E33" i="8" s="1"/>
  <c r="S32" i="8"/>
  <c r="R32" i="8"/>
  <c r="Q32" i="8"/>
  <c r="P32" i="8"/>
  <c r="E32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E30" i="8" s="1"/>
  <c r="U29" i="8"/>
  <c r="S29" i="8"/>
  <c r="R29" i="8"/>
  <c r="Q29" i="8"/>
  <c r="P29" i="8"/>
  <c r="E29" i="8"/>
  <c r="T29" i="8" s="1"/>
  <c r="S28" i="8"/>
  <c r="R28" i="8"/>
  <c r="Q28" i="8"/>
  <c r="P28" i="8"/>
  <c r="E28" i="8"/>
  <c r="S27" i="8"/>
  <c r="R27" i="8"/>
  <c r="Q27" i="8"/>
  <c r="P27" i="8"/>
  <c r="E27" i="8"/>
  <c r="S26" i="8"/>
  <c r="R26" i="8"/>
  <c r="Q26" i="8"/>
  <c r="P26" i="8"/>
  <c r="E26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S23" i="8"/>
  <c r="R23" i="8"/>
  <c r="Q23" i="8"/>
  <c r="P23" i="8"/>
  <c r="E23" i="8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T20" i="8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T17" i="8"/>
  <c r="S17" i="8"/>
  <c r="R17" i="8"/>
  <c r="Q17" i="8"/>
  <c r="P17" i="8"/>
  <c r="E17" i="8"/>
  <c r="U17" i="8" s="1"/>
  <c r="V15" i="8"/>
  <c r="O15" i="8"/>
  <c r="N15" i="8"/>
  <c r="M15" i="8"/>
  <c r="L15" i="8"/>
  <c r="K15" i="8"/>
  <c r="S15" i="8" s="1"/>
  <c r="J15" i="8"/>
  <c r="R15" i="8" s="1"/>
  <c r="I15" i="8"/>
  <c r="H15" i="8"/>
  <c r="G15" i="8"/>
  <c r="F15" i="8"/>
  <c r="C15" i="8"/>
  <c r="B15" i="8"/>
  <c r="U14" i="8"/>
  <c r="T14" i="8"/>
  <c r="S14" i="8"/>
  <c r="R14" i="8"/>
  <c r="Q14" i="8"/>
  <c r="P14" i="8"/>
  <c r="E14" i="8"/>
  <c r="S13" i="8"/>
  <c r="R13" i="8"/>
  <c r="Q13" i="8"/>
  <c r="U13" i="8" s="1"/>
  <c r="P13" i="8"/>
  <c r="T13" i="8" s="1"/>
  <c r="E13" i="8"/>
  <c r="S12" i="8"/>
  <c r="R12" i="8"/>
  <c r="Q12" i="8"/>
  <c r="P12" i="8"/>
  <c r="E12" i="8"/>
  <c r="S11" i="8"/>
  <c r="R11" i="8"/>
  <c r="Q11" i="8"/>
  <c r="P11" i="8"/>
  <c r="E11" i="8"/>
  <c r="S10" i="8"/>
  <c r="R10" i="8"/>
  <c r="Q10" i="8"/>
  <c r="U10" i="8" s="1"/>
  <c r="P10" i="8"/>
  <c r="T10" i="8" s="1"/>
  <c r="E10" i="8"/>
  <c r="S9" i="8"/>
  <c r="R9" i="8"/>
  <c r="Q9" i="8"/>
  <c r="P9" i="8"/>
  <c r="E9" i="8"/>
  <c r="S94" i="7"/>
  <c r="R94" i="7"/>
  <c r="Q94" i="7"/>
  <c r="P94" i="7"/>
  <c r="E94" i="7"/>
  <c r="U93" i="7"/>
  <c r="S93" i="7"/>
  <c r="R93" i="7"/>
  <c r="Q93" i="7"/>
  <c r="P93" i="7"/>
  <c r="E93" i="7"/>
  <c r="T93" i="7" s="1"/>
  <c r="U92" i="7"/>
  <c r="T92" i="7"/>
  <c r="S92" i="7"/>
  <c r="R92" i="7"/>
  <c r="Q92" i="7"/>
  <c r="P92" i="7"/>
  <c r="E92" i="7"/>
  <c r="T91" i="7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U88" i="7"/>
  <c r="T88" i="7"/>
  <c r="S88" i="7"/>
  <c r="R88" i="7"/>
  <c r="Q88" i="7"/>
  <c r="P88" i="7"/>
  <c r="E88" i="7"/>
  <c r="T87" i="7"/>
  <c r="S87" i="7"/>
  <c r="R87" i="7"/>
  <c r="Q87" i="7"/>
  <c r="P87" i="7"/>
  <c r="E87" i="7"/>
  <c r="U87" i="7" s="1"/>
  <c r="V73" i="7"/>
  <c r="O73" i="7"/>
  <c r="N73" i="7"/>
  <c r="M73" i="7"/>
  <c r="L73" i="7"/>
  <c r="K73" i="7"/>
  <c r="S73" i="7" s="1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S72" i="7" s="1"/>
  <c r="J72" i="7"/>
  <c r="R72" i="7" s="1"/>
  <c r="I72" i="7"/>
  <c r="H72" i="7"/>
  <c r="P72" i="7" s="1"/>
  <c r="G72" i="7"/>
  <c r="F72" i="7"/>
  <c r="C72" i="7"/>
  <c r="B72" i="7"/>
  <c r="E72" i="7" s="1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B71" i="7"/>
  <c r="T70" i="7"/>
  <c r="S70" i="7"/>
  <c r="R70" i="7"/>
  <c r="Q70" i="7"/>
  <c r="P70" i="7"/>
  <c r="E70" i="7"/>
  <c r="U70" i="7" s="1"/>
  <c r="S69" i="7"/>
  <c r="R69" i="7"/>
  <c r="Q69" i="7"/>
  <c r="P69" i="7"/>
  <c r="E69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S65" i="7"/>
  <c r="R65" i="7"/>
  <c r="Q65" i="7"/>
  <c r="P65" i="7"/>
  <c r="E65" i="7"/>
  <c r="S64" i="7"/>
  <c r="R64" i="7"/>
  <c r="Q64" i="7"/>
  <c r="P64" i="7"/>
  <c r="E64" i="7"/>
  <c r="T64" i="7" s="1"/>
  <c r="U63" i="7"/>
  <c r="T63" i="7"/>
  <c r="S63" i="7"/>
  <c r="R63" i="7"/>
  <c r="Q63" i="7"/>
  <c r="P63" i="7"/>
  <c r="E63" i="7"/>
  <c r="T62" i="7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U58" i="7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Q56" i="7"/>
  <c r="P56" i="7"/>
  <c r="E56" i="7"/>
  <c r="U55" i="7"/>
  <c r="T55" i="7"/>
  <c r="S55" i="7"/>
  <c r="R55" i="7"/>
  <c r="Q55" i="7"/>
  <c r="P55" i="7"/>
  <c r="E55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U51" i="7"/>
  <c r="S51" i="7"/>
  <c r="R51" i="7"/>
  <c r="Q51" i="7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U46" i="7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P44" i="7"/>
  <c r="E44" i="7"/>
  <c r="S43" i="7"/>
  <c r="R43" i="7"/>
  <c r="Q43" i="7"/>
  <c r="P43" i="7"/>
  <c r="E43" i="7"/>
  <c r="U42" i="7"/>
  <c r="S42" i="7"/>
  <c r="R42" i="7"/>
  <c r="Q42" i="7"/>
  <c r="P42" i="7"/>
  <c r="E42" i="7"/>
  <c r="T42" i="7" s="1"/>
  <c r="V40" i="7"/>
  <c r="R40" i="7"/>
  <c r="O40" i="7"/>
  <c r="N40" i="7"/>
  <c r="M40" i="7"/>
  <c r="L40" i="7"/>
  <c r="K40" i="7"/>
  <c r="S40" i="7" s="1"/>
  <c r="J40" i="7"/>
  <c r="I40" i="7"/>
  <c r="H40" i="7"/>
  <c r="P40" i="7" s="1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U38" i="7" s="1"/>
  <c r="P38" i="7"/>
  <c r="T38" i="7" s="1"/>
  <c r="E38" i="7"/>
  <c r="S37" i="7"/>
  <c r="R37" i="7"/>
  <c r="Q37" i="7"/>
  <c r="P37" i="7"/>
  <c r="E37" i="7"/>
  <c r="U36" i="7"/>
  <c r="S36" i="7"/>
  <c r="R36" i="7"/>
  <c r="Q36" i="7"/>
  <c r="P36" i="7"/>
  <c r="E36" i="7"/>
  <c r="T36" i="7" s="1"/>
  <c r="U35" i="7"/>
  <c r="T35" i="7"/>
  <c r="S35" i="7"/>
  <c r="R35" i="7"/>
  <c r="Q35" i="7"/>
  <c r="P35" i="7"/>
  <c r="E35" i="7"/>
  <c r="V33" i="7"/>
  <c r="O33" i="7"/>
  <c r="N33" i="7"/>
  <c r="M33" i="7"/>
  <c r="L33" i="7"/>
  <c r="K33" i="7"/>
  <c r="S33" i="7" s="1"/>
  <c r="J33" i="7"/>
  <c r="I33" i="7"/>
  <c r="H33" i="7"/>
  <c r="G33" i="7"/>
  <c r="F33" i="7"/>
  <c r="C33" i="7"/>
  <c r="B33" i="7"/>
  <c r="S32" i="7"/>
  <c r="R32" i="7"/>
  <c r="Q32" i="7"/>
  <c r="P32" i="7"/>
  <c r="E32" i="7"/>
  <c r="U32" i="7" s="1"/>
  <c r="V30" i="7"/>
  <c r="S30" i="7"/>
  <c r="O30" i="7"/>
  <c r="N30" i="7"/>
  <c r="M30" i="7"/>
  <c r="L30" i="7"/>
  <c r="K30" i="7"/>
  <c r="J30" i="7"/>
  <c r="I30" i="7"/>
  <c r="Q30" i="7" s="1"/>
  <c r="H30" i="7"/>
  <c r="P30" i="7" s="1"/>
  <c r="G30" i="7"/>
  <c r="F30" i="7"/>
  <c r="C30" i="7"/>
  <c r="B30" i="7"/>
  <c r="S29" i="7"/>
  <c r="R29" i="7"/>
  <c r="Q29" i="7"/>
  <c r="P29" i="7"/>
  <c r="E29" i="7"/>
  <c r="S28" i="7"/>
  <c r="R28" i="7"/>
  <c r="Q28" i="7"/>
  <c r="P28" i="7"/>
  <c r="E28" i="7"/>
  <c r="U27" i="7"/>
  <c r="S27" i="7"/>
  <c r="R27" i="7"/>
  <c r="Q27" i="7"/>
  <c r="P27" i="7"/>
  <c r="E27" i="7"/>
  <c r="T27" i="7" s="1"/>
  <c r="U26" i="7"/>
  <c r="T26" i="7"/>
  <c r="S26" i="7"/>
  <c r="R26" i="7"/>
  <c r="Q26" i="7"/>
  <c r="P26" i="7"/>
  <c r="E26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S22" i="7"/>
  <c r="R22" i="7"/>
  <c r="Q22" i="7"/>
  <c r="P22" i="7"/>
  <c r="E22" i="7"/>
  <c r="U21" i="7"/>
  <c r="S21" i="7"/>
  <c r="R21" i="7"/>
  <c r="Q21" i="7"/>
  <c r="P21" i="7"/>
  <c r="E21" i="7"/>
  <c r="T21" i="7" s="1"/>
  <c r="T20" i="7"/>
  <c r="S20" i="7"/>
  <c r="R20" i="7"/>
  <c r="Q20" i="7"/>
  <c r="P20" i="7"/>
  <c r="E20" i="7"/>
  <c r="U20" i="7" s="1"/>
  <c r="U19" i="7"/>
  <c r="T19" i="7"/>
  <c r="S19" i="7"/>
  <c r="R19" i="7"/>
  <c r="Q19" i="7"/>
  <c r="P19" i="7"/>
  <c r="E19" i="7"/>
  <c r="T18" i="7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Q15" i="7" s="1"/>
  <c r="N15" i="7"/>
  <c r="M15" i="7"/>
  <c r="L15" i="7"/>
  <c r="K15" i="7"/>
  <c r="S15" i="7" s="1"/>
  <c r="J15" i="7"/>
  <c r="R15" i="7" s="1"/>
  <c r="I15" i="7"/>
  <c r="H15" i="7"/>
  <c r="G15" i="7"/>
  <c r="F15" i="7"/>
  <c r="C15" i="7"/>
  <c r="E15" i="7" s="1"/>
  <c r="B15" i="7"/>
  <c r="S14" i="7"/>
  <c r="R14" i="7"/>
  <c r="Q14" i="7"/>
  <c r="P14" i="7"/>
  <c r="E14" i="7"/>
  <c r="S13" i="7"/>
  <c r="R13" i="7"/>
  <c r="Q13" i="7"/>
  <c r="P13" i="7"/>
  <c r="E13" i="7"/>
  <c r="T13" i="7" s="1"/>
  <c r="U12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P10" i="7"/>
  <c r="T10" i="7" s="1"/>
  <c r="E10" i="7"/>
  <c r="S9" i="7"/>
  <c r="R9" i="7"/>
  <c r="Q9" i="7"/>
  <c r="P9" i="7"/>
  <c r="E9" i="7"/>
  <c r="U9" i="7" s="1"/>
  <c r="T94" i="6"/>
  <c r="S94" i="6"/>
  <c r="R94" i="6"/>
  <c r="Q94" i="6"/>
  <c r="P94" i="6"/>
  <c r="E94" i="6"/>
  <c r="U94" i="6" s="1"/>
  <c r="U93" i="6"/>
  <c r="T93" i="6"/>
  <c r="S93" i="6"/>
  <c r="R93" i="6"/>
  <c r="Q93" i="6"/>
  <c r="P93" i="6"/>
  <c r="E93" i="6"/>
  <c r="U92" i="6"/>
  <c r="T92" i="6"/>
  <c r="S92" i="6"/>
  <c r="R92" i="6"/>
  <c r="Q92" i="6"/>
  <c r="P92" i="6"/>
  <c r="E92" i="6"/>
  <c r="S91" i="6"/>
  <c r="R91" i="6"/>
  <c r="Q91" i="6"/>
  <c r="P91" i="6"/>
  <c r="E91" i="6"/>
  <c r="U90" i="6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U88" i="6"/>
  <c r="T88" i="6"/>
  <c r="S88" i="6"/>
  <c r="R88" i="6"/>
  <c r="Q88" i="6"/>
  <c r="P88" i="6"/>
  <c r="E88" i="6"/>
  <c r="U87" i="6"/>
  <c r="S87" i="6"/>
  <c r="R87" i="6"/>
  <c r="Q87" i="6"/>
  <c r="P87" i="6"/>
  <c r="E87" i="6"/>
  <c r="T87" i="6" s="1"/>
  <c r="V73" i="6"/>
  <c r="O73" i="6"/>
  <c r="N73" i="6"/>
  <c r="M73" i="6"/>
  <c r="L73" i="6"/>
  <c r="K73" i="6"/>
  <c r="S73" i="6" s="1"/>
  <c r="J73" i="6"/>
  <c r="R73" i="6" s="1"/>
  <c r="I73" i="6"/>
  <c r="H73" i="6"/>
  <c r="G73" i="6"/>
  <c r="F73" i="6"/>
  <c r="C73" i="6"/>
  <c r="B73" i="6"/>
  <c r="V72" i="6"/>
  <c r="S72" i="6"/>
  <c r="O72" i="6"/>
  <c r="N72" i="6"/>
  <c r="M72" i="6"/>
  <c r="L72" i="6"/>
  <c r="K72" i="6"/>
  <c r="J72" i="6"/>
  <c r="R72" i="6" s="1"/>
  <c r="I72" i="6"/>
  <c r="Q72" i="6" s="1"/>
  <c r="H72" i="6"/>
  <c r="G72" i="6"/>
  <c r="F72" i="6"/>
  <c r="E72" i="6"/>
  <c r="C72" i="6"/>
  <c r="B72" i="6"/>
  <c r="V71" i="6"/>
  <c r="R71" i="6"/>
  <c r="O71" i="6"/>
  <c r="N71" i="6"/>
  <c r="M71" i="6"/>
  <c r="L71" i="6"/>
  <c r="K71" i="6"/>
  <c r="S71" i="6" s="1"/>
  <c r="J71" i="6"/>
  <c r="I71" i="6"/>
  <c r="Q71" i="6" s="1"/>
  <c r="H71" i="6"/>
  <c r="G71" i="6"/>
  <c r="F71" i="6"/>
  <c r="C71" i="6"/>
  <c r="B71" i="6"/>
  <c r="E71" i="6" s="1"/>
  <c r="T70" i="6"/>
  <c r="S70" i="6"/>
  <c r="R70" i="6"/>
  <c r="Q70" i="6"/>
  <c r="P70" i="6"/>
  <c r="E70" i="6"/>
  <c r="U70" i="6" s="1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R67" i="6" s="1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P66" i="6" s="1"/>
  <c r="G66" i="6"/>
  <c r="F66" i="6"/>
  <c r="C66" i="6"/>
  <c r="B66" i="6"/>
  <c r="E66" i="6" s="1"/>
  <c r="S65" i="6"/>
  <c r="R65" i="6"/>
  <c r="Q65" i="6"/>
  <c r="P65" i="6"/>
  <c r="T65" i="6" s="1"/>
  <c r="E65" i="6"/>
  <c r="S64" i="6"/>
  <c r="R64" i="6"/>
  <c r="Q64" i="6"/>
  <c r="P64" i="6"/>
  <c r="E64" i="6"/>
  <c r="S63" i="6"/>
  <c r="R63" i="6"/>
  <c r="Q63" i="6"/>
  <c r="P63" i="6"/>
  <c r="E63" i="6"/>
  <c r="T62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S56" i="6"/>
  <c r="R56" i="6"/>
  <c r="Q56" i="6"/>
  <c r="P56" i="6"/>
  <c r="E56" i="6"/>
  <c r="U55" i="6"/>
  <c r="T55" i="6"/>
  <c r="S55" i="6"/>
  <c r="R55" i="6"/>
  <c r="Q55" i="6"/>
  <c r="P55" i="6"/>
  <c r="E55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U51" i="6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U45" i="6"/>
  <c r="S45" i="6"/>
  <c r="R45" i="6"/>
  <c r="Q45" i="6"/>
  <c r="P45" i="6"/>
  <c r="E45" i="6"/>
  <c r="T45" i="6" s="1"/>
  <c r="S44" i="6"/>
  <c r="R44" i="6"/>
  <c r="Q44" i="6"/>
  <c r="P44" i="6"/>
  <c r="E44" i="6"/>
  <c r="U43" i="6"/>
  <c r="S43" i="6"/>
  <c r="R43" i="6"/>
  <c r="Q43" i="6"/>
  <c r="P43" i="6"/>
  <c r="E43" i="6"/>
  <c r="T43" i="6" s="1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U38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V33" i="6"/>
  <c r="O33" i="6"/>
  <c r="N33" i="6"/>
  <c r="M33" i="6"/>
  <c r="L33" i="6"/>
  <c r="K33" i="6"/>
  <c r="S33" i="6" s="1"/>
  <c r="J33" i="6"/>
  <c r="I33" i="6"/>
  <c r="Q33" i="6" s="1"/>
  <c r="H33" i="6"/>
  <c r="P33" i="6" s="1"/>
  <c r="G33" i="6"/>
  <c r="F33" i="6"/>
  <c r="C33" i="6"/>
  <c r="B33" i="6"/>
  <c r="E33" i="6" s="1"/>
  <c r="U32" i="6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T28" i="6"/>
  <c r="S28" i="6"/>
  <c r="R28" i="6"/>
  <c r="Q28" i="6"/>
  <c r="P28" i="6"/>
  <c r="E28" i="6"/>
  <c r="U28" i="6" s="1"/>
  <c r="U27" i="6"/>
  <c r="T27" i="6"/>
  <c r="S27" i="6"/>
  <c r="R27" i="6"/>
  <c r="Q27" i="6"/>
  <c r="P27" i="6"/>
  <c r="E27" i="6"/>
  <c r="T26" i="6"/>
  <c r="S26" i="6"/>
  <c r="R26" i="6"/>
  <c r="Q26" i="6"/>
  <c r="P26" i="6"/>
  <c r="E26" i="6"/>
  <c r="U26" i="6" s="1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E24" i="6" s="1"/>
  <c r="B24" i="6"/>
  <c r="T23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U19" i="6"/>
  <c r="T19" i="6"/>
  <c r="S19" i="6"/>
  <c r="R19" i="6"/>
  <c r="Q19" i="6"/>
  <c r="P19" i="6"/>
  <c r="E19" i="6"/>
  <c r="U18" i="6"/>
  <c r="T18" i="6"/>
  <c r="S18" i="6"/>
  <c r="R18" i="6"/>
  <c r="Q18" i="6"/>
  <c r="P18" i="6"/>
  <c r="E18" i="6"/>
  <c r="S17" i="6"/>
  <c r="R17" i="6"/>
  <c r="Q17" i="6"/>
  <c r="P17" i="6"/>
  <c r="E17" i="6"/>
  <c r="V15" i="6"/>
  <c r="O15" i="6"/>
  <c r="N15" i="6"/>
  <c r="M15" i="6"/>
  <c r="L15" i="6"/>
  <c r="K15" i="6"/>
  <c r="S15" i="6" s="1"/>
  <c r="J15" i="6"/>
  <c r="I15" i="6"/>
  <c r="H15" i="6"/>
  <c r="G15" i="6"/>
  <c r="F15" i="6"/>
  <c r="C15" i="6"/>
  <c r="B15" i="6"/>
  <c r="E15" i="6" s="1"/>
  <c r="S14" i="6"/>
  <c r="R14" i="6"/>
  <c r="Q14" i="6"/>
  <c r="P14" i="6"/>
  <c r="E14" i="6"/>
  <c r="T13" i="6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S11" i="6"/>
  <c r="R11" i="6"/>
  <c r="Q11" i="6"/>
  <c r="U11" i="6" s="1"/>
  <c r="P11" i="6"/>
  <c r="T11" i="6" s="1"/>
  <c r="E11" i="6"/>
  <c r="S10" i="6"/>
  <c r="R10" i="6"/>
  <c r="Q10" i="6"/>
  <c r="P10" i="6"/>
  <c r="E10" i="6"/>
  <c r="S9" i="6"/>
  <c r="R9" i="6"/>
  <c r="Q9" i="6"/>
  <c r="U9" i="6" s="1"/>
  <c r="P9" i="6"/>
  <c r="E9" i="6"/>
  <c r="U94" i="5"/>
  <c r="T94" i="5"/>
  <c r="S94" i="5"/>
  <c r="R94" i="5"/>
  <c r="Q94" i="5"/>
  <c r="P94" i="5"/>
  <c r="E94" i="5"/>
  <c r="S93" i="5"/>
  <c r="R93" i="5"/>
  <c r="Q93" i="5"/>
  <c r="P93" i="5"/>
  <c r="E93" i="5"/>
  <c r="S92" i="5"/>
  <c r="R92" i="5"/>
  <c r="Q92" i="5"/>
  <c r="P92" i="5"/>
  <c r="E92" i="5"/>
  <c r="T92" i="5" s="1"/>
  <c r="U91" i="5"/>
  <c r="T91" i="5"/>
  <c r="S91" i="5"/>
  <c r="R91" i="5"/>
  <c r="Q91" i="5"/>
  <c r="P91" i="5"/>
  <c r="E91" i="5"/>
  <c r="T90" i="5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T87" i="5"/>
  <c r="S87" i="5"/>
  <c r="R87" i="5"/>
  <c r="Q87" i="5"/>
  <c r="P87" i="5"/>
  <c r="E87" i="5"/>
  <c r="U87" i="5" s="1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V72" i="5"/>
  <c r="O72" i="5"/>
  <c r="N72" i="5"/>
  <c r="M72" i="5"/>
  <c r="L72" i="5"/>
  <c r="K72" i="5"/>
  <c r="S72" i="5" s="1"/>
  <c r="J72" i="5"/>
  <c r="R72" i="5" s="1"/>
  <c r="I72" i="5"/>
  <c r="H72" i="5"/>
  <c r="G72" i="5"/>
  <c r="F72" i="5"/>
  <c r="C72" i="5"/>
  <c r="B72" i="5"/>
  <c r="E72" i="5" s="1"/>
  <c r="V71" i="5"/>
  <c r="O71" i="5"/>
  <c r="N71" i="5"/>
  <c r="M71" i="5"/>
  <c r="L71" i="5"/>
  <c r="K71" i="5"/>
  <c r="S71" i="5" s="1"/>
  <c r="J71" i="5"/>
  <c r="R71" i="5" s="1"/>
  <c r="I71" i="5"/>
  <c r="H71" i="5"/>
  <c r="P71" i="5" s="1"/>
  <c r="G71" i="5"/>
  <c r="F71" i="5"/>
  <c r="C71" i="5"/>
  <c r="B71" i="5"/>
  <c r="E71" i="5" s="1"/>
  <c r="U70" i="5"/>
  <c r="S70" i="5"/>
  <c r="R70" i="5"/>
  <c r="Q70" i="5"/>
  <c r="P70" i="5"/>
  <c r="E70" i="5"/>
  <c r="T70" i="5" s="1"/>
  <c r="T69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R66" i="5"/>
  <c r="O66" i="5"/>
  <c r="N66" i="5"/>
  <c r="M66" i="5"/>
  <c r="L66" i="5"/>
  <c r="K66" i="5"/>
  <c r="S66" i="5" s="1"/>
  <c r="J66" i="5"/>
  <c r="I66" i="5"/>
  <c r="Q66" i="5" s="1"/>
  <c r="H66" i="5"/>
  <c r="G66" i="5"/>
  <c r="F66" i="5"/>
  <c r="C66" i="5"/>
  <c r="B66" i="5"/>
  <c r="E66" i="5" s="1"/>
  <c r="T65" i="5"/>
  <c r="S65" i="5"/>
  <c r="R65" i="5"/>
  <c r="Q65" i="5"/>
  <c r="P65" i="5"/>
  <c r="E65" i="5"/>
  <c r="U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S62" i="5"/>
  <c r="R62" i="5"/>
  <c r="Q62" i="5"/>
  <c r="P62" i="5"/>
  <c r="E62" i="5"/>
  <c r="T61" i="5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E59" i="5" s="1"/>
  <c r="B59" i="5"/>
  <c r="S58" i="5"/>
  <c r="R58" i="5"/>
  <c r="Q58" i="5"/>
  <c r="P58" i="5"/>
  <c r="E58" i="5"/>
  <c r="S57" i="5"/>
  <c r="R57" i="5"/>
  <c r="Q57" i="5"/>
  <c r="P57" i="5"/>
  <c r="E57" i="5"/>
  <c r="U57" i="5" s="1"/>
  <c r="S56" i="5"/>
  <c r="R56" i="5"/>
  <c r="Q56" i="5"/>
  <c r="P56" i="5"/>
  <c r="E56" i="5"/>
  <c r="S55" i="5"/>
  <c r="R55" i="5"/>
  <c r="Q55" i="5"/>
  <c r="P55" i="5"/>
  <c r="E55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S52" i="5"/>
  <c r="R52" i="5"/>
  <c r="Q52" i="5"/>
  <c r="P52" i="5"/>
  <c r="E52" i="5"/>
  <c r="S51" i="5"/>
  <c r="R51" i="5"/>
  <c r="Q51" i="5"/>
  <c r="P51" i="5"/>
  <c r="E51" i="5"/>
  <c r="U50" i="5"/>
  <c r="S50" i="5"/>
  <c r="R50" i="5"/>
  <c r="Q50" i="5"/>
  <c r="P50" i="5"/>
  <c r="E50" i="5"/>
  <c r="T50" i="5" s="1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U42" i="5"/>
  <c r="T42" i="5"/>
  <c r="S42" i="5"/>
  <c r="R42" i="5"/>
  <c r="Q42" i="5"/>
  <c r="P42" i="5"/>
  <c r="E42" i="5"/>
  <c r="V40" i="5"/>
  <c r="S40" i="5"/>
  <c r="O40" i="5"/>
  <c r="N40" i="5"/>
  <c r="M40" i="5"/>
  <c r="L40" i="5"/>
  <c r="K40" i="5"/>
  <c r="J40" i="5"/>
  <c r="I40" i="5"/>
  <c r="H40" i="5"/>
  <c r="G40" i="5"/>
  <c r="F40" i="5"/>
  <c r="C40" i="5"/>
  <c r="B40" i="5"/>
  <c r="S39" i="5"/>
  <c r="R39" i="5"/>
  <c r="Q39" i="5"/>
  <c r="P39" i="5"/>
  <c r="E39" i="5"/>
  <c r="S38" i="5"/>
  <c r="R38" i="5"/>
  <c r="Q38" i="5"/>
  <c r="U38" i="5" s="1"/>
  <c r="P38" i="5"/>
  <c r="E38" i="5"/>
  <c r="T38" i="5" s="1"/>
  <c r="U37" i="5"/>
  <c r="T37" i="5"/>
  <c r="S37" i="5"/>
  <c r="R37" i="5"/>
  <c r="Q37" i="5"/>
  <c r="P37" i="5"/>
  <c r="E37" i="5"/>
  <c r="T36" i="5"/>
  <c r="S36" i="5"/>
  <c r="R36" i="5"/>
  <c r="Q36" i="5"/>
  <c r="P36" i="5"/>
  <c r="E36" i="5"/>
  <c r="S35" i="5"/>
  <c r="R35" i="5"/>
  <c r="Q35" i="5"/>
  <c r="P35" i="5"/>
  <c r="E35" i="5"/>
  <c r="U35" i="5" s="1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E33" i="5" s="1"/>
  <c r="B33" i="5"/>
  <c r="T32" i="5"/>
  <c r="S32" i="5"/>
  <c r="R32" i="5"/>
  <c r="Q32" i="5"/>
  <c r="P32" i="5"/>
  <c r="E32" i="5"/>
  <c r="U32" i="5" s="1"/>
  <c r="V30" i="5"/>
  <c r="O30" i="5"/>
  <c r="N30" i="5"/>
  <c r="M30" i="5"/>
  <c r="L30" i="5"/>
  <c r="K30" i="5"/>
  <c r="J30" i="5"/>
  <c r="I30" i="5"/>
  <c r="H30" i="5"/>
  <c r="G30" i="5"/>
  <c r="F30" i="5"/>
  <c r="E30" i="5"/>
  <c r="C30" i="5"/>
  <c r="B30" i="5"/>
  <c r="T29" i="5"/>
  <c r="S29" i="5"/>
  <c r="R29" i="5"/>
  <c r="Q29" i="5"/>
  <c r="P29" i="5"/>
  <c r="E29" i="5"/>
  <c r="U29" i="5" s="1"/>
  <c r="S28" i="5"/>
  <c r="R28" i="5"/>
  <c r="Q28" i="5"/>
  <c r="P28" i="5"/>
  <c r="E28" i="5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U22" i="5"/>
  <c r="T22" i="5"/>
  <c r="S22" i="5"/>
  <c r="R22" i="5"/>
  <c r="Q22" i="5"/>
  <c r="P22" i="5"/>
  <c r="E22" i="5"/>
  <c r="T21" i="5"/>
  <c r="S21" i="5"/>
  <c r="R21" i="5"/>
  <c r="Q21" i="5"/>
  <c r="P21" i="5"/>
  <c r="E21" i="5"/>
  <c r="U21" i="5" s="1"/>
  <c r="S20" i="5"/>
  <c r="R20" i="5"/>
  <c r="Q20" i="5"/>
  <c r="P20" i="5"/>
  <c r="E20" i="5"/>
  <c r="S19" i="5"/>
  <c r="R19" i="5"/>
  <c r="Q19" i="5"/>
  <c r="P19" i="5"/>
  <c r="E19" i="5"/>
  <c r="U18" i="5"/>
  <c r="T18" i="5"/>
  <c r="S18" i="5"/>
  <c r="R18" i="5"/>
  <c r="Q18" i="5"/>
  <c r="P18" i="5"/>
  <c r="E18" i="5"/>
  <c r="T17" i="5"/>
  <c r="S17" i="5"/>
  <c r="R17" i="5"/>
  <c r="Q17" i="5"/>
  <c r="P17" i="5"/>
  <c r="E17" i="5"/>
  <c r="U17" i="5" s="1"/>
  <c r="V15" i="5"/>
  <c r="O15" i="5"/>
  <c r="N15" i="5"/>
  <c r="M15" i="5"/>
  <c r="L15" i="5"/>
  <c r="R15" i="5" s="1"/>
  <c r="K15" i="5"/>
  <c r="J15" i="5"/>
  <c r="I15" i="5"/>
  <c r="H15" i="5"/>
  <c r="G15" i="5"/>
  <c r="F15" i="5"/>
  <c r="C15" i="5"/>
  <c r="B15" i="5"/>
  <c r="E15" i="5" s="1"/>
  <c r="S14" i="5"/>
  <c r="R14" i="5"/>
  <c r="Q14" i="5"/>
  <c r="P14" i="5"/>
  <c r="E14" i="5"/>
  <c r="U13" i="5"/>
  <c r="S13" i="5"/>
  <c r="R13" i="5"/>
  <c r="Q13" i="5"/>
  <c r="P13" i="5"/>
  <c r="E13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T9" i="5" s="1"/>
  <c r="E9" i="5"/>
  <c r="S94" i="4"/>
  <c r="R94" i="4"/>
  <c r="Q94" i="4"/>
  <c r="P94" i="4"/>
  <c r="E94" i="4"/>
  <c r="S93" i="4"/>
  <c r="R93" i="4"/>
  <c r="Q93" i="4"/>
  <c r="P93" i="4"/>
  <c r="E93" i="4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S87" i="4"/>
  <c r="R87" i="4"/>
  <c r="Q87" i="4"/>
  <c r="P87" i="4"/>
  <c r="E87" i="4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E72" i="4" s="1"/>
  <c r="B72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E71" i="4" s="1"/>
  <c r="U70" i="4"/>
  <c r="S70" i="4"/>
  <c r="R70" i="4"/>
  <c r="Q70" i="4"/>
  <c r="P70" i="4"/>
  <c r="E70" i="4"/>
  <c r="T70" i="4" s="1"/>
  <c r="U69" i="4"/>
  <c r="T69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S64" i="4"/>
  <c r="R64" i="4"/>
  <c r="Q64" i="4"/>
  <c r="P64" i="4"/>
  <c r="E64" i="4"/>
  <c r="T63" i="4"/>
  <c r="S63" i="4"/>
  <c r="R63" i="4"/>
  <c r="Q63" i="4"/>
  <c r="P63" i="4"/>
  <c r="E63" i="4"/>
  <c r="U63" i="4" s="1"/>
  <c r="S62" i="4"/>
  <c r="R62" i="4"/>
  <c r="Q62" i="4"/>
  <c r="P62" i="4"/>
  <c r="E62" i="4"/>
  <c r="S61" i="4"/>
  <c r="R61" i="4"/>
  <c r="Q61" i="4"/>
  <c r="P61" i="4"/>
  <c r="E61" i="4"/>
  <c r="V59" i="4"/>
  <c r="R59" i="4"/>
  <c r="O59" i="4"/>
  <c r="N59" i="4"/>
  <c r="M59" i="4"/>
  <c r="L59" i="4"/>
  <c r="K59" i="4"/>
  <c r="S59" i="4" s="1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U55" i="4"/>
  <c r="T55" i="4"/>
  <c r="S55" i="4"/>
  <c r="R55" i="4"/>
  <c r="Q55" i="4"/>
  <c r="P55" i="4"/>
  <c r="E55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S52" i="4"/>
  <c r="R52" i="4"/>
  <c r="Q52" i="4"/>
  <c r="P52" i="4"/>
  <c r="E52" i="4"/>
  <c r="U52" i="4" s="1"/>
  <c r="U51" i="4"/>
  <c r="S51" i="4"/>
  <c r="R51" i="4"/>
  <c r="Q51" i="4"/>
  <c r="P51" i="4"/>
  <c r="E51" i="4"/>
  <c r="T51" i="4" s="1"/>
  <c r="S50" i="4"/>
  <c r="R50" i="4"/>
  <c r="Q50" i="4"/>
  <c r="P50" i="4"/>
  <c r="E50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S44" i="4"/>
  <c r="R44" i="4"/>
  <c r="Q44" i="4"/>
  <c r="P44" i="4"/>
  <c r="E44" i="4"/>
  <c r="U44" i="4" s="1"/>
  <c r="S43" i="4"/>
  <c r="R43" i="4"/>
  <c r="Q43" i="4"/>
  <c r="P43" i="4"/>
  <c r="E43" i="4"/>
  <c r="T43" i="4" s="1"/>
  <c r="T42" i="4"/>
  <c r="S42" i="4"/>
  <c r="R42" i="4"/>
  <c r="Q42" i="4"/>
  <c r="P42" i="4"/>
  <c r="E42" i="4"/>
  <c r="U42" i="4" s="1"/>
  <c r="V40" i="4"/>
  <c r="O40" i="4"/>
  <c r="N40" i="4"/>
  <c r="M40" i="4"/>
  <c r="L40" i="4"/>
  <c r="K40" i="4"/>
  <c r="S40" i="4" s="1"/>
  <c r="J40" i="4"/>
  <c r="R40" i="4" s="1"/>
  <c r="I40" i="4"/>
  <c r="H40" i="4"/>
  <c r="G40" i="4"/>
  <c r="F40" i="4"/>
  <c r="E40" i="4"/>
  <c r="C40" i="4"/>
  <c r="B40" i="4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U36" i="4" s="1"/>
  <c r="P36" i="4"/>
  <c r="E36" i="4"/>
  <c r="S35" i="4"/>
  <c r="R35" i="4"/>
  <c r="Q35" i="4"/>
  <c r="P35" i="4"/>
  <c r="E35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V30" i="4"/>
  <c r="O30" i="4"/>
  <c r="N30" i="4"/>
  <c r="M30" i="4"/>
  <c r="S30" i="4" s="1"/>
  <c r="L30" i="4"/>
  <c r="K30" i="4"/>
  <c r="J30" i="4"/>
  <c r="I30" i="4"/>
  <c r="H30" i="4"/>
  <c r="G30" i="4"/>
  <c r="F30" i="4"/>
  <c r="E30" i="4"/>
  <c r="C30" i="4"/>
  <c r="B30" i="4"/>
  <c r="S29" i="4"/>
  <c r="R29" i="4"/>
  <c r="Q29" i="4"/>
  <c r="P29" i="4"/>
  <c r="E29" i="4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U26" i="4"/>
  <c r="T26" i="4"/>
  <c r="S26" i="4"/>
  <c r="R26" i="4"/>
  <c r="Q26" i="4"/>
  <c r="P26" i="4"/>
  <c r="E26" i="4"/>
  <c r="V24" i="4"/>
  <c r="O24" i="4"/>
  <c r="N24" i="4"/>
  <c r="M24" i="4"/>
  <c r="Q24" i="4" s="1"/>
  <c r="L24" i="4"/>
  <c r="K24" i="4"/>
  <c r="S24" i="4" s="1"/>
  <c r="J24" i="4"/>
  <c r="R24" i="4" s="1"/>
  <c r="I24" i="4"/>
  <c r="H24" i="4"/>
  <c r="G24" i="4"/>
  <c r="F24" i="4"/>
  <c r="C24" i="4"/>
  <c r="B24" i="4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T19" i="4" s="1"/>
  <c r="E19" i="4"/>
  <c r="S18" i="4"/>
  <c r="R18" i="4"/>
  <c r="Q18" i="4"/>
  <c r="P18" i="4"/>
  <c r="E18" i="4"/>
  <c r="S17" i="4"/>
  <c r="R17" i="4"/>
  <c r="Q17" i="4"/>
  <c r="P17" i="4"/>
  <c r="E17" i="4"/>
  <c r="V15" i="4"/>
  <c r="O15" i="4"/>
  <c r="N15" i="4"/>
  <c r="M15" i="4"/>
  <c r="L15" i="4"/>
  <c r="K15" i="4"/>
  <c r="S15" i="4" s="1"/>
  <c r="J15" i="4"/>
  <c r="R15" i="4" s="1"/>
  <c r="I15" i="4"/>
  <c r="H15" i="4"/>
  <c r="G15" i="4"/>
  <c r="F15" i="4"/>
  <c r="C15" i="4"/>
  <c r="B15" i="4"/>
  <c r="E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1" i="4"/>
  <c r="S11" i="4"/>
  <c r="R11" i="4"/>
  <c r="Q11" i="4"/>
  <c r="P11" i="4"/>
  <c r="E11" i="4"/>
  <c r="T11" i="4" s="1"/>
  <c r="U10" i="4"/>
  <c r="S10" i="4"/>
  <c r="R10" i="4"/>
  <c r="Q10" i="4"/>
  <c r="P10" i="4"/>
  <c r="E10" i="4"/>
  <c r="T9" i="4"/>
  <c r="S9" i="4"/>
  <c r="R9" i="4"/>
  <c r="Q9" i="4"/>
  <c r="P9" i="4"/>
  <c r="E9" i="4"/>
  <c r="S94" i="3"/>
  <c r="R94" i="3"/>
  <c r="Q94" i="3"/>
  <c r="P94" i="3"/>
  <c r="E94" i="3"/>
  <c r="U94" i="3" s="1"/>
  <c r="U93" i="3"/>
  <c r="S93" i="3"/>
  <c r="R93" i="3"/>
  <c r="Q93" i="3"/>
  <c r="P93" i="3"/>
  <c r="E93" i="3"/>
  <c r="T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S90" i="3"/>
  <c r="R90" i="3"/>
  <c r="Q90" i="3"/>
  <c r="P90" i="3"/>
  <c r="E90" i="3"/>
  <c r="U89" i="3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S87" i="3"/>
  <c r="R87" i="3"/>
  <c r="Q87" i="3"/>
  <c r="P87" i="3"/>
  <c r="E87" i="3"/>
  <c r="U87" i="3" s="1"/>
  <c r="V73" i="3"/>
  <c r="O73" i="3"/>
  <c r="N73" i="3"/>
  <c r="M73" i="3"/>
  <c r="L73" i="3"/>
  <c r="K73" i="3"/>
  <c r="S73" i="3" s="1"/>
  <c r="J73" i="3"/>
  <c r="I73" i="3"/>
  <c r="H73" i="3"/>
  <c r="G73" i="3"/>
  <c r="F73" i="3"/>
  <c r="C73" i="3"/>
  <c r="B73" i="3"/>
  <c r="E73" i="3" s="1"/>
  <c r="V72" i="3"/>
  <c r="O72" i="3"/>
  <c r="N72" i="3"/>
  <c r="M72" i="3"/>
  <c r="L72" i="3"/>
  <c r="K72" i="3"/>
  <c r="S72" i="3" s="1"/>
  <c r="J72" i="3"/>
  <c r="R72" i="3" s="1"/>
  <c r="I72" i="3"/>
  <c r="H72" i="3"/>
  <c r="P72" i="3" s="1"/>
  <c r="G72" i="3"/>
  <c r="F72" i="3"/>
  <c r="C72" i="3"/>
  <c r="B72" i="3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E71" i="3" s="1"/>
  <c r="B71" i="3"/>
  <c r="S70" i="3"/>
  <c r="R70" i="3"/>
  <c r="Q70" i="3"/>
  <c r="P70" i="3"/>
  <c r="E70" i="3"/>
  <c r="S69" i="3"/>
  <c r="R69" i="3"/>
  <c r="Q69" i="3"/>
  <c r="P69" i="3"/>
  <c r="E69" i="3"/>
  <c r="V67" i="3"/>
  <c r="O67" i="3"/>
  <c r="N67" i="3"/>
  <c r="M67" i="3"/>
  <c r="L67" i="3"/>
  <c r="R67" i="3" s="1"/>
  <c r="K67" i="3"/>
  <c r="S67" i="3" s="1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T58" i="3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U56" i="3"/>
  <c r="T56" i="3"/>
  <c r="S56" i="3"/>
  <c r="R56" i="3"/>
  <c r="Q56" i="3"/>
  <c r="P56" i="3"/>
  <c r="E56" i="3"/>
  <c r="T55" i="3"/>
  <c r="S55" i="3"/>
  <c r="R55" i="3"/>
  <c r="Q55" i="3"/>
  <c r="P55" i="3"/>
  <c r="E55" i="3"/>
  <c r="U55" i="3" s="1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E53" i="3" s="1"/>
  <c r="U52" i="3"/>
  <c r="T52" i="3"/>
  <c r="S52" i="3"/>
  <c r="R52" i="3"/>
  <c r="Q52" i="3"/>
  <c r="P52" i="3"/>
  <c r="E52" i="3"/>
  <c r="U51" i="3"/>
  <c r="T51" i="3"/>
  <c r="S51" i="3"/>
  <c r="R51" i="3"/>
  <c r="Q51" i="3"/>
  <c r="P51" i="3"/>
  <c r="E51" i="3"/>
  <c r="T50" i="3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T47" i="3"/>
  <c r="S47" i="3"/>
  <c r="R47" i="3"/>
  <c r="Q47" i="3"/>
  <c r="P47" i="3"/>
  <c r="E47" i="3"/>
  <c r="U47" i="3" s="1"/>
  <c r="S46" i="3"/>
  <c r="R46" i="3"/>
  <c r="Q46" i="3"/>
  <c r="P46" i="3"/>
  <c r="E46" i="3"/>
  <c r="T45" i="3"/>
  <c r="S45" i="3"/>
  <c r="R45" i="3"/>
  <c r="Q45" i="3"/>
  <c r="P45" i="3"/>
  <c r="E45" i="3"/>
  <c r="U45" i="3" s="1"/>
  <c r="S44" i="3"/>
  <c r="R44" i="3"/>
  <c r="Q44" i="3"/>
  <c r="P44" i="3"/>
  <c r="E44" i="3"/>
  <c r="S43" i="3"/>
  <c r="R43" i="3"/>
  <c r="Q43" i="3"/>
  <c r="P43" i="3"/>
  <c r="E43" i="3"/>
  <c r="T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S40" i="3" s="1"/>
  <c r="J40" i="3"/>
  <c r="I40" i="3"/>
  <c r="H40" i="3"/>
  <c r="G40" i="3"/>
  <c r="F40" i="3"/>
  <c r="C40" i="3"/>
  <c r="E40" i="3" s="1"/>
  <c r="B40" i="3"/>
  <c r="S39" i="3"/>
  <c r="R39" i="3"/>
  <c r="Q39" i="3"/>
  <c r="P39" i="3"/>
  <c r="E39" i="3"/>
  <c r="S38" i="3"/>
  <c r="R38" i="3"/>
  <c r="Q38" i="3"/>
  <c r="P38" i="3"/>
  <c r="E38" i="3"/>
  <c r="S37" i="3"/>
  <c r="R37" i="3"/>
  <c r="Q37" i="3"/>
  <c r="P37" i="3"/>
  <c r="E37" i="3"/>
  <c r="S36" i="3"/>
  <c r="R36" i="3"/>
  <c r="Q36" i="3"/>
  <c r="P36" i="3"/>
  <c r="E36" i="3"/>
  <c r="T35" i="3"/>
  <c r="S35" i="3"/>
  <c r="R35" i="3"/>
  <c r="Q35" i="3"/>
  <c r="P35" i="3"/>
  <c r="E35" i="3"/>
  <c r="U35" i="3" s="1"/>
  <c r="V33" i="3"/>
  <c r="R33" i="3"/>
  <c r="Q33" i="3"/>
  <c r="O33" i="3"/>
  <c r="N33" i="3"/>
  <c r="M33" i="3"/>
  <c r="L33" i="3"/>
  <c r="K33" i="3"/>
  <c r="S33" i="3" s="1"/>
  <c r="J33" i="3"/>
  <c r="I33" i="3"/>
  <c r="H33" i="3"/>
  <c r="G33" i="3"/>
  <c r="F33" i="3"/>
  <c r="C33" i="3"/>
  <c r="B33" i="3"/>
  <c r="E33" i="3" s="1"/>
  <c r="T32" i="3"/>
  <c r="S32" i="3"/>
  <c r="R32" i="3"/>
  <c r="Q32" i="3"/>
  <c r="P32" i="3"/>
  <c r="E32" i="3"/>
  <c r="V30" i="3"/>
  <c r="O30" i="3"/>
  <c r="N30" i="3"/>
  <c r="M30" i="3"/>
  <c r="L30" i="3"/>
  <c r="R30" i="3" s="1"/>
  <c r="K30" i="3"/>
  <c r="S30" i="3" s="1"/>
  <c r="J30" i="3"/>
  <c r="I30" i="3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T27" i="3"/>
  <c r="S27" i="3"/>
  <c r="R27" i="3"/>
  <c r="Q27" i="3"/>
  <c r="P27" i="3"/>
  <c r="E27" i="3"/>
  <c r="U27" i="3" s="1"/>
  <c r="S26" i="3"/>
  <c r="R26" i="3"/>
  <c r="Q26" i="3"/>
  <c r="P26" i="3"/>
  <c r="E26" i="3"/>
  <c r="T26" i="3" s="1"/>
  <c r="V24" i="3"/>
  <c r="S24" i="3"/>
  <c r="O24" i="3"/>
  <c r="N24" i="3"/>
  <c r="M24" i="3"/>
  <c r="L24" i="3"/>
  <c r="K24" i="3"/>
  <c r="J24" i="3"/>
  <c r="R24" i="3" s="1"/>
  <c r="I24" i="3"/>
  <c r="Q24" i="3" s="1"/>
  <c r="H24" i="3"/>
  <c r="P24" i="3" s="1"/>
  <c r="G24" i="3"/>
  <c r="F24" i="3"/>
  <c r="C24" i="3"/>
  <c r="B24" i="3"/>
  <c r="E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U21" i="3" s="1"/>
  <c r="U20" i="3"/>
  <c r="T20" i="3"/>
  <c r="S20" i="3"/>
  <c r="R20" i="3"/>
  <c r="Q20" i="3"/>
  <c r="P20" i="3"/>
  <c r="E20" i="3"/>
  <c r="U19" i="3"/>
  <c r="T19" i="3"/>
  <c r="S19" i="3"/>
  <c r="R19" i="3"/>
  <c r="Q19" i="3"/>
  <c r="P19" i="3"/>
  <c r="E19" i="3"/>
  <c r="T18" i="3"/>
  <c r="S18" i="3"/>
  <c r="R18" i="3"/>
  <c r="Q18" i="3"/>
  <c r="P18" i="3"/>
  <c r="E18" i="3"/>
  <c r="U18" i="3" s="1"/>
  <c r="S17" i="3"/>
  <c r="R17" i="3"/>
  <c r="Q17" i="3"/>
  <c r="P17" i="3"/>
  <c r="E17" i="3"/>
  <c r="V15" i="3"/>
  <c r="O15" i="3"/>
  <c r="N15" i="3"/>
  <c r="M15" i="3"/>
  <c r="L15" i="3"/>
  <c r="K15" i="3"/>
  <c r="S15" i="3" s="1"/>
  <c r="J15" i="3"/>
  <c r="I15" i="3"/>
  <c r="Q15" i="3" s="1"/>
  <c r="H15" i="3"/>
  <c r="G15" i="3"/>
  <c r="F15" i="3"/>
  <c r="C15" i="3"/>
  <c r="B15" i="3"/>
  <c r="E15" i="3" s="1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T12" i="3" s="1"/>
  <c r="S11" i="3"/>
  <c r="R11" i="3"/>
  <c r="Q11" i="3"/>
  <c r="P11" i="3"/>
  <c r="E11" i="3"/>
  <c r="S10" i="3"/>
  <c r="R10" i="3"/>
  <c r="Q10" i="3"/>
  <c r="U10" i="3" s="1"/>
  <c r="P10" i="3"/>
  <c r="T10" i="3" s="1"/>
  <c r="E10" i="3"/>
  <c r="S9" i="3"/>
  <c r="R9" i="3"/>
  <c r="Q9" i="3"/>
  <c r="P9" i="3"/>
  <c r="E9" i="3"/>
  <c r="S94" i="2"/>
  <c r="R94" i="2"/>
  <c r="Q94" i="2"/>
  <c r="P94" i="2"/>
  <c r="E94" i="2"/>
  <c r="T94" i="2" s="1"/>
  <c r="U93" i="2"/>
  <c r="S93" i="2"/>
  <c r="R93" i="2"/>
  <c r="Q93" i="2"/>
  <c r="P93" i="2"/>
  <c r="E93" i="2"/>
  <c r="T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V73" i="2"/>
  <c r="O73" i="2"/>
  <c r="N73" i="2"/>
  <c r="M73" i="2"/>
  <c r="L73" i="2"/>
  <c r="K73" i="2"/>
  <c r="S73" i="2" s="1"/>
  <c r="J73" i="2"/>
  <c r="I73" i="2"/>
  <c r="H73" i="2"/>
  <c r="G73" i="2"/>
  <c r="F73" i="2"/>
  <c r="C73" i="2"/>
  <c r="B73" i="2"/>
  <c r="E73" i="2" s="1"/>
  <c r="V72" i="2"/>
  <c r="S72" i="2"/>
  <c r="O72" i="2"/>
  <c r="N72" i="2"/>
  <c r="M72" i="2"/>
  <c r="L72" i="2"/>
  <c r="K72" i="2"/>
  <c r="J72" i="2"/>
  <c r="R72" i="2" s="1"/>
  <c r="I72" i="2"/>
  <c r="Q72" i="2" s="1"/>
  <c r="H72" i="2"/>
  <c r="G72" i="2"/>
  <c r="F72" i="2"/>
  <c r="C72" i="2"/>
  <c r="E72" i="2" s="1"/>
  <c r="B72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S70" i="2"/>
  <c r="R70" i="2"/>
  <c r="Q70" i="2"/>
  <c r="P70" i="2"/>
  <c r="E70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E66" i="2" s="1"/>
  <c r="U65" i="2"/>
  <c r="T65" i="2"/>
  <c r="S65" i="2"/>
  <c r="R65" i="2"/>
  <c r="Q65" i="2"/>
  <c r="P65" i="2"/>
  <c r="E65" i="2"/>
  <c r="T64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T61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T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T52" i="2"/>
  <c r="S52" i="2"/>
  <c r="R52" i="2"/>
  <c r="Q52" i="2"/>
  <c r="P52" i="2"/>
  <c r="E52" i="2"/>
  <c r="U52" i="2" s="1"/>
  <c r="U51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U43" i="2"/>
  <c r="T43" i="2"/>
  <c r="S43" i="2"/>
  <c r="R43" i="2"/>
  <c r="Q43" i="2"/>
  <c r="P43" i="2"/>
  <c r="E43" i="2"/>
  <c r="U42" i="2"/>
  <c r="S42" i="2"/>
  <c r="R42" i="2"/>
  <c r="Q42" i="2"/>
  <c r="P42" i="2"/>
  <c r="E42" i="2"/>
  <c r="T42" i="2" s="1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T37" i="2" s="1"/>
  <c r="U36" i="2"/>
  <c r="S36" i="2"/>
  <c r="R36" i="2"/>
  <c r="Q36" i="2"/>
  <c r="P36" i="2"/>
  <c r="T36" i="2" s="1"/>
  <c r="E36" i="2"/>
  <c r="T35" i="2"/>
  <c r="S35" i="2"/>
  <c r="R35" i="2"/>
  <c r="Q35" i="2"/>
  <c r="P35" i="2"/>
  <c r="E35" i="2"/>
  <c r="V33" i="2"/>
  <c r="O33" i="2"/>
  <c r="N33" i="2"/>
  <c r="M33" i="2"/>
  <c r="L33" i="2"/>
  <c r="K33" i="2"/>
  <c r="J33" i="2"/>
  <c r="R33" i="2" s="1"/>
  <c r="I33" i="2"/>
  <c r="H33" i="2"/>
  <c r="G33" i="2"/>
  <c r="F33" i="2"/>
  <c r="E33" i="2"/>
  <c r="C33" i="2"/>
  <c r="B33" i="2"/>
  <c r="S32" i="2"/>
  <c r="R32" i="2"/>
  <c r="Q32" i="2"/>
  <c r="P32" i="2"/>
  <c r="E32" i="2"/>
  <c r="U32" i="2" s="1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P30" i="2" s="1"/>
  <c r="G30" i="2"/>
  <c r="F30" i="2"/>
  <c r="E30" i="2"/>
  <c r="C30" i="2"/>
  <c r="B30" i="2"/>
  <c r="T29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S24" i="2"/>
  <c r="O24" i="2"/>
  <c r="N24" i="2"/>
  <c r="M24" i="2"/>
  <c r="L24" i="2"/>
  <c r="K24" i="2"/>
  <c r="J24" i="2"/>
  <c r="R24" i="2" s="1"/>
  <c r="I24" i="2"/>
  <c r="H24" i="2"/>
  <c r="P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T21" i="2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U19" i="2"/>
  <c r="T19" i="2"/>
  <c r="S19" i="2"/>
  <c r="R19" i="2"/>
  <c r="Q19" i="2"/>
  <c r="P19" i="2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Q15" i="2" s="1"/>
  <c r="H15" i="2"/>
  <c r="P15" i="2" s="1"/>
  <c r="G15" i="2"/>
  <c r="F15" i="2"/>
  <c r="C15" i="2"/>
  <c r="B15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T11" i="2"/>
  <c r="S11" i="2"/>
  <c r="R11" i="2"/>
  <c r="Q11" i="2"/>
  <c r="P11" i="2"/>
  <c r="E11" i="2"/>
  <c r="U11" i="2" s="1"/>
  <c r="S10" i="2"/>
  <c r="R10" i="2"/>
  <c r="Q10" i="2"/>
  <c r="U10" i="2" s="1"/>
  <c r="P10" i="2"/>
  <c r="E10" i="2"/>
  <c r="S9" i="2"/>
  <c r="R9" i="2"/>
  <c r="Q9" i="2"/>
  <c r="U9" i="2" s="1"/>
  <c r="P9" i="2"/>
  <c r="T9" i="2" s="1"/>
  <c r="E9" i="2"/>
  <c r="S94" i="1"/>
  <c r="R94" i="1"/>
  <c r="Q94" i="1"/>
  <c r="P94" i="1"/>
  <c r="E94" i="1"/>
  <c r="U94" i="1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T89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V73" i="1"/>
  <c r="S73" i="1"/>
  <c r="O73" i="1"/>
  <c r="N73" i="1"/>
  <c r="M73" i="1"/>
  <c r="L73" i="1"/>
  <c r="K73" i="1"/>
  <c r="J73" i="1"/>
  <c r="I73" i="1"/>
  <c r="H73" i="1"/>
  <c r="P73" i="1" s="1"/>
  <c r="G73" i="1"/>
  <c r="F73" i="1"/>
  <c r="C73" i="1"/>
  <c r="B73" i="1"/>
  <c r="E73" i="1" s="1"/>
  <c r="V72" i="1"/>
  <c r="O72" i="1"/>
  <c r="N72" i="1"/>
  <c r="M72" i="1"/>
  <c r="L72" i="1"/>
  <c r="K72" i="1"/>
  <c r="S72" i="1" s="1"/>
  <c r="J72" i="1"/>
  <c r="R72" i="1" s="1"/>
  <c r="I72" i="1"/>
  <c r="H72" i="1"/>
  <c r="G72" i="1"/>
  <c r="F72" i="1"/>
  <c r="C72" i="1"/>
  <c r="B72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U70" i="1"/>
  <c r="S70" i="1"/>
  <c r="R70" i="1"/>
  <c r="Q70" i="1"/>
  <c r="P70" i="1"/>
  <c r="E70" i="1"/>
  <c r="T70" i="1" s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V66" i="1"/>
  <c r="O66" i="1"/>
  <c r="N66" i="1"/>
  <c r="M66" i="1"/>
  <c r="L66" i="1"/>
  <c r="K66" i="1"/>
  <c r="Q66" i="1" s="1"/>
  <c r="J66" i="1"/>
  <c r="R66" i="1" s="1"/>
  <c r="I66" i="1"/>
  <c r="H66" i="1"/>
  <c r="G66" i="1"/>
  <c r="F66" i="1"/>
  <c r="C66" i="1"/>
  <c r="B66" i="1"/>
  <c r="U65" i="1"/>
  <c r="S65" i="1"/>
  <c r="R65" i="1"/>
  <c r="Q65" i="1"/>
  <c r="P65" i="1"/>
  <c r="E65" i="1"/>
  <c r="S64" i="1"/>
  <c r="R64" i="1"/>
  <c r="Q64" i="1"/>
  <c r="P64" i="1"/>
  <c r="E64" i="1"/>
  <c r="U64" i="1" s="1"/>
  <c r="U63" i="1"/>
  <c r="T63" i="1"/>
  <c r="S63" i="1"/>
  <c r="R63" i="1"/>
  <c r="Q63" i="1"/>
  <c r="P63" i="1"/>
  <c r="E63" i="1"/>
  <c r="U62" i="1"/>
  <c r="T62" i="1"/>
  <c r="S62" i="1"/>
  <c r="R62" i="1"/>
  <c r="Q62" i="1"/>
  <c r="P62" i="1"/>
  <c r="E62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Q59" i="1" s="1"/>
  <c r="H59" i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S53" i="1"/>
  <c r="O53" i="1"/>
  <c r="N53" i="1"/>
  <c r="M53" i="1"/>
  <c r="L53" i="1"/>
  <c r="K53" i="1"/>
  <c r="J53" i="1"/>
  <c r="I53" i="1"/>
  <c r="Q53" i="1" s="1"/>
  <c r="H53" i="1"/>
  <c r="G53" i="1"/>
  <c r="F53" i="1"/>
  <c r="C53" i="1"/>
  <c r="B53" i="1"/>
  <c r="T52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U45" i="1"/>
  <c r="T45" i="1"/>
  <c r="S45" i="1"/>
  <c r="R45" i="1"/>
  <c r="Q45" i="1"/>
  <c r="P45" i="1"/>
  <c r="E45" i="1"/>
  <c r="S44" i="1"/>
  <c r="R44" i="1"/>
  <c r="Q44" i="1"/>
  <c r="P44" i="1"/>
  <c r="E44" i="1"/>
  <c r="U44" i="1" s="1"/>
  <c r="S43" i="1"/>
  <c r="R43" i="1"/>
  <c r="Q43" i="1"/>
  <c r="U43" i="1" s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R40" i="1" s="1"/>
  <c r="I40" i="1"/>
  <c r="H40" i="1"/>
  <c r="G40" i="1"/>
  <c r="F40" i="1"/>
  <c r="C40" i="1"/>
  <c r="B40" i="1"/>
  <c r="S39" i="1"/>
  <c r="R39" i="1"/>
  <c r="Q39" i="1"/>
  <c r="P39" i="1"/>
  <c r="E39" i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T36" i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Q30" i="1" s="1"/>
  <c r="H30" i="1"/>
  <c r="P30" i="1" s="1"/>
  <c r="G30" i="1"/>
  <c r="F30" i="1"/>
  <c r="C30" i="1"/>
  <c r="B30" i="1"/>
  <c r="U29" i="1"/>
  <c r="S29" i="1"/>
  <c r="R29" i="1"/>
  <c r="Q29" i="1"/>
  <c r="P29" i="1"/>
  <c r="E29" i="1"/>
  <c r="T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R24" i="1" s="1"/>
  <c r="I24" i="1"/>
  <c r="Q24" i="1" s="1"/>
  <c r="H24" i="1"/>
  <c r="P24" i="1" s="1"/>
  <c r="G24" i="1"/>
  <c r="F24" i="1"/>
  <c r="C24" i="1"/>
  <c r="B24" i="1"/>
  <c r="S23" i="1"/>
  <c r="R23" i="1"/>
  <c r="Q23" i="1"/>
  <c r="P23" i="1"/>
  <c r="E23" i="1"/>
  <c r="U23" i="1" s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U19" i="1" s="1"/>
  <c r="P19" i="1"/>
  <c r="E19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S15" i="1" s="1"/>
  <c r="J15" i="1"/>
  <c r="R15" i="1" s="1"/>
  <c r="I15" i="1"/>
  <c r="H15" i="1"/>
  <c r="G15" i="1"/>
  <c r="F15" i="1"/>
  <c r="C15" i="1"/>
  <c r="B15" i="1"/>
  <c r="E15" i="1" s="1"/>
  <c r="T14" i="1"/>
  <c r="S14" i="1"/>
  <c r="R14" i="1"/>
  <c r="Q14" i="1"/>
  <c r="U14" i="1" s="1"/>
  <c r="P14" i="1"/>
  <c r="E14" i="1"/>
  <c r="S13" i="1"/>
  <c r="R13" i="1"/>
  <c r="Q13" i="1"/>
  <c r="U13" i="1" s="1"/>
  <c r="P13" i="1"/>
  <c r="T13" i="1" s="1"/>
  <c r="E13" i="1"/>
  <c r="S12" i="1"/>
  <c r="R12" i="1"/>
  <c r="Q12" i="1"/>
  <c r="P12" i="1"/>
  <c r="E12" i="1"/>
  <c r="U12" i="1" s="1"/>
  <c r="U11" i="1"/>
  <c r="S11" i="1"/>
  <c r="R11" i="1"/>
  <c r="Q11" i="1"/>
  <c r="P11" i="1"/>
  <c r="E11" i="1"/>
  <c r="T10" i="1"/>
  <c r="S10" i="1"/>
  <c r="R10" i="1"/>
  <c r="Q10" i="1"/>
  <c r="P10" i="1"/>
  <c r="E10" i="1"/>
  <c r="U10" i="1" s="1"/>
  <c r="S9" i="1"/>
  <c r="R9" i="1"/>
  <c r="Q9" i="1"/>
  <c r="P9" i="1"/>
  <c r="E9" i="1"/>
  <c r="U9" i="1" s="1"/>
  <c r="T22" i="3" l="1"/>
  <c r="U22" i="3"/>
  <c r="U23" i="4"/>
  <c r="T23" i="4"/>
  <c r="U44" i="6"/>
  <c r="T44" i="6"/>
  <c r="U28" i="9"/>
  <c r="T28" i="9"/>
  <c r="U62" i="4"/>
  <c r="T62" i="4"/>
  <c r="U22" i="7"/>
  <c r="T22" i="7"/>
  <c r="U43" i="7"/>
  <c r="T43" i="7"/>
  <c r="T55" i="9"/>
  <c r="U55" i="9"/>
  <c r="T23" i="1"/>
  <c r="R30" i="1"/>
  <c r="T35" i="1"/>
  <c r="S40" i="1"/>
  <c r="R53" i="1"/>
  <c r="T57" i="1"/>
  <c r="T64" i="1"/>
  <c r="E66" i="1"/>
  <c r="T69" i="1"/>
  <c r="E71" i="1"/>
  <c r="R15" i="2"/>
  <c r="Q24" i="2"/>
  <c r="E40" i="2"/>
  <c r="T50" i="2"/>
  <c r="S67" i="2"/>
  <c r="E71" i="2"/>
  <c r="U90" i="2"/>
  <c r="T90" i="2"/>
  <c r="U12" i="3"/>
  <c r="T17" i="3"/>
  <c r="U17" i="3"/>
  <c r="Q15" i="4"/>
  <c r="U15" i="4" s="1"/>
  <c r="U35" i="4"/>
  <c r="T35" i="4"/>
  <c r="T39" i="6"/>
  <c r="U39" i="6"/>
  <c r="E53" i="6"/>
  <c r="U64" i="6"/>
  <c r="T64" i="6"/>
  <c r="E33" i="7"/>
  <c r="T33" i="7" s="1"/>
  <c r="U26" i="8"/>
  <c r="T26" i="8"/>
  <c r="E40" i="9"/>
  <c r="U93" i="9"/>
  <c r="T93" i="9"/>
  <c r="E72" i="1"/>
  <c r="T9" i="1"/>
  <c r="T11" i="1"/>
  <c r="S24" i="1"/>
  <c r="S30" i="1"/>
  <c r="E40" i="1"/>
  <c r="E59" i="1"/>
  <c r="R73" i="1"/>
  <c r="U13" i="2"/>
  <c r="S15" i="2"/>
  <c r="P33" i="2"/>
  <c r="T33" i="2" s="1"/>
  <c r="Q66" i="2"/>
  <c r="U13" i="3"/>
  <c r="T37" i="3"/>
  <c r="U37" i="3"/>
  <c r="T70" i="3"/>
  <c r="U70" i="3"/>
  <c r="U22" i="4"/>
  <c r="T22" i="4"/>
  <c r="R33" i="4"/>
  <c r="U50" i="4"/>
  <c r="T50" i="4"/>
  <c r="U14" i="5"/>
  <c r="T14" i="5"/>
  <c r="Q33" i="5"/>
  <c r="T48" i="7"/>
  <c r="U48" i="7"/>
  <c r="U23" i="9"/>
  <c r="T23" i="9"/>
  <c r="U44" i="3"/>
  <c r="T44" i="3"/>
  <c r="Q15" i="1"/>
  <c r="T18" i="1"/>
  <c r="E24" i="1"/>
  <c r="E30" i="1"/>
  <c r="U30" i="1" s="1"/>
  <c r="P33" i="1"/>
  <c r="T65" i="1"/>
  <c r="P72" i="1"/>
  <c r="Q33" i="2"/>
  <c r="T49" i="3"/>
  <c r="U49" i="3"/>
  <c r="U87" i="4"/>
  <c r="T87" i="4"/>
  <c r="T63" i="5"/>
  <c r="U63" i="5"/>
  <c r="U14" i="6"/>
  <c r="T14" i="6"/>
  <c r="T39" i="8"/>
  <c r="U39" i="8"/>
  <c r="U69" i="8"/>
  <c r="T69" i="8"/>
  <c r="T27" i="1"/>
  <c r="U51" i="1"/>
  <c r="Q72" i="1"/>
  <c r="T18" i="2"/>
  <c r="T55" i="2"/>
  <c r="U55" i="2"/>
  <c r="U94" i="2"/>
  <c r="U93" i="5"/>
  <c r="T93" i="5"/>
  <c r="U52" i="6"/>
  <c r="T52" i="6"/>
  <c r="T28" i="7"/>
  <c r="U28" i="7"/>
  <c r="U35" i="9"/>
  <c r="T35" i="9"/>
  <c r="T105" i="7"/>
  <c r="U105" i="7"/>
  <c r="T93" i="8"/>
  <c r="U93" i="8"/>
  <c r="T17" i="1"/>
  <c r="Q33" i="1"/>
  <c r="U47" i="1"/>
  <c r="T61" i="1"/>
  <c r="T19" i="1"/>
  <c r="T26" i="1"/>
  <c r="T32" i="1"/>
  <c r="R33" i="1"/>
  <c r="T42" i="1"/>
  <c r="T46" i="1"/>
  <c r="T50" i="1"/>
  <c r="S66" i="1"/>
  <c r="T92" i="1"/>
  <c r="T17" i="2"/>
  <c r="T27" i="2"/>
  <c r="U37" i="2"/>
  <c r="P40" i="2"/>
  <c r="U45" i="2"/>
  <c r="P71" i="2"/>
  <c r="U9" i="3"/>
  <c r="E30" i="3"/>
  <c r="U30" i="3" s="1"/>
  <c r="U36" i="3"/>
  <c r="T36" i="3"/>
  <c r="T12" i="4"/>
  <c r="U12" i="4"/>
  <c r="T39" i="4"/>
  <c r="U39" i="4"/>
  <c r="E66" i="4"/>
  <c r="Q15" i="6"/>
  <c r="U15" i="6" s="1"/>
  <c r="U17" i="6"/>
  <c r="T17" i="6"/>
  <c r="U23" i="7"/>
  <c r="T23" i="7"/>
  <c r="U47" i="7"/>
  <c r="T47" i="7"/>
  <c r="U69" i="7"/>
  <c r="T69" i="7"/>
  <c r="U70" i="9"/>
  <c r="T70" i="9"/>
  <c r="T90" i="3"/>
  <c r="U90" i="3"/>
  <c r="S33" i="1"/>
  <c r="P40" i="1"/>
  <c r="Q71" i="1"/>
  <c r="T10" i="2"/>
  <c r="Q40" i="2"/>
  <c r="T91" i="2"/>
  <c r="U91" i="2"/>
  <c r="U48" i="3"/>
  <c r="T48" i="3"/>
  <c r="S15" i="5"/>
  <c r="U58" i="5"/>
  <c r="T58" i="5"/>
  <c r="U62" i="5"/>
  <c r="T62" i="5"/>
  <c r="R15" i="6"/>
  <c r="U65" i="7"/>
  <c r="T65" i="7"/>
  <c r="U9" i="8"/>
  <c r="T9" i="8"/>
  <c r="T30" i="8"/>
  <c r="U61" i="8"/>
  <c r="T61" i="8"/>
  <c r="T103" i="8"/>
  <c r="U103" i="8"/>
  <c r="U11" i="3"/>
  <c r="Q30" i="3"/>
  <c r="T10" i="4"/>
  <c r="P33" i="4"/>
  <c r="T33" i="4" s="1"/>
  <c r="E59" i="4"/>
  <c r="P66" i="4"/>
  <c r="T10" i="5"/>
  <c r="Q15" i="5"/>
  <c r="P24" i="5"/>
  <c r="R30" i="5"/>
  <c r="U36" i="5"/>
  <c r="E40" i="5"/>
  <c r="P15" i="6"/>
  <c r="Q30" i="6"/>
  <c r="U38" i="8"/>
  <c r="R40" i="8"/>
  <c r="Q24" i="9"/>
  <c r="S30" i="9"/>
  <c r="P66" i="9"/>
  <c r="S67" i="9"/>
  <c r="T107" i="1"/>
  <c r="T101" i="9"/>
  <c r="U32" i="3"/>
  <c r="R40" i="3"/>
  <c r="P66" i="3"/>
  <c r="Q73" i="3"/>
  <c r="P15" i="4"/>
  <c r="Q33" i="4"/>
  <c r="U33" i="4" s="1"/>
  <c r="E67" i="4"/>
  <c r="U10" i="5"/>
  <c r="P33" i="5"/>
  <c r="P72" i="5"/>
  <c r="S73" i="5"/>
  <c r="P24" i="6"/>
  <c r="R30" i="6"/>
  <c r="T32" i="6"/>
  <c r="R33" i="7"/>
  <c r="E53" i="7"/>
  <c r="E66" i="7"/>
  <c r="E71" i="7"/>
  <c r="P30" i="8"/>
  <c r="Q53" i="8"/>
  <c r="U11" i="9"/>
  <c r="Q15" i="9"/>
  <c r="U15" i="9" s="1"/>
  <c r="E30" i="9"/>
  <c r="Q40" i="9"/>
  <c r="E59" i="9"/>
  <c r="Q66" i="9"/>
  <c r="E67" i="9"/>
  <c r="E71" i="9"/>
  <c r="Q73" i="9"/>
  <c r="T105" i="1"/>
  <c r="T109" i="9"/>
  <c r="T114" i="5"/>
  <c r="P53" i="2"/>
  <c r="R67" i="2"/>
  <c r="U29" i="3"/>
  <c r="Q53" i="3"/>
  <c r="R73" i="3"/>
  <c r="U20" i="4"/>
  <c r="E24" i="4"/>
  <c r="T36" i="4"/>
  <c r="T38" i="4"/>
  <c r="U43" i="4"/>
  <c r="T57" i="4"/>
  <c r="T57" i="5"/>
  <c r="Q72" i="5"/>
  <c r="E73" i="5"/>
  <c r="U92" i="5"/>
  <c r="Q24" i="6"/>
  <c r="S30" i="6"/>
  <c r="E40" i="6"/>
  <c r="P72" i="6"/>
  <c r="U64" i="7"/>
  <c r="Q15" i="8"/>
  <c r="P24" i="8"/>
  <c r="T24" i="8" s="1"/>
  <c r="Q30" i="8"/>
  <c r="U30" i="8" s="1"/>
  <c r="E40" i="8"/>
  <c r="Q72" i="8"/>
  <c r="E73" i="8"/>
  <c r="R15" i="9"/>
  <c r="T27" i="9"/>
  <c r="P33" i="9"/>
  <c r="T33" i="9" s="1"/>
  <c r="U39" i="9"/>
  <c r="R40" i="9"/>
  <c r="R66" i="9"/>
  <c r="T92" i="9"/>
  <c r="E80" i="2"/>
  <c r="T99" i="1"/>
  <c r="T108" i="5"/>
  <c r="T110" i="5"/>
  <c r="T107" i="4"/>
  <c r="T109" i="4"/>
  <c r="T105" i="2"/>
  <c r="T107" i="2"/>
  <c r="T97" i="1"/>
  <c r="M113" i="5"/>
  <c r="S113" i="5" s="1"/>
  <c r="T71" i="9"/>
  <c r="P72" i="4"/>
  <c r="S73" i="4"/>
  <c r="P59" i="5"/>
  <c r="E67" i="5"/>
  <c r="R33" i="6"/>
  <c r="Q66" i="6"/>
  <c r="E67" i="6"/>
  <c r="E73" i="6"/>
  <c r="U10" i="7"/>
  <c r="U13" i="7"/>
  <c r="T32" i="7"/>
  <c r="E59" i="7"/>
  <c r="P66" i="7"/>
  <c r="P71" i="7"/>
  <c r="E15" i="8"/>
  <c r="T21" i="8"/>
  <c r="U65" i="8"/>
  <c r="P30" i="9"/>
  <c r="T30" i="9" s="1"/>
  <c r="S33" i="9"/>
  <c r="P71" i="9"/>
  <c r="U71" i="9"/>
  <c r="P24" i="4"/>
  <c r="P30" i="4"/>
  <c r="Q72" i="4"/>
  <c r="P40" i="6"/>
  <c r="E59" i="6"/>
  <c r="T59" i="6" s="1"/>
  <c r="Q24" i="7"/>
  <c r="Q66" i="7"/>
  <c r="E24" i="8"/>
  <c r="P40" i="8"/>
  <c r="Q30" i="9"/>
  <c r="Q71" i="9"/>
  <c r="T72" i="9"/>
  <c r="P30" i="3"/>
  <c r="Q71" i="3"/>
  <c r="U19" i="4"/>
  <c r="Q40" i="4"/>
  <c r="T13" i="5"/>
  <c r="P15" i="5"/>
  <c r="Q30" i="5"/>
  <c r="P30" i="6"/>
  <c r="Q40" i="6"/>
  <c r="P33" i="7"/>
  <c r="Q40" i="8"/>
  <c r="P24" i="9"/>
  <c r="U72" i="9"/>
  <c r="P53" i="9"/>
  <c r="T47" i="9"/>
  <c r="R73" i="9"/>
  <c r="P59" i="9"/>
  <c r="P67" i="9"/>
  <c r="R67" i="9"/>
  <c r="T98" i="9"/>
  <c r="P73" i="8"/>
  <c r="S67" i="8"/>
  <c r="P53" i="8"/>
  <c r="R67" i="8"/>
  <c r="Q73" i="8"/>
  <c r="U73" i="8" s="1"/>
  <c r="P67" i="8"/>
  <c r="R73" i="8"/>
  <c r="T58" i="8"/>
  <c r="T57" i="8"/>
  <c r="E59" i="8"/>
  <c r="U59" i="8" s="1"/>
  <c r="E67" i="8"/>
  <c r="U97" i="8"/>
  <c r="U111" i="8"/>
  <c r="R73" i="7"/>
  <c r="R67" i="7"/>
  <c r="Q67" i="7"/>
  <c r="U67" i="7" s="1"/>
  <c r="Q59" i="7"/>
  <c r="E67" i="7"/>
  <c r="E73" i="7"/>
  <c r="P59" i="7"/>
  <c r="P67" i="7"/>
  <c r="T67" i="7" s="1"/>
  <c r="P73" i="7"/>
  <c r="T73" i="7" s="1"/>
  <c r="T110" i="7"/>
  <c r="Q53" i="6"/>
  <c r="T47" i="6"/>
  <c r="P59" i="6"/>
  <c r="Q59" i="6"/>
  <c r="Q73" i="6"/>
  <c r="P73" i="6"/>
  <c r="T73" i="6" s="1"/>
  <c r="T58" i="6"/>
  <c r="U106" i="6"/>
  <c r="U104" i="6"/>
  <c r="E53" i="5"/>
  <c r="P67" i="5"/>
  <c r="Q67" i="5"/>
  <c r="R67" i="5"/>
  <c r="S67" i="5"/>
  <c r="R96" i="5"/>
  <c r="T100" i="5"/>
  <c r="T102" i="5"/>
  <c r="E80" i="5"/>
  <c r="R67" i="4"/>
  <c r="T47" i="4"/>
  <c r="P53" i="4"/>
  <c r="S67" i="4"/>
  <c r="E53" i="4"/>
  <c r="T58" i="4"/>
  <c r="Q59" i="4"/>
  <c r="P67" i="4"/>
  <c r="T67" i="4" s="1"/>
  <c r="R73" i="4"/>
  <c r="S96" i="4"/>
  <c r="T104" i="4"/>
  <c r="U110" i="4"/>
  <c r="U102" i="4"/>
  <c r="E67" i="3"/>
  <c r="P59" i="3"/>
  <c r="Q67" i="3"/>
  <c r="Q59" i="3"/>
  <c r="T111" i="3"/>
  <c r="U109" i="3"/>
  <c r="U101" i="3"/>
  <c r="E67" i="2"/>
  <c r="T47" i="2"/>
  <c r="Q53" i="2"/>
  <c r="P59" i="2"/>
  <c r="R73" i="2"/>
  <c r="Q59" i="2"/>
  <c r="Q73" i="2"/>
  <c r="U58" i="2"/>
  <c r="P67" i="2"/>
  <c r="T67" i="2" s="1"/>
  <c r="E59" i="2"/>
  <c r="U59" i="2" s="1"/>
  <c r="Q67" i="2"/>
  <c r="U67" i="2" s="1"/>
  <c r="T97" i="2"/>
  <c r="T99" i="2"/>
  <c r="E53" i="1"/>
  <c r="P53" i="1"/>
  <c r="T53" i="1" s="1"/>
  <c r="Q67" i="1"/>
  <c r="U67" i="1" s="1"/>
  <c r="R67" i="1"/>
  <c r="P67" i="1"/>
  <c r="P59" i="1"/>
  <c r="S67" i="1"/>
  <c r="M113" i="1"/>
  <c r="S113" i="1" s="1"/>
  <c r="R96" i="1"/>
  <c r="U24" i="3"/>
  <c r="T24" i="3"/>
  <c r="U33" i="1"/>
  <c r="T33" i="1"/>
  <c r="U24" i="2"/>
  <c r="T24" i="2"/>
  <c r="T39" i="1"/>
  <c r="U39" i="1"/>
  <c r="U33" i="2"/>
  <c r="U62" i="3"/>
  <c r="T62" i="3"/>
  <c r="U30" i="2"/>
  <c r="T30" i="2"/>
  <c r="P15" i="1"/>
  <c r="T15" i="1" s="1"/>
  <c r="Q71" i="2"/>
  <c r="Q40" i="1"/>
  <c r="U53" i="1"/>
  <c r="T43" i="1"/>
  <c r="U66" i="2"/>
  <c r="U61" i="2"/>
  <c r="U14" i="3"/>
  <c r="T14" i="3"/>
  <c r="P73" i="3"/>
  <c r="U18" i="4"/>
  <c r="T18" i="4"/>
  <c r="U37" i="4"/>
  <c r="T37" i="4"/>
  <c r="U45" i="4"/>
  <c r="T45" i="4"/>
  <c r="U12" i="5"/>
  <c r="T12" i="5"/>
  <c r="U44" i="8"/>
  <c r="T44" i="8"/>
  <c r="U48" i="8"/>
  <c r="T48" i="8"/>
  <c r="U46" i="3"/>
  <c r="T46" i="3"/>
  <c r="U72" i="3"/>
  <c r="T72" i="3"/>
  <c r="U71" i="3"/>
  <c r="T71" i="3"/>
  <c r="U69" i="3"/>
  <c r="T69" i="3"/>
  <c r="U15" i="3"/>
  <c r="U67" i="3"/>
  <c r="U73" i="3"/>
  <c r="T73" i="3"/>
  <c r="T9" i="3"/>
  <c r="U53" i="3"/>
  <c r="U59" i="3"/>
  <c r="T59" i="3"/>
  <c r="U21" i="4"/>
  <c r="T21" i="4"/>
  <c r="U29" i="6"/>
  <c r="T29" i="6"/>
  <c r="U24" i="1"/>
  <c r="T24" i="1"/>
  <c r="U40" i="1"/>
  <c r="T40" i="1"/>
  <c r="T73" i="1"/>
  <c r="U15" i="1"/>
  <c r="T67" i="1"/>
  <c r="T21" i="1"/>
  <c r="U59" i="1"/>
  <c r="T59" i="1"/>
  <c r="P71" i="1"/>
  <c r="T94" i="1"/>
  <c r="T14" i="2"/>
  <c r="T32" i="2"/>
  <c r="T44" i="2"/>
  <c r="T88" i="2"/>
  <c r="T11" i="3"/>
  <c r="P15" i="3"/>
  <c r="T15" i="3" s="1"/>
  <c r="U39" i="3"/>
  <c r="T39" i="3"/>
  <c r="U91" i="3"/>
  <c r="T91" i="3"/>
  <c r="U13" i="4"/>
  <c r="T13" i="4"/>
  <c r="U38" i="3"/>
  <c r="T38" i="3"/>
  <c r="T30" i="3"/>
  <c r="U72" i="2"/>
  <c r="T72" i="2"/>
  <c r="U71" i="2"/>
  <c r="T71" i="2"/>
  <c r="T69" i="2"/>
  <c r="U69" i="2"/>
  <c r="P33" i="3"/>
  <c r="T33" i="3" s="1"/>
  <c r="T12" i="1"/>
  <c r="T38" i="1"/>
  <c r="T44" i="1"/>
  <c r="T49" i="1"/>
  <c r="T56" i="1"/>
  <c r="P66" i="1"/>
  <c r="T66" i="1" s="1"/>
  <c r="U88" i="1"/>
  <c r="T93" i="1"/>
  <c r="U22" i="2"/>
  <c r="S33" i="2"/>
  <c r="U40" i="2"/>
  <c r="T40" i="2"/>
  <c r="U35" i="2"/>
  <c r="T39" i="2"/>
  <c r="T48" i="2"/>
  <c r="T56" i="2"/>
  <c r="U62" i="2"/>
  <c r="T21" i="3"/>
  <c r="U28" i="3"/>
  <c r="T28" i="3"/>
  <c r="U33" i="3"/>
  <c r="P40" i="3"/>
  <c r="T30" i="4"/>
  <c r="T66" i="4"/>
  <c r="U61" i="4"/>
  <c r="T61" i="4"/>
  <c r="U65" i="4"/>
  <c r="T65" i="4"/>
  <c r="U17" i="7"/>
  <c r="T17" i="7"/>
  <c r="T20" i="1"/>
  <c r="Q73" i="1"/>
  <c r="U73" i="1" s="1"/>
  <c r="U73" i="2"/>
  <c r="U15" i="2"/>
  <c r="T15" i="2"/>
  <c r="E15" i="2"/>
  <c r="T28" i="2"/>
  <c r="P66" i="2"/>
  <c r="T66" i="2" s="1"/>
  <c r="U70" i="2"/>
  <c r="T70" i="2"/>
  <c r="P73" i="2"/>
  <c r="T73" i="2" s="1"/>
  <c r="U87" i="2"/>
  <c r="U26" i="3"/>
  <c r="Q40" i="3"/>
  <c r="U40" i="3" s="1"/>
  <c r="U29" i="4"/>
  <c r="T29" i="4"/>
  <c r="U28" i="5"/>
  <c r="T28" i="5"/>
  <c r="U19" i="5"/>
  <c r="T19" i="5"/>
  <c r="T57" i="6"/>
  <c r="U57" i="6"/>
  <c r="U37" i="7"/>
  <c r="T37" i="7"/>
  <c r="U53" i="2"/>
  <c r="T53" i="2"/>
  <c r="P72" i="2"/>
  <c r="T13" i="3"/>
  <c r="U43" i="3"/>
  <c r="T66" i="3"/>
  <c r="T61" i="3"/>
  <c r="P71" i="3"/>
  <c r="Q72" i="3"/>
  <c r="U49" i="4"/>
  <c r="T49" i="4"/>
  <c r="U59" i="4"/>
  <c r="T59" i="4"/>
  <c r="Q67" i="4"/>
  <c r="U67" i="4" s="1"/>
  <c r="U94" i="4"/>
  <c r="T94" i="4"/>
  <c r="Q24" i="5"/>
  <c r="P30" i="5"/>
  <c r="T30" i="5" s="1"/>
  <c r="U44" i="5"/>
  <c r="T44" i="5"/>
  <c r="U52" i="5"/>
  <c r="T52" i="5"/>
  <c r="U56" i="5"/>
  <c r="T56" i="5"/>
  <c r="Q59" i="5"/>
  <c r="Q71" i="5"/>
  <c r="U33" i="6"/>
  <c r="T33" i="6"/>
  <c r="U23" i="8"/>
  <c r="T23" i="8"/>
  <c r="T42" i="3"/>
  <c r="P53" i="3"/>
  <c r="T53" i="3" s="1"/>
  <c r="T63" i="3"/>
  <c r="T87" i="3"/>
  <c r="T14" i="4"/>
  <c r="U17" i="4"/>
  <c r="T17" i="4"/>
  <c r="U32" i="4"/>
  <c r="U39" i="5"/>
  <c r="T39" i="5"/>
  <c r="U89" i="5"/>
  <c r="T89" i="5"/>
  <c r="U46" i="6"/>
  <c r="T46" i="6"/>
  <c r="Q67" i="6"/>
  <c r="U67" i="6" s="1"/>
  <c r="T33" i="8"/>
  <c r="U64" i="4"/>
  <c r="T64" i="4"/>
  <c r="Q66" i="4"/>
  <c r="U66" i="4" s="1"/>
  <c r="U33" i="5"/>
  <c r="T33" i="5"/>
  <c r="P40" i="5"/>
  <c r="P53" i="5"/>
  <c r="T21" i="6"/>
  <c r="U21" i="6"/>
  <c r="U56" i="6"/>
  <c r="T56" i="6"/>
  <c r="U59" i="7"/>
  <c r="T59" i="7"/>
  <c r="T98" i="8"/>
  <c r="U98" i="8"/>
  <c r="E96" i="8"/>
  <c r="U96" i="8" s="1"/>
  <c r="U104" i="7"/>
  <c r="T104" i="7"/>
  <c r="U105" i="5"/>
  <c r="T105" i="5"/>
  <c r="T40" i="3"/>
  <c r="U65" i="3"/>
  <c r="T65" i="3"/>
  <c r="Q30" i="4"/>
  <c r="U30" i="4" s="1"/>
  <c r="U66" i="1"/>
  <c r="R15" i="3"/>
  <c r="P67" i="3"/>
  <c r="T67" i="3" s="1"/>
  <c r="E72" i="3"/>
  <c r="U24" i="4"/>
  <c r="T24" i="4"/>
  <c r="R30" i="4"/>
  <c r="U48" i="4"/>
  <c r="T48" i="4"/>
  <c r="Q53" i="4"/>
  <c r="P59" i="4"/>
  <c r="R66" i="4"/>
  <c r="P73" i="4"/>
  <c r="U93" i="4"/>
  <c r="T93" i="4"/>
  <c r="U24" i="5"/>
  <c r="T24" i="5"/>
  <c r="S30" i="5"/>
  <c r="Q40" i="5"/>
  <c r="U53" i="5"/>
  <c r="T53" i="5"/>
  <c r="U43" i="5"/>
  <c r="T43" i="5"/>
  <c r="U51" i="5"/>
  <c r="T51" i="5"/>
  <c r="Q53" i="5"/>
  <c r="U55" i="5"/>
  <c r="T55" i="5"/>
  <c r="P73" i="5"/>
  <c r="T73" i="5" s="1"/>
  <c r="U10" i="6"/>
  <c r="T10" i="6"/>
  <c r="U63" i="6"/>
  <c r="T63" i="6"/>
  <c r="U29" i="7"/>
  <c r="T29" i="7"/>
  <c r="U49" i="7"/>
  <c r="T49" i="7"/>
  <c r="U12" i="8"/>
  <c r="T12" i="8"/>
  <c r="Q66" i="8"/>
  <c r="T107" i="9"/>
  <c r="U107" i="9"/>
  <c r="Q66" i="3"/>
  <c r="U66" i="3" s="1"/>
  <c r="P40" i="4"/>
  <c r="S66" i="4"/>
  <c r="P71" i="4"/>
  <c r="Q73" i="4"/>
  <c r="U73" i="4" s="1"/>
  <c r="T90" i="4"/>
  <c r="U20" i="5"/>
  <c r="T20" i="5"/>
  <c r="R40" i="5"/>
  <c r="T48" i="5"/>
  <c r="Q73" i="5"/>
  <c r="U73" i="5" s="1"/>
  <c r="U88" i="5"/>
  <c r="T88" i="5"/>
  <c r="U24" i="6"/>
  <c r="T24" i="6"/>
  <c r="U40" i="6"/>
  <c r="T40" i="6"/>
  <c r="U35" i="6"/>
  <c r="T35" i="6"/>
  <c r="U14" i="7"/>
  <c r="T14" i="7"/>
  <c r="R66" i="3"/>
  <c r="T15" i="4"/>
  <c r="T73" i="4"/>
  <c r="U9" i="4"/>
  <c r="Q71" i="4"/>
  <c r="U9" i="5"/>
  <c r="U30" i="5"/>
  <c r="P66" i="5"/>
  <c r="T66" i="5" s="1"/>
  <c r="R73" i="5"/>
  <c r="U20" i="6"/>
  <c r="T20" i="6"/>
  <c r="U91" i="6"/>
  <c r="T91" i="6"/>
  <c r="U94" i="7"/>
  <c r="T94" i="7"/>
  <c r="E53" i="8"/>
  <c r="T51" i="9"/>
  <c r="U51" i="9"/>
  <c r="U72" i="1"/>
  <c r="T72" i="1"/>
  <c r="U71" i="1"/>
  <c r="T71" i="1"/>
  <c r="T94" i="3"/>
  <c r="T20" i="4"/>
  <c r="U40" i="4"/>
  <c r="T40" i="4"/>
  <c r="T44" i="4"/>
  <c r="T52" i="4"/>
  <c r="T56" i="4"/>
  <c r="T89" i="4"/>
  <c r="T11" i="5"/>
  <c r="T23" i="5"/>
  <c r="T27" i="5"/>
  <c r="T35" i="5"/>
  <c r="T47" i="5"/>
  <c r="U73" i="6"/>
  <c r="T9" i="6"/>
  <c r="P67" i="6"/>
  <c r="T67" i="6" s="1"/>
  <c r="U15" i="7"/>
  <c r="T9" i="7"/>
  <c r="P24" i="7"/>
  <c r="Q33" i="7"/>
  <c r="Q40" i="7"/>
  <c r="U40" i="7" s="1"/>
  <c r="U44" i="7"/>
  <c r="T44" i="7"/>
  <c r="Q73" i="7"/>
  <c r="U73" i="7" s="1"/>
  <c r="U89" i="7"/>
  <c r="T89" i="7"/>
  <c r="Q24" i="8"/>
  <c r="U24" i="8" s="1"/>
  <c r="U27" i="8"/>
  <c r="T27" i="8"/>
  <c r="U32" i="8"/>
  <c r="T32" i="8"/>
  <c r="T56" i="8"/>
  <c r="Q67" i="8"/>
  <c r="U70" i="8"/>
  <c r="T70" i="8"/>
  <c r="P72" i="8"/>
  <c r="U87" i="8"/>
  <c r="T87" i="8"/>
  <c r="U9" i="9"/>
  <c r="U73" i="9"/>
  <c r="T9" i="9"/>
  <c r="T67" i="9"/>
  <c r="U40" i="9"/>
  <c r="U110" i="2"/>
  <c r="T110" i="2"/>
  <c r="U71" i="4"/>
  <c r="T71" i="4"/>
  <c r="U53" i="7"/>
  <c r="U57" i="7"/>
  <c r="T57" i="7"/>
  <c r="U11" i="8"/>
  <c r="T11" i="8"/>
  <c r="U36" i="8"/>
  <c r="T36" i="8"/>
  <c r="U64" i="8"/>
  <c r="T64" i="8"/>
  <c r="P66" i="8"/>
  <c r="T66" i="8" s="1"/>
  <c r="T43" i="9"/>
  <c r="U53" i="9"/>
  <c r="T53" i="9"/>
  <c r="U43" i="9"/>
  <c r="U52" i="7"/>
  <c r="T52" i="7"/>
  <c r="Q72" i="7"/>
  <c r="U47" i="8"/>
  <c r="T47" i="8"/>
  <c r="U30" i="9"/>
  <c r="T66" i="9"/>
  <c r="U108" i="3"/>
  <c r="T108" i="3"/>
  <c r="T15" i="6"/>
  <c r="T67" i="8"/>
  <c r="U40" i="5"/>
  <c r="T40" i="5"/>
  <c r="U53" i="6"/>
  <c r="T53" i="6"/>
  <c r="U66" i="6"/>
  <c r="T66" i="6"/>
  <c r="T61" i="6"/>
  <c r="S67" i="6"/>
  <c r="U72" i="6"/>
  <c r="T72" i="6"/>
  <c r="U71" i="6"/>
  <c r="T71" i="6"/>
  <c r="U69" i="6"/>
  <c r="P15" i="7"/>
  <c r="T15" i="7" s="1"/>
  <c r="R30" i="7"/>
  <c r="P53" i="7"/>
  <c r="Q71" i="7"/>
  <c r="Q33" i="8"/>
  <c r="U33" i="8" s="1"/>
  <c r="P59" i="8"/>
  <c r="Q67" i="9"/>
  <c r="U67" i="9" s="1"/>
  <c r="U67" i="8"/>
  <c r="U53" i="4"/>
  <c r="T53" i="4"/>
  <c r="U72" i="5"/>
  <c r="T72" i="5"/>
  <c r="U71" i="5"/>
  <c r="T71" i="5"/>
  <c r="P53" i="6"/>
  <c r="E24" i="7"/>
  <c r="Q53" i="7"/>
  <c r="U56" i="7"/>
  <c r="T56" i="7"/>
  <c r="U61" i="7"/>
  <c r="T61" i="7"/>
  <c r="U66" i="7"/>
  <c r="T66" i="7"/>
  <c r="P15" i="8"/>
  <c r="T15" i="8" s="1"/>
  <c r="U40" i="8"/>
  <c r="T40" i="8"/>
  <c r="U35" i="8"/>
  <c r="T35" i="8"/>
  <c r="Q59" i="8"/>
  <c r="U63" i="8"/>
  <c r="T63" i="8"/>
  <c r="S66" i="8"/>
  <c r="U106" i="3"/>
  <c r="T106" i="3"/>
  <c r="T72" i="4"/>
  <c r="U67" i="5"/>
  <c r="T67" i="5"/>
  <c r="U15" i="5"/>
  <c r="T15" i="5"/>
  <c r="U59" i="5"/>
  <c r="T59" i="5"/>
  <c r="U66" i="5"/>
  <c r="E30" i="6"/>
  <c r="U65" i="6"/>
  <c r="P71" i="6"/>
  <c r="E30" i="7"/>
  <c r="U45" i="7"/>
  <c r="T45" i="7"/>
  <c r="U90" i="7"/>
  <c r="T90" i="7"/>
  <c r="U28" i="8"/>
  <c r="T28" i="8"/>
  <c r="S33" i="8"/>
  <c r="E71" i="8"/>
  <c r="U24" i="9"/>
  <c r="U56" i="9"/>
  <c r="T56" i="9"/>
  <c r="U109" i="6"/>
  <c r="T109" i="6"/>
  <c r="U72" i="4"/>
  <c r="U71" i="8"/>
  <c r="T71" i="8"/>
  <c r="S73" i="8"/>
  <c r="P15" i="9"/>
  <c r="T15" i="9" s="1"/>
  <c r="U20" i="9"/>
  <c r="T20" i="9"/>
  <c r="T38" i="9"/>
  <c r="Q53" i="9"/>
  <c r="U59" i="9"/>
  <c r="T59" i="9"/>
  <c r="P73" i="9"/>
  <c r="T73" i="9" s="1"/>
  <c r="U89" i="9"/>
  <c r="T89" i="9"/>
  <c r="E80" i="4"/>
  <c r="E80" i="3"/>
  <c r="T108" i="2"/>
  <c r="U108" i="2"/>
  <c r="U15" i="8"/>
  <c r="U66" i="8"/>
  <c r="E80" i="1"/>
  <c r="E80" i="6"/>
  <c r="U108" i="8"/>
  <c r="T108" i="8"/>
  <c r="U102" i="7"/>
  <c r="T102" i="7"/>
  <c r="U103" i="6"/>
  <c r="T103" i="6"/>
  <c r="T103" i="5"/>
  <c r="U103" i="5"/>
  <c r="U94" i="8"/>
  <c r="T94" i="8"/>
  <c r="U45" i="9"/>
  <c r="T45" i="9"/>
  <c r="P72" i="9"/>
  <c r="E80" i="7"/>
  <c r="U100" i="3"/>
  <c r="T100" i="3"/>
  <c r="U102" i="2"/>
  <c r="T102" i="2"/>
  <c r="T53" i="7"/>
  <c r="T72" i="8"/>
  <c r="U53" i="8"/>
  <c r="T53" i="8"/>
  <c r="Q72" i="9"/>
  <c r="U106" i="9"/>
  <c r="T106" i="9"/>
  <c r="T106" i="8"/>
  <c r="U106" i="8"/>
  <c r="U114" i="8"/>
  <c r="T114" i="8"/>
  <c r="L113" i="7"/>
  <c r="R113" i="7" s="1"/>
  <c r="R96" i="7"/>
  <c r="U101" i="6"/>
  <c r="T101" i="6"/>
  <c r="E96" i="5"/>
  <c r="U96" i="5" s="1"/>
  <c r="U97" i="5"/>
  <c r="T97" i="5"/>
  <c r="T101" i="4"/>
  <c r="U72" i="8"/>
  <c r="T40" i="7"/>
  <c r="U88" i="8"/>
  <c r="T88" i="8"/>
  <c r="U10" i="9"/>
  <c r="U57" i="9"/>
  <c r="T57" i="9"/>
  <c r="Q59" i="9"/>
  <c r="U111" i="6"/>
  <c r="T111" i="6"/>
  <c r="T99" i="4"/>
  <c r="U98" i="3"/>
  <c r="T98" i="3"/>
  <c r="S96" i="2"/>
  <c r="T100" i="2"/>
  <c r="U100" i="2"/>
  <c r="T73" i="8"/>
  <c r="U72" i="7"/>
  <c r="T72" i="7"/>
  <c r="U71" i="7"/>
  <c r="T71" i="7"/>
  <c r="U21" i="9"/>
  <c r="T21" i="9"/>
  <c r="P40" i="9"/>
  <c r="T40" i="9" s="1"/>
  <c r="U44" i="9"/>
  <c r="T44" i="9"/>
  <c r="U52" i="9"/>
  <c r="T52" i="9"/>
  <c r="U61" i="9"/>
  <c r="T61" i="9"/>
  <c r="U90" i="9"/>
  <c r="T90" i="9"/>
  <c r="T99" i="9"/>
  <c r="U99" i="9"/>
  <c r="U104" i="9"/>
  <c r="T104" i="9"/>
  <c r="U100" i="8"/>
  <c r="T100" i="8"/>
  <c r="T111" i="5"/>
  <c r="U111" i="5"/>
  <c r="U66" i="9"/>
  <c r="T10" i="9"/>
  <c r="T22" i="9"/>
  <c r="T26" i="9"/>
  <c r="T46" i="9"/>
  <c r="T58" i="9"/>
  <c r="T62" i="9"/>
  <c r="T69" i="9"/>
  <c r="T91" i="9"/>
  <c r="E80" i="9"/>
  <c r="T114" i="9"/>
  <c r="T114" i="7"/>
  <c r="T24" i="9"/>
  <c r="T114" i="2"/>
  <c r="E80" i="8"/>
  <c r="T114" i="4"/>
  <c r="U114" i="3"/>
  <c r="E96" i="3"/>
  <c r="L113" i="3"/>
  <c r="R113" i="3" s="1"/>
  <c r="S96" i="8"/>
  <c r="E96" i="6"/>
  <c r="L113" i="6"/>
  <c r="R113" i="6" s="1"/>
  <c r="M113" i="3"/>
  <c r="S113" i="3" s="1"/>
  <c r="T104" i="1"/>
  <c r="E96" i="9"/>
  <c r="T103" i="9"/>
  <c r="T111" i="9"/>
  <c r="L113" i="9"/>
  <c r="R113" i="9" s="1"/>
  <c r="T102" i="8"/>
  <c r="T110" i="8"/>
  <c r="T101" i="7"/>
  <c r="T109" i="7"/>
  <c r="T100" i="6"/>
  <c r="T108" i="6"/>
  <c r="M113" i="6"/>
  <c r="S113" i="6" s="1"/>
  <c r="T99" i="5"/>
  <c r="T107" i="5"/>
  <c r="T98" i="4"/>
  <c r="T106" i="4"/>
  <c r="T97" i="3"/>
  <c r="T105" i="3"/>
  <c r="T104" i="2"/>
  <c r="T101" i="1"/>
  <c r="T109" i="1"/>
  <c r="T114" i="1"/>
  <c r="T100" i="9"/>
  <c r="T108" i="9"/>
  <c r="M113" i="9"/>
  <c r="S113" i="9" s="1"/>
  <c r="T99" i="8"/>
  <c r="T107" i="8"/>
  <c r="T98" i="7"/>
  <c r="T106" i="7"/>
  <c r="T97" i="6"/>
  <c r="T105" i="6"/>
  <c r="T104" i="5"/>
  <c r="E96" i="4"/>
  <c r="T103" i="4"/>
  <c r="T111" i="4"/>
  <c r="L113" i="4"/>
  <c r="R113" i="4" s="1"/>
  <c r="T102" i="3"/>
  <c r="T110" i="3"/>
  <c r="T101" i="2"/>
  <c r="T109" i="2"/>
  <c r="T98" i="1"/>
  <c r="T106" i="1"/>
  <c r="T97" i="9"/>
  <c r="T105" i="9"/>
  <c r="T104" i="8"/>
  <c r="E96" i="7"/>
  <c r="T103" i="7"/>
  <c r="T111" i="7"/>
  <c r="T102" i="6"/>
  <c r="T110" i="6"/>
  <c r="T101" i="5"/>
  <c r="T109" i="5"/>
  <c r="T100" i="4"/>
  <c r="T108" i="4"/>
  <c r="T99" i="3"/>
  <c r="T107" i="3"/>
  <c r="T98" i="2"/>
  <c r="T106" i="2"/>
  <c r="E96" i="1"/>
  <c r="T103" i="1"/>
  <c r="T111" i="1"/>
  <c r="T102" i="9"/>
  <c r="T110" i="9"/>
  <c r="T101" i="8"/>
  <c r="T109" i="8"/>
  <c r="T100" i="7"/>
  <c r="T108" i="7"/>
  <c r="M113" i="7"/>
  <c r="S113" i="7" s="1"/>
  <c r="T99" i="6"/>
  <c r="T107" i="6"/>
  <c r="T98" i="5"/>
  <c r="T106" i="5"/>
  <c r="T97" i="4"/>
  <c r="T105" i="4"/>
  <c r="T104" i="3"/>
  <c r="E96" i="2"/>
  <c r="T103" i="2"/>
  <c r="T111" i="2"/>
  <c r="L113" i="2"/>
  <c r="R113" i="2" s="1"/>
  <c r="U59" i="6" l="1"/>
  <c r="E113" i="8"/>
  <c r="U33" i="7"/>
  <c r="E113" i="5"/>
  <c r="T30" i="1"/>
  <c r="T59" i="8"/>
  <c r="T59" i="2"/>
  <c r="U30" i="7"/>
  <c r="T30" i="7"/>
  <c r="T96" i="5"/>
  <c r="U24" i="7"/>
  <c r="T24" i="7"/>
  <c r="T96" i="8"/>
  <c r="U30" i="6"/>
  <c r="T30" i="6"/>
  <c r="T96" i="4"/>
  <c r="E113" i="4"/>
  <c r="U96" i="4"/>
  <c r="U96" i="9"/>
  <c r="T96" i="9"/>
  <c r="E113" i="9"/>
  <c r="T113" i="8"/>
  <c r="U113" i="8"/>
  <c r="E113" i="2"/>
  <c r="U96" i="2"/>
  <c r="T96" i="2"/>
  <c r="E113" i="1"/>
  <c r="T96" i="1"/>
  <c r="U96" i="1"/>
  <c r="T113" i="5"/>
  <c r="U113" i="5"/>
  <c r="E113" i="7"/>
  <c r="T96" i="7"/>
  <c r="U96" i="7"/>
  <c r="U96" i="3"/>
  <c r="T96" i="3"/>
  <c r="E113" i="3"/>
  <c r="U96" i="6"/>
  <c r="T96" i="6"/>
  <c r="E113" i="6"/>
  <c r="U113" i="9" l="1"/>
  <c r="T113" i="9"/>
  <c r="U113" i="4"/>
  <c r="T113" i="4"/>
  <c r="U113" i="3"/>
  <c r="T113" i="3"/>
  <c r="U113" i="1"/>
  <c r="T113" i="1"/>
  <c r="U113" i="6"/>
  <c r="T113" i="6"/>
  <c r="U113" i="7"/>
  <c r="T113" i="7"/>
  <c r="U113" i="2"/>
  <c r="T113" i="2"/>
</calcChain>
</file>

<file path=xl/sharedStrings.xml><?xml version="1.0" encoding="utf-8"?>
<sst xmlns="http://schemas.openxmlformats.org/spreadsheetml/2006/main" count="2128" uniqueCount="134">
  <si>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</si>
  <si>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</si>
  <si>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</si>
  <si>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</si>
  <si>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AGGREGRATED INFORMATION FOR METROS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</si>
  <si>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</si>
  <si>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</si>
  <si>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</si>
  <si>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</si>
  <si>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</si>
  <si>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</si>
  <si>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</si>
  <si>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</si>
  <si>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</si>
  <si>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</si>
  <si>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</si>
  <si>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</si>
  <si>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</si>
  <si>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</si>
  <si>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</si>
  <si>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</si>
  <si>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</si>
  <si>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</si>
  <si>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</si>
  <si>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</si>
  <si>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</si>
  <si>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</si>
  <si>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</si>
  <si>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</si>
  <si>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</si>
  <si>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</si>
  <si>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</si>
  <si>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</si>
  <si>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</si>
  <si>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</si>
  <si>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</si>
  <si>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</si>
  <si>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</si>
  <si>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</si>
  <si>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</si>
  <si>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</si>
  <si>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</si>
  <si>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</si>
  <si>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</si>
  <si>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</si>
  <si>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</si>
  <si>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</si>
  <si>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</si>
  <si>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</si>
  <si>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</si>
  <si>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</si>
  <si>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</si>
  <si>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</si>
  <si>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</si>
  <si>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</si>
  <si>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</si>
  <si>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</si>
  <si>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</si>
  <si>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</si>
  <si>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</si>
  <si>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</si>
  <si>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</si>
  <si>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</si>
  <si>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</si>
  <si>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</si>
  <si>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</si>
  <si>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</si>
  <si>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</si>
  <si>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</si>
  <si>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</si>
  <si>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</si>
  <si>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</si>
  <si>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</si>
  <si>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</si>
  <si>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</si>
  <si>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</si>
  <si>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</si>
  <si>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</si>
  <si>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</si>
  <si>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</si>
  <si>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</si>
  <si>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</si>
  <si>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</si>
  <si>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</si>
  <si>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</si>
  <si>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</si>
  <si>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</si>
  <si>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</si>
  <si>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</si>
  <si>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</si>
  <si>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</si>
  <si>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</si>
  <si>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</si>
  <si>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</si>
  <si>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</si>
  <si>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</si>
  <si>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</si>
  <si>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</si>
  <si>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</si>
  <si>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</si>
  <si>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</si>
  <si>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</si>
  <si>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</si>
  <si>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</si>
  <si>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</si>
  <si>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</si>
  <si>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</si>
  <si>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</si>
  <si>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</si>
  <si>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</si>
  <si>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</si>
  <si>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</si>
  <si>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</si>
  <si>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</si>
  <si>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FREE STATE: MANGAUNG (MAN)</t>
  </si>
  <si>
    <t>GAUTENG: CITY OF EKURHULENI (EKU)</t>
  </si>
  <si>
    <t>GAUTENG: CITY OF JOHANNESBURG (JHB)</t>
  </si>
  <si>
    <t>GAUTENG: CITY OF TSHWANE (TSH)</t>
  </si>
  <si>
    <t>KWAZULU-NATAL: ETHEKWINI (ETH)</t>
  </si>
  <si>
    <t>WESTERN CAPE: CAPE TOWN (CPT)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</si>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</sst>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activeCell="C20" sqref="C20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>
        <v>-58138000</v>
      </c>
      <c r="D9" s="92"/>
      <c r="E9" s="92">
        <f>$B9       +$C9       +$D9</f>
        <v>318654000</v>
      </c>
      <c r="F9" s="93">
        <v>318654000</v>
      </c>
      <c r="G9" s="94">
        <v>318654000</v>
      </c>
      <c r="H9" s="93">
        <v>38214000</v>
      </c>
      <c r="I9" s="94">
        <v>27997171</v>
      </c>
      <c r="J9" s="93">
        <v>57113000</v>
      </c>
      <c r="K9" s="94">
        <v>39900155</v>
      </c>
      <c r="L9" s="93">
        <v>44931000</v>
      </c>
      <c r="M9" s="94">
        <v>39365281</v>
      </c>
      <c r="N9" s="93"/>
      <c r="O9" s="94"/>
      <c r="P9" s="93">
        <f>$H9       +$J9       +$L9       +$N9</f>
        <v>140258000</v>
      </c>
      <c r="Q9" s="94">
        <f>$I9       +$K9       +$M9       +$O9</f>
        <v>107262607</v>
      </c>
      <c r="R9" s="48">
        <f>IF(($J9       =0),0,((($L9       -$J9       )/$J9       )*100))</f>
        <v>-21.329644739376324</v>
      </c>
      <c r="S9" s="49">
        <f>IF(($K9       =0),0,((($M9       -$K9       )/$K9       )*100))</f>
        <v>-1.3405311332750462</v>
      </c>
      <c r="T9" s="48">
        <f>IF(($E9       =0),0,(($P9       /$E9       )*100))</f>
        <v>44.015766317071183</v>
      </c>
      <c r="U9" s="50">
        <f>IF(($E9       =0),0,(($Q9       /$E9       )*100))</f>
        <v>33.661151907711812</v>
      </c>
      <c r="V9" s="93">
        <v>8992000</v>
      </c>
      <c r="W9" s="94" t="s">
        <v>36</v>
      </c>
    </row>
    <row r="10" spans="1:23" ht="12.95" customHeight="1" x14ac:dyDescent="0.2">
      <c r="A10" s="47" t="s">
        <v>37</v>
      </c>
      <c r="B10" s="92">
        <v>10400000</v>
      </c>
      <c r="C10" s="92"/>
      <c r="D10" s="92"/>
      <c r="E10" s="92">
        <f t="shared" ref="E10:E15" si="0">$B10      +$C10      +$D10</f>
        <v>10400000</v>
      </c>
      <c r="F10" s="93">
        <v>10400000</v>
      </c>
      <c r="G10" s="94">
        <v>10400000</v>
      </c>
      <c r="H10" s="93">
        <v>1852000</v>
      </c>
      <c r="I10" s="94">
        <v>1637406</v>
      </c>
      <c r="J10" s="93">
        <v>3213000</v>
      </c>
      <c r="K10" s="94">
        <v>1285234</v>
      </c>
      <c r="L10" s="93">
        <v>1323000</v>
      </c>
      <c r="M10" s="94">
        <v>1092817</v>
      </c>
      <c r="N10" s="93"/>
      <c r="O10" s="94"/>
      <c r="P10" s="93">
        <f t="shared" ref="P10:P15" si="1">$H10      +$J10      +$L10      +$N10</f>
        <v>6388000</v>
      </c>
      <c r="Q10" s="94">
        <f t="shared" ref="Q10:Q15" si="2">$I10      +$K10      +$M10      +$O10</f>
        <v>4015457</v>
      </c>
      <c r="R10" s="48">
        <f t="shared" ref="R10:R15" si="3">IF(($J10      =0),0,((($L10      -$J10      )/$J10      )*100))</f>
        <v>-58.82352941176471</v>
      </c>
      <c r="S10" s="49">
        <f t="shared" ref="S10:S15" si="4">IF(($K10      =0),0,((($M10      -$K10      )/$K10      )*100))</f>
        <v>-14.971359301107814</v>
      </c>
      <c r="T10" s="48">
        <f t="shared" ref="T10:T14" si="5">IF(($E10      =0),0,(($P10      /$E10      )*100))</f>
        <v>61.423076923076927</v>
      </c>
      <c r="U10" s="50">
        <f t="shared" ref="U10:U14" si="6">IF(($E10      =0),0,(($Q10      /$E10      )*100))</f>
        <v>38.610163461538463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75250000</v>
      </c>
      <c r="C11" s="92">
        <v>-5551000</v>
      </c>
      <c r="D11" s="92"/>
      <c r="E11" s="92">
        <f t="shared" si="0"/>
        <v>69699000</v>
      </c>
      <c r="F11" s="93">
        <v>69699000</v>
      </c>
      <c r="G11" s="94">
        <v>69699000</v>
      </c>
      <c r="H11" s="93">
        <v>21797000</v>
      </c>
      <c r="I11" s="94">
        <v>17938276</v>
      </c>
      <c r="J11" s="93">
        <v>13954000</v>
      </c>
      <c r="K11" s="94">
        <v>9517792</v>
      </c>
      <c r="L11" s="93">
        <v>19740000</v>
      </c>
      <c r="M11" s="94">
        <v>17134892</v>
      </c>
      <c r="N11" s="93"/>
      <c r="O11" s="94"/>
      <c r="P11" s="93">
        <f t="shared" si="1"/>
        <v>55491000</v>
      </c>
      <c r="Q11" s="94">
        <f t="shared" si="2"/>
        <v>44590960</v>
      </c>
      <c r="R11" s="48">
        <f t="shared" si="3"/>
        <v>41.464812956858246</v>
      </c>
      <c r="S11" s="49">
        <f t="shared" si="4"/>
        <v>80.030116228637908</v>
      </c>
      <c r="T11" s="48">
        <f t="shared" si="5"/>
        <v>79.615202513665906</v>
      </c>
      <c r="U11" s="50">
        <f t="shared" si="6"/>
        <v>63.976470250649221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1050117000</v>
      </c>
      <c r="C13" s="92">
        <v>-78070000</v>
      </c>
      <c r="D13" s="92"/>
      <c r="E13" s="92">
        <f t="shared" si="0"/>
        <v>972047000</v>
      </c>
      <c r="F13" s="93">
        <v>972047000</v>
      </c>
      <c r="G13" s="94">
        <v>972047000</v>
      </c>
      <c r="H13" s="93">
        <v>142382000</v>
      </c>
      <c r="I13" s="94">
        <v>173191878</v>
      </c>
      <c r="J13" s="93">
        <v>216911000</v>
      </c>
      <c r="K13" s="94">
        <v>182855288</v>
      </c>
      <c r="L13" s="93">
        <v>253848000</v>
      </c>
      <c r="M13" s="94">
        <v>122249412</v>
      </c>
      <c r="N13" s="93"/>
      <c r="O13" s="94"/>
      <c r="P13" s="93">
        <f t="shared" si="1"/>
        <v>613141000</v>
      </c>
      <c r="Q13" s="94">
        <f t="shared" si="2"/>
        <v>478296578</v>
      </c>
      <c r="R13" s="48">
        <f t="shared" si="3"/>
        <v>17.028643084029856</v>
      </c>
      <c r="S13" s="49">
        <f t="shared" si="4"/>
        <v>-33.144174643721541</v>
      </c>
      <c r="T13" s="48">
        <f t="shared" si="5"/>
        <v>63.07729976019678</v>
      </c>
      <c r="U13" s="50">
        <f t="shared" si="6"/>
        <v>49.205087614076277</v>
      </c>
      <c r="V13" s="93">
        <v>38160000</v>
      </c>
      <c r="W13" s="94" t="s">
        <v>36</v>
      </c>
    </row>
    <row r="14" spans="1:23" ht="12.95" customHeight="1" x14ac:dyDescent="0.2">
      <c r="A14" s="47" t="s">
        <v>41</v>
      </c>
      <c r="B14" s="92">
        <v>11500000</v>
      </c>
      <c r="C14" s="92">
        <v>-11193000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1524059000</v>
      </c>
      <c r="C15" s="95">
        <f>SUM(C9:C14)</f>
        <v>-152952000</v>
      </c>
      <c r="D15" s="95"/>
      <c r="E15" s="95">
        <f t="shared" si="0"/>
        <v>1371107000</v>
      </c>
      <c r="F15" s="96">
        <f t="shared" ref="F15:O15" si="7">SUM(F9:F14)</f>
        <v>1371107000</v>
      </c>
      <c r="G15" s="97">
        <f t="shared" si="7"/>
        <v>1370800000</v>
      </c>
      <c r="H15" s="96">
        <f t="shared" si="7"/>
        <v>204245000</v>
      </c>
      <c r="I15" s="97">
        <f t="shared" si="7"/>
        <v>220764731</v>
      </c>
      <c r="J15" s="96">
        <f t="shared" si="7"/>
        <v>291191000</v>
      </c>
      <c r="K15" s="97">
        <f t="shared" si="7"/>
        <v>233558469</v>
      </c>
      <c r="L15" s="96">
        <f t="shared" si="7"/>
        <v>319842000</v>
      </c>
      <c r="M15" s="97">
        <f t="shared" si="7"/>
        <v>179842402</v>
      </c>
      <c r="N15" s="96">
        <f t="shared" si="7"/>
        <v>0</v>
      </c>
      <c r="O15" s="97">
        <f t="shared" si="7"/>
        <v>0</v>
      </c>
      <c r="P15" s="96">
        <f t="shared" si="1"/>
        <v>815278000</v>
      </c>
      <c r="Q15" s="97">
        <f t="shared" si="2"/>
        <v>634165602</v>
      </c>
      <c r="R15" s="52">
        <f t="shared" si="3"/>
        <v>9.8392464052803827</v>
      </c>
      <c r="S15" s="53">
        <f t="shared" si="4"/>
        <v>-22.998980610718082</v>
      </c>
      <c r="T15" s="52">
        <f>IF((SUM($E9:$E13))=0,0,(P15/(SUM($E9:$E13))*100))</f>
        <v>59.474613364458705</v>
      </c>
      <c r="U15" s="54">
        <f>IF((SUM($E9:$E13))=0,0,(Q15/(SUM($E9:$E13))*100))</f>
        <v>46.262445433323606</v>
      </c>
      <c r="V15" s="96">
        <f>SUM(V9:V14)</f>
        <v>47152000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18066000</v>
      </c>
      <c r="C19" s="92"/>
      <c r="D19" s="92"/>
      <c r="E19" s="92">
        <f t="shared" si="8"/>
        <v>18066000</v>
      </c>
      <c r="F19" s="93">
        <v>18066000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>
        <v>24100000</v>
      </c>
      <c r="D20" s="92"/>
      <c r="E20" s="92">
        <f t="shared" si="8"/>
        <v>79300000</v>
      </c>
      <c r="F20" s="93">
        <v>79300000</v>
      </c>
      <c r="G20" s="94">
        <v>79300000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16442000</v>
      </c>
      <c r="H21" s="93"/>
      <c r="I21" s="94"/>
      <c r="J21" s="93"/>
      <c r="K21" s="94">
        <v>142493037</v>
      </c>
      <c r="L21" s="93"/>
      <c r="M21" s="94">
        <v>540566236</v>
      </c>
      <c r="N21" s="93"/>
      <c r="O21" s="94"/>
      <c r="P21" s="93">
        <f t="shared" si="9"/>
        <v>0</v>
      </c>
      <c r="Q21" s="94">
        <f t="shared" si="10"/>
        <v>683059273</v>
      </c>
      <c r="R21" s="48">
        <f t="shared" si="11"/>
        <v>0</v>
      </c>
      <c r="S21" s="49">
        <f t="shared" si="12"/>
        <v>279.36326390460749</v>
      </c>
      <c r="T21" s="48">
        <f t="shared" si="13"/>
        <v>0</v>
      </c>
      <c r="U21" s="50">
        <f t="shared" si="14"/>
        <v>4154.3563617564769</v>
      </c>
      <c r="V21" s="93">
        <v>1534785000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89708000</v>
      </c>
      <c r="C24" s="95">
        <f>SUM(C17:C23)</f>
        <v>24100000</v>
      </c>
      <c r="D24" s="95"/>
      <c r="E24" s="95">
        <f t="shared" si="8"/>
        <v>113808000</v>
      </c>
      <c r="F24" s="96">
        <f t="shared" ref="F24:O24" si="15">SUM(F17:F23)</f>
        <v>113808000</v>
      </c>
      <c r="G24" s="97">
        <f t="shared" si="15"/>
        <v>95742000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142493037</v>
      </c>
      <c r="L24" s="96">
        <f t="shared" si="15"/>
        <v>0</v>
      </c>
      <c r="M24" s="97">
        <f t="shared" si="15"/>
        <v>540566236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683059273</v>
      </c>
      <c r="R24" s="52">
        <f t="shared" si="11"/>
        <v>0</v>
      </c>
      <c r="S24" s="53">
        <f t="shared" si="12"/>
        <v>279.36326390460749</v>
      </c>
      <c r="T24" s="52">
        <f>IF(($E24-$E19-$E23)   =0,0,($P24   /($E24-$E19-$E23)   )*100)</f>
        <v>0</v>
      </c>
      <c r="U24" s="54">
        <f>IF(($E24-$E19-$E23)   =0,0,($Q24   /($E24-$E19-$E23)   )*100)</f>
        <v>713.43743915940752</v>
      </c>
      <c r="V24" s="96">
        <f>SUM(V17:V23)</f>
        <v>1534785000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6177641000</v>
      </c>
      <c r="C28" s="92">
        <v>-1366000000</v>
      </c>
      <c r="D28" s="92"/>
      <c r="E28" s="92">
        <f>$B28      +$C28      +$D28</f>
        <v>4811641000</v>
      </c>
      <c r="F28" s="93">
        <v>4811641000</v>
      </c>
      <c r="G28" s="94">
        <v>4811641000</v>
      </c>
      <c r="H28" s="93">
        <v>446267000</v>
      </c>
      <c r="I28" s="94">
        <v>321996691</v>
      </c>
      <c r="J28" s="93">
        <v>1010302000</v>
      </c>
      <c r="K28" s="94">
        <v>701604080</v>
      </c>
      <c r="L28" s="93">
        <v>826613000</v>
      </c>
      <c r="M28" s="94">
        <v>608285521</v>
      </c>
      <c r="N28" s="93"/>
      <c r="O28" s="94"/>
      <c r="P28" s="93">
        <f>$H28      +$J28      +$L28      +$N28</f>
        <v>2283182000</v>
      </c>
      <c r="Q28" s="94">
        <f>$I28      +$K28      +$M28      +$O28</f>
        <v>1631886292</v>
      </c>
      <c r="R28" s="48">
        <f>IF(($J28      =0),0,((($L28      -$J28      )/$J28      )*100))</f>
        <v>-18.181593226579775</v>
      </c>
      <c r="S28" s="49">
        <f>IF(($K28      =0),0,((($M28      -$K28      )/$K28      )*100))</f>
        <v>-13.300743490545267</v>
      </c>
      <c r="T28" s="48">
        <f>IF(($E28      =0),0,(($P28      /$E28      )*100))</f>
        <v>47.451212590465495</v>
      </c>
      <c r="U28" s="50">
        <f>IF(($E28      =0),0,(($Q28      /$E28      )*100))</f>
        <v>33.915379223013517</v>
      </c>
      <c r="V28" s="93">
        <v>280599000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6177641000</v>
      </c>
      <c r="C30" s="95">
        <f>SUM(C26:C29)</f>
        <v>-1366000000</v>
      </c>
      <c r="D30" s="95"/>
      <c r="E30" s="95">
        <f>$B30      +$C30      +$D30</f>
        <v>4811641000</v>
      </c>
      <c r="F30" s="96">
        <f t="shared" ref="F30:O30" si="16">SUM(F26:F29)</f>
        <v>4811641000</v>
      </c>
      <c r="G30" s="97">
        <f t="shared" si="16"/>
        <v>4811641000</v>
      </c>
      <c r="H30" s="96">
        <f t="shared" si="16"/>
        <v>446267000</v>
      </c>
      <c r="I30" s="97">
        <f t="shared" si="16"/>
        <v>321996691</v>
      </c>
      <c r="J30" s="96">
        <f t="shared" si="16"/>
        <v>1010302000</v>
      </c>
      <c r="K30" s="97">
        <f t="shared" si="16"/>
        <v>701604080</v>
      </c>
      <c r="L30" s="96">
        <f t="shared" si="16"/>
        <v>826613000</v>
      </c>
      <c r="M30" s="97">
        <f t="shared" si="16"/>
        <v>608285521</v>
      </c>
      <c r="N30" s="96">
        <f t="shared" si="16"/>
        <v>0</v>
      </c>
      <c r="O30" s="97">
        <f t="shared" si="16"/>
        <v>0</v>
      </c>
      <c r="P30" s="96">
        <f>$H30      +$J30      +$L30      +$N30</f>
        <v>2283182000</v>
      </c>
      <c r="Q30" s="97">
        <f>$I30      +$K30      +$M30      +$O30</f>
        <v>1631886292</v>
      </c>
      <c r="R30" s="52">
        <f>IF(($J30      =0),0,((($L30      -$J30      )/$J30      )*100))</f>
        <v>-18.181593226579775</v>
      </c>
      <c r="S30" s="53">
        <f>IF(($K30      =0),0,((($M30      -$K30      )/$K30      )*100))</f>
        <v>-13.300743490545267</v>
      </c>
      <c r="T30" s="52">
        <f>IF($E30   =0,0,($P30   /$E30   )*100)</f>
        <v>47.451212590465495</v>
      </c>
      <c r="U30" s="54">
        <f>IF($E30   =0,0,($Q30   /$E30   )*100)</f>
        <v>33.915379223013517</v>
      </c>
      <c r="V30" s="96">
        <f>SUM(V26:V29)</f>
        <v>280599000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203130000</v>
      </c>
      <c r="C32" s="92">
        <v>-7540000</v>
      </c>
      <c r="D32" s="92"/>
      <c r="E32" s="92">
        <f>$B32      +$C32      +$D32</f>
        <v>195590000</v>
      </c>
      <c r="F32" s="93">
        <v>195590000</v>
      </c>
      <c r="G32" s="94">
        <v>195590000</v>
      </c>
      <c r="H32" s="93">
        <v>80162000</v>
      </c>
      <c r="I32" s="94">
        <v>48631681</v>
      </c>
      <c r="J32" s="93">
        <v>31626000</v>
      </c>
      <c r="K32" s="94">
        <v>50125301</v>
      </c>
      <c r="L32" s="93">
        <v>23853000</v>
      </c>
      <c r="M32" s="94">
        <v>41002453</v>
      </c>
      <c r="N32" s="93"/>
      <c r="O32" s="94"/>
      <c r="P32" s="93">
        <f>$H32      +$J32      +$L32      +$N32</f>
        <v>135641000</v>
      </c>
      <c r="Q32" s="94">
        <f>$I32      +$K32      +$M32      +$O32</f>
        <v>139759435</v>
      </c>
      <c r="R32" s="48">
        <f>IF(($J32      =0),0,((($L32      -$J32      )/$J32      )*100))</f>
        <v>-24.577878960349082</v>
      </c>
      <c r="S32" s="49">
        <f>IF(($K32      =0),0,((($M32      -$K32      )/$K32      )*100))</f>
        <v>-18.200086219931126</v>
      </c>
      <c r="T32" s="48">
        <f>IF(($E32      =0),0,(($P32      /$E32      )*100))</f>
        <v>69.34966000306764</v>
      </c>
      <c r="U32" s="50">
        <f>IF(($E32      =0),0,(($Q32      /$E32      )*100))</f>
        <v>71.455307019786289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203130000</v>
      </c>
      <c r="C33" s="95">
        <f>C32</f>
        <v>-7540000</v>
      </c>
      <c r="D33" s="95"/>
      <c r="E33" s="95">
        <f>$B33      +$C33      +$D33</f>
        <v>195590000</v>
      </c>
      <c r="F33" s="96">
        <f t="shared" ref="F33:O33" si="17">F32</f>
        <v>195590000</v>
      </c>
      <c r="G33" s="97">
        <f t="shared" si="17"/>
        <v>195590000</v>
      </c>
      <c r="H33" s="96">
        <f t="shared" si="17"/>
        <v>80162000</v>
      </c>
      <c r="I33" s="97">
        <f t="shared" si="17"/>
        <v>48631681</v>
      </c>
      <c r="J33" s="96">
        <f t="shared" si="17"/>
        <v>31626000</v>
      </c>
      <c r="K33" s="97">
        <f t="shared" si="17"/>
        <v>50125301</v>
      </c>
      <c r="L33" s="96">
        <f t="shared" si="17"/>
        <v>23853000</v>
      </c>
      <c r="M33" s="97">
        <f t="shared" si="17"/>
        <v>41002453</v>
      </c>
      <c r="N33" s="96">
        <f t="shared" si="17"/>
        <v>0</v>
      </c>
      <c r="O33" s="97">
        <f t="shared" si="17"/>
        <v>0</v>
      </c>
      <c r="P33" s="96">
        <f>$H33      +$J33      +$L33      +$N33</f>
        <v>135641000</v>
      </c>
      <c r="Q33" s="97">
        <f>$I33      +$K33      +$M33      +$O33</f>
        <v>139759435</v>
      </c>
      <c r="R33" s="52">
        <f>IF(($J33      =0),0,((($L33      -$J33      )/$J33      )*100))</f>
        <v>-24.577878960349082</v>
      </c>
      <c r="S33" s="53">
        <f>IF(($K33      =0),0,((($M33      -$K33      )/$K33      )*100))</f>
        <v>-18.200086219931126</v>
      </c>
      <c r="T33" s="52">
        <f>IF($E33   =0,0,($P33   /$E33   )*100)</f>
        <v>69.34966000306764</v>
      </c>
      <c r="U33" s="54">
        <f>IF($E33   =0,0,($Q33   /$E33   )*100)</f>
        <v>71.455307019786289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272996000</v>
      </c>
      <c r="C36" s="92">
        <v>-65513000</v>
      </c>
      <c r="D36" s="92"/>
      <c r="E36" s="92">
        <f t="shared" si="18"/>
        <v>207483000</v>
      </c>
      <c r="F36" s="93">
        <v>207483000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42000000</v>
      </c>
      <c r="C38" s="92">
        <v>-6000000</v>
      </c>
      <c r="D38" s="92"/>
      <c r="E38" s="92">
        <f t="shared" si="18"/>
        <v>36000000</v>
      </c>
      <c r="F38" s="93">
        <v>36000000</v>
      </c>
      <c r="G38" s="94">
        <v>36000000</v>
      </c>
      <c r="H38" s="93">
        <v>1836000</v>
      </c>
      <c r="I38" s="94">
        <v>53163</v>
      </c>
      <c r="J38" s="93">
        <v>16891000</v>
      </c>
      <c r="K38" s="94">
        <v>10211633</v>
      </c>
      <c r="L38" s="93">
        <v>3230000</v>
      </c>
      <c r="M38" s="94">
        <v>8157082</v>
      </c>
      <c r="N38" s="93"/>
      <c r="O38" s="94"/>
      <c r="P38" s="93">
        <f t="shared" si="19"/>
        <v>21957000</v>
      </c>
      <c r="Q38" s="94">
        <f t="shared" si="20"/>
        <v>18421878</v>
      </c>
      <c r="R38" s="48">
        <f t="shared" si="21"/>
        <v>-80.877390326209223</v>
      </c>
      <c r="S38" s="49">
        <f t="shared" si="22"/>
        <v>-20.119710530137542</v>
      </c>
      <c r="T38" s="48">
        <f t="shared" si="23"/>
        <v>60.991666666666667</v>
      </c>
      <c r="U38" s="50">
        <f t="shared" si="24"/>
        <v>51.171883333333334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314996000</v>
      </c>
      <c r="C40" s="95">
        <f>SUM(C35:C39)</f>
        <v>-71513000</v>
      </c>
      <c r="D40" s="95"/>
      <c r="E40" s="95">
        <f t="shared" si="18"/>
        <v>243483000</v>
      </c>
      <c r="F40" s="96">
        <f t="shared" ref="F40:O40" si="25">SUM(F35:F39)</f>
        <v>243483000</v>
      </c>
      <c r="G40" s="97">
        <f t="shared" si="25"/>
        <v>36000000</v>
      </c>
      <c r="H40" s="96">
        <f t="shared" si="25"/>
        <v>1836000</v>
      </c>
      <c r="I40" s="97">
        <f t="shared" si="25"/>
        <v>53163</v>
      </c>
      <c r="J40" s="96">
        <f t="shared" si="25"/>
        <v>16891000</v>
      </c>
      <c r="K40" s="97">
        <f t="shared" si="25"/>
        <v>10211633</v>
      </c>
      <c r="L40" s="96">
        <f t="shared" si="25"/>
        <v>3230000</v>
      </c>
      <c r="M40" s="97">
        <f t="shared" si="25"/>
        <v>8157082</v>
      </c>
      <c r="N40" s="96">
        <f t="shared" si="25"/>
        <v>0</v>
      </c>
      <c r="O40" s="97">
        <f t="shared" si="25"/>
        <v>0</v>
      </c>
      <c r="P40" s="96">
        <f t="shared" si="19"/>
        <v>21957000</v>
      </c>
      <c r="Q40" s="97">
        <f t="shared" si="20"/>
        <v>18421878</v>
      </c>
      <c r="R40" s="52">
        <f t="shared" si="21"/>
        <v>-80.877390326209223</v>
      </c>
      <c r="S40" s="53">
        <f t="shared" si="22"/>
        <v>-20.119710530137542</v>
      </c>
      <c r="T40" s="52">
        <f>IF((+$E35+$E38) =0,0,(P40   /(+$E35+$E38) )*100)</f>
        <v>60.991666666666667</v>
      </c>
      <c r="U40" s="54">
        <f>IF((+$E35+$E38) =0,0,(Q40   /(+$E35+$E38) )*100)</f>
        <v>51.171883333333334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/>
      <c r="O43" s="94"/>
      <c r="P43" s="93">
        <f t="shared" si="27"/>
        <v>62132000</v>
      </c>
      <c r="Q43" s="94">
        <f t="shared" si="28"/>
        <v>0</v>
      </c>
      <c r="R43" s="48">
        <f t="shared" si="29"/>
        <v>112.0956399437412</v>
      </c>
      <c r="S43" s="49">
        <f t="shared" si="30"/>
        <v>0</v>
      </c>
      <c r="T43" s="48">
        <f t="shared" si="31"/>
        <v>17.854022988505747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>
        <v>1442000</v>
      </c>
      <c r="D44" s="92"/>
      <c r="E44" s="92">
        <f t="shared" si="26"/>
        <v>14942000</v>
      </c>
      <c r="F44" s="93">
        <v>14942000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361500000</v>
      </c>
      <c r="C53" s="95">
        <f>SUM(C42:C52)</f>
        <v>1442000</v>
      </c>
      <c r="D53" s="95"/>
      <c r="E53" s="95">
        <f t="shared" si="26"/>
        <v>362942000</v>
      </c>
      <c r="F53" s="96">
        <f t="shared" ref="F53:O53" si="33">SUM(F42:F52)</f>
        <v>362942000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62132000</v>
      </c>
      <c r="Q53" s="97">
        <f t="shared" si="28"/>
        <v>0</v>
      </c>
      <c r="R53" s="52">
        <f t="shared" si="29"/>
        <v>112.0956399437412</v>
      </c>
      <c r="S53" s="53">
        <f t="shared" si="30"/>
        <v>0</v>
      </c>
      <c r="T53" s="52">
        <f>IF((+$E43+$E45+$E47+$E48+$E51) =0,0,(P53   /(+$E43+$E45+$E47+$E48+$E51) )*100)</f>
        <v>17.854022988505747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>
        <v>-305602000</v>
      </c>
      <c r="D65" s="92"/>
      <c r="E65" s="92">
        <f t="shared" si="35"/>
        <v>4059180000</v>
      </c>
      <c r="F65" s="93">
        <v>4059180000</v>
      </c>
      <c r="G65" s="94">
        <v>4059180000</v>
      </c>
      <c r="H65" s="93">
        <v>602247000</v>
      </c>
      <c r="I65" s="94">
        <v>317370945</v>
      </c>
      <c r="J65" s="93">
        <v>990576000</v>
      </c>
      <c r="K65" s="94">
        <v>705212907</v>
      </c>
      <c r="L65" s="93">
        <v>906595000</v>
      </c>
      <c r="M65" s="94">
        <v>656523776</v>
      </c>
      <c r="N65" s="93"/>
      <c r="O65" s="94"/>
      <c r="P65" s="93">
        <f t="shared" si="36"/>
        <v>2499418000</v>
      </c>
      <c r="Q65" s="94">
        <f t="shared" si="37"/>
        <v>1679107628</v>
      </c>
      <c r="R65" s="48">
        <f t="shared" si="38"/>
        <v>-8.4779966403385512</v>
      </c>
      <c r="S65" s="49">
        <f t="shared" si="39"/>
        <v>-6.904174684936673</v>
      </c>
      <c r="T65" s="48">
        <f t="shared" si="40"/>
        <v>61.574455924595604</v>
      </c>
      <c r="U65" s="50">
        <f t="shared" si="41"/>
        <v>41.365685384732878</v>
      </c>
      <c r="V65" s="93">
        <v>178139000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-305602000</v>
      </c>
      <c r="D66" s="95"/>
      <c r="E66" s="95">
        <f t="shared" si="35"/>
        <v>4059180000</v>
      </c>
      <c r="F66" s="96">
        <f t="shared" ref="F66:O66" si="42">SUM(F61:F65)</f>
        <v>4059180000</v>
      </c>
      <c r="G66" s="97">
        <f t="shared" si="42"/>
        <v>4059180000</v>
      </c>
      <c r="H66" s="96">
        <f t="shared" si="42"/>
        <v>602247000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906595000</v>
      </c>
      <c r="M66" s="97">
        <f t="shared" si="42"/>
        <v>656523776</v>
      </c>
      <c r="N66" s="96">
        <f t="shared" si="42"/>
        <v>0</v>
      </c>
      <c r="O66" s="97">
        <f t="shared" si="42"/>
        <v>0</v>
      </c>
      <c r="P66" s="96">
        <f t="shared" si="36"/>
        <v>2499418000</v>
      </c>
      <c r="Q66" s="97">
        <f t="shared" si="37"/>
        <v>1679107628</v>
      </c>
      <c r="R66" s="52">
        <f t="shared" si="38"/>
        <v>-8.4779966403385512</v>
      </c>
      <c r="S66" s="53">
        <f t="shared" si="39"/>
        <v>-6.904174684936673</v>
      </c>
      <c r="T66" s="52">
        <f>IF((+$E61+$E63+$E64++$E65) =0,0,(P66   /(+$E61+$E63+$E64+$E65) )*100)</f>
        <v>61.574455924595604</v>
      </c>
      <c r="U66" s="54">
        <f>IF((+$E61+$E63+$E65) =0,0,(Q66  /(+$E61+$E63+$E65) )*100)</f>
        <v>41.365685384732878</v>
      </c>
      <c r="V66" s="96">
        <f>SUM(V61:V65)</f>
        <v>178139000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13035816000</v>
      </c>
      <c r="C67" s="104">
        <f>SUM(C9:C14,C17:C23,C26:C29,C32,C35:C39,C42:C52,C55:C58,C61:C65)</f>
        <v>-1878065000</v>
      </c>
      <c r="D67" s="104"/>
      <c r="E67" s="104">
        <f t="shared" si="35"/>
        <v>11157751000</v>
      </c>
      <c r="F67" s="105">
        <f t="shared" ref="F67:O67" si="43">SUM(F9:F14,F17:F23,F26:F29,F32,F35:F39,F42:F52,F55:F58,F61:F65)</f>
        <v>11157751000</v>
      </c>
      <c r="G67" s="106">
        <f t="shared" si="43"/>
        <v>10916953000</v>
      </c>
      <c r="H67" s="105">
        <f t="shared" si="43"/>
        <v>1334757000</v>
      </c>
      <c r="I67" s="106">
        <f t="shared" si="43"/>
        <v>908817211</v>
      </c>
      <c r="J67" s="105">
        <f t="shared" si="43"/>
        <v>2360494000</v>
      </c>
      <c r="K67" s="106">
        <f t="shared" si="43"/>
        <v>1843205427</v>
      </c>
      <c r="L67" s="105">
        <f t="shared" si="43"/>
        <v>2122357000</v>
      </c>
      <c r="M67" s="106">
        <f t="shared" si="43"/>
        <v>2034377470</v>
      </c>
      <c r="N67" s="105">
        <f t="shared" si="43"/>
        <v>0</v>
      </c>
      <c r="O67" s="106">
        <f t="shared" si="43"/>
        <v>0</v>
      </c>
      <c r="P67" s="105">
        <f t="shared" si="36"/>
        <v>5817608000</v>
      </c>
      <c r="Q67" s="106">
        <f t="shared" si="37"/>
        <v>4786400108</v>
      </c>
      <c r="R67" s="61">
        <f t="shared" si="38"/>
        <v>-10.088439114863244</v>
      </c>
      <c r="S67" s="62">
        <f t="shared" si="39"/>
        <v>10.371716586748093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53.28966791374846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43.843736507796635</v>
      </c>
      <c r="V67" s="105">
        <f>SUM(V9:V14,V17:V23,V26:V29,V32,V35:V39,V42:V52,V55:V58,V61:V65)</f>
        <v>2040675000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13035816000</v>
      </c>
      <c r="C73" s="104">
        <f>SUM(C9:C14,C17:C23,C26:C29,C32,C35:C39,C42:C52,C55:C58,C61:C65,C69:C70)</f>
        <v>-1878065000</v>
      </c>
      <c r="D73" s="104"/>
      <c r="E73" s="104">
        <f>$B73      +$C73      +$D73</f>
        <v>11157751000</v>
      </c>
      <c r="F73" s="105">
        <f t="shared" ref="F73:O73" si="46">SUM(F9:F14,F17:F23,F26:F29,F32,F35:F39,F42:F52,F55:F58,F61:F65,F69:F70)</f>
        <v>11157751000</v>
      </c>
      <c r="G73" s="106">
        <f t="shared" si="46"/>
        <v>10916953000</v>
      </c>
      <c r="H73" s="105">
        <f t="shared" si="46"/>
        <v>1334757000</v>
      </c>
      <c r="I73" s="106">
        <f t="shared" si="46"/>
        <v>908817211</v>
      </c>
      <c r="J73" s="105">
        <f t="shared" si="46"/>
        <v>2360494000</v>
      </c>
      <c r="K73" s="106">
        <f t="shared" si="46"/>
        <v>1843205427</v>
      </c>
      <c r="L73" s="105">
        <f t="shared" si="46"/>
        <v>2122357000</v>
      </c>
      <c r="M73" s="106">
        <f t="shared" si="46"/>
        <v>2034377470</v>
      </c>
      <c r="N73" s="105">
        <f t="shared" si="46"/>
        <v>0</v>
      </c>
      <c r="O73" s="106">
        <f t="shared" si="46"/>
        <v>0</v>
      </c>
      <c r="P73" s="105">
        <f>$H73      +$J73      +$L73      +$N73</f>
        <v>5817608000</v>
      </c>
      <c r="Q73" s="106">
        <f>$I73      +$K73      +$M73      +$O73</f>
        <v>4786400108</v>
      </c>
      <c r="R73" s="61">
        <f>IF(($J73      =0),0,((($L73      -$J73      )/$J73      )*100))</f>
        <v>-10.088439114863244</v>
      </c>
      <c r="S73" s="62">
        <f>IF(($K73      =0),0,((($M73      -$K73      )/$K73      )*100))</f>
        <v>10.371716586748093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53.28966791374846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43.843736507796635</v>
      </c>
      <c r="V73" s="105">
        <f>SUM(V9:V14,V17:V23,V26:V29,V32,V35:V39,V42:V52,V55:V58,V61:V65,V69:V70)</f>
        <v>2040675000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U8twV2QD+fTKmPHWi7ASW5+yMxaJ05P/XsQEbQykl430vPjK9oOmDpGzetdBmd7AG4zf9fizU4KFHicrO1e7NA==" saltValue="3KmCw0RFcoZTOnn1mTYd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>
        <v>-6000000</v>
      </c>
      <c r="D9" s="92"/>
      <c r="E9" s="92">
        <f>$B9       +$C9       +$D9</f>
        <v>12908000</v>
      </c>
      <c r="F9" s="93">
        <v>12908000</v>
      </c>
      <c r="G9" s="94">
        <v>12908000</v>
      </c>
      <c r="H9" s="93"/>
      <c r="I9" s="94"/>
      <c r="J9" s="93"/>
      <c r="K9" s="94"/>
      <c r="L9" s="93"/>
      <c r="M9" s="94">
        <v>1335840</v>
      </c>
      <c r="N9" s="93"/>
      <c r="O9" s="94"/>
      <c r="P9" s="93">
        <f>$H9       +$J9       +$L9       +$N9</f>
        <v>0</v>
      </c>
      <c r="Q9" s="94">
        <f>$I9       +$K9       +$M9       +$O9</f>
        <v>1335840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10.348930895568639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>
        <v>565000</v>
      </c>
      <c r="M10" s="94">
        <v>199622</v>
      </c>
      <c r="N10" s="93"/>
      <c r="O10" s="94"/>
      <c r="P10" s="93">
        <f t="shared" ref="P10:P15" si="1">$H10      +$J10      +$L10      +$N10</f>
        <v>857000</v>
      </c>
      <c r="Q10" s="94">
        <f t="shared" ref="Q10:Q15" si="2">$I10      +$K10      +$M10      +$O10</f>
        <v>440641</v>
      </c>
      <c r="R10" s="48">
        <f t="shared" ref="R10:R15" si="3">IF(($J10      =0),0,((($L10      -$J10      )/$J10      )*100))</f>
        <v>269.281045751634</v>
      </c>
      <c r="S10" s="49">
        <f t="shared" ref="S10:S15" si="4">IF(($K10      =0),0,((($M10      -$K10      )/$K10      )*100))</f>
        <v>35.394778786871683</v>
      </c>
      <c r="T10" s="48">
        <f t="shared" ref="T10:T14" si="5">IF(($E10      =0),0,(($P10      /$E10      )*100))</f>
        <v>85.7</v>
      </c>
      <c r="U10" s="50">
        <f t="shared" ref="U10:U14" si="6">IF(($E10      =0),0,(($Q10      /$E10      )*100))</f>
        <v>44.064100000000003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>
        <v>-230000</v>
      </c>
      <c r="D11" s="92"/>
      <c r="E11" s="92">
        <f t="shared" si="0"/>
        <v>10770000</v>
      </c>
      <c r="F11" s="93">
        <v>10770000</v>
      </c>
      <c r="G11" s="94">
        <v>10770000</v>
      </c>
      <c r="H11" s="93">
        <v>4681000</v>
      </c>
      <c r="I11" s="94">
        <v>1943092</v>
      </c>
      <c r="J11" s="93">
        <v>1319000</v>
      </c>
      <c r="K11" s="94">
        <v>3421338</v>
      </c>
      <c r="L11" s="93">
        <v>3375000</v>
      </c>
      <c r="M11" s="94">
        <v>3376952</v>
      </c>
      <c r="N11" s="93"/>
      <c r="O11" s="94"/>
      <c r="P11" s="93">
        <f t="shared" si="1"/>
        <v>9375000</v>
      </c>
      <c r="Q11" s="94">
        <f t="shared" si="2"/>
        <v>8741382</v>
      </c>
      <c r="R11" s="48">
        <f t="shared" si="3"/>
        <v>155.87566338134951</v>
      </c>
      <c r="S11" s="49">
        <f t="shared" si="4"/>
        <v>-1.2973287059039476</v>
      </c>
      <c r="T11" s="48">
        <f t="shared" si="5"/>
        <v>87.047353760445674</v>
      </c>
      <c r="U11" s="50">
        <f t="shared" si="6"/>
        <v>81.164178272980507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40581000</v>
      </c>
      <c r="C13" s="92">
        <v>-10000000</v>
      </c>
      <c r="D13" s="92"/>
      <c r="E13" s="92">
        <f t="shared" si="0"/>
        <v>30581000</v>
      </c>
      <c r="F13" s="93">
        <v>30581000</v>
      </c>
      <c r="G13" s="94">
        <v>30581000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>
        <v>2011000</v>
      </c>
      <c r="M13" s="94">
        <v>1913264</v>
      </c>
      <c r="N13" s="93"/>
      <c r="O13" s="94"/>
      <c r="P13" s="93">
        <f t="shared" si="1"/>
        <v>20596000</v>
      </c>
      <c r="Q13" s="94">
        <f t="shared" si="2"/>
        <v>16047936</v>
      </c>
      <c r="R13" s="48">
        <f t="shared" si="3"/>
        <v>-86.693575067822408</v>
      </c>
      <c r="S13" s="49">
        <f t="shared" si="4"/>
        <v>-83.080009193724663</v>
      </c>
      <c r="T13" s="48">
        <f t="shared" si="5"/>
        <v>67.349007553709811</v>
      </c>
      <c r="U13" s="50">
        <f t="shared" si="6"/>
        <v>52.476818939864621</v>
      </c>
      <c r="V13" s="93">
        <v>5178000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-17230000</v>
      </c>
      <c r="D15" s="95"/>
      <c r="E15" s="95">
        <f t="shared" si="0"/>
        <v>55259000</v>
      </c>
      <c r="F15" s="96">
        <f t="shared" ref="F15:O15" si="7">SUM(F9:F14)</f>
        <v>55259000</v>
      </c>
      <c r="G15" s="97">
        <f t="shared" si="7"/>
        <v>55259000</v>
      </c>
      <c r="H15" s="96">
        <f t="shared" si="7"/>
        <v>8292000</v>
      </c>
      <c r="I15" s="97">
        <f t="shared" si="7"/>
        <v>4863633</v>
      </c>
      <c r="J15" s="96">
        <f t="shared" si="7"/>
        <v>16585000</v>
      </c>
      <c r="K15" s="97">
        <f t="shared" si="7"/>
        <v>14876488</v>
      </c>
      <c r="L15" s="96">
        <f t="shared" si="7"/>
        <v>5951000</v>
      </c>
      <c r="M15" s="97">
        <f t="shared" si="7"/>
        <v>6825678</v>
      </c>
      <c r="N15" s="96">
        <f t="shared" si="7"/>
        <v>0</v>
      </c>
      <c r="O15" s="97">
        <f t="shared" si="7"/>
        <v>0</v>
      </c>
      <c r="P15" s="96">
        <f t="shared" si="1"/>
        <v>30828000</v>
      </c>
      <c r="Q15" s="97">
        <f t="shared" si="2"/>
        <v>26565799</v>
      </c>
      <c r="R15" s="52">
        <f t="shared" si="3"/>
        <v>-64.118179077479653</v>
      </c>
      <c r="S15" s="53">
        <f t="shared" si="4"/>
        <v>-54.117678850008147</v>
      </c>
      <c r="T15" s="52">
        <f>IF((SUM($E9:$E13))=0,0,(P15/(SUM($E9:$E13))*100))</f>
        <v>55.78819739770897</v>
      </c>
      <c r="U15" s="54">
        <f>IF((SUM($E9:$E13))=0,0,(Q15/(SUM($E9:$E13))*100))</f>
        <v>48.075062885683778</v>
      </c>
      <c r="V15" s="96">
        <f>SUM(V9:V14)</f>
        <v>5178000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6093000</v>
      </c>
      <c r="H32" s="93">
        <v>2900000</v>
      </c>
      <c r="I32" s="94">
        <v>2900346</v>
      </c>
      <c r="J32" s="93">
        <v>1365000</v>
      </c>
      <c r="K32" s="94">
        <v>1975237</v>
      </c>
      <c r="L32" s="93">
        <v>534000</v>
      </c>
      <c r="M32" s="94">
        <v>1907941</v>
      </c>
      <c r="N32" s="93"/>
      <c r="O32" s="94"/>
      <c r="P32" s="93">
        <f>$H32      +$J32      +$L32      +$N32</f>
        <v>4799000</v>
      </c>
      <c r="Q32" s="94">
        <f>$I32      +$K32      +$M32      +$O32</f>
        <v>6783524</v>
      </c>
      <c r="R32" s="48">
        <f>IF(($J32      =0),0,((($L32      -$J32      )/$J32      )*100))</f>
        <v>-60.879120879120876</v>
      </c>
      <c r="S32" s="49">
        <f>IF(($K32      =0),0,((($M32      -$K32      )/$K32      )*100))</f>
        <v>-3.4069835670352466</v>
      </c>
      <c r="T32" s="48">
        <f>IF(($E32      =0),0,(($P32      /$E32      )*100))</f>
        <v>78.762514360741832</v>
      </c>
      <c r="U32" s="50">
        <f>IF(($E32      =0),0,(($Q32      /$E32      )*100))</f>
        <v>111.33307073691121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6093000</v>
      </c>
      <c r="H33" s="96">
        <f t="shared" si="17"/>
        <v>2900000</v>
      </c>
      <c r="I33" s="97">
        <f t="shared" si="17"/>
        <v>2900346</v>
      </c>
      <c r="J33" s="96">
        <f t="shared" si="17"/>
        <v>1365000</v>
      </c>
      <c r="K33" s="97">
        <f t="shared" si="17"/>
        <v>1975237</v>
      </c>
      <c r="L33" s="96">
        <f t="shared" si="17"/>
        <v>534000</v>
      </c>
      <c r="M33" s="97">
        <f t="shared" si="17"/>
        <v>1907941</v>
      </c>
      <c r="N33" s="96">
        <f t="shared" si="17"/>
        <v>0</v>
      </c>
      <c r="O33" s="97">
        <f t="shared" si="17"/>
        <v>0</v>
      </c>
      <c r="P33" s="96">
        <f>$H33      +$J33      +$L33      +$N33</f>
        <v>4799000</v>
      </c>
      <c r="Q33" s="97">
        <f>$I33      +$K33      +$M33      +$O33</f>
        <v>6783524</v>
      </c>
      <c r="R33" s="52">
        <f>IF(($J33      =0),0,((($L33      -$J33      )/$J33      )*100))</f>
        <v>-60.879120879120876</v>
      </c>
      <c r="S33" s="53">
        <f>IF(($K33      =0),0,((($M33      -$K33      )/$K33      )*100))</f>
        <v>-3.4069835670352466</v>
      </c>
      <c r="T33" s="52">
        <f>IF($E33   =0,0,($P33   /$E33   )*100)</f>
        <v>78.762514360741832</v>
      </c>
      <c r="U33" s="54">
        <f>IF($E33   =0,0,($Q33   /$E33   )*100)</f>
        <v>111.33307073691121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57517000</v>
      </c>
      <c r="C36" s="92">
        <v>-14409000</v>
      </c>
      <c r="D36" s="92"/>
      <c r="E36" s="92">
        <f t="shared" si="18"/>
        <v>43108000</v>
      </c>
      <c r="F36" s="93">
        <v>43108000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-14409000</v>
      </c>
      <c r="D40" s="95"/>
      <c r="E40" s="95">
        <f t="shared" si="18"/>
        <v>43108000</v>
      </c>
      <c r="F40" s="96">
        <f t="shared" ref="F40:O40" si="25">SUM(F35:F39)</f>
        <v>43108000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294556000</v>
      </c>
      <c r="C65" s="92">
        <v>-17434000</v>
      </c>
      <c r="D65" s="92"/>
      <c r="E65" s="92">
        <f t="shared" si="35"/>
        <v>277122000</v>
      </c>
      <c r="F65" s="93">
        <v>277122000</v>
      </c>
      <c r="G65" s="94">
        <v>277122000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>
        <v>41182000</v>
      </c>
      <c r="M65" s="94">
        <v>71198489</v>
      </c>
      <c r="N65" s="93"/>
      <c r="O65" s="94"/>
      <c r="P65" s="93">
        <f t="shared" si="36"/>
        <v>141570000</v>
      </c>
      <c r="Q65" s="94">
        <f t="shared" si="37"/>
        <v>126128361</v>
      </c>
      <c r="R65" s="48">
        <f t="shared" si="38"/>
        <v>-41.430460938944435</v>
      </c>
      <c r="S65" s="49">
        <f t="shared" si="39"/>
        <v>42.612045521368955</v>
      </c>
      <c r="T65" s="48">
        <f t="shared" si="40"/>
        <v>51.085803364583107</v>
      </c>
      <c r="U65" s="50">
        <f t="shared" si="41"/>
        <v>45.513658605235243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-17434000</v>
      </c>
      <c r="D66" s="95"/>
      <c r="E66" s="95">
        <f t="shared" si="35"/>
        <v>277122000</v>
      </c>
      <c r="F66" s="96">
        <f t="shared" ref="F66:O66" si="42">SUM(F61:F65)</f>
        <v>277122000</v>
      </c>
      <c r="G66" s="97">
        <f t="shared" si="42"/>
        <v>277122000</v>
      </c>
      <c r="H66" s="96">
        <f t="shared" si="42"/>
        <v>30075000</v>
      </c>
      <c r="I66" s="97">
        <f t="shared" si="42"/>
        <v>5005275</v>
      </c>
      <c r="J66" s="96">
        <f t="shared" si="42"/>
        <v>70313000</v>
      </c>
      <c r="K66" s="97">
        <f t="shared" si="42"/>
        <v>49924597</v>
      </c>
      <c r="L66" s="96">
        <f t="shared" si="42"/>
        <v>41182000</v>
      </c>
      <c r="M66" s="97">
        <f t="shared" si="42"/>
        <v>71198489</v>
      </c>
      <c r="N66" s="96">
        <f t="shared" si="42"/>
        <v>0</v>
      </c>
      <c r="O66" s="97">
        <f t="shared" si="42"/>
        <v>0</v>
      </c>
      <c r="P66" s="96">
        <f t="shared" si="36"/>
        <v>141570000</v>
      </c>
      <c r="Q66" s="97">
        <f t="shared" si="37"/>
        <v>126128361</v>
      </c>
      <c r="R66" s="52">
        <f t="shared" si="38"/>
        <v>-41.430460938944435</v>
      </c>
      <c r="S66" s="53">
        <f t="shared" si="39"/>
        <v>42.612045521368955</v>
      </c>
      <c r="T66" s="52">
        <f>IF((+$E61+$E63+$E64++$E65) =0,0,(P66   /(+$E61+$E63+$E64+$E65) )*100)</f>
        <v>51.085803364583107</v>
      </c>
      <c r="U66" s="54">
        <f>IF((+$E61+$E63+$E65) =0,0,(Q66  /(+$E61+$E63+$E65) )*100)</f>
        <v>45.513658605235243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-49073000</v>
      </c>
      <c r="D67" s="104"/>
      <c r="E67" s="104">
        <f t="shared" si="35"/>
        <v>381582000</v>
      </c>
      <c r="F67" s="105">
        <f t="shared" ref="F67:O67" si="43">SUM(F9:F14,F17:F23,F26:F29,F32,F35:F39,F42:F52,F55:F58,F61:F65)</f>
        <v>381582000</v>
      </c>
      <c r="G67" s="106">
        <f t="shared" si="43"/>
        <v>338474000</v>
      </c>
      <c r="H67" s="105">
        <f t="shared" si="43"/>
        <v>41267000</v>
      </c>
      <c r="I67" s="106">
        <f t="shared" si="43"/>
        <v>12769254</v>
      </c>
      <c r="J67" s="105">
        <f t="shared" si="43"/>
        <v>88263000</v>
      </c>
      <c r="K67" s="106">
        <f t="shared" si="43"/>
        <v>66776322</v>
      </c>
      <c r="L67" s="105">
        <f t="shared" si="43"/>
        <v>47667000</v>
      </c>
      <c r="M67" s="106">
        <f t="shared" si="43"/>
        <v>79932108</v>
      </c>
      <c r="N67" s="105">
        <f t="shared" si="43"/>
        <v>0</v>
      </c>
      <c r="O67" s="106">
        <f t="shared" si="43"/>
        <v>0</v>
      </c>
      <c r="P67" s="105">
        <f t="shared" si="36"/>
        <v>177197000</v>
      </c>
      <c r="Q67" s="106">
        <f t="shared" si="37"/>
        <v>159477684</v>
      </c>
      <c r="R67" s="61">
        <f t="shared" si="38"/>
        <v>-45.994357771659701</v>
      </c>
      <c r="S67" s="62">
        <f t="shared" si="39"/>
        <v>19.701273753891389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52.351731595336716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47.11667188617146</v>
      </c>
      <c r="V67" s="105">
        <f>SUM(V9:V14,V17:V23,V26:V29,V32,V35:V39,V42:V52,V55:V58,V61:V65)</f>
        <v>5178000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430655000</v>
      </c>
      <c r="C73" s="104">
        <f>SUM(C9:C14,C17:C23,C26:C29,C32,C35:C39,C42:C52,C55:C58,C61:C65,C69:C70)</f>
        <v>-49073000</v>
      </c>
      <c r="D73" s="104"/>
      <c r="E73" s="104">
        <f>$B73      +$C73      +$D73</f>
        <v>381582000</v>
      </c>
      <c r="F73" s="105">
        <f t="shared" ref="F73:O73" si="46">SUM(F9:F14,F17:F23,F26:F29,F32,F35:F39,F42:F52,F55:F58,F61:F65,F69:F70)</f>
        <v>381582000</v>
      </c>
      <c r="G73" s="106">
        <f t="shared" si="46"/>
        <v>338474000</v>
      </c>
      <c r="H73" s="105">
        <f t="shared" si="46"/>
        <v>41267000</v>
      </c>
      <c r="I73" s="106">
        <f t="shared" si="46"/>
        <v>12769254</v>
      </c>
      <c r="J73" s="105">
        <f t="shared" si="46"/>
        <v>88263000</v>
      </c>
      <c r="K73" s="106">
        <f t="shared" si="46"/>
        <v>66776322</v>
      </c>
      <c r="L73" s="105">
        <f t="shared" si="46"/>
        <v>47667000</v>
      </c>
      <c r="M73" s="106">
        <f t="shared" si="46"/>
        <v>79932108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177197000</v>
      </c>
      <c r="Q73" s="106">
        <f>$I73      +$K73      +$M73      +$O73</f>
        <v>159477684</v>
      </c>
      <c r="R73" s="61">
        <f>IF(($J73      =0),0,((($L73      -$J73      )/$J73      )*100))</f>
        <v>-45.994357771659701</v>
      </c>
      <c r="S73" s="62">
        <f>IF(($K73      =0),0,((($M73      -$K73      )/$K73      )*100))</f>
        <v>19.701273753891389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52.351731595336716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47.11667188617146</v>
      </c>
      <c r="V73" s="105">
        <f>SUM(V9:V14,V17:V23,V26:V29,V32,V35:V39,V42:V52,V55:V58,V61:V65,V69:V70)</f>
        <v>5178000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W046Qvp2TlwAH0kKdrl8luW1VNzleLQeydASfDJOwqdnKVsUxda0CDAzRQG4ocj/EB1ZicTRLTZBrmEom+dtw==" saltValue="Io/LjPCkjM6Krj6ymTQk6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>
        <v>-10000000</v>
      </c>
      <c r="D9" s="92"/>
      <c r="E9" s="92">
        <f>$B9       +$C9       +$D9</f>
        <v>10000000</v>
      </c>
      <c r="F9" s="93">
        <v>10000000</v>
      </c>
      <c r="G9" s="94">
        <v>10000000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IF(($J9       =0),0,((($L9       -$J9       )/$J9       )*100))</f>
        <v>-100</v>
      </c>
      <c r="S9" s="49">
        <f>IF(($K9       =0),0,((($M9       -$K9       )/$K9       )*100))</f>
        <v>0</v>
      </c>
      <c r="T9" s="48">
        <f>IF(($E9       =0),0,(($P9       /$E9       )*100))</f>
        <v>11.37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/>
      <c r="O10" s="94"/>
      <c r="P10" s="93">
        <f t="shared" ref="P10:P15" si="1">$H10      +$J10      +$L10      +$N10</f>
        <v>408000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40.799999999999997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13750000</v>
      </c>
      <c r="C11" s="92">
        <v>220000</v>
      </c>
      <c r="D11" s="92"/>
      <c r="E11" s="92">
        <f t="shared" si="0"/>
        <v>13970000</v>
      </c>
      <c r="F11" s="93">
        <v>13970000</v>
      </c>
      <c r="G11" s="94">
        <v>13970000</v>
      </c>
      <c r="H11" s="93">
        <v>3112000</v>
      </c>
      <c r="I11" s="94"/>
      <c r="J11" s="93">
        <v>1921000</v>
      </c>
      <c r="K11" s="94"/>
      <c r="L11" s="93">
        <v>2743000</v>
      </c>
      <c r="M11" s="94"/>
      <c r="N11" s="93"/>
      <c r="O11" s="94"/>
      <c r="P11" s="93">
        <f t="shared" si="1"/>
        <v>7776000</v>
      </c>
      <c r="Q11" s="94">
        <f t="shared" si="2"/>
        <v>0</v>
      </c>
      <c r="R11" s="48">
        <f t="shared" si="3"/>
        <v>42.790213430504949</v>
      </c>
      <c r="S11" s="49">
        <f t="shared" si="4"/>
        <v>0</v>
      </c>
      <c r="T11" s="48">
        <f t="shared" si="5"/>
        <v>55.662133142448099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29700000</v>
      </c>
      <c r="C13" s="92">
        <v>-689000</v>
      </c>
      <c r="D13" s="92"/>
      <c r="E13" s="92">
        <f t="shared" si="0"/>
        <v>29011000</v>
      </c>
      <c r="F13" s="93">
        <v>29011000</v>
      </c>
      <c r="G13" s="94">
        <v>29011000</v>
      </c>
      <c r="H13" s="93">
        <v>6070000</v>
      </c>
      <c r="I13" s="94"/>
      <c r="J13" s="93">
        <v>5308000</v>
      </c>
      <c r="K13" s="94"/>
      <c r="L13" s="93">
        <v>15514000</v>
      </c>
      <c r="M13" s="94"/>
      <c r="N13" s="93"/>
      <c r="O13" s="94"/>
      <c r="P13" s="93">
        <f t="shared" si="1"/>
        <v>26892000</v>
      </c>
      <c r="Q13" s="94">
        <f t="shared" si="2"/>
        <v>0</v>
      </c>
      <c r="R13" s="48">
        <f t="shared" si="3"/>
        <v>192.27581009796532</v>
      </c>
      <c r="S13" s="49">
        <f t="shared" si="4"/>
        <v>0</v>
      </c>
      <c r="T13" s="48">
        <f t="shared" si="5"/>
        <v>92.695873978835621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-12469000</v>
      </c>
      <c r="D15" s="95"/>
      <c r="E15" s="95">
        <f t="shared" si="0"/>
        <v>53981000</v>
      </c>
      <c r="F15" s="96">
        <f t="shared" ref="F15:O15" si="7">SUM(F9:F14)</f>
        <v>53981000</v>
      </c>
      <c r="G15" s="97">
        <f t="shared" si="7"/>
        <v>53981000</v>
      </c>
      <c r="H15" s="96">
        <f t="shared" si="7"/>
        <v>9449000</v>
      </c>
      <c r="I15" s="97">
        <f t="shared" si="7"/>
        <v>0</v>
      </c>
      <c r="J15" s="96">
        <f t="shared" si="7"/>
        <v>8507000</v>
      </c>
      <c r="K15" s="97">
        <f t="shared" si="7"/>
        <v>0</v>
      </c>
      <c r="L15" s="96">
        <f t="shared" si="7"/>
        <v>18257000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36213000</v>
      </c>
      <c r="Q15" s="97">
        <f t="shared" si="2"/>
        <v>0</v>
      </c>
      <c r="R15" s="52">
        <f t="shared" si="3"/>
        <v>114.61149641471728</v>
      </c>
      <c r="S15" s="53">
        <f t="shared" si="4"/>
        <v>0</v>
      </c>
      <c r="T15" s="52">
        <f>IF((SUM($E9:$E13))=0,0,(P15/(SUM($E9:$E13))*100))</f>
        <v>67.084714992312115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/>
      <c r="O28" s="94"/>
      <c r="P28" s="93">
        <f>$H28      +$J28      +$L28      +$N28</f>
        <v>38654000</v>
      </c>
      <c r="Q28" s="94">
        <f>$I28      +$K28      +$M28      +$O28</f>
        <v>0</v>
      </c>
      <c r="R28" s="48">
        <f>IF(($J28      =0),0,((($L28      -$J28      )/$J28      )*100))</f>
        <v>-47.284560143626571</v>
      </c>
      <c r="S28" s="49">
        <f>IF(($K28      =0),0,((($M28      -$K28      )/$K28      )*100))</f>
        <v>0</v>
      </c>
      <c r="T28" s="48">
        <f>IF(($E28      =0),0,(($P28      /$E28      )*100))</f>
        <v>38.509205387742092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-246000000</v>
      </c>
      <c r="D30" s="95"/>
      <c r="E30" s="95">
        <f>$B30      +$C30      +$D30</f>
        <v>100376000</v>
      </c>
      <c r="F30" s="96">
        <f t="shared" ref="F30:O30" si="16">SUM(F26:F29)</f>
        <v>100376000</v>
      </c>
      <c r="G30" s="97">
        <f t="shared" si="16"/>
        <v>100376000</v>
      </c>
      <c r="H30" s="96">
        <f t="shared" si="16"/>
        <v>18239000</v>
      </c>
      <c r="I30" s="97">
        <f t="shared" si="16"/>
        <v>0</v>
      </c>
      <c r="J30" s="96">
        <f t="shared" si="16"/>
        <v>13368000</v>
      </c>
      <c r="K30" s="97">
        <f t="shared" si="16"/>
        <v>0</v>
      </c>
      <c r="L30" s="96">
        <f t="shared" si="16"/>
        <v>7047000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38654000</v>
      </c>
      <c r="Q30" s="97">
        <f>$I30      +$K30      +$M30      +$O30</f>
        <v>0</v>
      </c>
      <c r="R30" s="52">
        <f>IF(($J30      =0),0,((($L30      -$J30      )/$J30      )*100))</f>
        <v>-47.284560143626571</v>
      </c>
      <c r="S30" s="53">
        <f>IF(($K30      =0),0,((($M30      -$K30      )/$K30      )*100))</f>
        <v>0</v>
      </c>
      <c r="T30" s="52">
        <f>IF($E30   =0,0,($P30   /$E30   )*100)</f>
        <v>38.509205387742092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>
        <v>-469000</v>
      </c>
      <c r="D32" s="92"/>
      <c r="E32" s="92">
        <f>$B32      +$C32      +$D32</f>
        <v>7928000</v>
      </c>
      <c r="F32" s="93">
        <v>7928000</v>
      </c>
      <c r="G32" s="94">
        <v>7928000</v>
      </c>
      <c r="H32" s="93">
        <v>62000</v>
      </c>
      <c r="I32" s="94"/>
      <c r="J32" s="93">
        <v>2037000</v>
      </c>
      <c r="K32" s="94"/>
      <c r="L32" s="93">
        <v>2411000</v>
      </c>
      <c r="M32" s="94"/>
      <c r="N32" s="93"/>
      <c r="O32" s="94"/>
      <c r="P32" s="93">
        <f>$H32      +$J32      +$L32      +$N32</f>
        <v>4510000</v>
      </c>
      <c r="Q32" s="94">
        <f>$I32      +$K32      +$M32      +$O32</f>
        <v>0</v>
      </c>
      <c r="R32" s="48">
        <f>IF(($J32      =0),0,((($L32      -$J32      )/$J32      )*100))</f>
        <v>18.360333824251352</v>
      </c>
      <c r="S32" s="49">
        <f>IF(($K32      =0),0,((($M32      -$K32      )/$K32      )*100))</f>
        <v>0</v>
      </c>
      <c r="T32" s="48">
        <f>IF(($E32      =0),0,(($P32      /$E32      )*100))</f>
        <v>56.88698284561049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-469000</v>
      </c>
      <c r="D33" s="95"/>
      <c r="E33" s="95">
        <f>$B33      +$C33      +$D33</f>
        <v>7928000</v>
      </c>
      <c r="F33" s="96">
        <f t="shared" ref="F33:O33" si="17">F32</f>
        <v>7928000</v>
      </c>
      <c r="G33" s="97">
        <f t="shared" si="17"/>
        <v>7928000</v>
      </c>
      <c r="H33" s="96">
        <f t="shared" si="17"/>
        <v>62000</v>
      </c>
      <c r="I33" s="97">
        <f t="shared" si="17"/>
        <v>0</v>
      </c>
      <c r="J33" s="96">
        <f t="shared" si="17"/>
        <v>2037000</v>
      </c>
      <c r="K33" s="97">
        <f t="shared" si="17"/>
        <v>0</v>
      </c>
      <c r="L33" s="96">
        <f t="shared" si="17"/>
        <v>2411000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4510000</v>
      </c>
      <c r="Q33" s="97">
        <f>$I33      +$K33      +$M33      +$O33</f>
        <v>0</v>
      </c>
      <c r="R33" s="52">
        <f>IF(($J33      =0),0,((($L33      -$J33      )/$J33      )*100))</f>
        <v>18.360333824251352</v>
      </c>
      <c r="S33" s="53">
        <f>IF(($K33      =0),0,((($M33      -$K33      )/$K33      )*100))</f>
        <v>0</v>
      </c>
      <c r="T33" s="52">
        <f>IF($E33   =0,0,($P33   /$E33   )*100)</f>
        <v>56.88698284561049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>
        <v>1784000</v>
      </c>
      <c r="I38" s="94"/>
      <c r="J38" s="93">
        <v>4646000</v>
      </c>
      <c r="K38" s="94"/>
      <c r="L38" s="93">
        <v>1414000</v>
      </c>
      <c r="M38" s="94"/>
      <c r="N38" s="93"/>
      <c r="O38" s="94"/>
      <c r="P38" s="93">
        <f t="shared" si="19"/>
        <v>7844000</v>
      </c>
      <c r="Q38" s="94">
        <f t="shared" si="20"/>
        <v>0</v>
      </c>
      <c r="R38" s="48">
        <f t="shared" si="21"/>
        <v>-69.565217391304344</v>
      </c>
      <c r="S38" s="49">
        <f t="shared" si="22"/>
        <v>0</v>
      </c>
      <c r="T38" s="48">
        <f t="shared" si="23"/>
        <v>87.155555555555551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9000000</v>
      </c>
      <c r="H40" s="96">
        <f t="shared" si="25"/>
        <v>1784000</v>
      </c>
      <c r="I40" s="97">
        <f t="shared" si="25"/>
        <v>0</v>
      </c>
      <c r="J40" s="96">
        <f t="shared" si="25"/>
        <v>4646000</v>
      </c>
      <c r="K40" s="97">
        <f t="shared" si="25"/>
        <v>0</v>
      </c>
      <c r="L40" s="96">
        <f t="shared" si="25"/>
        <v>1414000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7844000</v>
      </c>
      <c r="Q40" s="97">
        <f t="shared" si="20"/>
        <v>0</v>
      </c>
      <c r="R40" s="52">
        <f t="shared" si="21"/>
        <v>-69.565217391304344</v>
      </c>
      <c r="S40" s="53">
        <f t="shared" si="22"/>
        <v>0</v>
      </c>
      <c r="T40" s="52">
        <f>IF((+$E35+$E38) =0,0,(P40   /(+$E35+$E38) )*100)</f>
        <v>87.155555555555551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/>
      <c r="O43" s="94"/>
      <c r="P43" s="93">
        <f t="shared" si="27"/>
        <v>62132000</v>
      </c>
      <c r="Q43" s="94">
        <f t="shared" si="28"/>
        <v>0</v>
      </c>
      <c r="R43" s="48">
        <f t="shared" si="29"/>
        <v>112.0956399437412</v>
      </c>
      <c r="S43" s="49">
        <f t="shared" si="30"/>
        <v>0</v>
      </c>
      <c r="T43" s="48">
        <f t="shared" si="31"/>
        <v>17.854022988505747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>
        <v>1442000</v>
      </c>
      <c r="D44" s="92"/>
      <c r="E44" s="92">
        <f t="shared" si="26"/>
        <v>1442000</v>
      </c>
      <c r="F44" s="93">
        <v>1442000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1442000</v>
      </c>
      <c r="D53" s="95"/>
      <c r="E53" s="95">
        <f t="shared" si="26"/>
        <v>349442000</v>
      </c>
      <c r="F53" s="96">
        <f t="shared" ref="F53:O53" si="33">SUM(F42:F52)</f>
        <v>349442000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62132000</v>
      </c>
      <c r="Q53" s="97">
        <f t="shared" si="28"/>
        <v>0</v>
      </c>
      <c r="R53" s="52">
        <f t="shared" si="29"/>
        <v>112.0956399437412</v>
      </c>
      <c r="S53" s="53">
        <f t="shared" si="30"/>
        <v>0</v>
      </c>
      <c r="T53" s="52">
        <f>IF((+$E43+$E45+$E47+$E48+$E51) =0,0,(P53   /(+$E43+$E45+$E47+$E48+$E51) )*100)</f>
        <v>17.854022988505747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349635000</v>
      </c>
      <c r="C65" s="92">
        <v>-48068000</v>
      </c>
      <c r="D65" s="92"/>
      <c r="E65" s="92">
        <f t="shared" si="35"/>
        <v>301567000</v>
      </c>
      <c r="F65" s="93">
        <v>301567000</v>
      </c>
      <c r="G65" s="94">
        <v>301567000</v>
      </c>
      <c r="H65" s="93">
        <v>4789000</v>
      </c>
      <c r="I65" s="94"/>
      <c r="J65" s="93">
        <v>63706000</v>
      </c>
      <c r="K65" s="94"/>
      <c r="L65" s="93">
        <v>124170000</v>
      </c>
      <c r="M65" s="94"/>
      <c r="N65" s="93"/>
      <c r="O65" s="94"/>
      <c r="P65" s="93">
        <f t="shared" si="36"/>
        <v>192665000</v>
      </c>
      <c r="Q65" s="94">
        <f t="shared" si="37"/>
        <v>0</v>
      </c>
      <c r="R65" s="48">
        <f t="shared" si="38"/>
        <v>94.910997394279974</v>
      </c>
      <c r="S65" s="49">
        <f t="shared" si="39"/>
        <v>0</v>
      </c>
      <c r="T65" s="48">
        <f t="shared" si="40"/>
        <v>63.887958563105386</v>
      </c>
      <c r="U65" s="50">
        <f t="shared" si="41"/>
        <v>0</v>
      </c>
      <c r="V65" s="93">
        <v>32502000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-48068000</v>
      </c>
      <c r="D66" s="95"/>
      <c r="E66" s="95">
        <f t="shared" si="35"/>
        <v>301567000</v>
      </c>
      <c r="F66" s="96">
        <f t="shared" ref="F66:O66" si="42">SUM(F61:F65)</f>
        <v>301567000</v>
      </c>
      <c r="G66" s="97">
        <f t="shared" si="42"/>
        <v>301567000</v>
      </c>
      <c r="H66" s="96">
        <f t="shared" si="42"/>
        <v>4789000</v>
      </c>
      <c r="I66" s="97">
        <f t="shared" si="42"/>
        <v>0</v>
      </c>
      <c r="J66" s="96">
        <f t="shared" si="42"/>
        <v>63706000</v>
      </c>
      <c r="K66" s="97">
        <f t="shared" si="42"/>
        <v>0</v>
      </c>
      <c r="L66" s="96">
        <f t="shared" si="42"/>
        <v>124170000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192665000</v>
      </c>
      <c r="Q66" s="97">
        <f t="shared" si="37"/>
        <v>0</v>
      </c>
      <c r="R66" s="52">
        <f t="shared" si="38"/>
        <v>94.910997394279974</v>
      </c>
      <c r="S66" s="53">
        <f t="shared" si="39"/>
        <v>0</v>
      </c>
      <c r="T66" s="52">
        <f>IF((+$E61+$E63+$E64++$E65) =0,0,(P66   /(+$E61+$E63+$E64+$E65) )*100)</f>
        <v>63.887958563105386</v>
      </c>
      <c r="U66" s="54">
        <f>IF((+$E61+$E63+$E65) =0,0,(Q66  /(+$E61+$E63+$E65) )*100)</f>
        <v>0</v>
      </c>
      <c r="V66" s="96">
        <f>SUM(V61:V65)</f>
        <v>32502000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-305564000</v>
      </c>
      <c r="D67" s="104"/>
      <c r="E67" s="104">
        <f t="shared" si="35"/>
        <v>822544000</v>
      </c>
      <c r="F67" s="105">
        <f t="shared" ref="F67:O67" si="43">SUM(F9:F14,F17:F23,F26:F29,F32,F35:F39,F42:F52,F55:F58,F61:F65)</f>
        <v>822544000</v>
      </c>
      <c r="G67" s="106">
        <f t="shared" si="43"/>
        <v>820852000</v>
      </c>
      <c r="H67" s="105">
        <f t="shared" si="43"/>
        <v>34323000</v>
      </c>
      <c r="I67" s="106">
        <f t="shared" si="43"/>
        <v>0</v>
      </c>
      <c r="J67" s="105">
        <f t="shared" si="43"/>
        <v>112172000</v>
      </c>
      <c r="K67" s="106">
        <f t="shared" si="43"/>
        <v>0</v>
      </c>
      <c r="L67" s="105">
        <f t="shared" si="43"/>
        <v>195523000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342018000</v>
      </c>
      <c r="Q67" s="106">
        <f t="shared" si="37"/>
        <v>0</v>
      </c>
      <c r="R67" s="61">
        <f t="shared" si="38"/>
        <v>74.306422280069896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41.666219976317294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32502000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1128108000</v>
      </c>
      <c r="C73" s="104">
        <f>SUM(C9:C14,C17:C23,C26:C29,C32,C35:C39,C42:C52,C55:C58,C61:C65,C69:C70)</f>
        <v>-305564000</v>
      </c>
      <c r="D73" s="104"/>
      <c r="E73" s="104">
        <f>$B73      +$C73      +$D73</f>
        <v>822544000</v>
      </c>
      <c r="F73" s="105">
        <f t="shared" ref="F73:O73" si="46">SUM(F9:F14,F17:F23,F26:F29,F32,F35:F39,F42:F52,F55:F58,F61:F65,F69:F70)</f>
        <v>822544000</v>
      </c>
      <c r="G73" s="106">
        <f t="shared" si="46"/>
        <v>820852000</v>
      </c>
      <c r="H73" s="105">
        <f t="shared" si="46"/>
        <v>34323000</v>
      </c>
      <c r="I73" s="106">
        <f t="shared" si="46"/>
        <v>0</v>
      </c>
      <c r="J73" s="105">
        <f t="shared" si="46"/>
        <v>112172000</v>
      </c>
      <c r="K73" s="106">
        <f t="shared" si="46"/>
        <v>0</v>
      </c>
      <c r="L73" s="105">
        <f t="shared" si="46"/>
        <v>195523000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342018000</v>
      </c>
      <c r="Q73" s="106">
        <f>$I73      +$K73      +$M73      +$O73</f>
        <v>0</v>
      </c>
      <c r="R73" s="61">
        <f>IF(($J73      =0),0,((($L73      -$J73      )/$J73      )*100))</f>
        <v>74.306422280069896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41.666219976317294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32502000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9arjOdoCQ9XrTrpm3079dcP9hwlgBN284w0PczWNM0Hbb+hsOCW7iy8zogttypDOFK19dMs7ZuOgn1+MXY4Bg==" saltValue="senu884GgAxd+s6VVek5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/>
      <c r="O9" s="94"/>
      <c r="P9" s="93">
        <f>$H9       +$J9       +$L9       +$N9</f>
        <v>2831000</v>
      </c>
      <c r="Q9" s="94">
        <f>$I9       +$K9       +$M9       +$O9</f>
        <v>2831367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39.660969459232277</v>
      </c>
      <c r="U9" s="50">
        <f>IF(($E9       =0),0,(($Q9       /$E9       )*100))</f>
        <v>39.66611095544971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>
        <v>374157</v>
      </c>
      <c r="N10" s="93"/>
      <c r="O10" s="94"/>
      <c r="P10" s="93">
        <f t="shared" ref="P10:P15" si="1">$H10      +$J10      +$L10      +$N10</f>
        <v>2180000</v>
      </c>
      <c r="Q10" s="94">
        <f t="shared" ref="Q10:Q15" si="2">$I10      +$K10      +$M10      +$O10</f>
        <v>1018749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280.53089244851259</v>
      </c>
      <c r="T10" s="48">
        <f t="shared" ref="T10:T14" si="5">IF(($E10      =0),0,(($P10      /$E10      )*100))</f>
        <v>99.090909090909093</v>
      </c>
      <c r="U10" s="50">
        <f t="shared" ref="U10:U14" si="6">IF(($E10      =0),0,(($Q10      /$E10      )*100))</f>
        <v>46.30677272727273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/>
      <c r="O13" s="94"/>
      <c r="P13" s="93">
        <f t="shared" si="1"/>
        <v>12180000</v>
      </c>
      <c r="Q13" s="94">
        <f t="shared" si="2"/>
        <v>10563657</v>
      </c>
      <c r="R13" s="48">
        <f t="shared" si="3"/>
        <v>115.13583441138422</v>
      </c>
      <c r="S13" s="49">
        <f t="shared" si="4"/>
        <v>76.020257142587226</v>
      </c>
      <c r="T13" s="48">
        <f t="shared" si="5"/>
        <v>72.036905606813335</v>
      </c>
      <c r="U13" s="50">
        <f t="shared" si="6"/>
        <v>62.477271114265434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-15969000</v>
      </c>
      <c r="D15" s="95"/>
      <c r="E15" s="95">
        <f t="shared" si="0"/>
        <v>26246000</v>
      </c>
      <c r="F15" s="96">
        <f t="shared" ref="F15:O15" si="7">SUM(F9:F14)</f>
        <v>26246000</v>
      </c>
      <c r="G15" s="97">
        <f t="shared" si="7"/>
        <v>26246000</v>
      </c>
      <c r="H15" s="96">
        <f t="shared" si="7"/>
        <v>561000</v>
      </c>
      <c r="I15" s="97">
        <f t="shared" si="7"/>
        <v>591333</v>
      </c>
      <c r="J15" s="96">
        <f t="shared" si="7"/>
        <v>5484000</v>
      </c>
      <c r="K15" s="97">
        <f t="shared" si="7"/>
        <v>3909129</v>
      </c>
      <c r="L15" s="96">
        <f t="shared" si="7"/>
        <v>11146000</v>
      </c>
      <c r="M15" s="97">
        <f t="shared" si="7"/>
        <v>9913311</v>
      </c>
      <c r="N15" s="96">
        <f t="shared" si="7"/>
        <v>0</v>
      </c>
      <c r="O15" s="97">
        <f t="shared" si="7"/>
        <v>0</v>
      </c>
      <c r="P15" s="96">
        <f t="shared" si="1"/>
        <v>17191000</v>
      </c>
      <c r="Q15" s="97">
        <f t="shared" si="2"/>
        <v>14413773</v>
      </c>
      <c r="R15" s="52">
        <f t="shared" si="3"/>
        <v>103.24580598103574</v>
      </c>
      <c r="S15" s="53">
        <f t="shared" si="4"/>
        <v>153.59385684125544</v>
      </c>
      <c r="T15" s="52">
        <f>IF((SUM($E9:$E13))=0,0,(P15/(SUM($E9:$E13))*100))</f>
        <v>65.499504686428409</v>
      </c>
      <c r="U15" s="54">
        <f>IF((SUM($E9:$E13))=0,0,(Q15/(SUM($E9:$E13))*100))</f>
        <v>54.91797988264878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13150000</v>
      </c>
      <c r="D20" s="92"/>
      <c r="E20" s="92">
        <f t="shared" si="8"/>
        <v>13150000</v>
      </c>
      <c r="F20" s="93">
        <v>13150000</v>
      </c>
      <c r="G20" s="94">
        <v>13150000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13150000</v>
      </c>
      <c r="D24" s="95"/>
      <c r="E24" s="95">
        <f t="shared" si="8"/>
        <v>14300000</v>
      </c>
      <c r="F24" s="96">
        <f t="shared" ref="F24:O24" si="15">SUM(F17:F23)</f>
        <v>14300000</v>
      </c>
      <c r="G24" s="97">
        <f t="shared" si="15"/>
        <v>13150000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/>
      <c r="O28" s="94"/>
      <c r="P28" s="93">
        <f>$H28      +$J28      +$L28      +$N28</f>
        <v>20170000</v>
      </c>
      <c r="Q28" s="94">
        <f>$I28      +$K28      +$M28      +$O28</f>
        <v>18782652</v>
      </c>
      <c r="R28" s="48">
        <f>IF(($J28      =0),0,((($L28      -$J28      )/$J28      )*100))</f>
        <v>146.51362368590429</v>
      </c>
      <c r="S28" s="49">
        <f>IF(($K28      =0),0,((($M28      -$K28      )/$K28      )*100))</f>
        <v>18.145018866292812</v>
      </c>
      <c r="T28" s="48">
        <f>IF(($E28      =0),0,(($P28      /$E28      )*100))</f>
        <v>11.862752017314795</v>
      </c>
      <c r="U28" s="50">
        <f>IF(($E28      =0),0,(($Q28      /$E28      )*100))</f>
        <v>11.04679935069518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-100000000</v>
      </c>
      <c r="D30" s="95"/>
      <c r="E30" s="95">
        <f>$B30      +$C30      +$D30</f>
        <v>170028000</v>
      </c>
      <c r="F30" s="96">
        <f t="shared" ref="F30:O30" si="16">SUM(F26:F29)</f>
        <v>170028000</v>
      </c>
      <c r="G30" s="97">
        <f t="shared" si="16"/>
        <v>170028000</v>
      </c>
      <c r="H30" s="96">
        <f t="shared" si="16"/>
        <v>4019000</v>
      </c>
      <c r="I30" s="97">
        <f t="shared" si="16"/>
        <v>5312701</v>
      </c>
      <c r="J30" s="96">
        <f t="shared" si="16"/>
        <v>4661000</v>
      </c>
      <c r="K30" s="97">
        <f t="shared" si="16"/>
        <v>6174769</v>
      </c>
      <c r="L30" s="96">
        <f t="shared" si="16"/>
        <v>11490000</v>
      </c>
      <c r="M30" s="97">
        <f t="shared" si="16"/>
        <v>7295182</v>
      </c>
      <c r="N30" s="96">
        <f t="shared" si="16"/>
        <v>0</v>
      </c>
      <c r="O30" s="97">
        <f t="shared" si="16"/>
        <v>0</v>
      </c>
      <c r="P30" s="96">
        <f>$H30      +$J30      +$L30      +$N30</f>
        <v>20170000</v>
      </c>
      <c r="Q30" s="97">
        <f>$I30      +$K30      +$M30      +$O30</f>
        <v>18782652</v>
      </c>
      <c r="R30" s="52">
        <f>IF(($J30      =0),0,((($L30      -$J30      )/$J30      )*100))</f>
        <v>146.51362368590429</v>
      </c>
      <c r="S30" s="53">
        <f>IF(($K30      =0),0,((($M30      -$K30      )/$K30      )*100))</f>
        <v>18.145018866292812</v>
      </c>
      <c r="T30" s="52">
        <f>IF($E30   =0,0,($P30   /$E30   )*100)</f>
        <v>11.862752017314795</v>
      </c>
      <c r="U30" s="54">
        <f>IF($E30   =0,0,($Q30   /$E30   )*100)</f>
        <v>11.04679935069518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1263000</v>
      </c>
      <c r="H32" s="93"/>
      <c r="I32" s="94">
        <v>12592</v>
      </c>
      <c r="J32" s="93">
        <v>268000</v>
      </c>
      <c r="K32" s="94">
        <v>259606</v>
      </c>
      <c r="L32" s="93">
        <v>528000</v>
      </c>
      <c r="M32" s="94">
        <v>547886</v>
      </c>
      <c r="N32" s="93"/>
      <c r="O32" s="94"/>
      <c r="P32" s="93">
        <f>$H32      +$J32      +$L32      +$N32</f>
        <v>796000</v>
      </c>
      <c r="Q32" s="94">
        <f>$I32      +$K32      +$M32      +$O32</f>
        <v>820084</v>
      </c>
      <c r="R32" s="48">
        <f>IF(($J32      =0),0,((($L32      -$J32      )/$J32      )*100))</f>
        <v>97.014925373134332</v>
      </c>
      <c r="S32" s="49">
        <f>IF(($K32      =0),0,((($M32      -$K32      )/$K32      )*100))</f>
        <v>111.0451992634993</v>
      </c>
      <c r="T32" s="48">
        <f>IF(($E32      =0),0,(($P32      /$E32      )*100))</f>
        <v>63.024544734758514</v>
      </c>
      <c r="U32" s="50">
        <f>IF(($E32      =0),0,(($Q32      /$E32      )*100))</f>
        <v>64.931433095803641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0</v>
      </c>
      <c r="I33" s="97">
        <f t="shared" si="17"/>
        <v>12592</v>
      </c>
      <c r="J33" s="96">
        <f t="shared" si="17"/>
        <v>268000</v>
      </c>
      <c r="K33" s="97">
        <f t="shared" si="17"/>
        <v>259606</v>
      </c>
      <c r="L33" s="96">
        <f t="shared" si="17"/>
        <v>528000</v>
      </c>
      <c r="M33" s="97">
        <f t="shared" si="17"/>
        <v>547886</v>
      </c>
      <c r="N33" s="96">
        <f t="shared" si="17"/>
        <v>0</v>
      </c>
      <c r="O33" s="97">
        <f t="shared" si="17"/>
        <v>0</v>
      </c>
      <c r="P33" s="96">
        <f>$H33      +$J33      +$L33      +$N33</f>
        <v>796000</v>
      </c>
      <c r="Q33" s="97">
        <f>$I33      +$K33      +$M33      +$O33</f>
        <v>820084</v>
      </c>
      <c r="R33" s="52">
        <f>IF(($J33      =0),0,((($L33      -$J33      )/$J33      )*100))</f>
        <v>97.014925373134332</v>
      </c>
      <c r="S33" s="53">
        <f>IF(($K33      =0),0,((($M33      -$K33      )/$K33      )*100))</f>
        <v>111.0451992634993</v>
      </c>
      <c r="T33" s="52">
        <f>IF($E33   =0,0,($P33   /$E33   )*100)</f>
        <v>63.024544734758514</v>
      </c>
      <c r="U33" s="54">
        <f>IF($E33   =0,0,($Q33   /$E33   )*100)</f>
        <v>64.931433095803641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550000</v>
      </c>
      <c r="C36" s="92">
        <v>1072000</v>
      </c>
      <c r="D36" s="92"/>
      <c r="E36" s="92">
        <f t="shared" si="18"/>
        <v>1622000</v>
      </c>
      <c r="F36" s="93">
        <v>1622000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1072000</v>
      </c>
      <c r="D40" s="95"/>
      <c r="E40" s="95">
        <f t="shared" si="18"/>
        <v>1622000</v>
      </c>
      <c r="F40" s="96">
        <f t="shared" ref="F40:O40" si="25">SUM(F35:F39)</f>
        <v>1622000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/>
      <c r="O65" s="94"/>
      <c r="P65" s="93">
        <f t="shared" si="36"/>
        <v>34819000</v>
      </c>
      <c r="Q65" s="94">
        <f t="shared" si="37"/>
        <v>78570809</v>
      </c>
      <c r="R65" s="48">
        <f t="shared" si="38"/>
        <v>-14.387760541606696</v>
      </c>
      <c r="S65" s="49">
        <f t="shared" si="39"/>
        <v>286.66175014764474</v>
      </c>
      <c r="T65" s="48">
        <f t="shared" si="40"/>
        <v>19.836269170293736</v>
      </c>
      <c r="U65" s="50">
        <f t="shared" si="41"/>
        <v>44.761530091379349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0</v>
      </c>
      <c r="O66" s="97">
        <f t="shared" si="42"/>
        <v>0</v>
      </c>
      <c r="P66" s="96">
        <f t="shared" si="36"/>
        <v>34819000</v>
      </c>
      <c r="Q66" s="97">
        <f t="shared" si="37"/>
        <v>78570809</v>
      </c>
      <c r="R66" s="52">
        <f t="shared" si="38"/>
        <v>-14.387760541606696</v>
      </c>
      <c r="S66" s="53">
        <f t="shared" si="39"/>
        <v>286.66175014764474</v>
      </c>
      <c r="T66" s="52">
        <f>IF((+$E61+$E63+$E64++$E65) =0,0,(P66   /(+$E61+$E63+$E64+$E65) )*100)</f>
        <v>19.836269170293736</v>
      </c>
      <c r="U66" s="54">
        <f>IF((+$E61+$E63+$E65) =0,0,(Q66  /(+$E61+$E63+$E65) )*100)</f>
        <v>44.761530091379349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-218155000</v>
      </c>
      <c r="D67" s="104"/>
      <c r="E67" s="104">
        <f t="shared" si="35"/>
        <v>402491000</v>
      </c>
      <c r="F67" s="105">
        <f t="shared" ref="F67:O67" si="43">SUM(F9:F14,F17:F23,F26:F29,F32,F35:F39,F42:F52,F55:F58,F61:F65)</f>
        <v>402491000</v>
      </c>
      <c r="G67" s="106">
        <f t="shared" si="43"/>
        <v>386219000</v>
      </c>
      <c r="H67" s="105">
        <f t="shared" si="43"/>
        <v>4580000</v>
      </c>
      <c r="I67" s="106">
        <f t="shared" si="43"/>
        <v>20879659</v>
      </c>
      <c r="J67" s="105">
        <f t="shared" si="43"/>
        <v>29172000</v>
      </c>
      <c r="K67" s="106">
        <f t="shared" si="43"/>
        <v>23413727</v>
      </c>
      <c r="L67" s="105">
        <f t="shared" si="43"/>
        <v>39224000</v>
      </c>
      <c r="M67" s="106">
        <f t="shared" si="43"/>
        <v>68293932</v>
      </c>
      <c r="N67" s="105">
        <f t="shared" si="43"/>
        <v>0</v>
      </c>
      <c r="O67" s="106">
        <f t="shared" si="43"/>
        <v>0</v>
      </c>
      <c r="P67" s="105">
        <f t="shared" si="36"/>
        <v>72976000</v>
      </c>
      <c r="Q67" s="106">
        <f t="shared" si="37"/>
        <v>112587318</v>
      </c>
      <c r="R67" s="61">
        <f t="shared" si="38"/>
        <v>34.457699163581516</v>
      </c>
      <c r="S67" s="62">
        <f t="shared" si="39"/>
        <v>191.68330185108934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18.894979273417416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29.151159834187339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620646000</v>
      </c>
      <c r="C73" s="104">
        <f>SUM(C9:C14,C17:C23,C26:C29,C32,C35:C39,C42:C52,C55:C58,C61:C65,C69:C70)</f>
        <v>-218155000</v>
      </c>
      <c r="D73" s="104"/>
      <c r="E73" s="104">
        <f>$B73      +$C73      +$D73</f>
        <v>402491000</v>
      </c>
      <c r="F73" s="105">
        <f t="shared" ref="F73:O73" si="46">SUM(F9:F14,F17:F23,F26:F29,F32,F35:F39,F42:F52,F55:F58,F61:F65,F69:F70)</f>
        <v>402491000</v>
      </c>
      <c r="G73" s="106">
        <f t="shared" si="46"/>
        <v>386219000</v>
      </c>
      <c r="H73" s="105">
        <f t="shared" si="46"/>
        <v>4580000</v>
      </c>
      <c r="I73" s="106">
        <f t="shared" si="46"/>
        <v>20879659</v>
      </c>
      <c r="J73" s="105">
        <f t="shared" si="46"/>
        <v>29172000</v>
      </c>
      <c r="K73" s="106">
        <f t="shared" si="46"/>
        <v>23413727</v>
      </c>
      <c r="L73" s="105">
        <f t="shared" si="46"/>
        <v>39224000</v>
      </c>
      <c r="M73" s="106">
        <f t="shared" si="46"/>
        <v>68293932</v>
      </c>
      <c r="N73" s="105">
        <f t="shared" si="46"/>
        <v>0</v>
      </c>
      <c r="O73" s="106">
        <f t="shared" si="46"/>
        <v>0</v>
      </c>
      <c r="P73" s="105">
        <f>$H73      +$J73      +$L73      +$N73</f>
        <v>72976000</v>
      </c>
      <c r="Q73" s="106">
        <f>$I73      +$K73      +$M73      +$O73</f>
        <v>112587318</v>
      </c>
      <c r="R73" s="61">
        <f>IF(($J73      =0),0,((($L73      -$J73      )/$J73      )*100))</f>
        <v>34.457699163581516</v>
      </c>
      <c r="S73" s="62">
        <f>IF(($K73      =0),0,((($M73      -$K73      )/$K73      )*100))</f>
        <v>191.68330185108934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18.894979273417416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29.151159834187339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20eiFAbTCxDifGTNw748lOo1ymPZTrVDOLHvw5GDc69b0w4IsSPXDuU8Z76qx4UoOx40h1LH5Z3HdcI2OMIig==" saltValue="08juNyETCQmqH0FRWtTQ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>
        <v>19949000</v>
      </c>
      <c r="D9" s="92"/>
      <c r="E9" s="92">
        <f>$B9       +$C9       +$D9</f>
        <v>107731000</v>
      </c>
      <c r="F9" s="93">
        <v>107731000</v>
      </c>
      <c r="G9" s="94">
        <v>107731000</v>
      </c>
      <c r="H9" s="93">
        <v>17932000</v>
      </c>
      <c r="I9" s="94">
        <v>17931682</v>
      </c>
      <c r="J9" s="93">
        <v>22209000</v>
      </c>
      <c r="K9" s="94">
        <v>22209239</v>
      </c>
      <c r="L9" s="93">
        <v>18959000</v>
      </c>
      <c r="M9" s="94">
        <v>19324970</v>
      </c>
      <c r="N9" s="93"/>
      <c r="O9" s="94"/>
      <c r="P9" s="93">
        <f>$H9       +$J9       +$L9       +$N9</f>
        <v>59100000</v>
      </c>
      <c r="Q9" s="94">
        <f>$I9       +$K9       +$M9       +$O9</f>
        <v>59465891</v>
      </c>
      <c r="R9" s="48">
        <f>IF(($J9       =0),0,((($L9       -$J9       )/$J9       )*100))</f>
        <v>-14.633707055698139</v>
      </c>
      <c r="S9" s="49">
        <f>IF(($K9       =0),0,((($M9       -$K9       )/$K9       )*100))</f>
        <v>-12.986797971781023</v>
      </c>
      <c r="T9" s="48">
        <f>IF(($E9       =0),0,(($P9       /$E9       )*100))</f>
        <v>54.85886142336004</v>
      </c>
      <c r="U9" s="50">
        <f>IF(($E9       =0),0,(($Q9       /$E9       )*100))</f>
        <v>55.198495326322039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>
        <v>156000</v>
      </c>
      <c r="M10" s="94">
        <v>154530</v>
      </c>
      <c r="N10" s="93"/>
      <c r="O10" s="94"/>
      <c r="P10" s="93">
        <f t="shared" ref="P10:P15" si="1">$H10      +$J10      +$L10      +$N10</f>
        <v>470000</v>
      </c>
      <c r="Q10" s="94">
        <f t="shared" ref="Q10:Q15" si="2">$I10      +$K10      +$M10      +$O10</f>
        <v>467426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47</v>
      </c>
      <c r="U10" s="50">
        <f t="shared" ref="U10:U14" si="6">IF(($E10      =0),0,(($Q10      /$E10      )*100))</f>
        <v>46.742600000000003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216940000</v>
      </c>
      <c r="C13" s="92">
        <v>-20370000</v>
      </c>
      <c r="D13" s="92"/>
      <c r="E13" s="92">
        <f t="shared" si="0"/>
        <v>196570000</v>
      </c>
      <c r="F13" s="93">
        <v>196570000</v>
      </c>
      <c r="G13" s="94">
        <v>196570000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>
        <v>35340000</v>
      </c>
      <c r="M13" s="94">
        <v>34750350</v>
      </c>
      <c r="N13" s="93"/>
      <c r="O13" s="94"/>
      <c r="P13" s="93">
        <f t="shared" si="1"/>
        <v>86709000</v>
      </c>
      <c r="Q13" s="94">
        <f t="shared" si="2"/>
        <v>86118934</v>
      </c>
      <c r="R13" s="48">
        <f t="shared" si="3"/>
        <v>-16.246000710984713</v>
      </c>
      <c r="S13" s="49">
        <f t="shared" si="4"/>
        <v>-17.643927163458617</v>
      </c>
      <c r="T13" s="48">
        <f t="shared" si="5"/>
        <v>44.111003713689776</v>
      </c>
      <c r="U13" s="50">
        <f t="shared" si="6"/>
        <v>43.810822607722436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-2421000</v>
      </c>
      <c r="D15" s="95"/>
      <c r="E15" s="95">
        <f t="shared" si="0"/>
        <v>305301000</v>
      </c>
      <c r="F15" s="96">
        <f t="shared" ref="F15:O15" si="7">SUM(F9:F14)</f>
        <v>305301000</v>
      </c>
      <c r="G15" s="97">
        <f t="shared" si="7"/>
        <v>305301000</v>
      </c>
      <c r="H15" s="96">
        <f t="shared" si="7"/>
        <v>27264000</v>
      </c>
      <c r="I15" s="97">
        <f t="shared" si="7"/>
        <v>27263383</v>
      </c>
      <c r="J15" s="96">
        <f t="shared" si="7"/>
        <v>64560000</v>
      </c>
      <c r="K15" s="97">
        <f t="shared" si="7"/>
        <v>64559018</v>
      </c>
      <c r="L15" s="96">
        <f t="shared" si="7"/>
        <v>54455000</v>
      </c>
      <c r="M15" s="97">
        <f t="shared" si="7"/>
        <v>54229850</v>
      </c>
      <c r="N15" s="96">
        <f t="shared" si="7"/>
        <v>0</v>
      </c>
      <c r="O15" s="97">
        <f t="shared" si="7"/>
        <v>0</v>
      </c>
      <c r="P15" s="96">
        <f t="shared" si="1"/>
        <v>146279000</v>
      </c>
      <c r="Q15" s="97">
        <f t="shared" si="2"/>
        <v>146052251</v>
      </c>
      <c r="R15" s="52">
        <f t="shared" si="3"/>
        <v>-15.652106567534076</v>
      </c>
      <c r="S15" s="53">
        <f t="shared" si="4"/>
        <v>-15.999574219050233</v>
      </c>
      <c r="T15" s="52">
        <f>IF((SUM($E9:$E13))=0,0,(P15/(SUM($E9:$E13))*100))</f>
        <v>47.913043193438611</v>
      </c>
      <c r="U15" s="54">
        <f>IF((SUM($E9:$E13))=0,0,(Q15/(SUM($E9:$E13))*100))</f>
        <v>47.838772555609054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773213000</v>
      </c>
      <c r="C28" s="92">
        <v>-90000000</v>
      </c>
      <c r="D28" s="92"/>
      <c r="E28" s="92">
        <f>$B28      +$C28      +$D28</f>
        <v>683213000</v>
      </c>
      <c r="F28" s="93">
        <v>683213000</v>
      </c>
      <c r="G28" s="94">
        <v>683213000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>
        <v>155711000</v>
      </c>
      <c r="M28" s="94">
        <v>179070289</v>
      </c>
      <c r="N28" s="93"/>
      <c r="O28" s="94"/>
      <c r="P28" s="93">
        <f>$H28      +$J28      +$L28      +$N28</f>
        <v>385334000</v>
      </c>
      <c r="Q28" s="94">
        <f>$I28      +$K28      +$M28      +$O28</f>
        <v>280301855</v>
      </c>
      <c r="R28" s="48">
        <f>IF(($J28      =0),0,((($L28      -$J28      )/$J28      )*100))</f>
        <v>-5.0785774374855226</v>
      </c>
      <c r="S28" s="49">
        <f>IF(($K28      =0),0,((($M28      -$K28      )/$K28      )*100))</f>
        <v>163.16711790439541</v>
      </c>
      <c r="T28" s="48">
        <f>IF(($E28      =0),0,(($P28      /$E28      )*100))</f>
        <v>56.400273414001198</v>
      </c>
      <c r="U28" s="50">
        <f>IF(($E28      =0),0,(($Q28      /$E28      )*100))</f>
        <v>41.027008414652535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-90000000</v>
      </c>
      <c r="D30" s="95"/>
      <c r="E30" s="95">
        <f>$B30      +$C30      +$D30</f>
        <v>683213000</v>
      </c>
      <c r="F30" s="96">
        <f t="shared" ref="F30:O30" si="16">SUM(F26:F29)</f>
        <v>683213000</v>
      </c>
      <c r="G30" s="97">
        <f t="shared" si="16"/>
        <v>683213000</v>
      </c>
      <c r="H30" s="96">
        <f t="shared" si="16"/>
        <v>65581000</v>
      </c>
      <c r="I30" s="97">
        <f t="shared" si="16"/>
        <v>33187241</v>
      </c>
      <c r="J30" s="96">
        <f t="shared" si="16"/>
        <v>164042000</v>
      </c>
      <c r="K30" s="97">
        <f t="shared" si="16"/>
        <v>68044325</v>
      </c>
      <c r="L30" s="96">
        <f t="shared" si="16"/>
        <v>155711000</v>
      </c>
      <c r="M30" s="97">
        <f t="shared" si="16"/>
        <v>179070289</v>
      </c>
      <c r="N30" s="96">
        <f t="shared" si="16"/>
        <v>0</v>
      </c>
      <c r="O30" s="97">
        <f t="shared" si="16"/>
        <v>0</v>
      </c>
      <c r="P30" s="96">
        <f>$H30      +$J30      +$L30      +$N30</f>
        <v>385334000</v>
      </c>
      <c r="Q30" s="97">
        <f>$I30      +$K30      +$M30      +$O30</f>
        <v>280301855</v>
      </c>
      <c r="R30" s="52">
        <f>IF(($J30      =0),0,((($L30      -$J30      )/$J30      )*100))</f>
        <v>-5.0785774374855226</v>
      </c>
      <c r="S30" s="53">
        <f>IF(($K30      =0),0,((($M30      -$K30      )/$K30      )*100))</f>
        <v>163.16711790439541</v>
      </c>
      <c r="T30" s="52">
        <f>IF($E30   =0,0,($P30   /$E30   )*100)</f>
        <v>56.400273414001198</v>
      </c>
      <c r="U30" s="54">
        <f>IF($E30   =0,0,($Q30   /$E30   )*100)</f>
        <v>41.027008414652535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>
        <v>-1873000</v>
      </c>
      <c r="D32" s="92"/>
      <c r="E32" s="92">
        <f>$B32      +$C32      +$D32</f>
        <v>31646000</v>
      </c>
      <c r="F32" s="93">
        <v>31646000</v>
      </c>
      <c r="G32" s="94">
        <v>31646000</v>
      </c>
      <c r="H32" s="93">
        <v>2623000</v>
      </c>
      <c r="I32" s="94">
        <v>2623377</v>
      </c>
      <c r="J32" s="93">
        <v>4836000</v>
      </c>
      <c r="K32" s="94">
        <v>4836816</v>
      </c>
      <c r="L32" s="93">
        <v>12035000</v>
      </c>
      <c r="M32" s="94">
        <v>12172228</v>
      </c>
      <c r="N32" s="93"/>
      <c r="O32" s="94"/>
      <c r="P32" s="93">
        <f>$H32      +$J32      +$L32      +$N32</f>
        <v>19494000</v>
      </c>
      <c r="Q32" s="94">
        <f>$I32      +$K32      +$M32      +$O32</f>
        <v>19632421</v>
      </c>
      <c r="R32" s="48">
        <f>IF(($J32      =0),0,((($L32      -$J32      )/$J32      )*100))</f>
        <v>148.8626964433416</v>
      </c>
      <c r="S32" s="49">
        <f>IF(($K32      =0),0,((($M32      -$K32      )/$K32      )*100))</f>
        <v>151.65786748968745</v>
      </c>
      <c r="T32" s="48">
        <f>IF(($E32      =0),0,(($P32      /$E32      )*100))</f>
        <v>61.600202237249569</v>
      </c>
      <c r="U32" s="50">
        <f>IF(($E32      =0),0,(($Q32      /$E32      )*100))</f>
        <v>62.037606648549584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-1873000</v>
      </c>
      <c r="D33" s="95"/>
      <c r="E33" s="95">
        <f>$B33      +$C33      +$D33</f>
        <v>31646000</v>
      </c>
      <c r="F33" s="96">
        <f t="shared" ref="F33:O33" si="17">F32</f>
        <v>31646000</v>
      </c>
      <c r="G33" s="97">
        <f t="shared" si="17"/>
        <v>31646000</v>
      </c>
      <c r="H33" s="96">
        <f t="shared" si="17"/>
        <v>2623000</v>
      </c>
      <c r="I33" s="97">
        <f t="shared" si="17"/>
        <v>2623377</v>
      </c>
      <c r="J33" s="96">
        <f t="shared" si="17"/>
        <v>4836000</v>
      </c>
      <c r="K33" s="97">
        <f t="shared" si="17"/>
        <v>4836816</v>
      </c>
      <c r="L33" s="96">
        <f t="shared" si="17"/>
        <v>12035000</v>
      </c>
      <c r="M33" s="97">
        <f t="shared" si="17"/>
        <v>12172228</v>
      </c>
      <c r="N33" s="96">
        <f t="shared" si="17"/>
        <v>0</v>
      </c>
      <c r="O33" s="97">
        <f t="shared" si="17"/>
        <v>0</v>
      </c>
      <c r="P33" s="96">
        <f>$H33      +$J33      +$L33      +$N33</f>
        <v>19494000</v>
      </c>
      <c r="Q33" s="97">
        <f>$I33      +$K33      +$M33      +$O33</f>
        <v>19632421</v>
      </c>
      <c r="R33" s="52">
        <f>IF(($J33      =0),0,((($L33      -$J33      )/$J33      )*100))</f>
        <v>148.8626964433416</v>
      </c>
      <c r="S33" s="53">
        <f>IF(($K33      =0),0,((($M33      -$K33      )/$K33      )*100))</f>
        <v>151.65786748968745</v>
      </c>
      <c r="T33" s="52">
        <f>IF($E33   =0,0,($P33   /$E33   )*100)</f>
        <v>61.600202237249569</v>
      </c>
      <c r="U33" s="54">
        <f>IF($E33   =0,0,($Q33   /$E33   )*100)</f>
        <v>62.037606648549584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67941000</v>
      </c>
      <c r="C36" s="92">
        <v>-42809000</v>
      </c>
      <c r="D36" s="92"/>
      <c r="E36" s="92">
        <f t="shared" si="18"/>
        <v>25132000</v>
      </c>
      <c r="F36" s="93">
        <v>25132000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>
        <v>6276377</v>
      </c>
      <c r="N38" s="93"/>
      <c r="O38" s="94"/>
      <c r="P38" s="93">
        <f t="shared" si="19"/>
        <v>86000</v>
      </c>
      <c r="Q38" s="94">
        <f t="shared" si="20"/>
        <v>6382857</v>
      </c>
      <c r="R38" s="48">
        <f t="shared" si="21"/>
        <v>-100</v>
      </c>
      <c r="S38" s="49">
        <f t="shared" si="22"/>
        <v>11672.032785655338</v>
      </c>
      <c r="T38" s="48">
        <f t="shared" si="23"/>
        <v>1.075</v>
      </c>
      <c r="U38" s="50">
        <f t="shared" si="24"/>
        <v>79.785712499999988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-42809000</v>
      </c>
      <c r="D40" s="95"/>
      <c r="E40" s="95">
        <f t="shared" si="18"/>
        <v>33132000</v>
      </c>
      <c r="F40" s="96">
        <f t="shared" ref="F40:O40" si="25">SUM(F35:F39)</f>
        <v>33132000</v>
      </c>
      <c r="G40" s="97">
        <f t="shared" si="25"/>
        <v>8000000</v>
      </c>
      <c r="H40" s="96">
        <f t="shared" si="25"/>
        <v>52000</v>
      </c>
      <c r="I40" s="97">
        <f t="shared" si="25"/>
        <v>53164</v>
      </c>
      <c r="J40" s="96">
        <f t="shared" si="25"/>
        <v>34000</v>
      </c>
      <c r="K40" s="97">
        <f t="shared" si="25"/>
        <v>53316</v>
      </c>
      <c r="L40" s="96">
        <f t="shared" si="25"/>
        <v>0</v>
      </c>
      <c r="M40" s="97">
        <f t="shared" si="25"/>
        <v>6276377</v>
      </c>
      <c r="N40" s="96">
        <f t="shared" si="25"/>
        <v>0</v>
      </c>
      <c r="O40" s="97">
        <f t="shared" si="25"/>
        <v>0</v>
      </c>
      <c r="P40" s="96">
        <f t="shared" si="19"/>
        <v>86000</v>
      </c>
      <c r="Q40" s="97">
        <f t="shared" si="20"/>
        <v>6382857</v>
      </c>
      <c r="R40" s="52">
        <f t="shared" si="21"/>
        <v>-100</v>
      </c>
      <c r="S40" s="53">
        <f t="shared" si="22"/>
        <v>11672.032785655338</v>
      </c>
      <c r="T40" s="52">
        <f>IF((+$E35+$E38) =0,0,(P40   /(+$E35+$E38) )*100)</f>
        <v>1.075</v>
      </c>
      <c r="U40" s="54">
        <f>IF((+$E35+$E38) =0,0,(Q40   /(+$E35+$E38) )*100)</f>
        <v>79.785712499999988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761197000</v>
      </c>
      <c r="C65" s="92">
        <v>11833000</v>
      </c>
      <c r="D65" s="92"/>
      <c r="E65" s="92">
        <f t="shared" si="35"/>
        <v>773030000</v>
      </c>
      <c r="F65" s="93">
        <v>773030000</v>
      </c>
      <c r="G65" s="94">
        <v>773030000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>
        <v>161923000</v>
      </c>
      <c r="M65" s="94">
        <v>161923062</v>
      </c>
      <c r="N65" s="93"/>
      <c r="O65" s="94"/>
      <c r="P65" s="93">
        <f t="shared" si="36"/>
        <v>534897000</v>
      </c>
      <c r="Q65" s="94">
        <f t="shared" si="37"/>
        <v>430918063</v>
      </c>
      <c r="R65" s="48">
        <f t="shared" si="38"/>
        <v>10.568400639143437</v>
      </c>
      <c r="S65" s="49">
        <f t="shared" si="39"/>
        <v>10.568492806362244</v>
      </c>
      <c r="T65" s="48">
        <f t="shared" si="40"/>
        <v>69.194856603236616</v>
      </c>
      <c r="U65" s="50">
        <f t="shared" si="41"/>
        <v>55.744028433566619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11833000</v>
      </c>
      <c r="D66" s="95"/>
      <c r="E66" s="95">
        <f t="shared" si="35"/>
        <v>773030000</v>
      </c>
      <c r="F66" s="96">
        <f t="shared" ref="F66:O66" si="42">SUM(F61:F65)</f>
        <v>773030000</v>
      </c>
      <c r="G66" s="97">
        <f t="shared" si="42"/>
        <v>773030000</v>
      </c>
      <c r="H66" s="96">
        <f t="shared" si="42"/>
        <v>226528000</v>
      </c>
      <c r="I66" s="97">
        <f t="shared" si="42"/>
        <v>122549067</v>
      </c>
      <c r="J66" s="96">
        <f t="shared" si="42"/>
        <v>146446000</v>
      </c>
      <c r="K66" s="97">
        <f t="shared" si="42"/>
        <v>146445934</v>
      </c>
      <c r="L66" s="96">
        <f t="shared" si="42"/>
        <v>161923000</v>
      </c>
      <c r="M66" s="97">
        <f t="shared" si="42"/>
        <v>161923062</v>
      </c>
      <c r="N66" s="96">
        <f t="shared" si="42"/>
        <v>0</v>
      </c>
      <c r="O66" s="97">
        <f t="shared" si="42"/>
        <v>0</v>
      </c>
      <c r="P66" s="96">
        <f t="shared" si="36"/>
        <v>534897000</v>
      </c>
      <c r="Q66" s="97">
        <f t="shared" si="37"/>
        <v>430918063</v>
      </c>
      <c r="R66" s="52">
        <f t="shared" si="38"/>
        <v>10.568400639143437</v>
      </c>
      <c r="S66" s="53">
        <f t="shared" si="39"/>
        <v>10.568492806362244</v>
      </c>
      <c r="T66" s="52">
        <f>IF((+$E61+$E63+$E64++$E65) =0,0,(P66   /(+$E61+$E63+$E64+$E65) )*100)</f>
        <v>69.194856603236616</v>
      </c>
      <c r="U66" s="54">
        <f>IF((+$E61+$E63+$E65) =0,0,(Q66  /(+$E61+$E63+$E65) )*100)</f>
        <v>55.744028433566619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-125270000</v>
      </c>
      <c r="D67" s="104"/>
      <c r="E67" s="104">
        <f t="shared" si="35"/>
        <v>1826322000</v>
      </c>
      <c r="F67" s="105">
        <f t="shared" ref="F67:O67" si="43">SUM(F9:F14,F17:F23,F26:F29,F32,F35:F39,F42:F52,F55:F58,F61:F65)</f>
        <v>1826322000</v>
      </c>
      <c r="G67" s="106">
        <f t="shared" si="43"/>
        <v>1801190000</v>
      </c>
      <c r="H67" s="105">
        <f t="shared" si="43"/>
        <v>322048000</v>
      </c>
      <c r="I67" s="106">
        <f t="shared" si="43"/>
        <v>185676232</v>
      </c>
      <c r="J67" s="105">
        <f t="shared" si="43"/>
        <v>379918000</v>
      </c>
      <c r="K67" s="106">
        <f t="shared" si="43"/>
        <v>283939409</v>
      </c>
      <c r="L67" s="105">
        <f t="shared" si="43"/>
        <v>384124000</v>
      </c>
      <c r="M67" s="106">
        <f t="shared" si="43"/>
        <v>413671806</v>
      </c>
      <c r="N67" s="105">
        <f t="shared" si="43"/>
        <v>0</v>
      </c>
      <c r="O67" s="106">
        <f t="shared" si="43"/>
        <v>0</v>
      </c>
      <c r="P67" s="105">
        <f t="shared" si="36"/>
        <v>1086090000</v>
      </c>
      <c r="Q67" s="106">
        <f t="shared" si="37"/>
        <v>883287447</v>
      </c>
      <c r="R67" s="61">
        <f t="shared" si="38"/>
        <v>1.1070810016898385</v>
      </c>
      <c r="S67" s="62">
        <f t="shared" si="39"/>
        <v>45.69016941216497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60.298469345266184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49.03910453644535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1951592000</v>
      </c>
      <c r="C73" s="104">
        <f>SUM(C9:C14,C17:C23,C26:C29,C32,C35:C39,C42:C52,C55:C58,C61:C65,C69:C70)</f>
        <v>-125270000</v>
      </c>
      <c r="D73" s="104"/>
      <c r="E73" s="104">
        <f>$B73      +$C73      +$D73</f>
        <v>1826322000</v>
      </c>
      <c r="F73" s="105">
        <f t="shared" ref="F73:O73" si="46">SUM(F9:F14,F17:F23,F26:F29,F32,F35:F39,F42:F52,F55:F58,F61:F65,F69:F70)</f>
        <v>1826322000</v>
      </c>
      <c r="G73" s="106">
        <f t="shared" si="46"/>
        <v>1801190000</v>
      </c>
      <c r="H73" s="105">
        <f t="shared" si="46"/>
        <v>322048000</v>
      </c>
      <c r="I73" s="106">
        <f t="shared" si="46"/>
        <v>185676232</v>
      </c>
      <c r="J73" s="105">
        <f t="shared" si="46"/>
        <v>379918000</v>
      </c>
      <c r="K73" s="106">
        <f t="shared" si="46"/>
        <v>283939409</v>
      </c>
      <c r="L73" s="105">
        <f t="shared" si="46"/>
        <v>384124000</v>
      </c>
      <c r="M73" s="106">
        <f t="shared" si="46"/>
        <v>413671806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1086090000</v>
      </c>
      <c r="Q73" s="106">
        <f>$I73      +$K73      +$M73      +$O73</f>
        <v>883287447</v>
      </c>
      <c r="R73" s="61">
        <f>IF(($J73      =0),0,((($L73      -$J73      )/$J73      )*100))</f>
        <v>1.1070810016898385</v>
      </c>
      <c r="S73" s="62">
        <f>IF(($K73      =0),0,((($M73      -$K73      )/$K73      )*100))</f>
        <v>45.69016941216497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60.298469345266184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49.03910453644535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elo6YCbAhwY1vDPGbqToCJkH6qjtHPxzU4lG6p32f+AxMUhf//qMGQq5j5YVnJkQ3TBPyGoglrE/b5LnXrtTA==" saltValue="Px4TSXys0XRuqWewhUQe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>
        <v>-20000000</v>
      </c>
      <c r="D9" s="92"/>
      <c r="E9" s="92">
        <f>$B9       +$C9       +$D9</f>
        <v>35000000</v>
      </c>
      <c r="F9" s="93">
        <v>35000000</v>
      </c>
      <c r="G9" s="94">
        <v>35000000</v>
      </c>
      <c r="H9" s="93"/>
      <c r="I9" s="94"/>
      <c r="J9" s="93">
        <v>9982000</v>
      </c>
      <c r="K9" s="94"/>
      <c r="L9" s="93">
        <v>3408000</v>
      </c>
      <c r="M9" s="94"/>
      <c r="N9" s="93"/>
      <c r="O9" s="94"/>
      <c r="P9" s="93">
        <f>$H9       +$J9       +$L9       +$N9</f>
        <v>13390000</v>
      </c>
      <c r="Q9" s="94">
        <f>$I9       +$K9       +$M9       +$O9</f>
        <v>0</v>
      </c>
      <c r="R9" s="48">
        <f>IF(($J9       =0),0,((($L9       -$J9       )/$J9       )*100))</f>
        <v>-65.858545381687037</v>
      </c>
      <c r="S9" s="49">
        <f>IF(($K9       =0),0,((($M9       -$K9       )/$K9       )*100))</f>
        <v>0</v>
      </c>
      <c r="T9" s="48">
        <f>IF(($E9       =0),0,(($P9       /$E9       )*100))</f>
        <v>38.257142857142853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>
        <v>249000</v>
      </c>
      <c r="M10" s="94">
        <v>249879</v>
      </c>
      <c r="N10" s="93"/>
      <c r="O10" s="94"/>
      <c r="P10" s="93">
        <f t="shared" ref="P10:P15" si="1">$H10      +$J10      +$L10      +$N10</f>
        <v>747000</v>
      </c>
      <c r="Q10" s="94">
        <f t="shared" ref="Q10:Q15" si="2">$I10      +$K10      +$M10      +$O10</f>
        <v>749813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-1.7605422470120799E-2</v>
      </c>
      <c r="T10" s="48">
        <f t="shared" ref="T10:T14" si="5">IF(($E10      =0),0,(($P10      /$E10      )*100))</f>
        <v>74.7</v>
      </c>
      <c r="U10" s="50">
        <f t="shared" ref="U10:U14" si="6">IF(($E10      =0),0,(($Q10      /$E10      )*100))</f>
        <v>74.98129999999999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/>
      <c r="O11" s="94"/>
      <c r="P11" s="93">
        <f t="shared" si="1"/>
        <v>3862000</v>
      </c>
      <c r="Q11" s="94">
        <f t="shared" si="2"/>
        <v>3011306</v>
      </c>
      <c r="R11" s="48">
        <f t="shared" si="3"/>
        <v>-29.340836012861736</v>
      </c>
      <c r="S11" s="49">
        <f t="shared" si="4"/>
        <v>-29.378726983905288</v>
      </c>
      <c r="T11" s="48">
        <f t="shared" si="5"/>
        <v>69.348177410666196</v>
      </c>
      <c r="U11" s="50">
        <f t="shared" si="6"/>
        <v>54.072652181720237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134799000</v>
      </c>
      <c r="C13" s="92">
        <v>-37700000</v>
      </c>
      <c r="D13" s="92"/>
      <c r="E13" s="92">
        <f t="shared" si="0"/>
        <v>97099000</v>
      </c>
      <c r="F13" s="93">
        <v>97099000</v>
      </c>
      <c r="G13" s="94">
        <v>97099000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>
        <v>27605000</v>
      </c>
      <c r="M13" s="94">
        <v>5511000</v>
      </c>
      <c r="N13" s="93"/>
      <c r="O13" s="94"/>
      <c r="P13" s="93">
        <f t="shared" si="1"/>
        <v>63831000</v>
      </c>
      <c r="Q13" s="94">
        <f t="shared" si="2"/>
        <v>19009000</v>
      </c>
      <c r="R13" s="48">
        <f t="shared" si="3"/>
        <v>-0.28896514357955572</v>
      </c>
      <c r="S13" s="49">
        <f t="shared" si="4"/>
        <v>-7.6884422110552766</v>
      </c>
      <c r="T13" s="48">
        <f t="shared" si="5"/>
        <v>65.738061154079858</v>
      </c>
      <c r="U13" s="50">
        <f t="shared" si="6"/>
        <v>19.576926641880966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-58631000</v>
      </c>
      <c r="D15" s="95"/>
      <c r="E15" s="95">
        <f t="shared" si="0"/>
        <v>138668000</v>
      </c>
      <c r="F15" s="96">
        <f t="shared" ref="F15:O15" si="7">SUM(F9:F14)</f>
        <v>138668000</v>
      </c>
      <c r="G15" s="97">
        <f t="shared" si="7"/>
        <v>138668000</v>
      </c>
      <c r="H15" s="96">
        <f t="shared" si="7"/>
        <v>10529000</v>
      </c>
      <c r="I15" s="97">
        <f t="shared" si="7"/>
        <v>8663695</v>
      </c>
      <c r="J15" s="96">
        <f t="shared" si="7"/>
        <v>39160000</v>
      </c>
      <c r="K15" s="97">
        <f t="shared" si="7"/>
        <v>7465736</v>
      </c>
      <c r="L15" s="96">
        <f t="shared" si="7"/>
        <v>32141000</v>
      </c>
      <c r="M15" s="97">
        <f t="shared" si="7"/>
        <v>6640688</v>
      </c>
      <c r="N15" s="96">
        <f t="shared" si="7"/>
        <v>0</v>
      </c>
      <c r="O15" s="97">
        <f t="shared" si="7"/>
        <v>0</v>
      </c>
      <c r="P15" s="96">
        <f t="shared" si="1"/>
        <v>81830000</v>
      </c>
      <c r="Q15" s="97">
        <f t="shared" si="2"/>
        <v>22770119</v>
      </c>
      <c r="R15" s="52">
        <f t="shared" si="3"/>
        <v>-17.923901940755872</v>
      </c>
      <c r="S15" s="53">
        <f t="shared" si="4"/>
        <v>-11.051127444099281</v>
      </c>
      <c r="T15" s="52">
        <f>IF((SUM($E9:$E13))=0,0,(P15/(SUM($E9:$E13))*100))</f>
        <v>59.011451812963337</v>
      </c>
      <c r="U15" s="54">
        <f>IF((SUM($E9:$E13))=0,0,(Q15/(SUM($E9:$E13))*100))</f>
        <v>16.420601003836502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6500000</v>
      </c>
      <c r="D24" s="95"/>
      <c r="E24" s="95">
        <f t="shared" si="8"/>
        <v>61700000</v>
      </c>
      <c r="F24" s="96">
        <f t="shared" ref="F24:O24" si="15">SUM(F17:F23)</f>
        <v>61700000</v>
      </c>
      <c r="G24" s="97">
        <f t="shared" si="15"/>
        <v>61700000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1227523000</v>
      </c>
      <c r="C28" s="92">
        <v>-490000000</v>
      </c>
      <c r="D28" s="92"/>
      <c r="E28" s="92">
        <f>$B28      +$C28      +$D28</f>
        <v>737523000</v>
      </c>
      <c r="F28" s="93">
        <v>737523000</v>
      </c>
      <c r="G28" s="94">
        <v>737523000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>
        <v>47217000</v>
      </c>
      <c r="M28" s="94">
        <v>22906055</v>
      </c>
      <c r="N28" s="93"/>
      <c r="O28" s="94"/>
      <c r="P28" s="93">
        <f>$H28      +$J28      +$L28      +$N28</f>
        <v>135711000</v>
      </c>
      <c r="Q28" s="94">
        <f>$I28      +$K28      +$M28      +$O28</f>
        <v>105473055</v>
      </c>
      <c r="R28" s="48">
        <f>IF(($J28      =0),0,((($L28      -$J28      )/$J28      )*100))</f>
        <v>-18.442325629598923</v>
      </c>
      <c r="S28" s="49">
        <f>IF(($K28      =0),0,((($M28      -$K28      )/$K28      )*100))</f>
        <v>-60.557125391741572</v>
      </c>
      <c r="T28" s="48">
        <f>IF(($E28      =0),0,(($P28      /$E28      )*100))</f>
        <v>18.400917666296511</v>
      </c>
      <c r="U28" s="50">
        <f>IF(($E28      =0),0,(($Q28      /$E28      )*100))</f>
        <v>14.300985189614426</v>
      </c>
      <c r="V28" s="93">
        <v>262918000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-490000000</v>
      </c>
      <c r="D30" s="95"/>
      <c r="E30" s="95">
        <f>$B30      +$C30      +$D30</f>
        <v>737523000</v>
      </c>
      <c r="F30" s="96">
        <f t="shared" ref="F30:O30" si="16">SUM(F26:F29)</f>
        <v>737523000</v>
      </c>
      <c r="G30" s="97">
        <f t="shared" si="16"/>
        <v>737523000</v>
      </c>
      <c r="H30" s="96">
        <f t="shared" si="16"/>
        <v>30600000</v>
      </c>
      <c r="I30" s="97">
        <f t="shared" si="16"/>
        <v>24493000</v>
      </c>
      <c r="J30" s="96">
        <f t="shared" si="16"/>
        <v>57894000</v>
      </c>
      <c r="K30" s="97">
        <f t="shared" si="16"/>
        <v>58074000</v>
      </c>
      <c r="L30" s="96">
        <f t="shared" si="16"/>
        <v>47217000</v>
      </c>
      <c r="M30" s="97">
        <f t="shared" si="16"/>
        <v>22906055</v>
      </c>
      <c r="N30" s="96">
        <f t="shared" si="16"/>
        <v>0</v>
      </c>
      <c r="O30" s="97">
        <f t="shared" si="16"/>
        <v>0</v>
      </c>
      <c r="P30" s="96">
        <f>$H30      +$J30      +$L30      +$N30</f>
        <v>135711000</v>
      </c>
      <c r="Q30" s="97">
        <f>$I30      +$K30      +$M30      +$O30</f>
        <v>105473055</v>
      </c>
      <c r="R30" s="52">
        <f>IF(($J30      =0),0,((($L30      -$J30      )/$J30      )*100))</f>
        <v>-18.442325629598923</v>
      </c>
      <c r="S30" s="53">
        <f>IF(($K30      =0),0,((($M30      -$K30      )/$K30      )*100))</f>
        <v>-60.557125391741572</v>
      </c>
      <c r="T30" s="52">
        <f>IF($E30   =0,0,($P30   /$E30   )*100)</f>
        <v>18.400917666296511</v>
      </c>
      <c r="U30" s="54">
        <f>IF($E30   =0,0,($Q30   /$E30   )*100)</f>
        <v>14.300985189614426</v>
      </c>
      <c r="V30" s="96">
        <f>SUM(V26:V29)</f>
        <v>262918000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>
        <v>-781000</v>
      </c>
      <c r="D32" s="92"/>
      <c r="E32" s="92">
        <f>$B32      +$C32      +$D32</f>
        <v>13197000</v>
      </c>
      <c r="F32" s="93">
        <v>13197000</v>
      </c>
      <c r="G32" s="94">
        <v>13197000</v>
      </c>
      <c r="H32" s="93">
        <v>1894000</v>
      </c>
      <c r="I32" s="94">
        <v>1893666</v>
      </c>
      <c r="J32" s="93">
        <v>4537000</v>
      </c>
      <c r="K32" s="94">
        <v>4537000</v>
      </c>
      <c r="L32" s="93">
        <v>3622000</v>
      </c>
      <c r="M32" s="94">
        <v>3622000</v>
      </c>
      <c r="N32" s="93"/>
      <c r="O32" s="94"/>
      <c r="P32" s="93">
        <f>$H32      +$J32      +$L32      +$N32</f>
        <v>10053000</v>
      </c>
      <c r="Q32" s="94">
        <f>$I32      +$K32      +$M32      +$O32</f>
        <v>10052666</v>
      </c>
      <c r="R32" s="48">
        <f>IF(($J32      =0),0,((($L32      -$J32      )/$J32      )*100))</f>
        <v>-20.167511571523033</v>
      </c>
      <c r="S32" s="49">
        <f>IF(($K32      =0),0,((($M32      -$K32      )/$K32      )*100))</f>
        <v>-20.167511571523033</v>
      </c>
      <c r="T32" s="48">
        <f>IF(($E32      =0),0,(($P32      /$E32      )*100))</f>
        <v>76.176403728120022</v>
      </c>
      <c r="U32" s="50">
        <f>IF(($E32      =0),0,(($Q32      /$E32      )*100))</f>
        <v>76.173872849890117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-781000</v>
      </c>
      <c r="D33" s="95"/>
      <c r="E33" s="95">
        <f>$B33      +$C33      +$D33</f>
        <v>13197000</v>
      </c>
      <c r="F33" s="96">
        <f t="shared" ref="F33:O33" si="17">F32</f>
        <v>13197000</v>
      </c>
      <c r="G33" s="97">
        <f t="shared" si="17"/>
        <v>13197000</v>
      </c>
      <c r="H33" s="96">
        <f t="shared" si="17"/>
        <v>1894000</v>
      </c>
      <c r="I33" s="97">
        <f t="shared" si="17"/>
        <v>1893666</v>
      </c>
      <c r="J33" s="96">
        <f t="shared" si="17"/>
        <v>4537000</v>
      </c>
      <c r="K33" s="97">
        <f t="shared" si="17"/>
        <v>4537000</v>
      </c>
      <c r="L33" s="96">
        <f t="shared" si="17"/>
        <v>3622000</v>
      </c>
      <c r="M33" s="97">
        <f t="shared" si="17"/>
        <v>3622000</v>
      </c>
      <c r="N33" s="96">
        <f t="shared" si="17"/>
        <v>0</v>
      </c>
      <c r="O33" s="97">
        <f t="shared" si="17"/>
        <v>0</v>
      </c>
      <c r="P33" s="96">
        <f>$H33      +$J33      +$L33      +$N33</f>
        <v>10053000</v>
      </c>
      <c r="Q33" s="97">
        <f>$I33      +$K33      +$M33      +$O33</f>
        <v>10052666</v>
      </c>
      <c r="R33" s="52">
        <f>IF(($J33      =0),0,((($L33      -$J33      )/$J33      )*100))</f>
        <v>-20.167511571523033</v>
      </c>
      <c r="S33" s="53">
        <f>IF(($K33      =0),0,((($M33      -$K33      )/$K33      )*100))</f>
        <v>-20.167511571523033</v>
      </c>
      <c r="T33" s="52">
        <f>IF($E33   =0,0,($P33   /$E33   )*100)</f>
        <v>76.176403728120022</v>
      </c>
      <c r="U33" s="54">
        <f>IF($E33   =0,0,($Q33   /$E33   )*100)</f>
        <v>76.173872849890117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28498000</v>
      </c>
      <c r="C36" s="92">
        <v>-10585000</v>
      </c>
      <c r="D36" s="92"/>
      <c r="E36" s="92">
        <f t="shared" si="18"/>
        <v>17913000</v>
      </c>
      <c r="F36" s="93">
        <v>17913000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-10585000</v>
      </c>
      <c r="D40" s="95"/>
      <c r="E40" s="95">
        <f t="shared" si="18"/>
        <v>17913000</v>
      </c>
      <c r="F40" s="96">
        <f t="shared" ref="F40:O40" si="25">SUM(F35:F39)</f>
        <v>17913000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715075000</v>
      </c>
      <c r="C65" s="92">
        <v>-94113000</v>
      </c>
      <c r="D65" s="92"/>
      <c r="E65" s="92">
        <f t="shared" si="35"/>
        <v>620962000</v>
      </c>
      <c r="F65" s="93">
        <v>620962000</v>
      </c>
      <c r="G65" s="94">
        <v>620962000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>
        <v>283234000</v>
      </c>
      <c r="M65" s="94">
        <v>94810697</v>
      </c>
      <c r="N65" s="93"/>
      <c r="O65" s="94"/>
      <c r="P65" s="93">
        <f t="shared" si="36"/>
        <v>452035000</v>
      </c>
      <c r="Q65" s="94">
        <f t="shared" si="37"/>
        <v>194757612</v>
      </c>
      <c r="R65" s="48">
        <f t="shared" si="38"/>
        <v>126.74682976815679</v>
      </c>
      <c r="S65" s="49">
        <f t="shared" si="39"/>
        <v>1.9414132242491173</v>
      </c>
      <c r="T65" s="48">
        <f t="shared" si="40"/>
        <v>72.79591987915525</v>
      </c>
      <c r="U65" s="50">
        <f t="shared" si="41"/>
        <v>31.363853504723316</v>
      </c>
      <c r="V65" s="93">
        <v>88998000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-94113000</v>
      </c>
      <c r="D66" s="95"/>
      <c r="E66" s="95">
        <f t="shared" si="35"/>
        <v>620962000</v>
      </c>
      <c r="F66" s="96">
        <f t="shared" ref="F66:O66" si="42">SUM(F61:F65)</f>
        <v>620962000</v>
      </c>
      <c r="G66" s="97">
        <f t="shared" si="42"/>
        <v>620962000</v>
      </c>
      <c r="H66" s="96">
        <f t="shared" si="42"/>
        <v>43889000</v>
      </c>
      <c r="I66" s="97">
        <f t="shared" si="42"/>
        <v>6941831</v>
      </c>
      <c r="J66" s="96">
        <f t="shared" si="42"/>
        <v>124912000</v>
      </c>
      <c r="K66" s="97">
        <f t="shared" si="42"/>
        <v>93005084</v>
      </c>
      <c r="L66" s="96">
        <f t="shared" si="42"/>
        <v>283234000</v>
      </c>
      <c r="M66" s="97">
        <f t="shared" si="42"/>
        <v>94810697</v>
      </c>
      <c r="N66" s="96">
        <f t="shared" si="42"/>
        <v>0</v>
      </c>
      <c r="O66" s="97">
        <f t="shared" si="42"/>
        <v>0</v>
      </c>
      <c r="P66" s="96">
        <f t="shared" si="36"/>
        <v>452035000</v>
      </c>
      <c r="Q66" s="97">
        <f t="shared" si="37"/>
        <v>194757612</v>
      </c>
      <c r="R66" s="52">
        <f t="shared" si="38"/>
        <v>126.74682976815679</v>
      </c>
      <c r="S66" s="53">
        <f t="shared" si="39"/>
        <v>1.9414132242491173</v>
      </c>
      <c r="T66" s="52">
        <f>IF((+$E61+$E63+$E64++$E65) =0,0,(P66   /(+$E61+$E63+$E64+$E65) )*100)</f>
        <v>72.79591987915525</v>
      </c>
      <c r="U66" s="54">
        <f>IF((+$E61+$E63+$E65) =0,0,(Q66  /(+$E61+$E63+$E65) )*100)</f>
        <v>31.363853504723316</v>
      </c>
      <c r="V66" s="96">
        <f>SUM(V61:V65)</f>
        <v>88998000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-647610000</v>
      </c>
      <c r="D67" s="104"/>
      <c r="E67" s="104">
        <f t="shared" si="35"/>
        <v>1589963000</v>
      </c>
      <c r="F67" s="105">
        <f t="shared" ref="F67:O67" si="43">SUM(F9:F14,F17:F23,F26:F29,F32,F35:F39,F42:F52,F55:F58,F61:F65)</f>
        <v>1589963000</v>
      </c>
      <c r="G67" s="106">
        <f t="shared" si="43"/>
        <v>1572050000</v>
      </c>
      <c r="H67" s="105">
        <f t="shared" si="43"/>
        <v>86912000</v>
      </c>
      <c r="I67" s="106">
        <f t="shared" si="43"/>
        <v>41992192</v>
      </c>
      <c r="J67" s="105">
        <f t="shared" si="43"/>
        <v>226503000</v>
      </c>
      <c r="K67" s="106">
        <f t="shared" si="43"/>
        <v>163081820</v>
      </c>
      <c r="L67" s="105">
        <f t="shared" si="43"/>
        <v>366214000</v>
      </c>
      <c r="M67" s="106">
        <f t="shared" si="43"/>
        <v>127979440</v>
      </c>
      <c r="N67" s="105">
        <f t="shared" si="43"/>
        <v>0</v>
      </c>
      <c r="O67" s="106">
        <f t="shared" si="43"/>
        <v>0</v>
      </c>
      <c r="P67" s="105">
        <f t="shared" si="36"/>
        <v>679629000</v>
      </c>
      <c r="Q67" s="106">
        <f t="shared" si="37"/>
        <v>333053452</v>
      </c>
      <c r="R67" s="61">
        <f t="shared" si="38"/>
        <v>61.68174372966363</v>
      </c>
      <c r="S67" s="62">
        <f t="shared" si="39"/>
        <v>-21.524397998501609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43.232021882255658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21.185932508507999</v>
      </c>
      <c r="V67" s="105">
        <f>SUM(V9:V14,V17:V23,V26:V29,V32,V35:V39,V42:V52,V55:V58,V61:V65)</f>
        <v>351916000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2237573000</v>
      </c>
      <c r="C73" s="104">
        <f>SUM(C9:C14,C17:C23,C26:C29,C32,C35:C39,C42:C52,C55:C58,C61:C65,C69:C70)</f>
        <v>-647610000</v>
      </c>
      <c r="D73" s="104"/>
      <c r="E73" s="104">
        <f>$B73      +$C73      +$D73</f>
        <v>1589963000</v>
      </c>
      <c r="F73" s="105">
        <f t="shared" ref="F73:O73" si="46">SUM(F9:F14,F17:F23,F26:F29,F32,F35:F39,F42:F52,F55:F58,F61:F65,F69:F70)</f>
        <v>1589963000</v>
      </c>
      <c r="G73" s="106">
        <f t="shared" si="46"/>
        <v>1572050000</v>
      </c>
      <c r="H73" s="105">
        <f t="shared" si="46"/>
        <v>86912000</v>
      </c>
      <c r="I73" s="106">
        <f t="shared" si="46"/>
        <v>41992192</v>
      </c>
      <c r="J73" s="105">
        <f t="shared" si="46"/>
        <v>226503000</v>
      </c>
      <c r="K73" s="106">
        <f t="shared" si="46"/>
        <v>163081820</v>
      </c>
      <c r="L73" s="105">
        <f t="shared" si="46"/>
        <v>366214000</v>
      </c>
      <c r="M73" s="106">
        <f t="shared" si="46"/>
        <v>127979440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679629000</v>
      </c>
      <c r="Q73" s="106">
        <f>$I73      +$K73      +$M73      +$O73</f>
        <v>333053452</v>
      </c>
      <c r="R73" s="61">
        <f>IF(($J73      =0),0,((($L73      -$J73      )/$J73      )*100))</f>
        <v>61.68174372966363</v>
      </c>
      <c r="S73" s="62">
        <f>IF(($K73      =0),0,((($M73      -$K73      )/$K73      )*100))</f>
        <v>-21.524397998501609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43.232021882255658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21.185932508507999</v>
      </c>
      <c r="V73" s="105">
        <f>SUM(V9:V14,V17:V23,V26:V29,V32,V35:V39,V42:V52,V55:V58,V61:V65,V69:V70)</f>
        <v>351916000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q8BWK9Oza1c1DiLgZiy4GBX+CrQ2CtLc9svd+8gebSqTKcVyysABLzDplukppBAfk3hU7cIFccRM/z2WD+6HA==" saltValue="GPGQbX7MllQhDmuKYBYH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>
        <v>-15000000</v>
      </c>
      <c r="D9" s="92"/>
      <c r="E9" s="92">
        <f>$B9       +$C9       +$D9</f>
        <v>47000000</v>
      </c>
      <c r="F9" s="93">
        <v>47000000</v>
      </c>
      <c r="G9" s="94">
        <v>47000000</v>
      </c>
      <c r="H9" s="93"/>
      <c r="I9" s="94"/>
      <c r="J9" s="93">
        <v>4356000</v>
      </c>
      <c r="K9" s="94"/>
      <c r="L9" s="93">
        <v>2391000</v>
      </c>
      <c r="M9" s="94"/>
      <c r="N9" s="93"/>
      <c r="O9" s="94"/>
      <c r="P9" s="93">
        <f>$H9       +$J9       +$L9       +$N9</f>
        <v>6747000</v>
      </c>
      <c r="Q9" s="94">
        <f>$I9       +$K9       +$M9       +$O9</f>
        <v>0</v>
      </c>
      <c r="R9" s="48">
        <f>IF(($J9       =0),0,((($L9       -$J9       )/$J9       )*100))</f>
        <v>-45.110192837465561</v>
      </c>
      <c r="S9" s="49">
        <f>IF(($K9       =0),0,((($M9       -$K9       )/$K9       )*100))</f>
        <v>0</v>
      </c>
      <c r="T9" s="48">
        <f>IF(($E9       =0),0,(($P9       /$E9       )*100))</f>
        <v>14.355319148936172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>
        <v>160000</v>
      </c>
      <c r="M10" s="94"/>
      <c r="N10" s="93"/>
      <c r="O10" s="94"/>
      <c r="P10" s="93">
        <f t="shared" ref="P10:P15" si="1">$H10      +$J10      +$L10      +$N10</f>
        <v>306000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9.5890410958904102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13.90909090909091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155465000</v>
      </c>
      <c r="C13" s="92">
        <v>-15000000</v>
      </c>
      <c r="D13" s="92"/>
      <c r="E13" s="92">
        <f t="shared" si="0"/>
        <v>140465000</v>
      </c>
      <c r="F13" s="93">
        <v>140465000</v>
      </c>
      <c r="G13" s="94">
        <v>140465000</v>
      </c>
      <c r="H13" s="93">
        <v>7094000</v>
      </c>
      <c r="I13" s="94"/>
      <c r="J13" s="93">
        <v>19127000</v>
      </c>
      <c r="K13" s="94"/>
      <c r="L13" s="93">
        <v>61576000</v>
      </c>
      <c r="M13" s="94"/>
      <c r="N13" s="93"/>
      <c r="O13" s="94"/>
      <c r="P13" s="93">
        <f t="shared" si="1"/>
        <v>87797000</v>
      </c>
      <c r="Q13" s="94">
        <f t="shared" si="2"/>
        <v>0</v>
      </c>
      <c r="R13" s="48">
        <f t="shared" si="3"/>
        <v>221.93234694411044</v>
      </c>
      <c r="S13" s="49">
        <f t="shared" si="4"/>
        <v>0</v>
      </c>
      <c r="T13" s="48">
        <f t="shared" si="5"/>
        <v>62.504538497134519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-31000000</v>
      </c>
      <c r="D15" s="95"/>
      <c r="E15" s="95">
        <f t="shared" si="0"/>
        <v>189665000</v>
      </c>
      <c r="F15" s="96">
        <f t="shared" ref="F15:O15" si="7">SUM(F9:F14)</f>
        <v>189665000</v>
      </c>
      <c r="G15" s="97">
        <f t="shared" si="7"/>
        <v>189665000</v>
      </c>
      <c r="H15" s="96">
        <f t="shared" si="7"/>
        <v>7094000</v>
      </c>
      <c r="I15" s="97">
        <f t="shared" si="7"/>
        <v>0</v>
      </c>
      <c r="J15" s="96">
        <f t="shared" si="7"/>
        <v>23629000</v>
      </c>
      <c r="K15" s="97">
        <f t="shared" si="7"/>
        <v>0</v>
      </c>
      <c r="L15" s="96">
        <f t="shared" si="7"/>
        <v>64127000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94850000</v>
      </c>
      <c r="Q15" s="97">
        <f t="shared" si="2"/>
        <v>0</v>
      </c>
      <c r="R15" s="52">
        <f t="shared" si="3"/>
        <v>171.39108722332728</v>
      </c>
      <c r="S15" s="53">
        <f t="shared" si="4"/>
        <v>0</v>
      </c>
      <c r="T15" s="52">
        <f>IF((SUM($E9:$E13))=0,0,(P15/(SUM($E9:$E13))*100))</f>
        <v>50.00922679461155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830319000</v>
      </c>
      <c r="C28" s="92">
        <v>-90000000</v>
      </c>
      <c r="D28" s="92"/>
      <c r="E28" s="92">
        <f>$B28      +$C28      +$D28</f>
        <v>740319000</v>
      </c>
      <c r="F28" s="93">
        <v>740319000</v>
      </c>
      <c r="G28" s="94">
        <v>740319000</v>
      </c>
      <c r="H28" s="93">
        <v>36373000</v>
      </c>
      <c r="I28" s="94"/>
      <c r="J28" s="93">
        <v>210811000</v>
      </c>
      <c r="K28" s="94"/>
      <c r="L28" s="93">
        <v>204672000</v>
      </c>
      <c r="M28" s="94"/>
      <c r="N28" s="93"/>
      <c r="O28" s="94"/>
      <c r="P28" s="93">
        <f>$H28      +$J28      +$L28      +$N28</f>
        <v>451856000</v>
      </c>
      <c r="Q28" s="94">
        <f>$I28      +$K28      +$M28      +$O28</f>
        <v>0</v>
      </c>
      <c r="R28" s="48">
        <f>IF(($J28      =0),0,((($L28      -$J28      )/$J28      )*100))</f>
        <v>-2.9120871301782163</v>
      </c>
      <c r="S28" s="49">
        <f>IF(($K28      =0),0,((($M28      -$K28      )/$K28      )*100))</f>
        <v>0</v>
      </c>
      <c r="T28" s="48">
        <f>IF(($E28      =0),0,(($P28      /$E28      )*100))</f>
        <v>61.035310454006989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-90000000</v>
      </c>
      <c r="D30" s="95"/>
      <c r="E30" s="95">
        <f>$B30      +$C30      +$D30</f>
        <v>740319000</v>
      </c>
      <c r="F30" s="96">
        <f t="shared" ref="F30:O30" si="16">SUM(F26:F29)</f>
        <v>740319000</v>
      </c>
      <c r="G30" s="97">
        <f t="shared" si="16"/>
        <v>740319000</v>
      </c>
      <c r="H30" s="96">
        <f t="shared" si="16"/>
        <v>36373000</v>
      </c>
      <c r="I30" s="97">
        <f t="shared" si="16"/>
        <v>0</v>
      </c>
      <c r="J30" s="96">
        <f t="shared" si="16"/>
        <v>210811000</v>
      </c>
      <c r="K30" s="97">
        <f t="shared" si="16"/>
        <v>0</v>
      </c>
      <c r="L30" s="96">
        <f t="shared" si="16"/>
        <v>204672000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451856000</v>
      </c>
      <c r="Q30" s="97">
        <f>$I30      +$K30      +$M30      +$O30</f>
        <v>0</v>
      </c>
      <c r="R30" s="52">
        <f>IF(($J30      =0),0,((($L30      -$J30      )/$J30      )*100))</f>
        <v>-2.9120871301782163</v>
      </c>
      <c r="S30" s="53">
        <f>IF(($K30      =0),0,((($M30      -$K30      )/$K30      )*100))</f>
        <v>0</v>
      </c>
      <c r="T30" s="52">
        <f>IF($E30   =0,0,($P30   /$E30   )*100)</f>
        <v>61.035310454006989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>
        <v>-922000</v>
      </c>
      <c r="D32" s="92"/>
      <c r="E32" s="92">
        <f>$B32      +$C32      +$D32</f>
        <v>15580000</v>
      </c>
      <c r="F32" s="93">
        <v>15580000</v>
      </c>
      <c r="G32" s="94">
        <v>15580000</v>
      </c>
      <c r="H32" s="93">
        <v>4125000</v>
      </c>
      <c r="I32" s="94"/>
      <c r="J32" s="93">
        <v>7422000</v>
      </c>
      <c r="K32" s="94"/>
      <c r="L32" s="93"/>
      <c r="M32" s="94"/>
      <c r="N32" s="93"/>
      <c r="O32" s="94"/>
      <c r="P32" s="93">
        <f>$H32      +$J32      +$L32      +$N32</f>
        <v>11547000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74.114249037227211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-922000</v>
      </c>
      <c r="D33" s="95"/>
      <c r="E33" s="95">
        <f>$B33      +$C33      +$D33</f>
        <v>15580000</v>
      </c>
      <c r="F33" s="96">
        <f t="shared" ref="F33:O33" si="17">F32</f>
        <v>15580000</v>
      </c>
      <c r="G33" s="97">
        <f t="shared" si="17"/>
        <v>15580000</v>
      </c>
      <c r="H33" s="96">
        <f t="shared" si="17"/>
        <v>4125000</v>
      </c>
      <c r="I33" s="97">
        <f t="shared" si="17"/>
        <v>0</v>
      </c>
      <c r="J33" s="96">
        <f t="shared" si="17"/>
        <v>7422000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11547000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74.114249037227211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26901000</v>
      </c>
      <c r="C36" s="92">
        <v>1439000</v>
      </c>
      <c r="D36" s="92"/>
      <c r="E36" s="92">
        <f t="shared" si="18"/>
        <v>28340000</v>
      </c>
      <c r="F36" s="93">
        <v>28340000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>
        <v>-6000000</v>
      </c>
      <c r="D38" s="92"/>
      <c r="E38" s="92">
        <f t="shared" si="18"/>
        <v>2000000</v>
      </c>
      <c r="F38" s="93">
        <v>2000000</v>
      </c>
      <c r="G38" s="94">
        <v>2000000</v>
      </c>
      <c r="H38" s="93"/>
      <c r="I38" s="94"/>
      <c r="J38" s="93">
        <v>2000000</v>
      </c>
      <c r="K38" s="94"/>
      <c r="L38" s="93"/>
      <c r="M38" s="94"/>
      <c r="N38" s="93"/>
      <c r="O38" s="94"/>
      <c r="P38" s="93">
        <f t="shared" si="19"/>
        <v>2000000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-4561000</v>
      </c>
      <c r="D40" s="95"/>
      <c r="E40" s="95">
        <f t="shared" si="18"/>
        <v>30340000</v>
      </c>
      <c r="F40" s="96">
        <f t="shared" ref="F40:O40" si="25">SUM(F35:F39)</f>
        <v>30340000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619851000</v>
      </c>
      <c r="C65" s="92">
        <v>-84809000</v>
      </c>
      <c r="D65" s="92"/>
      <c r="E65" s="92">
        <f t="shared" si="35"/>
        <v>535042000</v>
      </c>
      <c r="F65" s="93">
        <v>535042000</v>
      </c>
      <c r="G65" s="94">
        <v>535042000</v>
      </c>
      <c r="H65" s="93">
        <v>23535000</v>
      </c>
      <c r="I65" s="94"/>
      <c r="J65" s="93">
        <v>121557000</v>
      </c>
      <c r="K65" s="94"/>
      <c r="L65" s="93">
        <v>72956000</v>
      </c>
      <c r="M65" s="94"/>
      <c r="N65" s="93"/>
      <c r="O65" s="94"/>
      <c r="P65" s="93">
        <f t="shared" si="36"/>
        <v>218048000</v>
      </c>
      <c r="Q65" s="94">
        <f t="shared" si="37"/>
        <v>0</v>
      </c>
      <c r="R65" s="48">
        <f t="shared" si="38"/>
        <v>-39.98206602663771</v>
      </c>
      <c r="S65" s="49">
        <f t="shared" si="39"/>
        <v>0</v>
      </c>
      <c r="T65" s="48">
        <f t="shared" si="40"/>
        <v>40.753436178842037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-84809000</v>
      </c>
      <c r="D66" s="95"/>
      <c r="E66" s="95">
        <f t="shared" si="35"/>
        <v>535042000</v>
      </c>
      <c r="F66" s="96">
        <f t="shared" ref="F66:O66" si="42">SUM(F61:F65)</f>
        <v>535042000</v>
      </c>
      <c r="G66" s="97">
        <f t="shared" si="42"/>
        <v>535042000</v>
      </c>
      <c r="H66" s="96">
        <f t="shared" si="42"/>
        <v>23535000</v>
      </c>
      <c r="I66" s="97">
        <f t="shared" si="42"/>
        <v>0</v>
      </c>
      <c r="J66" s="96">
        <f t="shared" si="42"/>
        <v>121557000</v>
      </c>
      <c r="K66" s="97">
        <f t="shared" si="42"/>
        <v>0</v>
      </c>
      <c r="L66" s="96">
        <f t="shared" si="42"/>
        <v>72956000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218048000</v>
      </c>
      <c r="Q66" s="97">
        <f t="shared" si="37"/>
        <v>0</v>
      </c>
      <c r="R66" s="52">
        <f t="shared" si="38"/>
        <v>-39.98206602663771</v>
      </c>
      <c r="S66" s="53">
        <f t="shared" si="39"/>
        <v>0</v>
      </c>
      <c r="T66" s="52">
        <f>IF((+$E61+$E63+$E64++$E65) =0,0,(P66   /(+$E61+$E63+$E64+$E65) )*100)</f>
        <v>40.753436178842037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-211292000</v>
      </c>
      <c r="D67" s="104"/>
      <c r="E67" s="104">
        <f t="shared" si="35"/>
        <v>1510946000</v>
      </c>
      <c r="F67" s="105">
        <f t="shared" ref="F67:O67" si="43">SUM(F9:F14,F17:F23,F26:F29,F32,F35:F39,F42:F52,F55:F58,F61:F65)</f>
        <v>1510946000</v>
      </c>
      <c r="G67" s="106">
        <f t="shared" si="43"/>
        <v>1482606000</v>
      </c>
      <c r="H67" s="105">
        <f t="shared" si="43"/>
        <v>71127000</v>
      </c>
      <c r="I67" s="106">
        <f t="shared" si="43"/>
        <v>0</v>
      </c>
      <c r="J67" s="105">
        <f t="shared" si="43"/>
        <v>365419000</v>
      </c>
      <c r="K67" s="106">
        <f t="shared" si="43"/>
        <v>0</v>
      </c>
      <c r="L67" s="105">
        <f t="shared" si="43"/>
        <v>341755000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778301000</v>
      </c>
      <c r="Q67" s="106">
        <f t="shared" si="37"/>
        <v>0</v>
      </c>
      <c r="R67" s="61">
        <f t="shared" si="38"/>
        <v>-6.4758537459737999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52.495470812879489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1722238000</v>
      </c>
      <c r="C73" s="104">
        <f>SUM(C9:C14,C17:C23,C26:C29,C32,C35:C39,C42:C52,C55:C58,C61:C65,C69:C70)</f>
        <v>-211292000</v>
      </c>
      <c r="D73" s="104"/>
      <c r="E73" s="104">
        <f>$B73      +$C73      +$D73</f>
        <v>1510946000</v>
      </c>
      <c r="F73" s="105">
        <f t="shared" ref="F73:O73" si="46">SUM(F9:F14,F17:F23,F26:F29,F32,F35:F39,F42:F52,F55:F58,F61:F65,F69:F70)</f>
        <v>1510946000</v>
      </c>
      <c r="G73" s="106">
        <f t="shared" si="46"/>
        <v>1482606000</v>
      </c>
      <c r="H73" s="105">
        <f t="shared" si="46"/>
        <v>71127000</v>
      </c>
      <c r="I73" s="106">
        <f t="shared" si="46"/>
        <v>0</v>
      </c>
      <c r="J73" s="105">
        <f t="shared" si="46"/>
        <v>365419000</v>
      </c>
      <c r="K73" s="106">
        <f t="shared" si="46"/>
        <v>0</v>
      </c>
      <c r="L73" s="105">
        <f t="shared" si="46"/>
        <v>341755000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778301000</v>
      </c>
      <c r="Q73" s="106">
        <f>$I73      +$K73      +$M73      +$O73</f>
        <v>0</v>
      </c>
      <c r="R73" s="61">
        <f>IF(($J73      =0),0,((($L73      -$J73      )/$J73      )*100))</f>
        <v>-6.4758537459737999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52.495470812879489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wldk67vngZjx+NXvIZrElx/XF5yhRsESF+wQETJ0i3gzAWgU/wkrkSxrXOgWKdlBj4zztGBC2flqpHc2b/7Dw==" saltValue="54wS5Y7WVvSlVVxUGQdZ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-19949000</v>
      </c>
      <c r="D9" s="92"/>
      <c r="E9" s="92">
        <f>$B9       +$C9       +$D9</f>
        <v>30000000</v>
      </c>
      <c r="F9" s="93">
        <v>30000000</v>
      </c>
      <c r="G9" s="94">
        <v>30000000</v>
      </c>
      <c r="H9" s="93"/>
      <c r="I9" s="94">
        <v>3352031</v>
      </c>
      <c r="J9" s="93">
        <v>4771000</v>
      </c>
      <c r="K9" s="94">
        <v>3680183</v>
      </c>
      <c r="L9" s="93">
        <v>2831000</v>
      </c>
      <c r="M9" s="94">
        <v>1835189</v>
      </c>
      <c r="N9" s="93"/>
      <c r="O9" s="94"/>
      <c r="P9" s="93">
        <f>$H9       +$J9       +$L9       +$N9</f>
        <v>7602000</v>
      </c>
      <c r="Q9" s="94">
        <f>$I9       +$K9       +$M9       +$O9</f>
        <v>8867403</v>
      </c>
      <c r="R9" s="48">
        <f>IF(($J9       =0),0,((($L9       -$J9       )/$J9       )*100))</f>
        <v>-40.662334940264095</v>
      </c>
      <c r="S9" s="49">
        <f>IF(($K9       =0),0,((($M9       -$K9       )/$K9       )*100))</f>
        <v>-50.133213484220761</v>
      </c>
      <c r="T9" s="48">
        <f>IF(($E9       =0),0,(($P9       /$E9       )*100))</f>
        <v>25.34</v>
      </c>
      <c r="U9" s="50">
        <f>IF(($E9       =0),0,(($Q9       /$E9       )*100))</f>
        <v>29.558010000000003</v>
      </c>
      <c r="V9" s="93">
        <v>8992000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212000</v>
      </c>
      <c r="I10" s="94">
        <v>212100</v>
      </c>
      <c r="J10" s="93">
        <v>214000</v>
      </c>
      <c r="K10" s="94">
        <v>212100</v>
      </c>
      <c r="L10" s="93">
        <v>64000</v>
      </c>
      <c r="M10" s="94">
        <v>92631</v>
      </c>
      <c r="N10" s="93"/>
      <c r="O10" s="94"/>
      <c r="P10" s="93">
        <f t="shared" ref="P10:P15" si="1">$H10      +$J10      +$L10      +$N10</f>
        <v>490000</v>
      </c>
      <c r="Q10" s="94">
        <f t="shared" ref="Q10:Q15" si="2">$I10      +$K10      +$M10      +$O10</f>
        <v>516831</v>
      </c>
      <c r="R10" s="48">
        <f t="shared" ref="R10:R15" si="3">IF(($J10      =0),0,((($L10      -$J10      )/$J10      )*100))</f>
        <v>-70.09345794392523</v>
      </c>
      <c r="S10" s="49">
        <f t="shared" ref="S10:S15" si="4">IF(($K10      =0),0,((($M10      -$K10      )/$K10      )*100))</f>
        <v>-56.326732673267323</v>
      </c>
      <c r="T10" s="48">
        <f t="shared" ref="T10:T14" si="5">IF(($E10      =0),0,(($P10      /$E10      )*100))</f>
        <v>49</v>
      </c>
      <c r="U10" s="50">
        <f t="shared" ref="U10:U14" si="6">IF(($E10      =0),0,(($Q10      /$E10      )*100))</f>
        <v>51.683100000000003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32000000</v>
      </c>
      <c r="C11" s="92">
        <v>-2530000</v>
      </c>
      <c r="D11" s="92"/>
      <c r="E11" s="92">
        <f t="shared" si="0"/>
        <v>29470000</v>
      </c>
      <c r="F11" s="93">
        <v>29470000</v>
      </c>
      <c r="G11" s="94">
        <v>29470000</v>
      </c>
      <c r="H11" s="93">
        <v>8723000</v>
      </c>
      <c r="I11" s="94">
        <v>12318256</v>
      </c>
      <c r="J11" s="93">
        <v>8012000</v>
      </c>
      <c r="K11" s="94">
        <v>2899928</v>
      </c>
      <c r="L11" s="93">
        <v>9572000</v>
      </c>
      <c r="M11" s="94">
        <v>9705282</v>
      </c>
      <c r="N11" s="93"/>
      <c r="O11" s="94"/>
      <c r="P11" s="93">
        <f t="shared" si="1"/>
        <v>26307000</v>
      </c>
      <c r="Q11" s="94">
        <f t="shared" si="2"/>
        <v>24923466</v>
      </c>
      <c r="R11" s="48">
        <f t="shared" si="3"/>
        <v>19.470793809286072</v>
      </c>
      <c r="S11" s="49">
        <f t="shared" si="4"/>
        <v>234.67320567958927</v>
      </c>
      <c r="T11" s="48">
        <f t="shared" si="5"/>
        <v>89.26705123854768</v>
      </c>
      <c r="U11" s="50">
        <f t="shared" si="6"/>
        <v>84.572331184255177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200003000</v>
      </c>
      <c r="C13" s="92">
        <v>25520000</v>
      </c>
      <c r="D13" s="92"/>
      <c r="E13" s="92">
        <f t="shared" si="0"/>
        <v>225523000</v>
      </c>
      <c r="F13" s="93">
        <v>225523000</v>
      </c>
      <c r="G13" s="94">
        <v>225523000</v>
      </c>
      <c r="H13" s="93">
        <v>79047000</v>
      </c>
      <c r="I13" s="94">
        <v>122178024</v>
      </c>
      <c r="J13" s="93">
        <v>56137000</v>
      </c>
      <c r="K13" s="94">
        <v>76836980</v>
      </c>
      <c r="L13" s="93">
        <v>51666000</v>
      </c>
      <c r="M13" s="94">
        <v>-2117230</v>
      </c>
      <c r="N13" s="93"/>
      <c r="O13" s="94"/>
      <c r="P13" s="93">
        <f t="shared" si="1"/>
        <v>186850000</v>
      </c>
      <c r="Q13" s="94">
        <f t="shared" si="2"/>
        <v>196897774</v>
      </c>
      <c r="R13" s="48">
        <f t="shared" si="3"/>
        <v>-7.9644441277588758</v>
      </c>
      <c r="S13" s="49">
        <f t="shared" si="4"/>
        <v>-102.75548310201677</v>
      </c>
      <c r="T13" s="48">
        <f t="shared" si="5"/>
        <v>82.851859898990341</v>
      </c>
      <c r="U13" s="50">
        <f t="shared" si="6"/>
        <v>87.307181085742911</v>
      </c>
      <c r="V13" s="93">
        <v>32982000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284952000</v>
      </c>
      <c r="C15" s="95">
        <f>SUM(C9:C14)</f>
        <v>1041000</v>
      </c>
      <c r="D15" s="95"/>
      <c r="E15" s="95">
        <f t="shared" si="0"/>
        <v>285993000</v>
      </c>
      <c r="F15" s="96">
        <f t="shared" ref="F15:O15" si="7">SUM(F9:F14)</f>
        <v>285993000</v>
      </c>
      <c r="G15" s="97">
        <f t="shared" si="7"/>
        <v>285993000</v>
      </c>
      <c r="H15" s="96">
        <f t="shared" si="7"/>
        <v>87982000</v>
      </c>
      <c r="I15" s="97">
        <f t="shared" si="7"/>
        <v>138060411</v>
      </c>
      <c r="J15" s="96">
        <f t="shared" si="7"/>
        <v>69134000</v>
      </c>
      <c r="K15" s="97">
        <f t="shared" si="7"/>
        <v>83629191</v>
      </c>
      <c r="L15" s="96">
        <f t="shared" si="7"/>
        <v>64133000</v>
      </c>
      <c r="M15" s="97">
        <f t="shared" si="7"/>
        <v>9515872</v>
      </c>
      <c r="N15" s="96">
        <f t="shared" si="7"/>
        <v>0</v>
      </c>
      <c r="O15" s="97">
        <f t="shared" si="7"/>
        <v>0</v>
      </c>
      <c r="P15" s="96">
        <f t="shared" si="1"/>
        <v>221249000</v>
      </c>
      <c r="Q15" s="97">
        <f t="shared" si="2"/>
        <v>231205474</v>
      </c>
      <c r="R15" s="52">
        <f t="shared" si="3"/>
        <v>-7.2337778806376027</v>
      </c>
      <c r="S15" s="53">
        <f t="shared" si="4"/>
        <v>-88.621351126067921</v>
      </c>
      <c r="T15" s="52">
        <f>IF((SUM($E9:$E13))=0,0,(P15/(SUM($E9:$E13))*100))</f>
        <v>77.361683677572529</v>
      </c>
      <c r="U15" s="54">
        <f>IF((SUM($E9:$E13))=0,0,(Q15/(SUM($E9:$E13))*100))</f>
        <v>80.84305350130947</v>
      </c>
      <c r="V15" s="96">
        <f>SUM(V9:V14)</f>
        <v>41974000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16666000</v>
      </c>
      <c r="C19" s="92"/>
      <c r="D19" s="92"/>
      <c r="E19" s="92">
        <f t="shared" si="8"/>
        <v>16666000</v>
      </c>
      <c r="F19" s="93">
        <v>16666000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16442000</v>
      </c>
      <c r="H21" s="93"/>
      <c r="I21" s="94"/>
      <c r="J21" s="93"/>
      <c r="K21" s="94">
        <v>142493037</v>
      </c>
      <c r="L21" s="93"/>
      <c r="M21" s="94">
        <v>540566236</v>
      </c>
      <c r="N21" s="93"/>
      <c r="O21" s="94"/>
      <c r="P21" s="93">
        <f t="shared" si="9"/>
        <v>0</v>
      </c>
      <c r="Q21" s="94">
        <f t="shared" si="10"/>
        <v>683059273</v>
      </c>
      <c r="R21" s="48">
        <f t="shared" si="11"/>
        <v>0</v>
      </c>
      <c r="S21" s="49">
        <f t="shared" si="12"/>
        <v>279.36326390460749</v>
      </c>
      <c r="T21" s="48">
        <f t="shared" si="13"/>
        <v>0</v>
      </c>
      <c r="U21" s="50">
        <f t="shared" si="14"/>
        <v>4154.3563617564769</v>
      </c>
      <c r="V21" s="93">
        <v>1534785000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33108000</v>
      </c>
      <c r="C24" s="95">
        <f>SUM(C17:C23)</f>
        <v>0</v>
      </c>
      <c r="D24" s="95"/>
      <c r="E24" s="95">
        <f t="shared" si="8"/>
        <v>33108000</v>
      </c>
      <c r="F24" s="96">
        <f t="shared" ref="F24:O24" si="15">SUM(F17:F23)</f>
        <v>33108000</v>
      </c>
      <c r="G24" s="97">
        <f t="shared" si="15"/>
        <v>16442000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142493037</v>
      </c>
      <c r="L24" s="96">
        <f t="shared" si="15"/>
        <v>0</v>
      </c>
      <c r="M24" s="97">
        <f t="shared" si="15"/>
        <v>540566236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683059273</v>
      </c>
      <c r="R24" s="52">
        <f t="shared" si="11"/>
        <v>0</v>
      </c>
      <c r="S24" s="53">
        <f t="shared" si="12"/>
        <v>279.36326390460749</v>
      </c>
      <c r="T24" s="52">
        <f>IF(($E24-$E19-$E23)   =0,0,($P24   /($E24-$E19-$E23)   )*100)</f>
        <v>0</v>
      </c>
      <c r="U24" s="54">
        <f>IF(($E24-$E19-$E23)   =0,0,($Q24   /($E24-$E19-$E23)   )*100)</f>
        <v>4154.3563617564769</v>
      </c>
      <c r="V24" s="96">
        <f>SUM(V17:V23)</f>
        <v>1534785000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952337000</v>
      </c>
      <c r="C28" s="92">
        <v>-350000000</v>
      </c>
      <c r="D28" s="92"/>
      <c r="E28" s="92">
        <f>$B28      +$C28      +$D28</f>
        <v>602337000</v>
      </c>
      <c r="F28" s="93">
        <v>602337000</v>
      </c>
      <c r="G28" s="94">
        <v>602337000</v>
      </c>
      <c r="H28" s="93">
        <v>36941000</v>
      </c>
      <c r="I28" s="94"/>
      <c r="J28" s="93">
        <v>98014000</v>
      </c>
      <c r="K28" s="94">
        <v>116936346</v>
      </c>
      <c r="L28" s="93">
        <v>100414000</v>
      </c>
      <c r="M28" s="94">
        <v>96304740</v>
      </c>
      <c r="N28" s="93"/>
      <c r="O28" s="94"/>
      <c r="P28" s="93">
        <f>$H28      +$J28      +$L28      +$N28</f>
        <v>235369000</v>
      </c>
      <c r="Q28" s="94">
        <f>$I28      +$K28      +$M28      +$O28</f>
        <v>213241086</v>
      </c>
      <c r="R28" s="48">
        <f>IF(($J28      =0),0,((($L28      -$J28      )/$J28      )*100))</f>
        <v>2.4486297875813658</v>
      </c>
      <c r="S28" s="49">
        <f>IF(($K28      =0),0,((($M28      -$K28      )/$K28      )*100))</f>
        <v>-17.643450223765331</v>
      </c>
      <c r="T28" s="48">
        <f>IF(($E28      =0),0,(($P28      /$E28      )*100))</f>
        <v>39.075965779953748</v>
      </c>
      <c r="U28" s="50">
        <f>IF(($E28      =0),0,(($Q28      /$E28      )*100))</f>
        <v>35.402289084017752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952337000</v>
      </c>
      <c r="C30" s="95">
        <f>SUM(C26:C29)</f>
        <v>-350000000</v>
      </c>
      <c r="D30" s="95"/>
      <c r="E30" s="95">
        <f>$B30      +$C30      +$D30</f>
        <v>602337000</v>
      </c>
      <c r="F30" s="96">
        <f t="shared" ref="F30:O30" si="16">SUM(F26:F29)</f>
        <v>602337000</v>
      </c>
      <c r="G30" s="97">
        <f t="shared" si="16"/>
        <v>602337000</v>
      </c>
      <c r="H30" s="96">
        <f t="shared" si="16"/>
        <v>36941000</v>
      </c>
      <c r="I30" s="97">
        <f t="shared" si="16"/>
        <v>0</v>
      </c>
      <c r="J30" s="96">
        <f t="shared" si="16"/>
        <v>98014000</v>
      </c>
      <c r="K30" s="97">
        <f t="shared" si="16"/>
        <v>116936346</v>
      </c>
      <c r="L30" s="96">
        <f t="shared" si="16"/>
        <v>100414000</v>
      </c>
      <c r="M30" s="97">
        <f t="shared" si="16"/>
        <v>96304740</v>
      </c>
      <c r="N30" s="96">
        <f t="shared" si="16"/>
        <v>0</v>
      </c>
      <c r="O30" s="97">
        <f t="shared" si="16"/>
        <v>0</v>
      </c>
      <c r="P30" s="96">
        <f>$H30      +$J30      +$L30      +$N30</f>
        <v>235369000</v>
      </c>
      <c r="Q30" s="97">
        <f>$I30      +$K30      +$M30      +$O30</f>
        <v>213241086</v>
      </c>
      <c r="R30" s="52">
        <f>IF(($J30      =0),0,((($L30      -$J30      )/$J30      )*100))</f>
        <v>2.4486297875813658</v>
      </c>
      <c r="S30" s="53">
        <f>IF(($K30      =0),0,((($M30      -$K30      )/$K30      )*100))</f>
        <v>-17.643450223765331</v>
      </c>
      <c r="T30" s="52">
        <f>IF($E30   =0,0,($P30   /$E30   )*100)</f>
        <v>39.075965779953748</v>
      </c>
      <c r="U30" s="54">
        <f>IF($E30   =0,0,($Q30   /$E30   )*100)</f>
        <v>35.402289084017752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60790000</v>
      </c>
      <c r="C32" s="92"/>
      <c r="D32" s="92"/>
      <c r="E32" s="92">
        <f>$B32      +$C32      +$D32</f>
        <v>60790000</v>
      </c>
      <c r="F32" s="93">
        <v>60790000</v>
      </c>
      <c r="G32" s="94">
        <v>60790000</v>
      </c>
      <c r="H32" s="93">
        <v>42553000</v>
      </c>
      <c r="I32" s="94">
        <v>15197000</v>
      </c>
      <c r="J32" s="93"/>
      <c r="K32" s="94">
        <v>27356000</v>
      </c>
      <c r="L32" s="93"/>
      <c r="M32" s="94">
        <v>18237000</v>
      </c>
      <c r="N32" s="93"/>
      <c r="O32" s="94"/>
      <c r="P32" s="93">
        <f>$H32      +$J32      +$L32      +$N32</f>
        <v>42553000</v>
      </c>
      <c r="Q32" s="94">
        <f>$I32      +$K32      +$M32      +$O32</f>
        <v>60790000</v>
      </c>
      <c r="R32" s="48">
        <f>IF(($J32      =0),0,((($L32      -$J32      )/$J32      )*100))</f>
        <v>0</v>
      </c>
      <c r="S32" s="49">
        <f>IF(($K32      =0),0,((($M32      -$K32      )/$K32      )*100))</f>
        <v>-33.334551835063607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60790000</v>
      </c>
      <c r="C33" s="95">
        <f>C32</f>
        <v>0</v>
      </c>
      <c r="D33" s="95"/>
      <c r="E33" s="95">
        <f>$B33      +$C33      +$D33</f>
        <v>60790000</v>
      </c>
      <c r="F33" s="96">
        <f t="shared" ref="F33:O33" si="17">F32</f>
        <v>60790000</v>
      </c>
      <c r="G33" s="97">
        <f t="shared" si="17"/>
        <v>60790000</v>
      </c>
      <c r="H33" s="96">
        <f t="shared" si="17"/>
        <v>42553000</v>
      </c>
      <c r="I33" s="97">
        <f t="shared" si="17"/>
        <v>15197000</v>
      </c>
      <c r="J33" s="96">
        <f t="shared" si="17"/>
        <v>0</v>
      </c>
      <c r="K33" s="97">
        <f t="shared" si="17"/>
        <v>27356000</v>
      </c>
      <c r="L33" s="96">
        <f t="shared" si="17"/>
        <v>0</v>
      </c>
      <c r="M33" s="97">
        <f t="shared" si="17"/>
        <v>18237000</v>
      </c>
      <c r="N33" s="96">
        <f t="shared" si="17"/>
        <v>0</v>
      </c>
      <c r="O33" s="97">
        <f t="shared" si="17"/>
        <v>0</v>
      </c>
      <c r="P33" s="96">
        <f>$H33      +$J33      +$L33      +$N33</f>
        <v>42553000</v>
      </c>
      <c r="Q33" s="97">
        <f>$I33      +$K33      +$M33      +$O33</f>
        <v>60790000</v>
      </c>
      <c r="R33" s="52">
        <f>IF(($J33      =0),0,((($L33      -$J33      )/$J33      )*100))</f>
        <v>0</v>
      </c>
      <c r="S33" s="53">
        <f>IF(($K33      =0),0,((($M33      -$K33      )/$K33      )*100))</f>
        <v>-33.334551835063607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29240000</v>
      </c>
      <c r="C36" s="92">
        <v>-9660000</v>
      </c>
      <c r="D36" s="92"/>
      <c r="E36" s="92">
        <f t="shared" si="18"/>
        <v>19580000</v>
      </c>
      <c r="F36" s="93">
        <v>19580000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/>
      <c r="I38" s="94"/>
      <c r="J38" s="93">
        <v>5992000</v>
      </c>
      <c r="K38" s="94">
        <v>6003610</v>
      </c>
      <c r="L38" s="93"/>
      <c r="M38" s="94"/>
      <c r="N38" s="93"/>
      <c r="O38" s="94"/>
      <c r="P38" s="93">
        <f t="shared" si="19"/>
        <v>5992000</v>
      </c>
      <c r="Q38" s="94">
        <f t="shared" si="20"/>
        <v>6003610</v>
      </c>
      <c r="R38" s="48">
        <f t="shared" si="21"/>
        <v>-100</v>
      </c>
      <c r="S38" s="49">
        <f t="shared" si="22"/>
        <v>-100</v>
      </c>
      <c r="T38" s="48">
        <f t="shared" si="23"/>
        <v>74.900000000000006</v>
      </c>
      <c r="U38" s="50">
        <f t="shared" si="24"/>
        <v>75.045124999999999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37240000</v>
      </c>
      <c r="C40" s="95">
        <f>SUM(C35:C39)</f>
        <v>-9660000</v>
      </c>
      <c r="D40" s="95"/>
      <c r="E40" s="95">
        <f t="shared" si="18"/>
        <v>27580000</v>
      </c>
      <c r="F40" s="96">
        <f t="shared" ref="F40:O40" si="25">SUM(F35:F39)</f>
        <v>27580000</v>
      </c>
      <c r="G40" s="97">
        <f t="shared" si="25"/>
        <v>8000000</v>
      </c>
      <c r="H40" s="96">
        <f t="shared" si="25"/>
        <v>0</v>
      </c>
      <c r="I40" s="97">
        <f t="shared" si="25"/>
        <v>0</v>
      </c>
      <c r="J40" s="96">
        <f t="shared" si="25"/>
        <v>5992000</v>
      </c>
      <c r="K40" s="97">
        <f t="shared" si="25"/>
        <v>6003610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5992000</v>
      </c>
      <c r="Q40" s="97">
        <f t="shared" si="20"/>
        <v>6003610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74.900000000000006</v>
      </c>
      <c r="U40" s="54">
        <f>IF((+$E35+$E38) =0,0,(Q40   /(+$E35+$E38) )*100)</f>
        <v>75.045124999999999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759318000</v>
      </c>
      <c r="C65" s="92">
        <v>10335000</v>
      </c>
      <c r="D65" s="92"/>
      <c r="E65" s="92">
        <f t="shared" si="35"/>
        <v>769653000</v>
      </c>
      <c r="F65" s="93">
        <v>769653000</v>
      </c>
      <c r="G65" s="94">
        <v>769653000</v>
      </c>
      <c r="H65" s="93">
        <v>150820000</v>
      </c>
      <c r="I65" s="94">
        <v>96628000</v>
      </c>
      <c r="J65" s="93">
        <v>209212000</v>
      </c>
      <c r="K65" s="94">
        <v>173736000</v>
      </c>
      <c r="L65" s="93">
        <v>121677000</v>
      </c>
      <c r="M65" s="94">
        <v>160970000</v>
      </c>
      <c r="N65" s="93"/>
      <c r="O65" s="94"/>
      <c r="P65" s="93">
        <f t="shared" si="36"/>
        <v>481709000</v>
      </c>
      <c r="Q65" s="94">
        <f t="shared" si="37"/>
        <v>431334000</v>
      </c>
      <c r="R65" s="48">
        <f t="shared" si="38"/>
        <v>-41.840334206450876</v>
      </c>
      <c r="S65" s="49">
        <f t="shared" si="39"/>
        <v>-7.3479301929364098</v>
      </c>
      <c r="T65" s="48">
        <f t="shared" si="40"/>
        <v>62.587815548045675</v>
      </c>
      <c r="U65" s="50">
        <f t="shared" si="41"/>
        <v>56.042658184922303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10335000</v>
      </c>
      <c r="D66" s="95"/>
      <c r="E66" s="95">
        <f t="shared" si="35"/>
        <v>769653000</v>
      </c>
      <c r="F66" s="96">
        <f t="shared" ref="F66:O66" si="42">SUM(F61:F65)</f>
        <v>769653000</v>
      </c>
      <c r="G66" s="97">
        <f t="shared" si="42"/>
        <v>769653000</v>
      </c>
      <c r="H66" s="96">
        <f t="shared" si="42"/>
        <v>150820000</v>
      </c>
      <c r="I66" s="97">
        <f t="shared" si="42"/>
        <v>96628000</v>
      </c>
      <c r="J66" s="96">
        <f t="shared" si="42"/>
        <v>209212000</v>
      </c>
      <c r="K66" s="97">
        <f t="shared" si="42"/>
        <v>173736000</v>
      </c>
      <c r="L66" s="96">
        <f t="shared" si="42"/>
        <v>121677000</v>
      </c>
      <c r="M66" s="97">
        <f t="shared" si="42"/>
        <v>160970000</v>
      </c>
      <c r="N66" s="96">
        <f t="shared" si="42"/>
        <v>0</v>
      </c>
      <c r="O66" s="97">
        <f t="shared" si="42"/>
        <v>0</v>
      </c>
      <c r="P66" s="96">
        <f t="shared" si="36"/>
        <v>481709000</v>
      </c>
      <c r="Q66" s="97">
        <f t="shared" si="37"/>
        <v>431334000</v>
      </c>
      <c r="R66" s="52">
        <f t="shared" si="38"/>
        <v>-41.840334206450876</v>
      </c>
      <c r="S66" s="53">
        <f t="shared" si="39"/>
        <v>-7.3479301929364098</v>
      </c>
      <c r="T66" s="52">
        <f>IF((+$E61+$E63+$E64++$E65) =0,0,(P66   /(+$E61+$E63+$E64+$E65) )*100)</f>
        <v>62.587815548045675</v>
      </c>
      <c r="U66" s="54">
        <f>IF((+$E61+$E63+$E65) =0,0,(Q66  /(+$E61+$E63+$E65) )*100)</f>
        <v>56.042658184922303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2127745000</v>
      </c>
      <c r="C67" s="104">
        <f>SUM(C9:C14,C17:C23,C26:C29,C32,C35:C39,C42:C52,C55:C58,C61:C65)</f>
        <v>-348284000</v>
      </c>
      <c r="D67" s="104"/>
      <c r="E67" s="104">
        <f t="shared" si="35"/>
        <v>1779461000</v>
      </c>
      <c r="F67" s="105">
        <f t="shared" ref="F67:O67" si="43">SUM(F9:F14,F17:F23,F26:F29,F32,F35:F39,F42:F52,F55:F58,F61:F65)</f>
        <v>1779461000</v>
      </c>
      <c r="G67" s="106">
        <f t="shared" si="43"/>
        <v>1743215000</v>
      </c>
      <c r="H67" s="105">
        <f t="shared" si="43"/>
        <v>318296000</v>
      </c>
      <c r="I67" s="106">
        <f t="shared" si="43"/>
        <v>249885411</v>
      </c>
      <c r="J67" s="105">
        <f t="shared" si="43"/>
        <v>382352000</v>
      </c>
      <c r="K67" s="106">
        <f t="shared" si="43"/>
        <v>550154184</v>
      </c>
      <c r="L67" s="105">
        <f t="shared" si="43"/>
        <v>286224000</v>
      </c>
      <c r="M67" s="106">
        <f t="shared" si="43"/>
        <v>825593848</v>
      </c>
      <c r="N67" s="105">
        <f t="shared" si="43"/>
        <v>0</v>
      </c>
      <c r="O67" s="106">
        <f t="shared" si="43"/>
        <v>0</v>
      </c>
      <c r="P67" s="105">
        <f t="shared" si="36"/>
        <v>986872000</v>
      </c>
      <c r="Q67" s="106">
        <f t="shared" si="37"/>
        <v>1625633443</v>
      </c>
      <c r="R67" s="61">
        <f t="shared" si="38"/>
        <v>-25.141231116876593</v>
      </c>
      <c r="S67" s="62">
        <f t="shared" si="39"/>
        <v>50.065903706732506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56.612179220578071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93.254902177872495</v>
      </c>
      <c r="V67" s="105">
        <f>SUM(V9:V14,V17:V23,V26:V29,V32,V35:V39,V42:V52,V55:V58,V61:V65)</f>
        <v>1576759000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2127745000</v>
      </c>
      <c r="C73" s="104">
        <f>SUM(C9:C14,C17:C23,C26:C29,C32,C35:C39,C42:C52,C55:C58,C61:C65,C69:C70)</f>
        <v>-348284000</v>
      </c>
      <c r="D73" s="104"/>
      <c r="E73" s="104">
        <f>$B73      +$C73      +$D73</f>
        <v>1779461000</v>
      </c>
      <c r="F73" s="105">
        <f t="shared" ref="F73:O73" si="46">SUM(F9:F14,F17:F23,F26:F29,F32,F35:F39,F42:F52,F55:F58,F61:F65,F69:F70)</f>
        <v>1779461000</v>
      </c>
      <c r="G73" s="106">
        <f t="shared" si="46"/>
        <v>1743215000</v>
      </c>
      <c r="H73" s="105">
        <f t="shared" si="46"/>
        <v>318296000</v>
      </c>
      <c r="I73" s="106">
        <f t="shared" si="46"/>
        <v>249885411</v>
      </c>
      <c r="J73" s="105">
        <f t="shared" si="46"/>
        <v>382352000</v>
      </c>
      <c r="K73" s="106">
        <f t="shared" si="46"/>
        <v>550154184</v>
      </c>
      <c r="L73" s="105">
        <f t="shared" si="46"/>
        <v>286224000</v>
      </c>
      <c r="M73" s="106">
        <f t="shared" si="46"/>
        <v>825593848</v>
      </c>
      <c r="N73" s="105">
        <f t="shared" si="46"/>
        <v>0</v>
      </c>
      <c r="O73" s="106">
        <f t="shared" si="46"/>
        <v>0</v>
      </c>
      <c r="P73" s="105">
        <f>$H73      +$J73      +$L73      +$N73</f>
        <v>986872000</v>
      </c>
      <c r="Q73" s="106">
        <f>$I73      +$K73      +$M73      +$O73</f>
        <v>1625633443</v>
      </c>
      <c r="R73" s="61">
        <f>IF(($J73      =0),0,((($L73      -$J73      )/$J73      )*100))</f>
        <v>-25.141231116876593</v>
      </c>
      <c r="S73" s="62">
        <f>IF(($K73      =0),0,((($M73      -$K73      )/$K73      )*100))</f>
        <v>50.065903706732506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56.612179220578071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93.254902177872495</v>
      </c>
      <c r="V73" s="105">
        <f>SUM(V9:V14,V17:V23,V26:V29,V32,V35:V39,V42:V52,V55:V58,V61:V65,V69:V70)</f>
        <v>1576759000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pB1eiRLThEhNeeLmiofuYQzKyv23sW8MhNibULMEfgfclAbtzYxmkV0CwHHNKfm771YOh4qex0yfvP9owWrhw==" saltValue="wbj40wytszmXUCIiNV6I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/>
      <c r="O9" s="94"/>
      <c r="P9" s="93">
        <f>$H9       +$J9       +$L9       +$N9</f>
        <v>49451000</v>
      </c>
      <c r="Q9" s="94">
        <f>$I9       +$K9       +$M9       +$O9</f>
        <v>34762106</v>
      </c>
      <c r="R9" s="48">
        <f>IF(($J9       =0),0,((($L9       -$J9       )/$J9       )*100))</f>
        <v>-1.7535545023696684</v>
      </c>
      <c r="S9" s="49">
        <f>IF(($K9       =0),0,((($M9       -$K9       )/$K9       )*100))</f>
        <v>0.19400840769715616</v>
      </c>
      <c r="T9" s="48">
        <f>IF(($E9       =0),0,(($P9       /$E9       )*100))</f>
        <v>71.796100294728276</v>
      </c>
      <c r="U9" s="50">
        <f>IF(($E9       =0),0,(($Q9       /$E9       )*100))</f>
        <v>50.469831729024207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>
        <v>129000</v>
      </c>
      <c r="M10" s="94">
        <v>21998</v>
      </c>
      <c r="N10" s="93"/>
      <c r="O10" s="94"/>
      <c r="P10" s="93">
        <f t="shared" ref="P10:P15" si="1">$H10      +$J10      +$L10      +$N10</f>
        <v>930000</v>
      </c>
      <c r="Q10" s="94">
        <f t="shared" ref="Q10:Q15" si="2">$I10      +$K10      +$M10      +$O10</f>
        <v>821997</v>
      </c>
      <c r="R10" s="48">
        <f t="shared" ref="R10:R15" si="3">IF(($J10      =0),0,((($L10      -$J10      )/$J10      )*100))</f>
        <v>-69.503546099290787</v>
      </c>
      <c r="S10" s="49">
        <f t="shared" ref="S10:S15" si="4">IF(($K10      =0),0,((($M10      -$K10      )/$K10      )*100))</f>
        <v>-94.798531160813297</v>
      </c>
      <c r="T10" s="48">
        <f t="shared" ref="T10:T14" si="5">IF(($E10      =0),0,(($P10      /$E10      )*100))</f>
        <v>93</v>
      </c>
      <c r="U10" s="50">
        <f t="shared" ref="U10:U14" si="6">IF(($E10      =0),0,(($Q10      /$E10      )*100))</f>
        <v>82.199699999999993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9000000</v>
      </c>
      <c r="C11" s="92">
        <v>920000</v>
      </c>
      <c r="D11" s="92"/>
      <c r="E11" s="92">
        <f t="shared" si="0"/>
        <v>9920000</v>
      </c>
      <c r="F11" s="93">
        <v>9920000</v>
      </c>
      <c r="G11" s="94">
        <v>9920000</v>
      </c>
      <c r="H11" s="93">
        <v>3542000</v>
      </c>
      <c r="I11" s="94">
        <v>2791244</v>
      </c>
      <c r="J11" s="93">
        <v>1458000</v>
      </c>
      <c r="K11" s="94">
        <v>1950713</v>
      </c>
      <c r="L11" s="93">
        <v>3171000</v>
      </c>
      <c r="M11" s="94">
        <v>3172849</v>
      </c>
      <c r="N11" s="93"/>
      <c r="O11" s="94"/>
      <c r="P11" s="93">
        <f t="shared" si="1"/>
        <v>8171000</v>
      </c>
      <c r="Q11" s="94">
        <f t="shared" si="2"/>
        <v>7914806</v>
      </c>
      <c r="R11" s="48">
        <f t="shared" si="3"/>
        <v>117.48971193415639</v>
      </c>
      <c r="S11" s="49">
        <f t="shared" si="4"/>
        <v>62.650733347242785</v>
      </c>
      <c r="T11" s="48">
        <f t="shared" si="5"/>
        <v>82.368951612903231</v>
      </c>
      <c r="U11" s="50">
        <f t="shared" si="6"/>
        <v>79.786350806451608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250890000</v>
      </c>
      <c r="C13" s="92">
        <v>-15000000</v>
      </c>
      <c r="D13" s="92"/>
      <c r="E13" s="92">
        <f t="shared" si="0"/>
        <v>235890000</v>
      </c>
      <c r="F13" s="93">
        <v>235890000</v>
      </c>
      <c r="G13" s="94">
        <v>235890000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>
        <v>51821000</v>
      </c>
      <c r="M13" s="94">
        <v>75484241</v>
      </c>
      <c r="N13" s="93"/>
      <c r="O13" s="94"/>
      <c r="P13" s="93">
        <f t="shared" si="1"/>
        <v>128286000</v>
      </c>
      <c r="Q13" s="94">
        <f t="shared" si="2"/>
        <v>149659277</v>
      </c>
      <c r="R13" s="48">
        <f t="shared" si="3"/>
        <v>9.140498304584991</v>
      </c>
      <c r="S13" s="49">
        <f t="shared" si="4"/>
        <v>76.635193609890564</v>
      </c>
      <c r="T13" s="48">
        <f t="shared" si="5"/>
        <v>54.383822968332694</v>
      </c>
      <c r="U13" s="50">
        <f t="shared" si="6"/>
        <v>63.444519479418368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2500000</v>
      </c>
      <c r="C14" s="92">
        <v>-2193000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-16273000</v>
      </c>
      <c r="D15" s="95"/>
      <c r="E15" s="95">
        <f t="shared" si="0"/>
        <v>315994000</v>
      </c>
      <c r="F15" s="96">
        <f t="shared" ref="F15:O15" si="7">SUM(F9:F14)</f>
        <v>315994000</v>
      </c>
      <c r="G15" s="97">
        <f t="shared" si="7"/>
        <v>315687000</v>
      </c>
      <c r="H15" s="96">
        <f t="shared" si="7"/>
        <v>53074000</v>
      </c>
      <c r="I15" s="97">
        <f t="shared" si="7"/>
        <v>41322276</v>
      </c>
      <c r="J15" s="96">
        <f t="shared" si="7"/>
        <v>64132000</v>
      </c>
      <c r="K15" s="97">
        <f t="shared" si="7"/>
        <v>59118907</v>
      </c>
      <c r="L15" s="96">
        <f t="shared" si="7"/>
        <v>69632000</v>
      </c>
      <c r="M15" s="97">
        <f t="shared" si="7"/>
        <v>92717003</v>
      </c>
      <c r="N15" s="96">
        <f t="shared" si="7"/>
        <v>0</v>
      </c>
      <c r="O15" s="97">
        <f t="shared" si="7"/>
        <v>0</v>
      </c>
      <c r="P15" s="96">
        <f t="shared" si="1"/>
        <v>186838000</v>
      </c>
      <c r="Q15" s="97">
        <f t="shared" si="2"/>
        <v>193158186</v>
      </c>
      <c r="R15" s="52">
        <f t="shared" si="3"/>
        <v>8.5760618723882001</v>
      </c>
      <c r="S15" s="53">
        <f t="shared" si="4"/>
        <v>56.831388983561546</v>
      </c>
      <c r="T15" s="52">
        <f>IF((SUM($E9:$E13))=0,0,(P15/(SUM($E9:$E13))*100))</f>
        <v>59.184572060300233</v>
      </c>
      <c r="U15" s="54">
        <f>IF((SUM($E9:$E13))=0,0,(Q15/(SUM($E9:$E13))*100))</f>
        <v>61.186613956228797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4450000</v>
      </c>
      <c r="D20" s="92"/>
      <c r="E20" s="92">
        <f t="shared" si="8"/>
        <v>4450000</v>
      </c>
      <c r="F20" s="93">
        <v>4450000</v>
      </c>
      <c r="G20" s="94">
        <v>4450000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4450000</v>
      </c>
      <c r="D24" s="95"/>
      <c r="E24" s="95">
        <f t="shared" si="8"/>
        <v>4450000</v>
      </c>
      <c r="F24" s="96">
        <f t="shared" ref="F24:O24" si="15">SUM(F17:F23)</f>
        <v>4450000</v>
      </c>
      <c r="G24" s="97">
        <f t="shared" si="15"/>
        <v>4450000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1777845000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>
        <v>300062000</v>
      </c>
      <c r="M28" s="94">
        <v>302709255</v>
      </c>
      <c r="N28" s="93"/>
      <c r="O28" s="94"/>
      <c r="P28" s="93">
        <f>$H28      +$J28      +$L28      +$N28</f>
        <v>1016088000</v>
      </c>
      <c r="Q28" s="94">
        <f>$I28      +$K28      +$M28      +$O28</f>
        <v>1014087644</v>
      </c>
      <c r="R28" s="48">
        <f>IF(($J28      =0),0,((($L28      -$J28      )/$J28      )*100))</f>
        <v>-34.98283901610359</v>
      </c>
      <c r="S28" s="49">
        <f>IF(($K28      =0),0,((($M28      -$K28      )/$K28      )*100))</f>
        <v>-33.084388859640761</v>
      </c>
      <c r="T28" s="48">
        <f>IF(($E28      =0),0,(($P28      /$E28      )*100))</f>
        <v>57.152788910169342</v>
      </c>
      <c r="U28" s="50">
        <f>IF(($E28      =0),0,(($Q28      /$E28      )*100))</f>
        <v>57.040273139671903</v>
      </c>
      <c r="V28" s="93">
        <v>17681000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1777845000</v>
      </c>
      <c r="H30" s="96">
        <f t="shared" si="16"/>
        <v>254514000</v>
      </c>
      <c r="I30" s="97">
        <f t="shared" si="16"/>
        <v>259003749</v>
      </c>
      <c r="J30" s="96">
        <f t="shared" si="16"/>
        <v>461512000</v>
      </c>
      <c r="K30" s="97">
        <f t="shared" si="16"/>
        <v>452374640</v>
      </c>
      <c r="L30" s="96">
        <f t="shared" si="16"/>
        <v>300062000</v>
      </c>
      <c r="M30" s="97">
        <f t="shared" si="16"/>
        <v>302709255</v>
      </c>
      <c r="N30" s="96">
        <f t="shared" si="16"/>
        <v>0</v>
      </c>
      <c r="O30" s="97">
        <f t="shared" si="16"/>
        <v>0</v>
      </c>
      <c r="P30" s="96">
        <f>$H30      +$J30      +$L30      +$N30</f>
        <v>1016088000</v>
      </c>
      <c r="Q30" s="97">
        <f>$I30      +$K30      +$M30      +$O30</f>
        <v>1014087644</v>
      </c>
      <c r="R30" s="52">
        <f>IF(($J30      =0),0,((($L30      -$J30      )/$J30      )*100))</f>
        <v>-34.98283901610359</v>
      </c>
      <c r="S30" s="53">
        <f>IF(($K30      =0),0,((($M30      -$K30      )/$K30      )*100))</f>
        <v>-33.084388859640761</v>
      </c>
      <c r="T30" s="52">
        <f>IF($E30   =0,0,($P30   /$E30   )*100)</f>
        <v>57.152788910169342</v>
      </c>
      <c r="U30" s="54">
        <f>IF($E30   =0,0,($Q30   /$E30   )*100)</f>
        <v>57.040273139671903</v>
      </c>
      <c r="V30" s="96">
        <f>SUM(V26:V29)</f>
        <v>17681000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>
        <v>-3495000</v>
      </c>
      <c r="D32" s="92"/>
      <c r="E32" s="92">
        <f>$B32      +$C32      +$D32</f>
        <v>59093000</v>
      </c>
      <c r="F32" s="93">
        <v>59093000</v>
      </c>
      <c r="G32" s="94">
        <v>59093000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>
        <v>4723000</v>
      </c>
      <c r="M32" s="94">
        <v>4515398</v>
      </c>
      <c r="N32" s="93"/>
      <c r="O32" s="94"/>
      <c r="P32" s="93">
        <f>$H32      +$J32      +$L32      +$N32</f>
        <v>41889000</v>
      </c>
      <c r="Q32" s="94">
        <f>$I32      +$K32      +$M32      +$O32</f>
        <v>41680740</v>
      </c>
      <c r="R32" s="48">
        <f>IF(($J32      =0),0,((($L32      -$J32      )/$J32      )*100))</f>
        <v>-57.68300331511513</v>
      </c>
      <c r="S32" s="49">
        <f>IF(($K32      =0),0,((($M32      -$K32      )/$K32      )*100))</f>
        <v>-59.541771880148112</v>
      </c>
      <c r="T32" s="48">
        <f>IF(($E32      =0),0,(($P32      /$E32      )*100))</f>
        <v>70.886568629110045</v>
      </c>
      <c r="U32" s="50">
        <f>IF(($E32      =0),0,(($Q32      /$E32      )*100))</f>
        <v>70.53414109962263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-3495000</v>
      </c>
      <c r="D33" s="95"/>
      <c r="E33" s="95">
        <f>$B33      +$C33      +$D33</f>
        <v>59093000</v>
      </c>
      <c r="F33" s="96">
        <f t="shared" ref="F33:O33" si="17">F32</f>
        <v>59093000</v>
      </c>
      <c r="G33" s="97">
        <f t="shared" si="17"/>
        <v>59093000</v>
      </c>
      <c r="H33" s="96">
        <f t="shared" si="17"/>
        <v>26005000</v>
      </c>
      <c r="I33" s="97">
        <f t="shared" si="17"/>
        <v>26004700</v>
      </c>
      <c r="J33" s="96">
        <f t="shared" si="17"/>
        <v>11161000</v>
      </c>
      <c r="K33" s="97">
        <f t="shared" si="17"/>
        <v>11160642</v>
      </c>
      <c r="L33" s="96">
        <f t="shared" si="17"/>
        <v>4723000</v>
      </c>
      <c r="M33" s="97">
        <f t="shared" si="17"/>
        <v>4515398</v>
      </c>
      <c r="N33" s="96">
        <f t="shared" si="17"/>
        <v>0</v>
      </c>
      <c r="O33" s="97">
        <f t="shared" si="17"/>
        <v>0</v>
      </c>
      <c r="P33" s="96">
        <f>$H33      +$J33      +$L33      +$N33</f>
        <v>41889000</v>
      </c>
      <c r="Q33" s="97">
        <f>$I33      +$K33      +$M33      +$O33</f>
        <v>41680740</v>
      </c>
      <c r="R33" s="52">
        <f>IF(($J33      =0),0,((($L33      -$J33      )/$J33      )*100))</f>
        <v>-57.68300331511513</v>
      </c>
      <c r="S33" s="53">
        <f>IF(($K33      =0),0,((($M33      -$K33      )/$K33      )*100))</f>
        <v>-59.541771880148112</v>
      </c>
      <c r="T33" s="52">
        <f>IF($E33   =0,0,($P33   /$E33   )*100)</f>
        <v>70.886568629110045</v>
      </c>
      <c r="U33" s="54">
        <f>IF($E33   =0,0,($Q33   /$E33   )*100)</f>
        <v>70.53414109962263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62349000</v>
      </c>
      <c r="C36" s="92">
        <v>9439000</v>
      </c>
      <c r="D36" s="92"/>
      <c r="E36" s="92">
        <f t="shared" si="18"/>
        <v>71788000</v>
      </c>
      <c r="F36" s="93">
        <v>71788000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>
        <v>-1</v>
      </c>
      <c r="J38" s="93">
        <v>4219000</v>
      </c>
      <c r="K38" s="94">
        <v>4154707</v>
      </c>
      <c r="L38" s="93">
        <v>1816000</v>
      </c>
      <c r="M38" s="94">
        <v>1880705</v>
      </c>
      <c r="N38" s="93"/>
      <c r="O38" s="94"/>
      <c r="P38" s="93">
        <f t="shared" si="19"/>
        <v>6035000</v>
      </c>
      <c r="Q38" s="94">
        <f t="shared" si="20"/>
        <v>6035411</v>
      </c>
      <c r="R38" s="48">
        <f t="shared" si="21"/>
        <v>-56.956624792604885</v>
      </c>
      <c r="S38" s="49">
        <f t="shared" si="22"/>
        <v>-54.733149654115195</v>
      </c>
      <c r="T38" s="48">
        <f t="shared" si="23"/>
        <v>67.055555555555557</v>
      </c>
      <c r="U38" s="50">
        <f t="shared" si="24"/>
        <v>67.060122222222219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9439000</v>
      </c>
      <c r="D40" s="95"/>
      <c r="E40" s="95">
        <f t="shared" si="18"/>
        <v>80788000</v>
      </c>
      <c r="F40" s="96">
        <f t="shared" ref="F40:O40" si="25">SUM(F35:F39)</f>
        <v>80788000</v>
      </c>
      <c r="G40" s="97">
        <f t="shared" si="25"/>
        <v>9000000</v>
      </c>
      <c r="H40" s="96">
        <f t="shared" si="25"/>
        <v>0</v>
      </c>
      <c r="I40" s="97">
        <f t="shared" si="25"/>
        <v>-1</v>
      </c>
      <c r="J40" s="96">
        <f t="shared" si="25"/>
        <v>4219000</v>
      </c>
      <c r="K40" s="97">
        <f t="shared" si="25"/>
        <v>4154707</v>
      </c>
      <c r="L40" s="96">
        <f t="shared" si="25"/>
        <v>1816000</v>
      </c>
      <c r="M40" s="97">
        <f t="shared" si="25"/>
        <v>1880705</v>
      </c>
      <c r="N40" s="96">
        <f t="shared" si="25"/>
        <v>0</v>
      </c>
      <c r="O40" s="97">
        <f t="shared" si="25"/>
        <v>0</v>
      </c>
      <c r="P40" s="96">
        <f t="shared" si="19"/>
        <v>6035000</v>
      </c>
      <c r="Q40" s="97">
        <f t="shared" si="20"/>
        <v>6035411</v>
      </c>
      <c r="R40" s="52">
        <f t="shared" si="21"/>
        <v>-56.956624792604885</v>
      </c>
      <c r="S40" s="53">
        <f t="shared" si="22"/>
        <v>-54.733149654115195</v>
      </c>
      <c r="T40" s="52">
        <f>IF((+$E35+$E38) =0,0,(P40   /(+$E35+$E38) )*100)</f>
        <v>67.055555555555557</v>
      </c>
      <c r="U40" s="54">
        <f>IF((+$E35+$E38) =0,0,(Q40   /(+$E35+$E38) )*100)</f>
        <v>67.060122222222219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/>
      <c r="O65" s="94"/>
      <c r="P65" s="93">
        <f t="shared" si="36"/>
        <v>443675000</v>
      </c>
      <c r="Q65" s="94">
        <f t="shared" si="37"/>
        <v>417398783</v>
      </c>
      <c r="R65" s="48">
        <f t="shared" si="38"/>
        <v>-63.766012789015193</v>
      </c>
      <c r="S65" s="49">
        <f t="shared" si="39"/>
        <v>-48.878562410237883</v>
      </c>
      <c r="T65" s="48">
        <f t="shared" si="40"/>
        <v>73.180849519687527</v>
      </c>
      <c r="U65" s="50">
        <f t="shared" si="41"/>
        <v>68.846785436239841</v>
      </c>
      <c r="V65" s="93">
        <v>56639000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122611000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0</v>
      </c>
      <c r="O66" s="97">
        <f t="shared" si="42"/>
        <v>0</v>
      </c>
      <c r="P66" s="96">
        <f t="shared" si="36"/>
        <v>443675000</v>
      </c>
      <c r="Q66" s="97">
        <f t="shared" si="37"/>
        <v>417398783</v>
      </c>
      <c r="R66" s="52">
        <f t="shared" si="38"/>
        <v>-63.766012789015193</v>
      </c>
      <c r="S66" s="53">
        <f t="shared" si="39"/>
        <v>-48.878562410237883</v>
      </c>
      <c r="T66" s="52">
        <f>IF((+$E61+$E63+$E64++$E65) =0,0,(P66   /(+$E61+$E63+$E64+$E65) )*100)</f>
        <v>73.180849519687527</v>
      </c>
      <c r="U66" s="54">
        <f>IF((+$E61+$E63+$E65) =0,0,(Q66  /(+$E61+$E63+$E65) )*100)</f>
        <v>68.846785436239841</v>
      </c>
      <c r="V66" s="96">
        <f>SUM(V61:V65)</f>
        <v>56639000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27183000</v>
      </c>
      <c r="D67" s="104"/>
      <c r="E67" s="104">
        <f t="shared" si="35"/>
        <v>2844442000</v>
      </c>
      <c r="F67" s="105">
        <f t="shared" ref="F67:O67" si="43">SUM(F9:F14,F17:F23,F26:F29,F32,F35:F39,F42:F52,F55:F58,F61:F65)</f>
        <v>2844442000</v>
      </c>
      <c r="G67" s="106">
        <f t="shared" si="43"/>
        <v>2772347000</v>
      </c>
      <c r="H67" s="105">
        <f t="shared" si="43"/>
        <v>456204000</v>
      </c>
      <c r="I67" s="106">
        <f t="shared" si="43"/>
        <v>397614463</v>
      </c>
      <c r="J67" s="105">
        <f t="shared" si="43"/>
        <v>776695000</v>
      </c>
      <c r="K67" s="106">
        <f t="shared" si="43"/>
        <v>755839965</v>
      </c>
      <c r="L67" s="105">
        <f t="shared" si="43"/>
        <v>461626000</v>
      </c>
      <c r="M67" s="106">
        <f t="shared" si="43"/>
        <v>518906336</v>
      </c>
      <c r="N67" s="105">
        <f t="shared" si="43"/>
        <v>0</v>
      </c>
      <c r="O67" s="106">
        <f t="shared" si="43"/>
        <v>0</v>
      </c>
      <c r="P67" s="105">
        <f t="shared" si="36"/>
        <v>1694525000</v>
      </c>
      <c r="Q67" s="106">
        <f t="shared" si="37"/>
        <v>1672360764</v>
      </c>
      <c r="R67" s="61">
        <f t="shared" si="38"/>
        <v>-40.565344182722946</v>
      </c>
      <c r="S67" s="62">
        <f t="shared" si="39"/>
        <v>-31.347062866674431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61.122399180189205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60.322923645560969</v>
      </c>
      <c r="V67" s="105">
        <f>SUM(V9:V14,V17:V23,V26:V29,V32,V35:V39,V42:V52,V55:V58,V61:V65)</f>
        <v>74320000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2817259000</v>
      </c>
      <c r="C73" s="104">
        <f>SUM(C9:C14,C17:C23,C26:C29,C32,C35:C39,C42:C52,C55:C58,C61:C65,C69:C70)</f>
        <v>27183000</v>
      </c>
      <c r="D73" s="104"/>
      <c r="E73" s="104">
        <f>$B73      +$C73      +$D73</f>
        <v>2844442000</v>
      </c>
      <c r="F73" s="105">
        <f t="shared" ref="F73:O73" si="46">SUM(F9:F14,F17:F23,F26:F29,F32,F35:F39,F42:F52,F55:F58,F61:F65,F69:F70)</f>
        <v>2844442000</v>
      </c>
      <c r="G73" s="106">
        <f t="shared" si="46"/>
        <v>2772347000</v>
      </c>
      <c r="H73" s="105">
        <f t="shared" si="46"/>
        <v>456204000</v>
      </c>
      <c r="I73" s="106">
        <f t="shared" si="46"/>
        <v>397614463</v>
      </c>
      <c r="J73" s="105">
        <f t="shared" si="46"/>
        <v>776695000</v>
      </c>
      <c r="K73" s="106">
        <f t="shared" si="46"/>
        <v>755839965</v>
      </c>
      <c r="L73" s="105">
        <f t="shared" si="46"/>
        <v>461626000</v>
      </c>
      <c r="M73" s="106">
        <f t="shared" si="46"/>
        <v>518906336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1694525000</v>
      </c>
      <c r="Q73" s="106">
        <f>$I73      +$K73      +$M73      +$O73</f>
        <v>1672360764</v>
      </c>
      <c r="R73" s="61">
        <f>IF(($J73      =0),0,((($L73      -$J73      )/$J73      )*100))</f>
        <v>-40.565344182722946</v>
      </c>
      <c r="S73" s="62">
        <f>IF(($K73      =0),0,((($M73      -$K73      )/$K73      )*100))</f>
        <v>-31.347062866674431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61.122399180189205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60.322923645560969</v>
      </c>
      <c r="V73" s="105">
        <f>SUM(V9:V14,V17:V23,V26:V29,V32,V35:V39,V42:V52,V55:V58,V61:V65,V69:V70)</f>
        <v>74320000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xf69RwQFqPrVbFG8wZgp2GJg10B6OBZAaLepAnXIWKwQyZKtEiw5+eNoq97E5msImzkcvfQt9UsDV9181Xb3A==" saltValue="W3+Hl2TrNYqVuXFmkPrv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583AE9-FEE9-4FFD-BF72-F158B6A6DEC3}"/>
</file>

<file path=customXml/itemProps2.xml><?xml version="1.0" encoding="utf-8"?>
<ds:datastoreItem xmlns:ds="http://schemas.openxmlformats.org/officeDocument/2006/customXml" ds:itemID="{FDC35940-E61D-4774-84F4-D46FC2122F31}"/>
</file>

<file path=customXml/itemProps3.xml><?xml version="1.0" encoding="utf-8"?>
<ds:datastoreItem xmlns:ds="http://schemas.openxmlformats.org/officeDocument/2006/customXml" ds:itemID="{D97E2147-BD98-4AF1-8DA5-F3EA49486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NMA</vt:lpstr>
      <vt:lpstr>MAN</vt:lpstr>
      <vt:lpstr>EKU</vt:lpstr>
      <vt:lpstr>JHB</vt:lpstr>
      <vt:lpstr>TSH</vt:lpstr>
      <vt:lpstr>ETH</vt:lpstr>
      <vt:lpstr>CPT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2024-04-30T11:11:44Z</dcterms:created>
  <dcterms:modified xsi:type="dcterms:W3CDTF">2024-04-30T11:14:03Z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