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K:\CD - LGBA\Municipalities\07. IYM\2023-24\01. National Publications\Q4\Final New\"/>
    </mc:Choice>
  </mc:AlternateContent>
  <xr:revisionPtr revIDLastSave="0" documentId="8_{B2914125-FDD5-428B-BF27-6861EC0BDC47}" xr6:coauthVersionLast="47" xr6:coauthVersionMax="47" xr10:uidLastSave="{00000000-0000-0000-0000-000000000000}"/>
  <workbookProtection workbookAlgorithmName="SHA-512" workbookHashValue="HnRCaHsoQdwuAXMb8BZ7Cb51Ip3T4GzwuzfFFh+90jVdsp/X8TYAqqa7hkZ7lf+cG12e7lRUiwYAGM8uiwPuaA==" workbookSaltValue="kbGC2yY8xSpyEbTB2u6Itw==" workbookSpinCount="100000" lockStructure="1"/>
  <bookViews>
    <workbookView xWindow="33225" yWindow="1470" windowWidth="21600" windowHeight="11835" xr2:uid="{00000000-000D-0000-FFFF-FFFF00000000}"/>
  </bookViews>
  <sheets>
    <sheet name="Summary" sheetId="1" r:id="rId1"/>
    <sheet name="EKU" sheetId="2" r:id="rId2"/>
    <sheet name="JHB" sheetId="3" r:id="rId3"/>
    <sheet name="TSH" sheetId="4" r:id="rId4"/>
    <sheet name="GT421" sheetId="5" r:id="rId5"/>
    <sheet name="GT422" sheetId="6" r:id="rId6"/>
    <sheet name="GT423" sheetId="7" r:id="rId7"/>
    <sheet name="DC42" sheetId="8" r:id="rId8"/>
    <sheet name="GT481" sheetId="9" r:id="rId9"/>
    <sheet name="GT484" sheetId="10" r:id="rId10"/>
    <sheet name="GT485" sheetId="11" r:id="rId11"/>
    <sheet name="DC48" sheetId="12" r:id="rId12"/>
  </sheets>
  <definedNames>
    <definedName name="_xlnm.Print_Area" localSheetId="7">'DC42'!$A$1:$X$128</definedName>
    <definedName name="_xlnm.Print_Area" localSheetId="11">'DC48'!$A$1:$X$128</definedName>
    <definedName name="_xlnm.Print_Area" localSheetId="1">EKU!$A$1:$X$128</definedName>
    <definedName name="_xlnm.Print_Area" localSheetId="4">'GT421'!$A$1:$X$128</definedName>
    <definedName name="_xlnm.Print_Area" localSheetId="5">'GT422'!$A$1:$X$128</definedName>
    <definedName name="_xlnm.Print_Area" localSheetId="6">'GT423'!$A$1:$X$128</definedName>
    <definedName name="_xlnm.Print_Area" localSheetId="8">'GT481'!$A$1:$X$128</definedName>
    <definedName name="_xlnm.Print_Area" localSheetId="9">'GT484'!$A$1:$X$128</definedName>
    <definedName name="_xlnm.Print_Area" localSheetId="10">'GT485'!$A$1:$X$128</definedName>
    <definedName name="_xlnm.Print_Area" localSheetId="2">JHB!$A$1:$X$128</definedName>
    <definedName name="_xlnm.Print_Area" localSheetId="0">Summary!$A$1:$X$128</definedName>
    <definedName name="_xlnm.Print_Area" localSheetId="3">TSH!$A$1:$X$128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114" i="2" l="1"/>
  <c r="V114" i="2"/>
  <c r="Q114" i="2"/>
  <c r="P114" i="2"/>
  <c r="O114" i="2"/>
  <c r="N114" i="2"/>
  <c r="M114" i="2"/>
  <c r="S114" i="2" s="1"/>
  <c r="L114" i="2"/>
  <c r="R114" i="2" s="1"/>
  <c r="K114" i="2"/>
  <c r="J114" i="2"/>
  <c r="I114" i="2"/>
  <c r="H114" i="2"/>
  <c r="G114" i="2"/>
  <c r="F114" i="2"/>
  <c r="E114" i="2"/>
  <c r="U114" i="2" s="1"/>
  <c r="D114" i="2"/>
  <c r="C114" i="2"/>
  <c r="B114" i="2"/>
  <c r="Q113" i="2"/>
  <c r="P113" i="2"/>
  <c r="O113" i="2"/>
  <c r="N113" i="2"/>
  <c r="U112" i="2"/>
  <c r="T112" i="2"/>
  <c r="S112" i="2"/>
  <c r="R112" i="2"/>
  <c r="S111" i="2"/>
  <c r="R111" i="2"/>
  <c r="E111" i="2"/>
  <c r="U111" i="2" s="1"/>
  <c r="S110" i="2"/>
  <c r="R110" i="2"/>
  <c r="E110" i="2"/>
  <c r="U110" i="2" s="1"/>
  <c r="S109" i="2"/>
  <c r="R109" i="2"/>
  <c r="E109" i="2"/>
  <c r="S108" i="2"/>
  <c r="R108" i="2"/>
  <c r="E108" i="2"/>
  <c r="T108" i="2" s="1"/>
  <c r="S107" i="2"/>
  <c r="R107" i="2"/>
  <c r="E107" i="2"/>
  <c r="T107" i="2" s="1"/>
  <c r="S106" i="2"/>
  <c r="R106" i="2"/>
  <c r="E106" i="2"/>
  <c r="U106" i="2" s="1"/>
  <c r="S105" i="2"/>
  <c r="R105" i="2"/>
  <c r="E105" i="2"/>
  <c r="T105" i="2" s="1"/>
  <c r="S104" i="2"/>
  <c r="R104" i="2"/>
  <c r="E104" i="2"/>
  <c r="S103" i="2"/>
  <c r="R103" i="2"/>
  <c r="E103" i="2"/>
  <c r="U103" i="2" s="1"/>
  <c r="S102" i="2"/>
  <c r="R102" i="2"/>
  <c r="E102" i="2"/>
  <c r="U102" i="2" s="1"/>
  <c r="S101" i="2"/>
  <c r="R101" i="2"/>
  <c r="E101" i="2"/>
  <c r="S100" i="2"/>
  <c r="R100" i="2"/>
  <c r="E100" i="2"/>
  <c r="T100" i="2" s="1"/>
  <c r="S99" i="2"/>
  <c r="R99" i="2"/>
  <c r="E99" i="2"/>
  <c r="T99" i="2" s="1"/>
  <c r="S98" i="2"/>
  <c r="R98" i="2"/>
  <c r="E98" i="2"/>
  <c r="S97" i="2"/>
  <c r="R97" i="2"/>
  <c r="E97" i="2"/>
  <c r="U97" i="2" s="1"/>
  <c r="W96" i="2"/>
  <c r="W113" i="2" s="1"/>
  <c r="V96" i="2"/>
  <c r="V113" i="2" s="1"/>
  <c r="M96" i="2"/>
  <c r="M113" i="2" s="1"/>
  <c r="S113" i="2" s="1"/>
  <c r="L96" i="2"/>
  <c r="R96" i="2" s="1"/>
  <c r="K96" i="2"/>
  <c r="K113" i="2" s="1"/>
  <c r="J96" i="2"/>
  <c r="J113" i="2" s="1"/>
  <c r="I96" i="2"/>
  <c r="I113" i="2" s="1"/>
  <c r="H96" i="2"/>
  <c r="H113" i="2" s="1"/>
  <c r="G96" i="2"/>
  <c r="G113" i="2" s="1"/>
  <c r="F96" i="2"/>
  <c r="F113" i="2" s="1"/>
  <c r="D96" i="2"/>
  <c r="D113" i="2" s="1"/>
  <c r="C96" i="2"/>
  <c r="C113" i="2" s="1"/>
  <c r="B96" i="2"/>
  <c r="B113" i="2" s="1"/>
  <c r="W114" i="3"/>
  <c r="V114" i="3"/>
  <c r="R114" i="3"/>
  <c r="Q114" i="3"/>
  <c r="P114" i="3"/>
  <c r="O114" i="3"/>
  <c r="N114" i="3"/>
  <c r="M114" i="3"/>
  <c r="S114" i="3" s="1"/>
  <c r="L114" i="3"/>
  <c r="K114" i="3"/>
  <c r="J114" i="3"/>
  <c r="I114" i="3"/>
  <c r="H114" i="3"/>
  <c r="G114" i="3"/>
  <c r="F114" i="3"/>
  <c r="E114" i="3"/>
  <c r="T114" i="3" s="1"/>
  <c r="D114" i="3"/>
  <c r="C114" i="3"/>
  <c r="B114" i="3"/>
  <c r="Q113" i="3"/>
  <c r="P113" i="3"/>
  <c r="O113" i="3"/>
  <c r="N113" i="3"/>
  <c r="U112" i="3"/>
  <c r="T112" i="3"/>
  <c r="S112" i="3"/>
  <c r="R112" i="3"/>
  <c r="S111" i="3"/>
  <c r="R111" i="3"/>
  <c r="E111" i="3"/>
  <c r="U111" i="3" s="1"/>
  <c r="S110" i="3"/>
  <c r="R110" i="3"/>
  <c r="E110" i="3"/>
  <c r="S109" i="3"/>
  <c r="R109" i="3"/>
  <c r="E109" i="3"/>
  <c r="T109" i="3" s="1"/>
  <c r="S108" i="3"/>
  <c r="R108" i="3"/>
  <c r="E108" i="3"/>
  <c r="S107" i="3"/>
  <c r="R107" i="3"/>
  <c r="E107" i="3"/>
  <c r="U107" i="3" s="1"/>
  <c r="S106" i="3"/>
  <c r="R106" i="3"/>
  <c r="E106" i="3"/>
  <c r="U106" i="3" s="1"/>
  <c r="S105" i="3"/>
  <c r="R105" i="3"/>
  <c r="E105" i="3"/>
  <c r="S104" i="3"/>
  <c r="R104" i="3"/>
  <c r="E104" i="3"/>
  <c r="U104" i="3" s="1"/>
  <c r="S103" i="3"/>
  <c r="R103" i="3"/>
  <c r="E103" i="3"/>
  <c r="U103" i="3" s="1"/>
  <c r="S102" i="3"/>
  <c r="R102" i="3"/>
  <c r="E102" i="3"/>
  <c r="S101" i="3"/>
  <c r="R101" i="3"/>
  <c r="E101" i="3"/>
  <c r="T101" i="3" s="1"/>
  <c r="S100" i="3"/>
  <c r="R100" i="3"/>
  <c r="E100" i="3"/>
  <c r="T100" i="3" s="1"/>
  <c r="S99" i="3"/>
  <c r="R99" i="3"/>
  <c r="E99" i="3"/>
  <c r="S98" i="3"/>
  <c r="R98" i="3"/>
  <c r="E98" i="3"/>
  <c r="U98" i="3" s="1"/>
  <c r="S97" i="3"/>
  <c r="R97" i="3"/>
  <c r="E97" i="3"/>
  <c r="W96" i="3"/>
  <c r="W113" i="3" s="1"/>
  <c r="V96" i="3"/>
  <c r="V113" i="3" s="1"/>
  <c r="M96" i="3"/>
  <c r="L96" i="3"/>
  <c r="R96" i="3" s="1"/>
  <c r="K96" i="3"/>
  <c r="K113" i="3" s="1"/>
  <c r="J96" i="3"/>
  <c r="J113" i="3" s="1"/>
  <c r="I96" i="3"/>
  <c r="I113" i="3" s="1"/>
  <c r="H96" i="3"/>
  <c r="H113" i="3" s="1"/>
  <c r="G96" i="3"/>
  <c r="G113" i="3" s="1"/>
  <c r="F96" i="3"/>
  <c r="F113" i="3" s="1"/>
  <c r="D96" i="3"/>
  <c r="D113" i="3" s="1"/>
  <c r="C96" i="3"/>
  <c r="C113" i="3" s="1"/>
  <c r="B96" i="3"/>
  <c r="B113" i="3" s="1"/>
  <c r="W114" i="4"/>
  <c r="V114" i="4"/>
  <c r="Q114" i="4"/>
  <c r="P114" i="4"/>
  <c r="O114" i="4"/>
  <c r="N114" i="4"/>
  <c r="M114" i="4"/>
  <c r="S114" i="4" s="1"/>
  <c r="L114" i="4"/>
  <c r="R114" i="4" s="1"/>
  <c r="K114" i="4"/>
  <c r="J114" i="4"/>
  <c r="I114" i="4"/>
  <c r="H114" i="4"/>
  <c r="G114" i="4"/>
  <c r="F114" i="4"/>
  <c r="E114" i="4"/>
  <c r="U114" i="4" s="1"/>
  <c r="D114" i="4"/>
  <c r="C114" i="4"/>
  <c r="B114" i="4"/>
  <c r="Q113" i="4"/>
  <c r="P113" i="4"/>
  <c r="O113" i="4"/>
  <c r="N113" i="4"/>
  <c r="U112" i="4"/>
  <c r="T112" i="4"/>
  <c r="S112" i="4"/>
  <c r="R112" i="4"/>
  <c r="S111" i="4"/>
  <c r="R111" i="4"/>
  <c r="E111" i="4"/>
  <c r="S110" i="4"/>
  <c r="R110" i="4"/>
  <c r="E110" i="4"/>
  <c r="U110" i="4" s="1"/>
  <c r="S109" i="4"/>
  <c r="R109" i="4"/>
  <c r="E109" i="4"/>
  <c r="T109" i="4" s="1"/>
  <c r="S108" i="4"/>
  <c r="R108" i="4"/>
  <c r="E108" i="4"/>
  <c r="U108" i="4" s="1"/>
  <c r="S107" i="4"/>
  <c r="R107" i="4"/>
  <c r="E107" i="4"/>
  <c r="U107" i="4" s="1"/>
  <c r="S106" i="4"/>
  <c r="R106" i="4"/>
  <c r="E106" i="4"/>
  <c r="S105" i="4"/>
  <c r="R105" i="4"/>
  <c r="E105" i="4"/>
  <c r="U105" i="4" s="1"/>
  <c r="T104" i="4"/>
  <c r="S104" i="4"/>
  <c r="R104" i="4"/>
  <c r="E104" i="4"/>
  <c r="U104" i="4" s="1"/>
  <c r="S103" i="4"/>
  <c r="R103" i="4"/>
  <c r="E103" i="4"/>
  <c r="U102" i="4"/>
  <c r="T102" i="4"/>
  <c r="S102" i="4"/>
  <c r="R102" i="4"/>
  <c r="E102" i="4"/>
  <c r="S101" i="4"/>
  <c r="R101" i="4"/>
  <c r="E101" i="4"/>
  <c r="U101" i="4" s="1"/>
  <c r="U100" i="4"/>
  <c r="T100" i="4"/>
  <c r="S100" i="4"/>
  <c r="R100" i="4"/>
  <c r="E100" i="4"/>
  <c r="S99" i="4"/>
  <c r="R99" i="4"/>
  <c r="E99" i="4"/>
  <c r="U99" i="4" s="1"/>
  <c r="S98" i="4"/>
  <c r="R98" i="4"/>
  <c r="E98" i="4"/>
  <c r="S97" i="4"/>
  <c r="R97" i="4"/>
  <c r="E97" i="4"/>
  <c r="U97" i="4" s="1"/>
  <c r="W96" i="4"/>
  <c r="W113" i="4" s="1"/>
  <c r="V96" i="4"/>
  <c r="V113" i="4" s="1"/>
  <c r="M96" i="4"/>
  <c r="M113" i="4" s="1"/>
  <c r="S113" i="4" s="1"/>
  <c r="L96" i="4"/>
  <c r="K96" i="4"/>
  <c r="K113" i="4" s="1"/>
  <c r="J96" i="4"/>
  <c r="J113" i="4" s="1"/>
  <c r="I96" i="4"/>
  <c r="I113" i="4" s="1"/>
  <c r="H96" i="4"/>
  <c r="H113" i="4" s="1"/>
  <c r="G96" i="4"/>
  <c r="G113" i="4" s="1"/>
  <c r="F96" i="4"/>
  <c r="F113" i="4" s="1"/>
  <c r="D96" i="4"/>
  <c r="D113" i="4" s="1"/>
  <c r="C96" i="4"/>
  <c r="C113" i="4" s="1"/>
  <c r="B96" i="4"/>
  <c r="B113" i="4" s="1"/>
  <c r="W114" i="5"/>
  <c r="V114" i="5"/>
  <c r="Q114" i="5"/>
  <c r="P114" i="5"/>
  <c r="O114" i="5"/>
  <c r="N114" i="5"/>
  <c r="M114" i="5"/>
  <c r="S114" i="5" s="1"/>
  <c r="L114" i="5"/>
  <c r="R114" i="5" s="1"/>
  <c r="K114" i="5"/>
  <c r="J114" i="5"/>
  <c r="I114" i="5"/>
  <c r="H114" i="5"/>
  <c r="G114" i="5"/>
  <c r="F114" i="5"/>
  <c r="E114" i="5"/>
  <c r="U114" i="5" s="1"/>
  <c r="D114" i="5"/>
  <c r="C114" i="5"/>
  <c r="B114" i="5"/>
  <c r="Q113" i="5"/>
  <c r="P113" i="5"/>
  <c r="O113" i="5"/>
  <c r="N113" i="5"/>
  <c r="H113" i="5"/>
  <c r="U112" i="5"/>
  <c r="T112" i="5"/>
  <c r="S112" i="5"/>
  <c r="R112" i="5"/>
  <c r="S111" i="5"/>
  <c r="R111" i="5"/>
  <c r="E111" i="5"/>
  <c r="U111" i="5" s="1"/>
  <c r="S110" i="5"/>
  <c r="R110" i="5"/>
  <c r="E110" i="5"/>
  <c r="U110" i="5" s="1"/>
  <c r="S109" i="5"/>
  <c r="R109" i="5"/>
  <c r="E109" i="5"/>
  <c r="U109" i="5" s="1"/>
  <c r="S108" i="5"/>
  <c r="R108" i="5"/>
  <c r="E108" i="5"/>
  <c r="U108" i="5" s="1"/>
  <c r="S107" i="5"/>
  <c r="R107" i="5"/>
  <c r="E107" i="5"/>
  <c r="S106" i="5"/>
  <c r="R106" i="5"/>
  <c r="E106" i="5"/>
  <c r="U106" i="5" s="1"/>
  <c r="S105" i="5"/>
  <c r="R105" i="5"/>
  <c r="E105" i="5"/>
  <c r="U105" i="5" s="1"/>
  <c r="S104" i="5"/>
  <c r="R104" i="5"/>
  <c r="E104" i="5"/>
  <c r="S103" i="5"/>
  <c r="R103" i="5"/>
  <c r="E103" i="5"/>
  <c r="S102" i="5"/>
  <c r="R102" i="5"/>
  <c r="E102" i="5"/>
  <c r="U102" i="5" s="1"/>
  <c r="S101" i="5"/>
  <c r="R101" i="5"/>
  <c r="E101" i="5"/>
  <c r="S100" i="5"/>
  <c r="R100" i="5"/>
  <c r="E100" i="5"/>
  <c r="U100" i="5" s="1"/>
  <c r="S99" i="5"/>
  <c r="R99" i="5"/>
  <c r="E99" i="5"/>
  <c r="S98" i="5"/>
  <c r="R98" i="5"/>
  <c r="E98" i="5"/>
  <c r="U98" i="5" s="1"/>
  <c r="S97" i="5"/>
  <c r="R97" i="5"/>
  <c r="E97" i="5"/>
  <c r="T97" i="5" s="1"/>
  <c r="W96" i="5"/>
  <c r="W113" i="5" s="1"/>
  <c r="V96" i="5"/>
  <c r="V113" i="5" s="1"/>
  <c r="S96" i="5"/>
  <c r="R96" i="5"/>
  <c r="M96" i="5"/>
  <c r="M113" i="5" s="1"/>
  <c r="S113" i="5" s="1"/>
  <c r="L96" i="5"/>
  <c r="L113" i="5" s="1"/>
  <c r="R113" i="5" s="1"/>
  <c r="K96" i="5"/>
  <c r="K113" i="5" s="1"/>
  <c r="J96" i="5"/>
  <c r="J113" i="5" s="1"/>
  <c r="I96" i="5"/>
  <c r="I113" i="5" s="1"/>
  <c r="H96" i="5"/>
  <c r="G96" i="5"/>
  <c r="G113" i="5" s="1"/>
  <c r="F96" i="5"/>
  <c r="F113" i="5" s="1"/>
  <c r="D96" i="5"/>
  <c r="D113" i="5" s="1"/>
  <c r="C96" i="5"/>
  <c r="C113" i="5" s="1"/>
  <c r="B96" i="5"/>
  <c r="B113" i="5" s="1"/>
  <c r="W114" i="6"/>
  <c r="V114" i="6"/>
  <c r="Q114" i="6"/>
  <c r="P114" i="6"/>
  <c r="O114" i="6"/>
  <c r="N114" i="6"/>
  <c r="M114" i="6"/>
  <c r="S114" i="6" s="1"/>
  <c r="L114" i="6"/>
  <c r="R114" i="6" s="1"/>
  <c r="K114" i="6"/>
  <c r="J114" i="6"/>
  <c r="I114" i="6"/>
  <c r="H114" i="6"/>
  <c r="G114" i="6"/>
  <c r="F114" i="6"/>
  <c r="E114" i="6"/>
  <c r="U114" i="6" s="1"/>
  <c r="D114" i="6"/>
  <c r="C114" i="6"/>
  <c r="B114" i="6"/>
  <c r="Q113" i="6"/>
  <c r="P113" i="6"/>
  <c r="O113" i="6"/>
  <c r="N113" i="6"/>
  <c r="U112" i="6"/>
  <c r="T112" i="6"/>
  <c r="S112" i="6"/>
  <c r="R112" i="6"/>
  <c r="S111" i="6"/>
  <c r="R111" i="6"/>
  <c r="E111" i="6"/>
  <c r="U111" i="6" s="1"/>
  <c r="S110" i="6"/>
  <c r="R110" i="6"/>
  <c r="E110" i="6"/>
  <c r="U110" i="6" s="1"/>
  <c r="S109" i="6"/>
  <c r="R109" i="6"/>
  <c r="E109" i="6"/>
  <c r="U109" i="6" s="1"/>
  <c r="S108" i="6"/>
  <c r="R108" i="6"/>
  <c r="E108" i="6"/>
  <c r="S107" i="6"/>
  <c r="R107" i="6"/>
  <c r="E107" i="6"/>
  <c r="U107" i="6" s="1"/>
  <c r="S106" i="6"/>
  <c r="R106" i="6"/>
  <c r="E106" i="6"/>
  <c r="S105" i="6"/>
  <c r="R105" i="6"/>
  <c r="E105" i="6"/>
  <c r="U104" i="6"/>
  <c r="S104" i="6"/>
  <c r="R104" i="6"/>
  <c r="E104" i="6"/>
  <c r="T104" i="6" s="1"/>
  <c r="S103" i="6"/>
  <c r="R103" i="6"/>
  <c r="E103" i="6"/>
  <c r="U103" i="6" s="1"/>
  <c r="S102" i="6"/>
  <c r="R102" i="6"/>
  <c r="E102" i="6"/>
  <c r="T102" i="6" s="1"/>
  <c r="S101" i="6"/>
  <c r="R101" i="6"/>
  <c r="E101" i="6"/>
  <c r="U101" i="6" s="1"/>
  <c r="S100" i="6"/>
  <c r="R100" i="6"/>
  <c r="E100" i="6"/>
  <c r="S99" i="6"/>
  <c r="R99" i="6"/>
  <c r="E99" i="6"/>
  <c r="U99" i="6" s="1"/>
  <c r="S98" i="6"/>
  <c r="R98" i="6"/>
  <c r="E98" i="6"/>
  <c r="U98" i="6" s="1"/>
  <c r="S97" i="6"/>
  <c r="R97" i="6"/>
  <c r="E97" i="6"/>
  <c r="W96" i="6"/>
  <c r="W113" i="6" s="1"/>
  <c r="V96" i="6"/>
  <c r="V113" i="6" s="1"/>
  <c r="M96" i="6"/>
  <c r="S96" i="6" s="1"/>
  <c r="L96" i="6"/>
  <c r="K96" i="6"/>
  <c r="K113" i="6" s="1"/>
  <c r="J96" i="6"/>
  <c r="J113" i="6" s="1"/>
  <c r="I96" i="6"/>
  <c r="I113" i="6" s="1"/>
  <c r="H96" i="6"/>
  <c r="H113" i="6" s="1"/>
  <c r="G96" i="6"/>
  <c r="G113" i="6" s="1"/>
  <c r="F96" i="6"/>
  <c r="F113" i="6" s="1"/>
  <c r="D96" i="6"/>
  <c r="D113" i="6" s="1"/>
  <c r="C96" i="6"/>
  <c r="C113" i="6" s="1"/>
  <c r="B96" i="6"/>
  <c r="B113" i="6" s="1"/>
  <c r="W114" i="7"/>
  <c r="V114" i="7"/>
  <c r="T114" i="7"/>
  <c r="Q114" i="7"/>
  <c r="P114" i="7"/>
  <c r="O114" i="7"/>
  <c r="N114" i="7"/>
  <c r="M114" i="7"/>
  <c r="S114" i="7" s="1"/>
  <c r="L114" i="7"/>
  <c r="R114" i="7" s="1"/>
  <c r="K114" i="7"/>
  <c r="J114" i="7"/>
  <c r="I114" i="7"/>
  <c r="H114" i="7"/>
  <c r="G114" i="7"/>
  <c r="F114" i="7"/>
  <c r="E114" i="7"/>
  <c r="U114" i="7" s="1"/>
  <c r="D114" i="7"/>
  <c r="C114" i="7"/>
  <c r="B114" i="7"/>
  <c r="Q113" i="7"/>
  <c r="P113" i="7"/>
  <c r="O113" i="7"/>
  <c r="N113" i="7"/>
  <c r="G113" i="7"/>
  <c r="U112" i="7"/>
  <c r="T112" i="7"/>
  <c r="S112" i="7"/>
  <c r="R112" i="7"/>
  <c r="S111" i="7"/>
  <c r="R111" i="7"/>
  <c r="E111" i="7"/>
  <c r="U111" i="7" s="1"/>
  <c r="S110" i="7"/>
  <c r="R110" i="7"/>
  <c r="E110" i="7"/>
  <c r="U110" i="7" s="1"/>
  <c r="S109" i="7"/>
  <c r="R109" i="7"/>
  <c r="E109" i="7"/>
  <c r="U109" i="7" s="1"/>
  <c r="S108" i="7"/>
  <c r="R108" i="7"/>
  <c r="E108" i="7"/>
  <c r="S107" i="7"/>
  <c r="R107" i="7"/>
  <c r="E107" i="7"/>
  <c r="S106" i="7"/>
  <c r="R106" i="7"/>
  <c r="E106" i="7"/>
  <c r="S105" i="7"/>
  <c r="R105" i="7"/>
  <c r="E105" i="7"/>
  <c r="T105" i="7" s="1"/>
  <c r="S104" i="7"/>
  <c r="R104" i="7"/>
  <c r="E104" i="7"/>
  <c r="T104" i="7" s="1"/>
  <c r="S103" i="7"/>
  <c r="R103" i="7"/>
  <c r="E103" i="7"/>
  <c r="T103" i="7" s="1"/>
  <c r="S102" i="7"/>
  <c r="R102" i="7"/>
  <c r="E102" i="7"/>
  <c r="U102" i="7" s="1"/>
  <c r="S101" i="7"/>
  <c r="R101" i="7"/>
  <c r="E101" i="7"/>
  <c r="U101" i="7" s="1"/>
  <c r="S100" i="7"/>
  <c r="R100" i="7"/>
  <c r="E100" i="7"/>
  <c r="S99" i="7"/>
  <c r="R99" i="7"/>
  <c r="E99" i="7"/>
  <c r="U99" i="7" s="1"/>
  <c r="S98" i="7"/>
  <c r="R98" i="7"/>
  <c r="E98" i="7"/>
  <c r="S97" i="7"/>
  <c r="R97" i="7"/>
  <c r="E97" i="7"/>
  <c r="U97" i="7" s="1"/>
  <c r="W96" i="7"/>
  <c r="W113" i="7" s="1"/>
  <c r="V96" i="7"/>
  <c r="V113" i="7" s="1"/>
  <c r="M96" i="7"/>
  <c r="L96" i="7"/>
  <c r="R96" i="7" s="1"/>
  <c r="K96" i="7"/>
  <c r="K113" i="7" s="1"/>
  <c r="J96" i="7"/>
  <c r="J113" i="7" s="1"/>
  <c r="I96" i="7"/>
  <c r="I113" i="7" s="1"/>
  <c r="H96" i="7"/>
  <c r="H113" i="7" s="1"/>
  <c r="G96" i="7"/>
  <c r="F96" i="7"/>
  <c r="F113" i="7" s="1"/>
  <c r="D96" i="7"/>
  <c r="D113" i="7" s="1"/>
  <c r="C96" i="7"/>
  <c r="C113" i="7" s="1"/>
  <c r="B96" i="7"/>
  <c r="B113" i="7" s="1"/>
  <c r="W114" i="8"/>
  <c r="V114" i="8"/>
  <c r="Q114" i="8"/>
  <c r="P114" i="8"/>
  <c r="O114" i="8"/>
  <c r="N114" i="8"/>
  <c r="M114" i="8"/>
  <c r="S114" i="8" s="1"/>
  <c r="L114" i="8"/>
  <c r="R114" i="8" s="1"/>
  <c r="K114" i="8"/>
  <c r="J114" i="8"/>
  <c r="I114" i="8"/>
  <c r="H114" i="8"/>
  <c r="G114" i="8"/>
  <c r="F114" i="8"/>
  <c r="E114" i="8"/>
  <c r="U114" i="8" s="1"/>
  <c r="D114" i="8"/>
  <c r="C114" i="8"/>
  <c r="B114" i="8"/>
  <c r="Q113" i="8"/>
  <c r="P113" i="8"/>
  <c r="O113" i="8"/>
  <c r="N113" i="8"/>
  <c r="U112" i="8"/>
  <c r="T112" i="8"/>
  <c r="S112" i="8"/>
  <c r="R112" i="8"/>
  <c r="S111" i="8"/>
  <c r="R111" i="8"/>
  <c r="E111" i="8"/>
  <c r="U111" i="8" s="1"/>
  <c r="S110" i="8"/>
  <c r="R110" i="8"/>
  <c r="E110" i="8"/>
  <c r="S109" i="8"/>
  <c r="R109" i="8"/>
  <c r="E109" i="8"/>
  <c r="S108" i="8"/>
  <c r="R108" i="8"/>
  <c r="E108" i="8"/>
  <c r="U108" i="8" s="1"/>
  <c r="S107" i="8"/>
  <c r="R107" i="8"/>
  <c r="E107" i="8"/>
  <c r="T107" i="8" s="1"/>
  <c r="S106" i="8"/>
  <c r="R106" i="8"/>
  <c r="E106" i="8"/>
  <c r="U106" i="8" s="1"/>
  <c r="S105" i="8"/>
  <c r="R105" i="8"/>
  <c r="E105" i="8"/>
  <c r="T105" i="8" s="1"/>
  <c r="S104" i="8"/>
  <c r="R104" i="8"/>
  <c r="E104" i="8"/>
  <c r="U104" i="8" s="1"/>
  <c r="S103" i="8"/>
  <c r="R103" i="8"/>
  <c r="E103" i="8"/>
  <c r="T103" i="8" s="1"/>
  <c r="S102" i="8"/>
  <c r="R102" i="8"/>
  <c r="E102" i="8"/>
  <c r="U102" i="8" s="1"/>
  <c r="S101" i="8"/>
  <c r="R101" i="8"/>
  <c r="E101" i="8"/>
  <c r="S100" i="8"/>
  <c r="R100" i="8"/>
  <c r="E100" i="8"/>
  <c r="U100" i="8" s="1"/>
  <c r="S99" i="8"/>
  <c r="R99" i="8"/>
  <c r="E99" i="8"/>
  <c r="T99" i="8" s="1"/>
  <c r="S98" i="8"/>
  <c r="R98" i="8"/>
  <c r="E98" i="8"/>
  <c r="U98" i="8" s="1"/>
  <c r="S97" i="8"/>
  <c r="R97" i="8"/>
  <c r="E97" i="8"/>
  <c r="T97" i="8" s="1"/>
  <c r="W96" i="8"/>
  <c r="W113" i="8" s="1"/>
  <c r="V96" i="8"/>
  <c r="V113" i="8" s="1"/>
  <c r="M96" i="8"/>
  <c r="S96" i="8" s="1"/>
  <c r="L96" i="8"/>
  <c r="K96" i="8"/>
  <c r="K113" i="8" s="1"/>
  <c r="J96" i="8"/>
  <c r="J113" i="8" s="1"/>
  <c r="I96" i="8"/>
  <c r="I113" i="8" s="1"/>
  <c r="H96" i="8"/>
  <c r="H113" i="8" s="1"/>
  <c r="G96" i="8"/>
  <c r="G113" i="8" s="1"/>
  <c r="F96" i="8"/>
  <c r="F113" i="8" s="1"/>
  <c r="D96" i="8"/>
  <c r="D113" i="8" s="1"/>
  <c r="C96" i="8"/>
  <c r="C113" i="8" s="1"/>
  <c r="B96" i="8"/>
  <c r="B113" i="8" s="1"/>
  <c r="W114" i="9"/>
  <c r="V114" i="9"/>
  <c r="Q114" i="9"/>
  <c r="P114" i="9"/>
  <c r="O114" i="9"/>
  <c r="N114" i="9"/>
  <c r="M114" i="9"/>
  <c r="S114" i="9" s="1"/>
  <c r="L114" i="9"/>
  <c r="R114" i="9" s="1"/>
  <c r="K114" i="9"/>
  <c r="J114" i="9"/>
  <c r="I114" i="9"/>
  <c r="H114" i="9"/>
  <c r="G114" i="9"/>
  <c r="F114" i="9"/>
  <c r="E114" i="9"/>
  <c r="U114" i="9" s="1"/>
  <c r="D114" i="9"/>
  <c r="C114" i="9"/>
  <c r="B114" i="9"/>
  <c r="Q113" i="9"/>
  <c r="P113" i="9"/>
  <c r="O113" i="9"/>
  <c r="N113" i="9"/>
  <c r="U112" i="9"/>
  <c r="T112" i="9"/>
  <c r="S112" i="9"/>
  <c r="R112" i="9"/>
  <c r="S111" i="9"/>
  <c r="R111" i="9"/>
  <c r="E111" i="9"/>
  <c r="U111" i="9" s="1"/>
  <c r="S110" i="9"/>
  <c r="R110" i="9"/>
  <c r="E110" i="9"/>
  <c r="S109" i="9"/>
  <c r="R109" i="9"/>
  <c r="E109" i="9"/>
  <c r="U109" i="9" s="1"/>
  <c r="S108" i="9"/>
  <c r="R108" i="9"/>
  <c r="E108" i="9"/>
  <c r="T108" i="9" s="1"/>
  <c r="S107" i="9"/>
  <c r="R107" i="9"/>
  <c r="E107" i="9"/>
  <c r="U107" i="9" s="1"/>
  <c r="S106" i="9"/>
  <c r="R106" i="9"/>
  <c r="E106" i="9"/>
  <c r="T106" i="9" s="1"/>
  <c r="S105" i="9"/>
  <c r="R105" i="9"/>
  <c r="E105" i="9"/>
  <c r="U105" i="9" s="1"/>
  <c r="S104" i="9"/>
  <c r="R104" i="9"/>
  <c r="E104" i="9"/>
  <c r="S103" i="9"/>
  <c r="R103" i="9"/>
  <c r="E103" i="9"/>
  <c r="U103" i="9" s="1"/>
  <c r="S102" i="9"/>
  <c r="R102" i="9"/>
  <c r="E102" i="9"/>
  <c r="S101" i="9"/>
  <c r="R101" i="9"/>
  <c r="E101" i="9"/>
  <c r="U101" i="9" s="1"/>
  <c r="S100" i="9"/>
  <c r="R100" i="9"/>
  <c r="E100" i="9"/>
  <c r="T100" i="9" s="1"/>
  <c r="S99" i="9"/>
  <c r="R99" i="9"/>
  <c r="E99" i="9"/>
  <c r="U99" i="9" s="1"/>
  <c r="S98" i="9"/>
  <c r="R98" i="9"/>
  <c r="E98" i="9"/>
  <c r="T98" i="9" s="1"/>
  <c r="S97" i="9"/>
  <c r="R97" i="9"/>
  <c r="E97" i="9"/>
  <c r="U97" i="9" s="1"/>
  <c r="W96" i="9"/>
  <c r="W113" i="9" s="1"/>
  <c r="V96" i="9"/>
  <c r="V113" i="9" s="1"/>
  <c r="M96" i="9"/>
  <c r="M113" i="9" s="1"/>
  <c r="S113" i="9" s="1"/>
  <c r="L96" i="9"/>
  <c r="R96" i="9" s="1"/>
  <c r="K96" i="9"/>
  <c r="K113" i="9" s="1"/>
  <c r="J96" i="9"/>
  <c r="J113" i="9" s="1"/>
  <c r="I96" i="9"/>
  <c r="I113" i="9" s="1"/>
  <c r="H96" i="9"/>
  <c r="H113" i="9" s="1"/>
  <c r="G96" i="9"/>
  <c r="G113" i="9" s="1"/>
  <c r="F96" i="9"/>
  <c r="F113" i="9" s="1"/>
  <c r="D96" i="9"/>
  <c r="D113" i="9" s="1"/>
  <c r="C96" i="9"/>
  <c r="C113" i="9" s="1"/>
  <c r="B96" i="9"/>
  <c r="B113" i="9" s="1"/>
  <c r="W114" i="10"/>
  <c r="V114" i="10"/>
  <c r="Q114" i="10"/>
  <c r="P114" i="10"/>
  <c r="O114" i="10"/>
  <c r="N114" i="10"/>
  <c r="M114" i="10"/>
  <c r="S114" i="10" s="1"/>
  <c r="L114" i="10"/>
  <c r="R114" i="10" s="1"/>
  <c r="K114" i="10"/>
  <c r="J114" i="10"/>
  <c r="I114" i="10"/>
  <c r="H114" i="10"/>
  <c r="G114" i="10"/>
  <c r="F114" i="10"/>
  <c r="E114" i="10"/>
  <c r="T114" i="10" s="1"/>
  <c r="D114" i="10"/>
  <c r="C114" i="10"/>
  <c r="B114" i="10"/>
  <c r="Q113" i="10"/>
  <c r="P113" i="10"/>
  <c r="O113" i="10"/>
  <c r="N113" i="10"/>
  <c r="U112" i="10"/>
  <c r="T112" i="10"/>
  <c r="S112" i="10"/>
  <c r="R112" i="10"/>
  <c r="S111" i="10"/>
  <c r="R111" i="10"/>
  <c r="E111" i="10"/>
  <c r="S110" i="10"/>
  <c r="R110" i="10"/>
  <c r="E110" i="10"/>
  <c r="U110" i="10" s="1"/>
  <c r="S109" i="10"/>
  <c r="R109" i="10"/>
  <c r="E109" i="10"/>
  <c r="T109" i="10" s="1"/>
  <c r="S108" i="10"/>
  <c r="R108" i="10"/>
  <c r="E108" i="10"/>
  <c r="U108" i="10" s="1"/>
  <c r="S107" i="10"/>
  <c r="R107" i="10"/>
  <c r="E107" i="10"/>
  <c r="T107" i="10" s="1"/>
  <c r="S106" i="10"/>
  <c r="R106" i="10"/>
  <c r="E106" i="10"/>
  <c r="U106" i="10" s="1"/>
  <c r="S105" i="10"/>
  <c r="R105" i="10"/>
  <c r="E105" i="10"/>
  <c r="U105" i="10" s="1"/>
  <c r="S104" i="10"/>
  <c r="R104" i="10"/>
  <c r="E104" i="10"/>
  <c r="U104" i="10" s="1"/>
  <c r="S103" i="10"/>
  <c r="R103" i="10"/>
  <c r="E103" i="10"/>
  <c r="U103" i="10" s="1"/>
  <c r="S102" i="10"/>
  <c r="R102" i="10"/>
  <c r="E102" i="10"/>
  <c r="U102" i="10" s="1"/>
  <c r="S101" i="10"/>
  <c r="R101" i="10"/>
  <c r="E101" i="10"/>
  <c r="T101" i="10" s="1"/>
  <c r="U100" i="10"/>
  <c r="S100" i="10"/>
  <c r="R100" i="10"/>
  <c r="E100" i="10"/>
  <c r="T100" i="10" s="1"/>
  <c r="S99" i="10"/>
  <c r="R99" i="10"/>
  <c r="E99" i="10"/>
  <c r="T99" i="10" s="1"/>
  <c r="U98" i="10"/>
  <c r="S98" i="10"/>
  <c r="R98" i="10"/>
  <c r="E98" i="10"/>
  <c r="T98" i="10" s="1"/>
  <c r="S97" i="10"/>
  <c r="R97" i="10"/>
  <c r="E97" i="10"/>
  <c r="U97" i="10" s="1"/>
  <c r="W96" i="10"/>
  <c r="W113" i="10" s="1"/>
  <c r="V96" i="10"/>
  <c r="V113" i="10" s="1"/>
  <c r="M96" i="10"/>
  <c r="M113" i="10" s="1"/>
  <c r="S113" i="10" s="1"/>
  <c r="L96" i="10"/>
  <c r="L113" i="10" s="1"/>
  <c r="R113" i="10" s="1"/>
  <c r="K96" i="10"/>
  <c r="K113" i="10" s="1"/>
  <c r="J96" i="10"/>
  <c r="J113" i="10" s="1"/>
  <c r="I96" i="10"/>
  <c r="I113" i="10" s="1"/>
  <c r="H96" i="10"/>
  <c r="H113" i="10" s="1"/>
  <c r="G96" i="10"/>
  <c r="G113" i="10" s="1"/>
  <c r="F96" i="10"/>
  <c r="F113" i="10" s="1"/>
  <c r="D96" i="10"/>
  <c r="D113" i="10" s="1"/>
  <c r="C96" i="10"/>
  <c r="C113" i="10" s="1"/>
  <c r="B96" i="10"/>
  <c r="B113" i="10" s="1"/>
  <c r="W114" i="11"/>
  <c r="V114" i="11"/>
  <c r="Q114" i="11"/>
  <c r="P114" i="11"/>
  <c r="O114" i="11"/>
  <c r="N114" i="11"/>
  <c r="M114" i="11"/>
  <c r="S114" i="11" s="1"/>
  <c r="L114" i="11"/>
  <c r="R114" i="11" s="1"/>
  <c r="K114" i="11"/>
  <c r="J114" i="11"/>
  <c r="I114" i="11"/>
  <c r="H114" i="11"/>
  <c r="G114" i="11"/>
  <c r="F114" i="11"/>
  <c r="E114" i="11"/>
  <c r="U114" i="11" s="1"/>
  <c r="D114" i="11"/>
  <c r="C114" i="11"/>
  <c r="B114" i="11"/>
  <c r="Q113" i="11"/>
  <c r="P113" i="11"/>
  <c r="O113" i="11"/>
  <c r="N113" i="11"/>
  <c r="U112" i="11"/>
  <c r="T112" i="11"/>
  <c r="S112" i="11"/>
  <c r="R112" i="11"/>
  <c r="S111" i="11"/>
  <c r="R111" i="11"/>
  <c r="E111" i="11"/>
  <c r="U111" i="11" s="1"/>
  <c r="S110" i="11"/>
  <c r="R110" i="11"/>
  <c r="E110" i="11"/>
  <c r="T110" i="11" s="1"/>
  <c r="S109" i="11"/>
  <c r="R109" i="11"/>
  <c r="E109" i="11"/>
  <c r="U109" i="11" s="1"/>
  <c r="S108" i="11"/>
  <c r="R108" i="11"/>
  <c r="E108" i="11"/>
  <c r="T108" i="11" s="1"/>
  <c r="S107" i="11"/>
  <c r="R107" i="11"/>
  <c r="E107" i="11"/>
  <c r="U107" i="11" s="1"/>
  <c r="S106" i="11"/>
  <c r="R106" i="11"/>
  <c r="E106" i="11"/>
  <c r="U106" i="11" s="1"/>
  <c r="S105" i="11"/>
  <c r="R105" i="11"/>
  <c r="E105" i="11"/>
  <c r="T105" i="11" s="1"/>
  <c r="U104" i="11"/>
  <c r="T104" i="11"/>
  <c r="S104" i="11"/>
  <c r="R104" i="11"/>
  <c r="E104" i="11"/>
  <c r="S103" i="11"/>
  <c r="R103" i="11"/>
  <c r="E103" i="11"/>
  <c r="U103" i="11" s="1"/>
  <c r="U102" i="11"/>
  <c r="T102" i="11"/>
  <c r="S102" i="11"/>
  <c r="R102" i="11"/>
  <c r="E102" i="11"/>
  <c r="S101" i="11"/>
  <c r="R101" i="11"/>
  <c r="E101" i="11"/>
  <c r="U101" i="11" s="1"/>
  <c r="U100" i="11"/>
  <c r="S100" i="11"/>
  <c r="R100" i="11"/>
  <c r="E100" i="11"/>
  <c r="T100" i="11" s="1"/>
  <c r="S99" i="11"/>
  <c r="R99" i="11"/>
  <c r="E99" i="11"/>
  <c r="U99" i="11" s="1"/>
  <c r="S98" i="11"/>
  <c r="R98" i="11"/>
  <c r="E98" i="11"/>
  <c r="U98" i="11" s="1"/>
  <c r="S97" i="11"/>
  <c r="R97" i="11"/>
  <c r="E97" i="11"/>
  <c r="W96" i="11"/>
  <c r="W113" i="11" s="1"/>
  <c r="V96" i="11"/>
  <c r="V113" i="11" s="1"/>
  <c r="M96" i="11"/>
  <c r="M113" i="11" s="1"/>
  <c r="S113" i="11" s="1"/>
  <c r="L96" i="11"/>
  <c r="R96" i="11" s="1"/>
  <c r="K96" i="11"/>
  <c r="K113" i="11" s="1"/>
  <c r="J96" i="11"/>
  <c r="J113" i="11" s="1"/>
  <c r="I96" i="11"/>
  <c r="I113" i="11" s="1"/>
  <c r="H96" i="11"/>
  <c r="H113" i="11" s="1"/>
  <c r="G96" i="11"/>
  <c r="G113" i="11" s="1"/>
  <c r="F96" i="11"/>
  <c r="F113" i="11" s="1"/>
  <c r="D96" i="11"/>
  <c r="D113" i="11" s="1"/>
  <c r="C96" i="11"/>
  <c r="C113" i="11" s="1"/>
  <c r="B96" i="11"/>
  <c r="B113" i="11" s="1"/>
  <c r="W114" i="12"/>
  <c r="V114" i="12"/>
  <c r="Q114" i="12"/>
  <c r="P114" i="12"/>
  <c r="O114" i="12"/>
  <c r="N114" i="12"/>
  <c r="M114" i="12"/>
  <c r="S114" i="12" s="1"/>
  <c r="L114" i="12"/>
  <c r="R114" i="12" s="1"/>
  <c r="K114" i="12"/>
  <c r="J114" i="12"/>
  <c r="I114" i="12"/>
  <c r="H114" i="12"/>
  <c r="G114" i="12"/>
  <c r="F114" i="12"/>
  <c r="E114" i="12"/>
  <c r="T114" i="12" s="1"/>
  <c r="D114" i="12"/>
  <c r="C114" i="12"/>
  <c r="B114" i="12"/>
  <c r="Q113" i="12"/>
  <c r="P113" i="12"/>
  <c r="O113" i="12"/>
  <c r="N113" i="12"/>
  <c r="U112" i="12"/>
  <c r="T112" i="12"/>
  <c r="S112" i="12"/>
  <c r="R112" i="12"/>
  <c r="S111" i="12"/>
  <c r="R111" i="12"/>
  <c r="E111" i="12"/>
  <c r="T111" i="12" s="1"/>
  <c r="S110" i="12"/>
  <c r="R110" i="12"/>
  <c r="E110" i="12"/>
  <c r="U110" i="12" s="1"/>
  <c r="S109" i="12"/>
  <c r="R109" i="12"/>
  <c r="E109" i="12"/>
  <c r="T109" i="12" s="1"/>
  <c r="S108" i="12"/>
  <c r="R108" i="12"/>
  <c r="E108" i="12"/>
  <c r="U108" i="12" s="1"/>
  <c r="S107" i="12"/>
  <c r="R107" i="12"/>
  <c r="E107" i="12"/>
  <c r="U107" i="12" s="1"/>
  <c r="S106" i="12"/>
  <c r="R106" i="12"/>
  <c r="E106" i="12"/>
  <c r="T106" i="12" s="1"/>
  <c r="S105" i="12"/>
  <c r="R105" i="12"/>
  <c r="E105" i="12"/>
  <c r="U105" i="12" s="1"/>
  <c r="S104" i="12"/>
  <c r="R104" i="12"/>
  <c r="E104" i="12"/>
  <c r="U104" i="12" s="1"/>
  <c r="S103" i="12"/>
  <c r="R103" i="12"/>
  <c r="E103" i="12"/>
  <c r="U103" i="12" s="1"/>
  <c r="S102" i="12"/>
  <c r="R102" i="12"/>
  <c r="E102" i="12"/>
  <c r="U102" i="12" s="1"/>
  <c r="S101" i="12"/>
  <c r="R101" i="12"/>
  <c r="E101" i="12"/>
  <c r="T101" i="12" s="1"/>
  <c r="S100" i="12"/>
  <c r="R100" i="12"/>
  <c r="E100" i="12"/>
  <c r="U100" i="12" s="1"/>
  <c r="S99" i="12"/>
  <c r="R99" i="12"/>
  <c r="E99" i="12"/>
  <c r="U99" i="12" s="1"/>
  <c r="S98" i="12"/>
  <c r="R98" i="12"/>
  <c r="E98" i="12"/>
  <c r="U98" i="12" s="1"/>
  <c r="S97" i="12"/>
  <c r="R97" i="12"/>
  <c r="E97" i="12"/>
  <c r="U97" i="12" s="1"/>
  <c r="W96" i="12"/>
  <c r="W113" i="12" s="1"/>
  <c r="V96" i="12"/>
  <c r="V113" i="12" s="1"/>
  <c r="M96" i="12"/>
  <c r="M113" i="12" s="1"/>
  <c r="S113" i="12" s="1"/>
  <c r="L96" i="12"/>
  <c r="L113" i="12" s="1"/>
  <c r="R113" i="12" s="1"/>
  <c r="K96" i="12"/>
  <c r="K113" i="12" s="1"/>
  <c r="J96" i="12"/>
  <c r="J113" i="12" s="1"/>
  <c r="I96" i="12"/>
  <c r="I113" i="12" s="1"/>
  <c r="H96" i="12"/>
  <c r="H113" i="12" s="1"/>
  <c r="G96" i="12"/>
  <c r="G113" i="12" s="1"/>
  <c r="F96" i="12"/>
  <c r="F113" i="12" s="1"/>
  <c r="D96" i="12"/>
  <c r="D113" i="12" s="1"/>
  <c r="C96" i="12"/>
  <c r="C113" i="12" s="1"/>
  <c r="B96" i="12"/>
  <c r="B113" i="12" s="1"/>
  <c r="W114" i="1"/>
  <c r="V114" i="1"/>
  <c r="Q114" i="1"/>
  <c r="P114" i="1"/>
  <c r="O114" i="1"/>
  <c r="N114" i="1"/>
  <c r="M114" i="1"/>
  <c r="S114" i="1" s="1"/>
  <c r="L114" i="1"/>
  <c r="R114" i="1" s="1"/>
  <c r="K114" i="1"/>
  <c r="J114" i="1"/>
  <c r="I114" i="1"/>
  <c r="H114" i="1"/>
  <c r="G114" i="1"/>
  <c r="F114" i="1"/>
  <c r="E114" i="1"/>
  <c r="U114" i="1" s="1"/>
  <c r="D114" i="1"/>
  <c r="C114" i="1"/>
  <c r="B114" i="1"/>
  <c r="Q113" i="1"/>
  <c r="P113" i="1"/>
  <c r="O113" i="1"/>
  <c r="N113" i="1"/>
  <c r="U112" i="1"/>
  <c r="T112" i="1"/>
  <c r="S112" i="1"/>
  <c r="R112" i="1"/>
  <c r="U111" i="1"/>
  <c r="S111" i="1"/>
  <c r="R111" i="1"/>
  <c r="E111" i="1"/>
  <c r="T111" i="1" s="1"/>
  <c r="S110" i="1"/>
  <c r="R110" i="1"/>
  <c r="E110" i="1"/>
  <c r="T110" i="1" s="1"/>
  <c r="U109" i="1"/>
  <c r="T109" i="1"/>
  <c r="S109" i="1"/>
  <c r="R109" i="1"/>
  <c r="E109" i="1"/>
  <c r="S108" i="1"/>
  <c r="R108" i="1"/>
  <c r="E108" i="1"/>
  <c r="U108" i="1" s="1"/>
  <c r="S107" i="1"/>
  <c r="R107" i="1"/>
  <c r="E107" i="1"/>
  <c r="U107" i="1" s="1"/>
  <c r="S106" i="1"/>
  <c r="R106" i="1"/>
  <c r="E106" i="1"/>
  <c r="T106" i="1" s="1"/>
  <c r="S105" i="1"/>
  <c r="R105" i="1"/>
  <c r="E105" i="1"/>
  <c r="U105" i="1" s="1"/>
  <c r="S104" i="1"/>
  <c r="R104" i="1"/>
  <c r="E104" i="1"/>
  <c r="U104" i="1" s="1"/>
  <c r="S103" i="1"/>
  <c r="R103" i="1"/>
  <c r="E103" i="1"/>
  <c r="U103" i="1" s="1"/>
  <c r="S102" i="1"/>
  <c r="R102" i="1"/>
  <c r="E102" i="1"/>
  <c r="S101" i="1"/>
  <c r="R101" i="1"/>
  <c r="E101" i="1"/>
  <c r="S100" i="1"/>
  <c r="R100" i="1"/>
  <c r="E100" i="1"/>
  <c r="U100" i="1" s="1"/>
  <c r="S99" i="1"/>
  <c r="R99" i="1"/>
  <c r="E99" i="1"/>
  <c r="U99" i="1" s="1"/>
  <c r="S98" i="1"/>
  <c r="R98" i="1"/>
  <c r="E98" i="1"/>
  <c r="T98" i="1" s="1"/>
  <c r="S97" i="1"/>
  <c r="R97" i="1"/>
  <c r="E97" i="1"/>
  <c r="U97" i="1" s="1"/>
  <c r="W96" i="1"/>
  <c r="W113" i="1" s="1"/>
  <c r="V96" i="1"/>
  <c r="V113" i="1" s="1"/>
  <c r="M96" i="1"/>
  <c r="M113" i="1" s="1"/>
  <c r="S113" i="1" s="1"/>
  <c r="L96" i="1"/>
  <c r="L113" i="1" s="1"/>
  <c r="R113" i="1" s="1"/>
  <c r="K96" i="1"/>
  <c r="K113" i="1" s="1"/>
  <c r="J96" i="1"/>
  <c r="J113" i="1" s="1"/>
  <c r="I96" i="1"/>
  <c r="I113" i="1" s="1"/>
  <c r="H96" i="1"/>
  <c r="H113" i="1" s="1"/>
  <c r="G96" i="1"/>
  <c r="G113" i="1" s="1"/>
  <c r="F96" i="1"/>
  <c r="F113" i="1" s="1"/>
  <c r="D96" i="1"/>
  <c r="D113" i="1" s="1"/>
  <c r="C96" i="1"/>
  <c r="C113" i="1" s="1"/>
  <c r="B96" i="1"/>
  <c r="B113" i="1" s="1"/>
  <c r="E84" i="2"/>
  <c r="E83" i="2"/>
  <c r="E82" i="2"/>
  <c r="E80" i="2" s="1"/>
  <c r="E81" i="2"/>
  <c r="W80" i="2"/>
  <c r="V80" i="2"/>
  <c r="M80" i="2"/>
  <c r="L80" i="2"/>
  <c r="K80" i="2"/>
  <c r="J80" i="2"/>
  <c r="I80" i="2"/>
  <c r="H80" i="2"/>
  <c r="G80" i="2"/>
  <c r="F80" i="2"/>
  <c r="D80" i="2"/>
  <c r="C80" i="2"/>
  <c r="B80" i="2"/>
  <c r="A77" i="2"/>
  <c r="E84" i="3"/>
  <c r="E83" i="3"/>
  <c r="E82" i="3"/>
  <c r="E81" i="3"/>
  <c r="W80" i="3"/>
  <c r="V80" i="3"/>
  <c r="M80" i="3"/>
  <c r="L80" i="3"/>
  <c r="K80" i="3"/>
  <c r="J80" i="3"/>
  <c r="I80" i="3"/>
  <c r="H80" i="3"/>
  <c r="G80" i="3"/>
  <c r="F80" i="3"/>
  <c r="D80" i="3"/>
  <c r="C80" i="3"/>
  <c r="B80" i="3"/>
  <c r="A77" i="3"/>
  <c r="E84" i="4"/>
  <c r="E83" i="4"/>
  <c r="E82" i="4"/>
  <c r="E81" i="4"/>
  <c r="W80" i="4"/>
  <c r="V80" i="4"/>
  <c r="M80" i="4"/>
  <c r="L80" i="4"/>
  <c r="K80" i="4"/>
  <c r="J80" i="4"/>
  <c r="I80" i="4"/>
  <c r="H80" i="4"/>
  <c r="G80" i="4"/>
  <c r="F80" i="4"/>
  <c r="D80" i="4"/>
  <c r="C80" i="4"/>
  <c r="B80" i="4"/>
  <c r="A77" i="4"/>
  <c r="E84" i="5"/>
  <c r="E83" i="5"/>
  <c r="E82" i="5"/>
  <c r="E81" i="5"/>
  <c r="W80" i="5"/>
  <c r="V80" i="5"/>
  <c r="M80" i="5"/>
  <c r="L80" i="5"/>
  <c r="K80" i="5"/>
  <c r="J80" i="5"/>
  <c r="I80" i="5"/>
  <c r="H80" i="5"/>
  <c r="G80" i="5"/>
  <c r="F80" i="5"/>
  <c r="D80" i="5"/>
  <c r="C80" i="5"/>
  <c r="B80" i="5"/>
  <c r="A77" i="5"/>
  <c r="E84" i="6"/>
  <c r="E83" i="6"/>
  <c r="E82" i="6"/>
  <c r="E80" i="6" s="1"/>
  <c r="E81" i="6"/>
  <c r="W80" i="6"/>
  <c r="V80" i="6"/>
  <c r="M80" i="6"/>
  <c r="L80" i="6"/>
  <c r="K80" i="6"/>
  <c r="J80" i="6"/>
  <c r="I80" i="6"/>
  <c r="H80" i="6"/>
  <c r="G80" i="6"/>
  <c r="F80" i="6"/>
  <c r="D80" i="6"/>
  <c r="C80" i="6"/>
  <c r="B80" i="6"/>
  <c r="A77" i="6"/>
  <c r="E84" i="7"/>
  <c r="E83" i="7"/>
  <c r="E82" i="7"/>
  <c r="E81" i="7"/>
  <c r="W80" i="7"/>
  <c r="V80" i="7"/>
  <c r="M80" i="7"/>
  <c r="L80" i="7"/>
  <c r="K80" i="7"/>
  <c r="J80" i="7"/>
  <c r="I80" i="7"/>
  <c r="H80" i="7"/>
  <c r="G80" i="7"/>
  <c r="F80" i="7"/>
  <c r="D80" i="7"/>
  <c r="C80" i="7"/>
  <c r="B80" i="7"/>
  <c r="A77" i="7"/>
  <c r="E84" i="8"/>
  <c r="E83" i="8"/>
  <c r="E82" i="8"/>
  <c r="E81" i="8"/>
  <c r="W80" i="8"/>
  <c r="V80" i="8"/>
  <c r="M80" i="8"/>
  <c r="L80" i="8"/>
  <c r="K80" i="8"/>
  <c r="J80" i="8"/>
  <c r="I80" i="8"/>
  <c r="H80" i="8"/>
  <c r="G80" i="8"/>
  <c r="F80" i="8"/>
  <c r="D80" i="8"/>
  <c r="C80" i="8"/>
  <c r="B80" i="8"/>
  <c r="A77" i="8"/>
  <c r="E84" i="9"/>
  <c r="E83" i="9"/>
  <c r="E82" i="9"/>
  <c r="E81" i="9"/>
  <c r="W80" i="9"/>
  <c r="V80" i="9"/>
  <c r="M80" i="9"/>
  <c r="L80" i="9"/>
  <c r="K80" i="9"/>
  <c r="J80" i="9"/>
  <c r="I80" i="9"/>
  <c r="H80" i="9"/>
  <c r="G80" i="9"/>
  <c r="F80" i="9"/>
  <c r="D80" i="9"/>
  <c r="C80" i="9"/>
  <c r="B80" i="9"/>
  <c r="A77" i="9"/>
  <c r="E84" i="10"/>
  <c r="E83" i="10"/>
  <c r="E82" i="10"/>
  <c r="E81" i="10"/>
  <c r="W80" i="10"/>
  <c r="V80" i="10"/>
  <c r="M80" i="10"/>
  <c r="L80" i="10"/>
  <c r="K80" i="10"/>
  <c r="J80" i="10"/>
  <c r="I80" i="10"/>
  <c r="H80" i="10"/>
  <c r="G80" i="10"/>
  <c r="F80" i="10"/>
  <c r="D80" i="10"/>
  <c r="C80" i="10"/>
  <c r="B80" i="10"/>
  <c r="A77" i="10"/>
  <c r="E84" i="11"/>
  <c r="E83" i="11"/>
  <c r="E82" i="11"/>
  <c r="E81" i="11"/>
  <c r="W80" i="11"/>
  <c r="V80" i="11"/>
  <c r="M80" i="11"/>
  <c r="L80" i="11"/>
  <c r="K80" i="11"/>
  <c r="J80" i="11"/>
  <c r="I80" i="11"/>
  <c r="H80" i="11"/>
  <c r="G80" i="11"/>
  <c r="F80" i="11"/>
  <c r="D80" i="11"/>
  <c r="C80" i="11"/>
  <c r="B80" i="11"/>
  <c r="A77" i="11"/>
  <c r="E84" i="12"/>
  <c r="E83" i="12"/>
  <c r="E82" i="12"/>
  <c r="E81" i="12"/>
  <c r="W80" i="12"/>
  <c r="V80" i="12"/>
  <c r="M80" i="12"/>
  <c r="L80" i="12"/>
  <c r="K80" i="12"/>
  <c r="J80" i="12"/>
  <c r="I80" i="12"/>
  <c r="H80" i="12"/>
  <c r="G80" i="12"/>
  <c r="F80" i="12"/>
  <c r="D80" i="12"/>
  <c r="C80" i="12"/>
  <c r="B80" i="12"/>
  <c r="A77" i="12"/>
  <c r="E84" i="1"/>
  <c r="E83" i="1"/>
  <c r="E82" i="1"/>
  <c r="E81" i="1"/>
  <c r="W80" i="1"/>
  <c r="V80" i="1"/>
  <c r="M80" i="1"/>
  <c r="L80" i="1"/>
  <c r="K80" i="1"/>
  <c r="J80" i="1"/>
  <c r="I80" i="1"/>
  <c r="H80" i="1"/>
  <c r="G80" i="1"/>
  <c r="F80" i="1"/>
  <c r="D80" i="1"/>
  <c r="C80" i="1"/>
  <c r="B80" i="1"/>
  <c r="A77" i="1"/>
  <c r="S94" i="12"/>
  <c r="R94" i="12"/>
  <c r="Q94" i="12"/>
  <c r="P94" i="12"/>
  <c r="E94" i="12"/>
  <c r="U94" i="12" s="1"/>
  <c r="S93" i="12"/>
  <c r="R93" i="12"/>
  <c r="Q93" i="12"/>
  <c r="P93" i="12"/>
  <c r="E93" i="12"/>
  <c r="U93" i="12" s="1"/>
  <c r="U92" i="12"/>
  <c r="S92" i="12"/>
  <c r="R92" i="12"/>
  <c r="Q92" i="12"/>
  <c r="P92" i="12"/>
  <c r="E92" i="12"/>
  <c r="T92" i="12" s="1"/>
  <c r="S91" i="12"/>
  <c r="R91" i="12"/>
  <c r="Q91" i="12"/>
  <c r="P91" i="12"/>
  <c r="E91" i="12"/>
  <c r="T90" i="12"/>
  <c r="S90" i="12"/>
  <c r="R90" i="12"/>
  <c r="Q90" i="12"/>
  <c r="P90" i="12"/>
  <c r="E90" i="12"/>
  <c r="U90" i="12" s="1"/>
  <c r="S89" i="12"/>
  <c r="R89" i="12"/>
  <c r="Q89" i="12"/>
  <c r="P89" i="12"/>
  <c r="E89" i="12"/>
  <c r="U89" i="12" s="1"/>
  <c r="U88" i="12"/>
  <c r="S88" i="12"/>
  <c r="R88" i="12"/>
  <c r="Q88" i="12"/>
  <c r="P88" i="12"/>
  <c r="E88" i="12"/>
  <c r="T88" i="12" s="1"/>
  <c r="S87" i="12"/>
  <c r="R87" i="12"/>
  <c r="Q87" i="12"/>
  <c r="P87" i="12"/>
  <c r="E87" i="12"/>
  <c r="U87" i="12" s="1"/>
  <c r="V73" i="12"/>
  <c r="O73" i="12"/>
  <c r="N73" i="12"/>
  <c r="M73" i="12"/>
  <c r="L73" i="12"/>
  <c r="R73" i="12" s="1"/>
  <c r="K73" i="12"/>
  <c r="J73" i="12"/>
  <c r="I73" i="12"/>
  <c r="H73" i="12"/>
  <c r="P73" i="12" s="1"/>
  <c r="G73" i="12"/>
  <c r="F73" i="12"/>
  <c r="C73" i="12"/>
  <c r="B73" i="12"/>
  <c r="V72" i="12"/>
  <c r="O72" i="12"/>
  <c r="N72" i="12"/>
  <c r="M72" i="12"/>
  <c r="S72" i="12" s="1"/>
  <c r="L72" i="12"/>
  <c r="R72" i="12" s="1"/>
  <c r="K72" i="12"/>
  <c r="J72" i="12"/>
  <c r="I72" i="12"/>
  <c r="H72" i="12"/>
  <c r="P72" i="12" s="1"/>
  <c r="G72" i="12"/>
  <c r="F72" i="12"/>
  <c r="C72" i="12"/>
  <c r="E72" i="12" s="1"/>
  <c r="B72" i="12"/>
  <c r="V71" i="12"/>
  <c r="R71" i="12"/>
  <c r="O71" i="12"/>
  <c r="N71" i="12"/>
  <c r="M71" i="12"/>
  <c r="S71" i="12" s="1"/>
  <c r="L71" i="12"/>
  <c r="K71" i="12"/>
  <c r="J71" i="12"/>
  <c r="I71" i="12"/>
  <c r="H71" i="12"/>
  <c r="P71" i="12" s="1"/>
  <c r="G71" i="12"/>
  <c r="F71" i="12"/>
  <c r="C71" i="12"/>
  <c r="B71" i="12"/>
  <c r="S70" i="12"/>
  <c r="R70" i="12"/>
  <c r="Q70" i="12"/>
  <c r="P70" i="12"/>
  <c r="E70" i="12"/>
  <c r="U69" i="12"/>
  <c r="S69" i="12"/>
  <c r="R69" i="12"/>
  <c r="Q69" i="12"/>
  <c r="P69" i="12"/>
  <c r="E69" i="12"/>
  <c r="U71" i="12" s="1"/>
  <c r="V67" i="12"/>
  <c r="O67" i="12"/>
  <c r="S67" i="12" s="1"/>
  <c r="N67" i="12"/>
  <c r="M67" i="12"/>
  <c r="L67" i="12"/>
  <c r="K67" i="12"/>
  <c r="J67" i="12"/>
  <c r="I67" i="12"/>
  <c r="H67" i="12"/>
  <c r="G67" i="12"/>
  <c r="F67" i="12"/>
  <c r="C67" i="12"/>
  <c r="B67" i="12"/>
  <c r="V66" i="12"/>
  <c r="O66" i="12"/>
  <c r="N66" i="12"/>
  <c r="M66" i="12"/>
  <c r="S66" i="12" s="1"/>
  <c r="L66" i="12"/>
  <c r="R66" i="12" s="1"/>
  <c r="K66" i="12"/>
  <c r="J66" i="12"/>
  <c r="I66" i="12"/>
  <c r="H66" i="12"/>
  <c r="P66" i="12" s="1"/>
  <c r="G66" i="12"/>
  <c r="F66" i="12"/>
  <c r="C66" i="12"/>
  <c r="B66" i="12"/>
  <c r="S65" i="12"/>
  <c r="R65" i="12"/>
  <c r="Q65" i="12"/>
  <c r="P65" i="12"/>
  <c r="E65" i="12"/>
  <c r="U64" i="12"/>
  <c r="S64" i="12"/>
  <c r="R64" i="12"/>
  <c r="Q64" i="12"/>
  <c r="P64" i="12"/>
  <c r="E64" i="12"/>
  <c r="T64" i="12" s="1"/>
  <c r="S63" i="12"/>
  <c r="R63" i="12"/>
  <c r="Q63" i="12"/>
  <c r="P63" i="12"/>
  <c r="E63" i="12"/>
  <c r="U63" i="12" s="1"/>
  <c r="S62" i="12"/>
  <c r="R62" i="12"/>
  <c r="Q62" i="12"/>
  <c r="P62" i="12"/>
  <c r="E62" i="12"/>
  <c r="T62" i="12" s="1"/>
  <c r="T61" i="12"/>
  <c r="S61" i="12"/>
  <c r="R61" i="12"/>
  <c r="Q61" i="12"/>
  <c r="P61" i="12"/>
  <c r="E61" i="12"/>
  <c r="V59" i="12"/>
  <c r="O59" i="12"/>
  <c r="N59" i="12"/>
  <c r="M59" i="12"/>
  <c r="S59" i="12" s="1"/>
  <c r="L59" i="12"/>
  <c r="R59" i="12" s="1"/>
  <c r="K59" i="12"/>
  <c r="J59" i="12"/>
  <c r="I59" i="12"/>
  <c r="H59" i="12"/>
  <c r="G59" i="12"/>
  <c r="F59" i="12"/>
  <c r="C59" i="12"/>
  <c r="B59" i="12"/>
  <c r="S58" i="12"/>
  <c r="R58" i="12"/>
  <c r="Q58" i="12"/>
  <c r="P58" i="12"/>
  <c r="E58" i="12"/>
  <c r="T58" i="12" s="1"/>
  <c r="S57" i="12"/>
  <c r="R57" i="12"/>
  <c r="Q57" i="12"/>
  <c r="P57" i="12"/>
  <c r="E57" i="12"/>
  <c r="U57" i="12" s="1"/>
  <c r="S56" i="12"/>
  <c r="R56" i="12"/>
  <c r="Q56" i="12"/>
  <c r="P56" i="12"/>
  <c r="E56" i="12"/>
  <c r="S55" i="12"/>
  <c r="R55" i="12"/>
  <c r="Q55" i="12"/>
  <c r="P55" i="12"/>
  <c r="E55" i="12"/>
  <c r="U55" i="12" s="1"/>
  <c r="V53" i="12"/>
  <c r="O53" i="12"/>
  <c r="N53" i="12"/>
  <c r="M53" i="12"/>
  <c r="S53" i="12" s="1"/>
  <c r="L53" i="12"/>
  <c r="R53" i="12" s="1"/>
  <c r="K53" i="12"/>
  <c r="J53" i="12"/>
  <c r="I53" i="12"/>
  <c r="H53" i="12"/>
  <c r="G53" i="12"/>
  <c r="F53" i="12"/>
  <c r="C53" i="12"/>
  <c r="B53" i="12"/>
  <c r="E53" i="12" s="1"/>
  <c r="S52" i="12"/>
  <c r="R52" i="12"/>
  <c r="Q52" i="12"/>
  <c r="P52" i="12"/>
  <c r="E52" i="12"/>
  <c r="U51" i="12"/>
  <c r="S51" i="12"/>
  <c r="R51" i="12"/>
  <c r="Q51" i="12"/>
  <c r="P51" i="12"/>
  <c r="E51" i="12"/>
  <c r="T51" i="12" s="1"/>
  <c r="T50" i="12"/>
  <c r="S50" i="12"/>
  <c r="R50" i="12"/>
  <c r="Q50" i="12"/>
  <c r="P50" i="12"/>
  <c r="E50" i="12"/>
  <c r="U50" i="12" s="1"/>
  <c r="S49" i="12"/>
  <c r="R49" i="12"/>
  <c r="Q49" i="12"/>
  <c r="P49" i="12"/>
  <c r="E49" i="12"/>
  <c r="S48" i="12"/>
  <c r="R48" i="12"/>
  <c r="Q48" i="12"/>
  <c r="P48" i="12"/>
  <c r="E48" i="12"/>
  <c r="U48" i="12" s="1"/>
  <c r="S47" i="12"/>
  <c r="R47" i="12"/>
  <c r="Q47" i="12"/>
  <c r="P47" i="12"/>
  <c r="E47" i="12"/>
  <c r="S46" i="12"/>
  <c r="R46" i="12"/>
  <c r="Q46" i="12"/>
  <c r="P46" i="12"/>
  <c r="E46" i="12"/>
  <c r="U46" i="12" s="1"/>
  <c r="S45" i="12"/>
  <c r="R45" i="12"/>
  <c r="Q45" i="12"/>
  <c r="P45" i="12"/>
  <c r="E45" i="12"/>
  <c r="U45" i="12" s="1"/>
  <c r="S44" i="12"/>
  <c r="R44" i="12"/>
  <c r="Q44" i="12"/>
  <c r="P44" i="12"/>
  <c r="E44" i="12"/>
  <c r="U43" i="12"/>
  <c r="S43" i="12"/>
  <c r="R43" i="12"/>
  <c r="Q43" i="12"/>
  <c r="P43" i="12"/>
  <c r="E43" i="12"/>
  <c r="T43" i="12" s="1"/>
  <c r="S42" i="12"/>
  <c r="R42" i="12"/>
  <c r="Q42" i="12"/>
  <c r="P42" i="12"/>
  <c r="E42" i="12"/>
  <c r="U42" i="12" s="1"/>
  <c r="V40" i="12"/>
  <c r="O40" i="12"/>
  <c r="N40" i="12"/>
  <c r="M40" i="12"/>
  <c r="S40" i="12" s="1"/>
  <c r="L40" i="12"/>
  <c r="R40" i="12" s="1"/>
  <c r="K40" i="12"/>
  <c r="J40" i="12"/>
  <c r="I40" i="12"/>
  <c r="H40" i="12"/>
  <c r="G40" i="12"/>
  <c r="F40" i="12"/>
  <c r="C40" i="12"/>
  <c r="B40" i="12"/>
  <c r="S39" i="12"/>
  <c r="R39" i="12"/>
  <c r="Q39" i="12"/>
  <c r="P39" i="12"/>
  <c r="E39" i="12"/>
  <c r="U39" i="12" s="1"/>
  <c r="S38" i="12"/>
  <c r="R38" i="12"/>
  <c r="Q38" i="12"/>
  <c r="P38" i="12"/>
  <c r="E38" i="12"/>
  <c r="U38" i="12" s="1"/>
  <c r="S37" i="12"/>
  <c r="R37" i="12"/>
  <c r="Q37" i="12"/>
  <c r="P37" i="12"/>
  <c r="E37" i="12"/>
  <c r="U37" i="12" s="1"/>
  <c r="S36" i="12"/>
  <c r="R36" i="12"/>
  <c r="Q36" i="12"/>
  <c r="P36" i="12"/>
  <c r="E36" i="12"/>
  <c r="T36" i="12" s="1"/>
  <c r="U35" i="12"/>
  <c r="S35" i="12"/>
  <c r="R35" i="12"/>
  <c r="Q35" i="12"/>
  <c r="P35" i="12"/>
  <c r="E35" i="12"/>
  <c r="T35" i="12" s="1"/>
  <c r="V33" i="12"/>
  <c r="O33" i="12"/>
  <c r="N33" i="12"/>
  <c r="M33" i="12"/>
  <c r="S33" i="12" s="1"/>
  <c r="L33" i="12"/>
  <c r="R33" i="12" s="1"/>
  <c r="K33" i="12"/>
  <c r="J33" i="12"/>
  <c r="I33" i="12"/>
  <c r="Q33" i="12" s="1"/>
  <c r="H33" i="12"/>
  <c r="G33" i="12"/>
  <c r="F33" i="12"/>
  <c r="C33" i="12"/>
  <c r="B33" i="12"/>
  <c r="E33" i="12" s="1"/>
  <c r="S32" i="12"/>
  <c r="R32" i="12"/>
  <c r="Q32" i="12"/>
  <c r="P32" i="12"/>
  <c r="E32" i="12"/>
  <c r="V30" i="12"/>
  <c r="O30" i="12"/>
  <c r="N30" i="12"/>
  <c r="M30" i="12"/>
  <c r="S30" i="12" s="1"/>
  <c r="L30" i="12"/>
  <c r="K30" i="12"/>
  <c r="J30" i="12"/>
  <c r="I30" i="12"/>
  <c r="H30" i="12"/>
  <c r="G30" i="12"/>
  <c r="F30" i="12"/>
  <c r="C30" i="12"/>
  <c r="B30" i="12"/>
  <c r="S29" i="12"/>
  <c r="R29" i="12"/>
  <c r="Q29" i="12"/>
  <c r="P29" i="12"/>
  <c r="E29" i="12"/>
  <c r="U29" i="12" s="1"/>
  <c r="S28" i="12"/>
  <c r="R28" i="12"/>
  <c r="Q28" i="12"/>
  <c r="P28" i="12"/>
  <c r="E28" i="12"/>
  <c r="T28" i="12" s="1"/>
  <c r="U27" i="12"/>
  <c r="S27" i="12"/>
  <c r="R27" i="12"/>
  <c r="Q27" i="12"/>
  <c r="P27" i="12"/>
  <c r="E27" i="12"/>
  <c r="T27" i="12" s="1"/>
  <c r="U26" i="12"/>
  <c r="T26" i="12"/>
  <c r="S26" i="12"/>
  <c r="R26" i="12"/>
  <c r="Q26" i="12"/>
  <c r="P26" i="12"/>
  <c r="E26" i="12"/>
  <c r="V24" i="12"/>
  <c r="S24" i="12"/>
  <c r="O24" i="12"/>
  <c r="N24" i="12"/>
  <c r="M24" i="12"/>
  <c r="L24" i="12"/>
  <c r="R24" i="12" s="1"/>
  <c r="K24" i="12"/>
  <c r="J24" i="12"/>
  <c r="I24" i="12"/>
  <c r="Q24" i="12" s="1"/>
  <c r="H24" i="12"/>
  <c r="G24" i="12"/>
  <c r="F24" i="12"/>
  <c r="C24" i="12"/>
  <c r="B24" i="12"/>
  <c r="E24" i="12" s="1"/>
  <c r="S23" i="12"/>
  <c r="R23" i="12"/>
  <c r="Q23" i="12"/>
  <c r="P23" i="12"/>
  <c r="E23" i="12"/>
  <c r="T23" i="12" s="1"/>
  <c r="U22" i="12"/>
  <c r="T22" i="12"/>
  <c r="S22" i="12"/>
  <c r="R22" i="12"/>
  <c r="Q22" i="12"/>
  <c r="P22" i="12"/>
  <c r="E22" i="12"/>
  <c r="S21" i="12"/>
  <c r="R21" i="12"/>
  <c r="Q21" i="12"/>
  <c r="P21" i="12"/>
  <c r="E21" i="12"/>
  <c r="U21" i="12" s="1"/>
  <c r="S20" i="12"/>
  <c r="R20" i="12"/>
  <c r="Q20" i="12"/>
  <c r="P20" i="12"/>
  <c r="E20" i="12"/>
  <c r="T19" i="12"/>
  <c r="S19" i="12"/>
  <c r="R19" i="12"/>
  <c r="Q19" i="12"/>
  <c r="P19" i="12"/>
  <c r="E19" i="12"/>
  <c r="U19" i="12" s="1"/>
  <c r="S18" i="12"/>
  <c r="R18" i="12"/>
  <c r="Q18" i="12"/>
  <c r="P18" i="12"/>
  <c r="E18" i="12"/>
  <c r="U18" i="12" s="1"/>
  <c r="S17" i="12"/>
  <c r="R17" i="12"/>
  <c r="Q17" i="12"/>
  <c r="P17" i="12"/>
  <c r="E17" i="12"/>
  <c r="U17" i="12" s="1"/>
  <c r="V15" i="12"/>
  <c r="O15" i="12"/>
  <c r="N15" i="12"/>
  <c r="M15" i="12"/>
  <c r="S15" i="12" s="1"/>
  <c r="L15" i="12"/>
  <c r="R15" i="12" s="1"/>
  <c r="K15" i="12"/>
  <c r="J15" i="12"/>
  <c r="I15" i="12"/>
  <c r="H15" i="12"/>
  <c r="P15" i="12" s="1"/>
  <c r="G15" i="12"/>
  <c r="F15" i="12"/>
  <c r="E15" i="12"/>
  <c r="C15" i="12"/>
  <c r="B15" i="12"/>
  <c r="S14" i="12"/>
  <c r="R14" i="12"/>
  <c r="Q14" i="12"/>
  <c r="P14" i="12"/>
  <c r="E14" i="12"/>
  <c r="U14" i="12" s="1"/>
  <c r="S13" i="12"/>
  <c r="R13" i="12"/>
  <c r="Q13" i="12"/>
  <c r="P13" i="12"/>
  <c r="E13" i="12"/>
  <c r="U13" i="12" s="1"/>
  <c r="S12" i="12"/>
  <c r="R12" i="12"/>
  <c r="Q12" i="12"/>
  <c r="P12" i="12"/>
  <c r="E12" i="12"/>
  <c r="T12" i="12" s="1"/>
  <c r="S11" i="12"/>
  <c r="R11" i="12"/>
  <c r="Q11" i="12"/>
  <c r="P11" i="12"/>
  <c r="E11" i="12"/>
  <c r="T11" i="12" s="1"/>
  <c r="U10" i="12"/>
  <c r="T10" i="12"/>
  <c r="S10" i="12"/>
  <c r="R10" i="12"/>
  <c r="Q10" i="12"/>
  <c r="P10" i="12"/>
  <c r="E10" i="12"/>
  <c r="S9" i="12"/>
  <c r="R9" i="12"/>
  <c r="Q9" i="12"/>
  <c r="P9" i="12"/>
  <c r="E9" i="12"/>
  <c r="S94" i="11"/>
  <c r="R94" i="11"/>
  <c r="Q94" i="11"/>
  <c r="P94" i="11"/>
  <c r="E94" i="11"/>
  <c r="S93" i="11"/>
  <c r="R93" i="11"/>
  <c r="Q93" i="11"/>
  <c r="P93" i="11"/>
  <c r="E93" i="11"/>
  <c r="U93" i="11" s="1"/>
  <c r="S92" i="11"/>
  <c r="R92" i="11"/>
  <c r="Q92" i="11"/>
  <c r="P92" i="11"/>
  <c r="E92" i="11"/>
  <c r="U92" i="11" s="1"/>
  <c r="S91" i="11"/>
  <c r="R91" i="11"/>
  <c r="Q91" i="11"/>
  <c r="P91" i="11"/>
  <c r="E91" i="11"/>
  <c r="U91" i="11" s="1"/>
  <c r="S90" i="11"/>
  <c r="R90" i="11"/>
  <c r="Q90" i="11"/>
  <c r="P90" i="11"/>
  <c r="E90" i="11"/>
  <c r="T90" i="11" s="1"/>
  <c r="U89" i="11"/>
  <c r="S89" i="11"/>
  <c r="R89" i="11"/>
  <c r="Q89" i="11"/>
  <c r="P89" i="11"/>
  <c r="E89" i="11"/>
  <c r="T89" i="11" s="1"/>
  <c r="T88" i="11"/>
  <c r="S88" i="11"/>
  <c r="R88" i="11"/>
  <c r="Q88" i="11"/>
  <c r="P88" i="11"/>
  <c r="E88" i="11"/>
  <c r="U88" i="11" s="1"/>
  <c r="S87" i="11"/>
  <c r="R87" i="11"/>
  <c r="Q87" i="11"/>
  <c r="P87" i="11"/>
  <c r="E87" i="11"/>
  <c r="V73" i="11"/>
  <c r="O73" i="11"/>
  <c r="N73" i="11"/>
  <c r="M73" i="11"/>
  <c r="L73" i="11"/>
  <c r="R73" i="11" s="1"/>
  <c r="K73" i="11"/>
  <c r="J73" i="11"/>
  <c r="I73" i="11"/>
  <c r="H73" i="11"/>
  <c r="G73" i="11"/>
  <c r="F73" i="11"/>
  <c r="C73" i="11"/>
  <c r="B73" i="11"/>
  <c r="E73" i="11" s="1"/>
  <c r="V72" i="11"/>
  <c r="O72" i="11"/>
  <c r="N72" i="11"/>
  <c r="M72" i="11"/>
  <c r="L72" i="11"/>
  <c r="K72" i="11"/>
  <c r="J72" i="11"/>
  <c r="I72" i="11"/>
  <c r="H72" i="11"/>
  <c r="G72" i="11"/>
  <c r="F72" i="11"/>
  <c r="C72" i="11"/>
  <c r="B72" i="11"/>
  <c r="V71" i="11"/>
  <c r="O71" i="11"/>
  <c r="N71" i="11"/>
  <c r="M71" i="11"/>
  <c r="L71" i="11"/>
  <c r="R71" i="11" s="1"/>
  <c r="K71" i="11"/>
  <c r="J71" i="11"/>
  <c r="I71" i="11"/>
  <c r="H71" i="11"/>
  <c r="P71" i="11" s="1"/>
  <c r="G71" i="11"/>
  <c r="F71" i="11"/>
  <c r="C71" i="11"/>
  <c r="B71" i="11"/>
  <c r="S70" i="11"/>
  <c r="R70" i="11"/>
  <c r="Q70" i="11"/>
  <c r="P70" i="11"/>
  <c r="E70" i="11"/>
  <c r="U70" i="11" s="1"/>
  <c r="S69" i="11"/>
  <c r="R69" i="11"/>
  <c r="Q69" i="11"/>
  <c r="P69" i="11"/>
  <c r="E69" i="11"/>
  <c r="V67" i="11"/>
  <c r="O67" i="11"/>
  <c r="N67" i="11"/>
  <c r="M67" i="11"/>
  <c r="L67" i="11"/>
  <c r="R67" i="11" s="1"/>
  <c r="K67" i="11"/>
  <c r="J67" i="11"/>
  <c r="I67" i="11"/>
  <c r="H67" i="11"/>
  <c r="P67" i="11" s="1"/>
  <c r="G67" i="11"/>
  <c r="F67" i="11"/>
  <c r="C67" i="11"/>
  <c r="B67" i="11"/>
  <c r="E67" i="11" s="1"/>
  <c r="V66" i="11"/>
  <c r="R66" i="11"/>
  <c r="O66" i="11"/>
  <c r="N66" i="11"/>
  <c r="M66" i="11"/>
  <c r="S66" i="11" s="1"/>
  <c r="L66" i="11"/>
  <c r="K66" i="11"/>
  <c r="J66" i="11"/>
  <c r="I66" i="11"/>
  <c r="H66" i="11"/>
  <c r="G66" i="11"/>
  <c r="F66" i="11"/>
  <c r="E66" i="11"/>
  <c r="C66" i="11"/>
  <c r="B66" i="11"/>
  <c r="U65" i="11"/>
  <c r="T65" i="11"/>
  <c r="S65" i="11"/>
  <c r="R65" i="11"/>
  <c r="Q65" i="11"/>
  <c r="P65" i="11"/>
  <c r="E65" i="11"/>
  <c r="S64" i="11"/>
  <c r="R64" i="11"/>
  <c r="Q64" i="11"/>
  <c r="P64" i="11"/>
  <c r="E64" i="11"/>
  <c r="U64" i="11" s="1"/>
  <c r="S63" i="11"/>
  <c r="R63" i="11"/>
  <c r="Q63" i="11"/>
  <c r="P63" i="11"/>
  <c r="E63" i="11"/>
  <c r="U63" i="11" s="1"/>
  <c r="S62" i="11"/>
  <c r="R62" i="11"/>
  <c r="Q62" i="11"/>
  <c r="P62" i="11"/>
  <c r="E62" i="11"/>
  <c r="U62" i="11" s="1"/>
  <c r="S61" i="11"/>
  <c r="R61" i="11"/>
  <c r="Q61" i="11"/>
  <c r="P61" i="11"/>
  <c r="E61" i="11"/>
  <c r="U61" i="11" s="1"/>
  <c r="V59" i="11"/>
  <c r="O59" i="11"/>
  <c r="N59" i="11"/>
  <c r="M59" i="11"/>
  <c r="S59" i="11" s="1"/>
  <c r="L59" i="11"/>
  <c r="R59" i="11" s="1"/>
  <c r="K59" i="11"/>
  <c r="J59" i="11"/>
  <c r="I59" i="11"/>
  <c r="H59" i="11"/>
  <c r="G59" i="11"/>
  <c r="F59" i="11"/>
  <c r="C59" i="11"/>
  <c r="B59" i="11"/>
  <c r="S58" i="11"/>
  <c r="R58" i="11"/>
  <c r="Q58" i="11"/>
  <c r="P58" i="11"/>
  <c r="E58" i="11"/>
  <c r="U58" i="11" s="1"/>
  <c r="S57" i="11"/>
  <c r="R57" i="11"/>
  <c r="Q57" i="11"/>
  <c r="P57" i="11"/>
  <c r="E57" i="11"/>
  <c r="T57" i="11" s="1"/>
  <c r="U56" i="11"/>
  <c r="S56" i="11"/>
  <c r="R56" i="11"/>
  <c r="Q56" i="11"/>
  <c r="P56" i="11"/>
  <c r="E56" i="11"/>
  <c r="T56" i="11" s="1"/>
  <c r="T55" i="11"/>
  <c r="S55" i="11"/>
  <c r="R55" i="11"/>
  <c r="Q55" i="11"/>
  <c r="P55" i="11"/>
  <c r="E55" i="11"/>
  <c r="U55" i="11" s="1"/>
  <c r="V53" i="11"/>
  <c r="O53" i="11"/>
  <c r="N53" i="11"/>
  <c r="M53" i="11"/>
  <c r="S53" i="11" s="1"/>
  <c r="L53" i="11"/>
  <c r="K53" i="11"/>
  <c r="J53" i="11"/>
  <c r="I53" i="11"/>
  <c r="H53" i="11"/>
  <c r="G53" i="11"/>
  <c r="F53" i="11"/>
  <c r="C53" i="11"/>
  <c r="B53" i="11"/>
  <c r="S52" i="11"/>
  <c r="R52" i="11"/>
  <c r="Q52" i="11"/>
  <c r="P52" i="11"/>
  <c r="E52" i="11"/>
  <c r="S51" i="11"/>
  <c r="R51" i="11"/>
  <c r="Q51" i="11"/>
  <c r="P51" i="11"/>
  <c r="T51" i="11" s="1"/>
  <c r="E51" i="11"/>
  <c r="T50" i="11"/>
  <c r="S50" i="11"/>
  <c r="R50" i="11"/>
  <c r="Q50" i="11"/>
  <c r="P50" i="11"/>
  <c r="E50" i="11"/>
  <c r="U50" i="11" s="1"/>
  <c r="S49" i="11"/>
  <c r="R49" i="11"/>
  <c r="Q49" i="11"/>
  <c r="P49" i="11"/>
  <c r="E49" i="11"/>
  <c r="T48" i="11"/>
  <c r="S48" i="11"/>
  <c r="R48" i="11"/>
  <c r="Q48" i="11"/>
  <c r="P48" i="11"/>
  <c r="E48" i="11"/>
  <c r="U48" i="11" s="1"/>
  <c r="S47" i="11"/>
  <c r="R47" i="11"/>
  <c r="Q47" i="11"/>
  <c r="P47" i="11"/>
  <c r="E47" i="11"/>
  <c r="U47" i="11" s="1"/>
  <c r="S46" i="11"/>
  <c r="R46" i="11"/>
  <c r="Q46" i="11"/>
  <c r="P46" i="11"/>
  <c r="E46" i="11"/>
  <c r="U46" i="11" s="1"/>
  <c r="S45" i="11"/>
  <c r="R45" i="11"/>
  <c r="Q45" i="11"/>
  <c r="P45" i="11"/>
  <c r="E45" i="11"/>
  <c r="T45" i="11" s="1"/>
  <c r="U44" i="11"/>
  <c r="S44" i="11"/>
  <c r="R44" i="11"/>
  <c r="Q44" i="11"/>
  <c r="P44" i="11"/>
  <c r="E44" i="11"/>
  <c r="T44" i="11" s="1"/>
  <c r="T43" i="11"/>
  <c r="S43" i="11"/>
  <c r="R43" i="11"/>
  <c r="Q43" i="11"/>
  <c r="P43" i="11"/>
  <c r="E43" i="11"/>
  <c r="U43" i="11" s="1"/>
  <c r="S42" i="11"/>
  <c r="R42" i="11"/>
  <c r="Q42" i="11"/>
  <c r="P42" i="11"/>
  <c r="E42" i="11"/>
  <c r="V40" i="11"/>
  <c r="O40" i="11"/>
  <c r="N40" i="11"/>
  <c r="M40" i="11"/>
  <c r="L40" i="11"/>
  <c r="R40" i="11" s="1"/>
  <c r="K40" i="11"/>
  <c r="J40" i="11"/>
  <c r="I40" i="11"/>
  <c r="H40" i="11"/>
  <c r="P40" i="11" s="1"/>
  <c r="G40" i="11"/>
  <c r="F40" i="11"/>
  <c r="C40" i="11"/>
  <c r="B40" i="11"/>
  <c r="T39" i="11"/>
  <c r="S39" i="11"/>
  <c r="R39" i="11"/>
  <c r="Q39" i="11"/>
  <c r="P39" i="11"/>
  <c r="E39" i="11"/>
  <c r="U39" i="11" s="1"/>
  <c r="S38" i="11"/>
  <c r="R38" i="11"/>
  <c r="Q38" i="11"/>
  <c r="P38" i="11"/>
  <c r="E38" i="11"/>
  <c r="T38" i="11" s="1"/>
  <c r="S37" i="11"/>
  <c r="R37" i="11"/>
  <c r="Q37" i="11"/>
  <c r="P37" i="11"/>
  <c r="E37" i="11"/>
  <c r="T36" i="11"/>
  <c r="S36" i="11"/>
  <c r="R36" i="11"/>
  <c r="Q36" i="11"/>
  <c r="P36" i="11"/>
  <c r="E36" i="11"/>
  <c r="S35" i="11"/>
  <c r="R35" i="11"/>
  <c r="Q35" i="11"/>
  <c r="P35" i="11"/>
  <c r="E35" i="11"/>
  <c r="V33" i="11"/>
  <c r="O33" i="11"/>
  <c r="N33" i="11"/>
  <c r="M33" i="11"/>
  <c r="L33" i="11"/>
  <c r="R33" i="11" s="1"/>
  <c r="K33" i="11"/>
  <c r="J33" i="11"/>
  <c r="I33" i="11"/>
  <c r="H33" i="11"/>
  <c r="G33" i="11"/>
  <c r="F33" i="11"/>
  <c r="C33" i="11"/>
  <c r="B33" i="11"/>
  <c r="T32" i="11"/>
  <c r="S32" i="11"/>
  <c r="R32" i="11"/>
  <c r="Q32" i="11"/>
  <c r="P32" i="11"/>
  <c r="E32" i="11"/>
  <c r="V30" i="11"/>
  <c r="R30" i="11"/>
  <c r="O30" i="11"/>
  <c r="N30" i="11"/>
  <c r="M30" i="11"/>
  <c r="S30" i="11" s="1"/>
  <c r="L30" i="11"/>
  <c r="K30" i="11"/>
  <c r="J30" i="11"/>
  <c r="I30" i="11"/>
  <c r="H30" i="11"/>
  <c r="P30" i="11" s="1"/>
  <c r="G30" i="11"/>
  <c r="F30" i="11"/>
  <c r="C30" i="11"/>
  <c r="B30" i="11"/>
  <c r="S29" i="11"/>
  <c r="R29" i="11"/>
  <c r="Q29" i="11"/>
  <c r="P29" i="11"/>
  <c r="E29" i="11"/>
  <c r="T28" i="11"/>
  <c r="S28" i="11"/>
  <c r="R28" i="11"/>
  <c r="Q28" i="11"/>
  <c r="P28" i="11"/>
  <c r="E28" i="11"/>
  <c r="U28" i="11" s="1"/>
  <c r="S27" i="11"/>
  <c r="R27" i="11"/>
  <c r="Q27" i="11"/>
  <c r="P27" i="11"/>
  <c r="E27" i="11"/>
  <c r="U27" i="11" s="1"/>
  <c r="S26" i="11"/>
  <c r="R26" i="11"/>
  <c r="Q26" i="11"/>
  <c r="P26" i="11"/>
  <c r="E26" i="11"/>
  <c r="U26" i="11" s="1"/>
  <c r="V24" i="11"/>
  <c r="O24" i="11"/>
  <c r="N24" i="11"/>
  <c r="M24" i="11"/>
  <c r="S24" i="11" s="1"/>
  <c r="L24" i="11"/>
  <c r="R24" i="11" s="1"/>
  <c r="K24" i="11"/>
  <c r="J24" i="11"/>
  <c r="I24" i="11"/>
  <c r="Q24" i="11" s="1"/>
  <c r="H24" i="11"/>
  <c r="G24" i="11"/>
  <c r="F24" i="11"/>
  <c r="C24" i="11"/>
  <c r="E24" i="11" s="1"/>
  <c r="B24" i="11"/>
  <c r="S23" i="11"/>
  <c r="R23" i="11"/>
  <c r="Q23" i="11"/>
  <c r="P23" i="11"/>
  <c r="E23" i="11"/>
  <c r="U23" i="11" s="1"/>
  <c r="S22" i="11"/>
  <c r="R22" i="11"/>
  <c r="Q22" i="11"/>
  <c r="P22" i="11"/>
  <c r="E22" i="11"/>
  <c r="U22" i="11" s="1"/>
  <c r="S21" i="11"/>
  <c r="R21" i="11"/>
  <c r="Q21" i="11"/>
  <c r="P21" i="11"/>
  <c r="E21" i="11"/>
  <c r="T21" i="11" s="1"/>
  <c r="S20" i="11"/>
  <c r="R20" i="11"/>
  <c r="Q20" i="11"/>
  <c r="P20" i="11"/>
  <c r="E20" i="11"/>
  <c r="T20" i="11" s="1"/>
  <c r="T19" i="11"/>
  <c r="S19" i="11"/>
  <c r="R19" i="11"/>
  <c r="Q19" i="11"/>
  <c r="P19" i="11"/>
  <c r="E19" i="11"/>
  <c r="U19" i="11" s="1"/>
  <c r="S18" i="11"/>
  <c r="R18" i="11"/>
  <c r="Q18" i="11"/>
  <c r="P18" i="11"/>
  <c r="E18" i="11"/>
  <c r="U17" i="11"/>
  <c r="T17" i="11"/>
  <c r="S17" i="11"/>
  <c r="R17" i="11"/>
  <c r="Q17" i="11"/>
  <c r="P17" i="11"/>
  <c r="E17" i="11"/>
  <c r="V15" i="11"/>
  <c r="O15" i="11"/>
  <c r="N15" i="11"/>
  <c r="M15" i="11"/>
  <c r="S15" i="11" s="1"/>
  <c r="L15" i="11"/>
  <c r="K15" i="11"/>
  <c r="J15" i="11"/>
  <c r="I15" i="11"/>
  <c r="Q15" i="11" s="1"/>
  <c r="H15" i="11"/>
  <c r="G15" i="11"/>
  <c r="F15" i="11"/>
  <c r="C15" i="11"/>
  <c r="B15" i="11"/>
  <c r="E15" i="11" s="1"/>
  <c r="S14" i="11"/>
  <c r="R14" i="11"/>
  <c r="Q14" i="11"/>
  <c r="P14" i="11"/>
  <c r="E14" i="11"/>
  <c r="S13" i="11"/>
  <c r="R13" i="11"/>
  <c r="Q13" i="11"/>
  <c r="U13" i="11" s="1"/>
  <c r="P13" i="11"/>
  <c r="T13" i="11" s="1"/>
  <c r="E13" i="11"/>
  <c r="S12" i="11"/>
  <c r="R12" i="11"/>
  <c r="Q12" i="11"/>
  <c r="P12" i="11"/>
  <c r="E12" i="11"/>
  <c r="S11" i="11"/>
  <c r="R11" i="11"/>
  <c r="Q11" i="11"/>
  <c r="P11" i="11"/>
  <c r="E11" i="11"/>
  <c r="U11" i="11" s="1"/>
  <c r="S10" i="11"/>
  <c r="R10" i="11"/>
  <c r="Q10" i="11"/>
  <c r="P10" i="11"/>
  <c r="E10" i="11"/>
  <c r="S9" i="11"/>
  <c r="R9" i="11"/>
  <c r="Q9" i="11"/>
  <c r="P9" i="11"/>
  <c r="E9" i="11"/>
  <c r="U9" i="11" s="1"/>
  <c r="U94" i="10"/>
  <c r="S94" i="10"/>
  <c r="R94" i="10"/>
  <c r="Q94" i="10"/>
  <c r="P94" i="10"/>
  <c r="E94" i="10"/>
  <c r="T94" i="10" s="1"/>
  <c r="S93" i="10"/>
  <c r="R93" i="10"/>
  <c r="Q93" i="10"/>
  <c r="P93" i="10"/>
  <c r="E93" i="10"/>
  <c r="U93" i="10" s="1"/>
  <c r="U92" i="10"/>
  <c r="T92" i="10"/>
  <c r="S92" i="10"/>
  <c r="R92" i="10"/>
  <c r="Q92" i="10"/>
  <c r="P92" i="10"/>
  <c r="E92" i="10"/>
  <c r="T91" i="10"/>
  <c r="S91" i="10"/>
  <c r="R91" i="10"/>
  <c r="Q91" i="10"/>
  <c r="P91" i="10"/>
  <c r="E91" i="10"/>
  <c r="U91" i="10" s="1"/>
  <c r="S90" i="10"/>
  <c r="R90" i="10"/>
  <c r="Q90" i="10"/>
  <c r="P90" i="10"/>
  <c r="E90" i="10"/>
  <c r="U90" i="10" s="1"/>
  <c r="S89" i="10"/>
  <c r="R89" i="10"/>
  <c r="Q89" i="10"/>
  <c r="P89" i="10"/>
  <c r="E89" i="10"/>
  <c r="U89" i="10" s="1"/>
  <c r="S88" i="10"/>
  <c r="R88" i="10"/>
  <c r="Q88" i="10"/>
  <c r="P88" i="10"/>
  <c r="E88" i="10"/>
  <c r="U88" i="10" s="1"/>
  <c r="S87" i="10"/>
  <c r="R87" i="10"/>
  <c r="Q87" i="10"/>
  <c r="P87" i="10"/>
  <c r="E87" i="10"/>
  <c r="T87" i="10" s="1"/>
  <c r="V73" i="10"/>
  <c r="O73" i="10"/>
  <c r="N73" i="10"/>
  <c r="M73" i="10"/>
  <c r="S73" i="10" s="1"/>
  <c r="L73" i="10"/>
  <c r="K73" i="10"/>
  <c r="J73" i="10"/>
  <c r="I73" i="10"/>
  <c r="Q73" i="10" s="1"/>
  <c r="H73" i="10"/>
  <c r="G73" i="10"/>
  <c r="F73" i="10"/>
  <c r="C73" i="10"/>
  <c r="B73" i="10"/>
  <c r="V72" i="10"/>
  <c r="O72" i="10"/>
  <c r="N72" i="10"/>
  <c r="M72" i="10"/>
  <c r="S72" i="10" s="1"/>
  <c r="L72" i="10"/>
  <c r="K72" i="10"/>
  <c r="J72" i="10"/>
  <c r="I72" i="10"/>
  <c r="H72" i="10"/>
  <c r="G72" i="10"/>
  <c r="F72" i="10"/>
  <c r="C72" i="10"/>
  <c r="B72" i="10"/>
  <c r="V71" i="10"/>
  <c r="O71" i="10"/>
  <c r="N71" i="10"/>
  <c r="M71" i="10"/>
  <c r="S71" i="10" s="1"/>
  <c r="L71" i="10"/>
  <c r="K71" i="10"/>
  <c r="J71" i="10"/>
  <c r="I71" i="10"/>
  <c r="Q71" i="10" s="1"/>
  <c r="H71" i="10"/>
  <c r="G71" i="10"/>
  <c r="F71" i="10"/>
  <c r="C71" i="10"/>
  <c r="B71" i="10"/>
  <c r="E71" i="10" s="1"/>
  <c r="S70" i="10"/>
  <c r="R70" i="10"/>
  <c r="Q70" i="10"/>
  <c r="P70" i="10"/>
  <c r="E70" i="10"/>
  <c r="U69" i="10"/>
  <c r="S69" i="10"/>
  <c r="R69" i="10"/>
  <c r="Q69" i="10"/>
  <c r="P69" i="10"/>
  <c r="T69" i="10" s="1"/>
  <c r="E69" i="10"/>
  <c r="V67" i="10"/>
  <c r="S67" i="10"/>
  <c r="O67" i="10"/>
  <c r="N67" i="10"/>
  <c r="M67" i="10"/>
  <c r="L67" i="10"/>
  <c r="K67" i="10"/>
  <c r="J67" i="10"/>
  <c r="I67" i="10"/>
  <c r="H67" i="10"/>
  <c r="G67" i="10"/>
  <c r="F67" i="10"/>
  <c r="C67" i="10"/>
  <c r="B67" i="10"/>
  <c r="E67" i="10" s="1"/>
  <c r="V66" i="10"/>
  <c r="R66" i="10"/>
  <c r="O66" i="10"/>
  <c r="N66" i="10"/>
  <c r="M66" i="10"/>
  <c r="S66" i="10" s="1"/>
  <c r="L66" i="10"/>
  <c r="K66" i="10"/>
  <c r="J66" i="10"/>
  <c r="I66" i="10"/>
  <c r="H66" i="10"/>
  <c r="G66" i="10"/>
  <c r="F66" i="10"/>
  <c r="E66" i="10"/>
  <c r="C66" i="10"/>
  <c r="B66" i="10"/>
  <c r="S65" i="10"/>
  <c r="R65" i="10"/>
  <c r="Q65" i="10"/>
  <c r="P65" i="10"/>
  <c r="E65" i="10"/>
  <c r="S64" i="10"/>
  <c r="R64" i="10"/>
  <c r="Q64" i="10"/>
  <c r="P64" i="10"/>
  <c r="E64" i="10"/>
  <c r="U64" i="10" s="1"/>
  <c r="U63" i="10"/>
  <c r="T63" i="10"/>
  <c r="S63" i="10"/>
  <c r="R63" i="10"/>
  <c r="Q63" i="10"/>
  <c r="P63" i="10"/>
  <c r="E63" i="10"/>
  <c r="S62" i="10"/>
  <c r="R62" i="10"/>
  <c r="Q62" i="10"/>
  <c r="P62" i="10"/>
  <c r="E62" i="10"/>
  <c r="U62" i="10" s="1"/>
  <c r="S61" i="10"/>
  <c r="R61" i="10"/>
  <c r="Q61" i="10"/>
  <c r="P61" i="10"/>
  <c r="E61" i="10"/>
  <c r="U61" i="10" s="1"/>
  <c r="V59" i="10"/>
  <c r="O59" i="10"/>
  <c r="N59" i="10"/>
  <c r="M59" i="10"/>
  <c r="S59" i="10" s="1"/>
  <c r="L59" i="10"/>
  <c r="R59" i="10" s="1"/>
  <c r="K59" i="10"/>
  <c r="J59" i="10"/>
  <c r="I59" i="10"/>
  <c r="H59" i="10"/>
  <c r="G59" i="10"/>
  <c r="F59" i="10"/>
  <c r="C59" i="10"/>
  <c r="B59" i="10"/>
  <c r="S58" i="10"/>
  <c r="R58" i="10"/>
  <c r="Q58" i="10"/>
  <c r="P58" i="10"/>
  <c r="E58" i="10"/>
  <c r="T58" i="10" s="1"/>
  <c r="S57" i="10"/>
  <c r="R57" i="10"/>
  <c r="Q57" i="10"/>
  <c r="P57" i="10"/>
  <c r="E57" i="10"/>
  <c r="U57" i="10" s="1"/>
  <c r="S56" i="10"/>
  <c r="R56" i="10"/>
  <c r="Q56" i="10"/>
  <c r="P56" i="10"/>
  <c r="E56" i="10"/>
  <c r="U56" i="10" s="1"/>
  <c r="S55" i="10"/>
  <c r="R55" i="10"/>
  <c r="Q55" i="10"/>
  <c r="P55" i="10"/>
  <c r="E55" i="10"/>
  <c r="U55" i="10" s="1"/>
  <c r="V53" i="10"/>
  <c r="O53" i="10"/>
  <c r="N53" i="10"/>
  <c r="M53" i="10"/>
  <c r="S53" i="10" s="1"/>
  <c r="L53" i="10"/>
  <c r="R53" i="10" s="1"/>
  <c r="K53" i="10"/>
  <c r="J53" i="10"/>
  <c r="I53" i="10"/>
  <c r="H53" i="10"/>
  <c r="G53" i="10"/>
  <c r="F53" i="10"/>
  <c r="C53" i="10"/>
  <c r="B53" i="10"/>
  <c r="S52" i="10"/>
  <c r="R52" i="10"/>
  <c r="Q52" i="10"/>
  <c r="P52" i="10"/>
  <c r="E52" i="10"/>
  <c r="U52" i="10" s="1"/>
  <c r="S51" i="10"/>
  <c r="R51" i="10"/>
  <c r="Q51" i="10"/>
  <c r="P51" i="10"/>
  <c r="E51" i="10"/>
  <c r="T50" i="10"/>
  <c r="S50" i="10"/>
  <c r="R50" i="10"/>
  <c r="Q50" i="10"/>
  <c r="P50" i="10"/>
  <c r="E50" i="10"/>
  <c r="U50" i="10" s="1"/>
  <c r="S49" i="10"/>
  <c r="R49" i="10"/>
  <c r="Q49" i="10"/>
  <c r="P49" i="10"/>
  <c r="E49" i="10"/>
  <c r="T49" i="10" s="1"/>
  <c r="T48" i="10"/>
  <c r="S48" i="10"/>
  <c r="R48" i="10"/>
  <c r="Q48" i="10"/>
  <c r="P48" i="10"/>
  <c r="E48" i="10"/>
  <c r="U48" i="10" s="1"/>
  <c r="S47" i="10"/>
  <c r="R47" i="10"/>
  <c r="Q47" i="10"/>
  <c r="P47" i="10"/>
  <c r="E47" i="10"/>
  <c r="U46" i="10"/>
  <c r="T46" i="10"/>
  <c r="S46" i="10"/>
  <c r="R46" i="10"/>
  <c r="Q46" i="10"/>
  <c r="P46" i="10"/>
  <c r="E46" i="10"/>
  <c r="S45" i="10"/>
  <c r="R45" i="10"/>
  <c r="Q45" i="10"/>
  <c r="P45" i="10"/>
  <c r="E45" i="10"/>
  <c r="U45" i="10" s="1"/>
  <c r="S44" i="10"/>
  <c r="R44" i="10"/>
  <c r="Q44" i="10"/>
  <c r="P44" i="10"/>
  <c r="E44" i="10"/>
  <c r="U44" i="10" s="1"/>
  <c r="S43" i="10"/>
  <c r="R43" i="10"/>
  <c r="Q43" i="10"/>
  <c r="P43" i="10"/>
  <c r="E43" i="10"/>
  <c r="S42" i="10"/>
  <c r="R42" i="10"/>
  <c r="Q42" i="10"/>
  <c r="P42" i="10"/>
  <c r="E42" i="10"/>
  <c r="V40" i="10"/>
  <c r="O40" i="10"/>
  <c r="N40" i="10"/>
  <c r="M40" i="10"/>
  <c r="S40" i="10" s="1"/>
  <c r="L40" i="10"/>
  <c r="R40" i="10" s="1"/>
  <c r="K40" i="10"/>
  <c r="J40" i="10"/>
  <c r="I40" i="10"/>
  <c r="H40" i="10"/>
  <c r="P40" i="10" s="1"/>
  <c r="G40" i="10"/>
  <c r="F40" i="10"/>
  <c r="C40" i="10"/>
  <c r="E40" i="10" s="1"/>
  <c r="B40" i="10"/>
  <c r="S39" i="10"/>
  <c r="R39" i="10"/>
  <c r="Q39" i="10"/>
  <c r="P39" i="10"/>
  <c r="E39" i="10"/>
  <c r="U39" i="10" s="1"/>
  <c r="S38" i="10"/>
  <c r="R38" i="10"/>
  <c r="Q38" i="10"/>
  <c r="P38" i="10"/>
  <c r="E38" i="10"/>
  <c r="U37" i="10"/>
  <c r="S37" i="10"/>
  <c r="R37" i="10"/>
  <c r="Q37" i="10"/>
  <c r="P37" i="10"/>
  <c r="E37" i="10"/>
  <c r="T37" i="10" s="1"/>
  <c r="S36" i="10"/>
  <c r="R36" i="10"/>
  <c r="Q36" i="10"/>
  <c r="P36" i="10"/>
  <c r="E36" i="10"/>
  <c r="T35" i="10"/>
  <c r="S35" i="10"/>
  <c r="R35" i="10"/>
  <c r="Q35" i="10"/>
  <c r="U35" i="10" s="1"/>
  <c r="P35" i="10"/>
  <c r="E35" i="10"/>
  <c r="V33" i="10"/>
  <c r="S33" i="10"/>
  <c r="O33" i="10"/>
  <c r="N33" i="10"/>
  <c r="M33" i="10"/>
  <c r="L33" i="10"/>
  <c r="R33" i="10" s="1"/>
  <c r="K33" i="10"/>
  <c r="J33" i="10"/>
  <c r="I33" i="10"/>
  <c r="H33" i="10"/>
  <c r="G33" i="10"/>
  <c r="F33" i="10"/>
  <c r="C33" i="10"/>
  <c r="B33" i="10"/>
  <c r="E33" i="10" s="1"/>
  <c r="S32" i="10"/>
  <c r="R32" i="10"/>
  <c r="Q32" i="10"/>
  <c r="P32" i="10"/>
  <c r="T32" i="10" s="1"/>
  <c r="E32" i="10"/>
  <c r="V30" i="10"/>
  <c r="R30" i="10"/>
  <c r="O30" i="10"/>
  <c r="N30" i="10"/>
  <c r="M30" i="10"/>
  <c r="S30" i="10" s="1"/>
  <c r="L30" i="10"/>
  <c r="K30" i="10"/>
  <c r="J30" i="10"/>
  <c r="I30" i="10"/>
  <c r="H30" i="10"/>
  <c r="P30" i="10" s="1"/>
  <c r="G30" i="10"/>
  <c r="F30" i="10"/>
  <c r="C30" i="10"/>
  <c r="B30" i="10"/>
  <c r="U29" i="10"/>
  <c r="S29" i="10"/>
  <c r="R29" i="10"/>
  <c r="Q29" i="10"/>
  <c r="P29" i="10"/>
  <c r="E29" i="10"/>
  <c r="T29" i="10" s="1"/>
  <c r="S28" i="10"/>
  <c r="R28" i="10"/>
  <c r="Q28" i="10"/>
  <c r="P28" i="10"/>
  <c r="E28" i="10"/>
  <c r="S27" i="10"/>
  <c r="R27" i="10"/>
  <c r="Q27" i="10"/>
  <c r="P27" i="10"/>
  <c r="E27" i="10"/>
  <c r="U26" i="10"/>
  <c r="S26" i="10"/>
  <c r="R26" i="10"/>
  <c r="Q26" i="10"/>
  <c r="P26" i="10"/>
  <c r="E26" i="10"/>
  <c r="T26" i="10" s="1"/>
  <c r="V24" i="10"/>
  <c r="O24" i="10"/>
  <c r="N24" i="10"/>
  <c r="M24" i="10"/>
  <c r="S24" i="10" s="1"/>
  <c r="L24" i="10"/>
  <c r="R24" i="10" s="1"/>
  <c r="K24" i="10"/>
  <c r="J24" i="10"/>
  <c r="I24" i="10"/>
  <c r="H24" i="10"/>
  <c r="G24" i="10"/>
  <c r="F24" i="10"/>
  <c r="C24" i="10"/>
  <c r="B24" i="10"/>
  <c r="T23" i="10"/>
  <c r="S23" i="10"/>
  <c r="R23" i="10"/>
  <c r="Q23" i="10"/>
  <c r="P23" i="10"/>
  <c r="E23" i="10"/>
  <c r="U23" i="10" s="1"/>
  <c r="S22" i="10"/>
  <c r="R22" i="10"/>
  <c r="Q22" i="10"/>
  <c r="P22" i="10"/>
  <c r="E22" i="10"/>
  <c r="T21" i="10"/>
  <c r="S21" i="10"/>
  <c r="R21" i="10"/>
  <c r="Q21" i="10"/>
  <c r="P21" i="10"/>
  <c r="E21" i="10"/>
  <c r="U21" i="10" s="1"/>
  <c r="S20" i="10"/>
  <c r="R20" i="10"/>
  <c r="Q20" i="10"/>
  <c r="P20" i="10"/>
  <c r="E20" i="10"/>
  <c r="S19" i="10"/>
  <c r="R19" i="10"/>
  <c r="Q19" i="10"/>
  <c r="P19" i="10"/>
  <c r="E19" i="10"/>
  <c r="U19" i="10" s="1"/>
  <c r="S18" i="10"/>
  <c r="R18" i="10"/>
  <c r="Q18" i="10"/>
  <c r="P18" i="10"/>
  <c r="E18" i="10"/>
  <c r="U17" i="10"/>
  <c r="S17" i="10"/>
  <c r="R17" i="10"/>
  <c r="Q17" i="10"/>
  <c r="P17" i="10"/>
  <c r="E17" i="10"/>
  <c r="T17" i="10" s="1"/>
  <c r="V15" i="10"/>
  <c r="S15" i="10"/>
  <c r="O15" i="10"/>
  <c r="N15" i="10"/>
  <c r="M15" i="10"/>
  <c r="L15" i="10"/>
  <c r="R15" i="10" s="1"/>
  <c r="K15" i="10"/>
  <c r="J15" i="10"/>
  <c r="I15" i="10"/>
  <c r="H15" i="10"/>
  <c r="G15" i="10"/>
  <c r="F15" i="10"/>
  <c r="C15" i="10"/>
  <c r="B15" i="10"/>
  <c r="E15" i="10" s="1"/>
  <c r="T14" i="10"/>
  <c r="S14" i="10"/>
  <c r="R14" i="10"/>
  <c r="Q14" i="10"/>
  <c r="P14" i="10"/>
  <c r="E14" i="10"/>
  <c r="U14" i="10" s="1"/>
  <c r="S13" i="10"/>
  <c r="R13" i="10"/>
  <c r="Q13" i="10"/>
  <c r="P13" i="10"/>
  <c r="E13" i="10"/>
  <c r="S12" i="10"/>
  <c r="R12" i="10"/>
  <c r="Q12" i="10"/>
  <c r="P12" i="10"/>
  <c r="E12" i="10"/>
  <c r="U12" i="10" s="1"/>
  <c r="S11" i="10"/>
  <c r="R11" i="10"/>
  <c r="Q11" i="10"/>
  <c r="P11" i="10"/>
  <c r="E11" i="10"/>
  <c r="S10" i="10"/>
  <c r="R10" i="10"/>
  <c r="Q10" i="10"/>
  <c r="U10" i="10" s="1"/>
  <c r="P10" i="10"/>
  <c r="T10" i="10" s="1"/>
  <c r="E10" i="10"/>
  <c r="S9" i="10"/>
  <c r="R9" i="10"/>
  <c r="Q9" i="10"/>
  <c r="P9" i="10"/>
  <c r="E9" i="10"/>
  <c r="U94" i="9"/>
  <c r="T94" i="9"/>
  <c r="S94" i="9"/>
  <c r="R94" i="9"/>
  <c r="Q94" i="9"/>
  <c r="P94" i="9"/>
  <c r="E94" i="9"/>
  <c r="S93" i="9"/>
  <c r="R93" i="9"/>
  <c r="Q93" i="9"/>
  <c r="P93" i="9"/>
  <c r="E93" i="9"/>
  <c r="U93" i="9" s="1"/>
  <c r="T92" i="9"/>
  <c r="S92" i="9"/>
  <c r="R92" i="9"/>
  <c r="Q92" i="9"/>
  <c r="P92" i="9"/>
  <c r="E92" i="9"/>
  <c r="U92" i="9" s="1"/>
  <c r="S91" i="9"/>
  <c r="R91" i="9"/>
  <c r="Q91" i="9"/>
  <c r="P91" i="9"/>
  <c r="E91" i="9"/>
  <c r="S90" i="9"/>
  <c r="R90" i="9"/>
  <c r="Q90" i="9"/>
  <c r="P90" i="9"/>
  <c r="E90" i="9"/>
  <c r="U90" i="9" s="1"/>
  <c r="S89" i="9"/>
  <c r="R89" i="9"/>
  <c r="Q89" i="9"/>
  <c r="P89" i="9"/>
  <c r="E89" i="9"/>
  <c r="U88" i="9"/>
  <c r="S88" i="9"/>
  <c r="R88" i="9"/>
  <c r="Q88" i="9"/>
  <c r="P88" i="9"/>
  <c r="E88" i="9"/>
  <c r="T88" i="9" s="1"/>
  <c r="S87" i="9"/>
  <c r="R87" i="9"/>
  <c r="Q87" i="9"/>
  <c r="P87" i="9"/>
  <c r="E87" i="9"/>
  <c r="U87" i="9" s="1"/>
  <c r="V73" i="9"/>
  <c r="O73" i="9"/>
  <c r="N73" i="9"/>
  <c r="M73" i="9"/>
  <c r="S73" i="9" s="1"/>
  <c r="L73" i="9"/>
  <c r="K73" i="9"/>
  <c r="J73" i="9"/>
  <c r="I73" i="9"/>
  <c r="H73" i="9"/>
  <c r="G73" i="9"/>
  <c r="F73" i="9"/>
  <c r="C73" i="9"/>
  <c r="B73" i="9"/>
  <c r="V72" i="9"/>
  <c r="S72" i="9"/>
  <c r="O72" i="9"/>
  <c r="N72" i="9"/>
  <c r="M72" i="9"/>
  <c r="L72" i="9"/>
  <c r="R72" i="9" s="1"/>
  <c r="K72" i="9"/>
  <c r="J72" i="9"/>
  <c r="I72" i="9"/>
  <c r="H72" i="9"/>
  <c r="G72" i="9"/>
  <c r="F72" i="9"/>
  <c r="C72" i="9"/>
  <c r="B72" i="9"/>
  <c r="E72" i="9" s="1"/>
  <c r="V71" i="9"/>
  <c r="O71" i="9"/>
  <c r="N71" i="9"/>
  <c r="M71" i="9"/>
  <c r="S71" i="9" s="1"/>
  <c r="L71" i="9"/>
  <c r="R71" i="9" s="1"/>
  <c r="K71" i="9"/>
  <c r="J71" i="9"/>
  <c r="I71" i="9"/>
  <c r="Q71" i="9" s="1"/>
  <c r="H71" i="9"/>
  <c r="G71" i="9"/>
  <c r="F71" i="9"/>
  <c r="C71" i="9"/>
  <c r="B71" i="9"/>
  <c r="S70" i="9"/>
  <c r="R70" i="9"/>
  <c r="Q70" i="9"/>
  <c r="P70" i="9"/>
  <c r="E70" i="9"/>
  <c r="U69" i="9"/>
  <c r="S69" i="9"/>
  <c r="R69" i="9"/>
  <c r="Q69" i="9"/>
  <c r="P69" i="9"/>
  <c r="E69" i="9"/>
  <c r="T69" i="9" s="1"/>
  <c r="V67" i="9"/>
  <c r="O67" i="9"/>
  <c r="N67" i="9"/>
  <c r="M67" i="9"/>
  <c r="L67" i="9"/>
  <c r="K67" i="9"/>
  <c r="J67" i="9"/>
  <c r="I67" i="9"/>
  <c r="H67" i="9"/>
  <c r="G67" i="9"/>
  <c r="F67" i="9"/>
  <c r="C67" i="9"/>
  <c r="B67" i="9"/>
  <c r="V66" i="9"/>
  <c r="O66" i="9"/>
  <c r="N66" i="9"/>
  <c r="M66" i="9"/>
  <c r="S66" i="9" s="1"/>
  <c r="L66" i="9"/>
  <c r="R66" i="9" s="1"/>
  <c r="K66" i="9"/>
  <c r="J66" i="9"/>
  <c r="I66" i="9"/>
  <c r="H66" i="9"/>
  <c r="G66" i="9"/>
  <c r="F66" i="9"/>
  <c r="C66" i="9"/>
  <c r="E66" i="9" s="1"/>
  <c r="B66" i="9"/>
  <c r="S65" i="9"/>
  <c r="R65" i="9"/>
  <c r="Q65" i="9"/>
  <c r="P65" i="9"/>
  <c r="E65" i="9"/>
  <c r="S64" i="9"/>
  <c r="R64" i="9"/>
  <c r="Q64" i="9"/>
  <c r="P64" i="9"/>
  <c r="E64" i="9"/>
  <c r="S63" i="9"/>
  <c r="R63" i="9"/>
  <c r="Q63" i="9"/>
  <c r="P63" i="9"/>
  <c r="E63" i="9"/>
  <c r="T63" i="9" s="1"/>
  <c r="S62" i="9"/>
  <c r="R62" i="9"/>
  <c r="Q62" i="9"/>
  <c r="P62" i="9"/>
  <c r="E62" i="9"/>
  <c r="S61" i="9"/>
  <c r="R61" i="9"/>
  <c r="Q61" i="9"/>
  <c r="P61" i="9"/>
  <c r="E61" i="9"/>
  <c r="V59" i="9"/>
  <c r="O59" i="9"/>
  <c r="N59" i="9"/>
  <c r="M59" i="9"/>
  <c r="S59" i="9" s="1"/>
  <c r="L59" i="9"/>
  <c r="R59" i="9" s="1"/>
  <c r="K59" i="9"/>
  <c r="J59" i="9"/>
  <c r="I59" i="9"/>
  <c r="H59" i="9"/>
  <c r="G59" i="9"/>
  <c r="F59" i="9"/>
  <c r="C59" i="9"/>
  <c r="E59" i="9" s="1"/>
  <c r="B59" i="9"/>
  <c r="S58" i="9"/>
  <c r="R58" i="9"/>
  <c r="Q58" i="9"/>
  <c r="P58" i="9"/>
  <c r="E58" i="9"/>
  <c r="T58" i="9" s="1"/>
  <c r="T57" i="9"/>
  <c r="S57" i="9"/>
  <c r="R57" i="9"/>
  <c r="Q57" i="9"/>
  <c r="P57" i="9"/>
  <c r="E57" i="9"/>
  <c r="U57" i="9" s="1"/>
  <c r="S56" i="9"/>
  <c r="R56" i="9"/>
  <c r="Q56" i="9"/>
  <c r="P56" i="9"/>
  <c r="E56" i="9"/>
  <c r="U56" i="9" s="1"/>
  <c r="S55" i="9"/>
  <c r="R55" i="9"/>
  <c r="Q55" i="9"/>
  <c r="P55" i="9"/>
  <c r="E55" i="9"/>
  <c r="V53" i="9"/>
  <c r="O53" i="9"/>
  <c r="N53" i="9"/>
  <c r="M53" i="9"/>
  <c r="L53" i="9"/>
  <c r="K53" i="9"/>
  <c r="J53" i="9"/>
  <c r="I53" i="9"/>
  <c r="H53" i="9"/>
  <c r="G53" i="9"/>
  <c r="F53" i="9"/>
  <c r="C53" i="9"/>
  <c r="B53" i="9"/>
  <c r="E53" i="9" s="1"/>
  <c r="S52" i="9"/>
  <c r="R52" i="9"/>
  <c r="Q52" i="9"/>
  <c r="P52" i="9"/>
  <c r="E52" i="9"/>
  <c r="T52" i="9" s="1"/>
  <c r="S51" i="9"/>
  <c r="R51" i="9"/>
  <c r="Q51" i="9"/>
  <c r="U51" i="9" s="1"/>
  <c r="P51" i="9"/>
  <c r="T51" i="9" s="1"/>
  <c r="E51" i="9"/>
  <c r="S50" i="9"/>
  <c r="R50" i="9"/>
  <c r="Q50" i="9"/>
  <c r="P50" i="9"/>
  <c r="E50" i="9"/>
  <c r="U49" i="9"/>
  <c r="S49" i="9"/>
  <c r="R49" i="9"/>
  <c r="Q49" i="9"/>
  <c r="P49" i="9"/>
  <c r="E49" i="9"/>
  <c r="T49" i="9" s="1"/>
  <c r="U48" i="9"/>
  <c r="S48" i="9"/>
  <c r="R48" i="9"/>
  <c r="Q48" i="9"/>
  <c r="P48" i="9"/>
  <c r="E48" i="9"/>
  <c r="T48" i="9" s="1"/>
  <c r="S47" i="9"/>
  <c r="R47" i="9"/>
  <c r="Q47" i="9"/>
  <c r="P47" i="9"/>
  <c r="E47" i="9"/>
  <c r="U47" i="9" s="1"/>
  <c r="S46" i="9"/>
  <c r="R46" i="9"/>
  <c r="Q46" i="9"/>
  <c r="P46" i="9"/>
  <c r="E46" i="9"/>
  <c r="T45" i="9"/>
  <c r="S45" i="9"/>
  <c r="R45" i="9"/>
  <c r="Q45" i="9"/>
  <c r="P45" i="9"/>
  <c r="E45" i="9"/>
  <c r="U45" i="9" s="1"/>
  <c r="S44" i="9"/>
  <c r="R44" i="9"/>
  <c r="Q44" i="9"/>
  <c r="P44" i="9"/>
  <c r="E44" i="9"/>
  <c r="U43" i="9"/>
  <c r="S43" i="9"/>
  <c r="R43" i="9"/>
  <c r="Q43" i="9"/>
  <c r="P43" i="9"/>
  <c r="E43" i="9"/>
  <c r="T43" i="9" s="1"/>
  <c r="S42" i="9"/>
  <c r="R42" i="9"/>
  <c r="Q42" i="9"/>
  <c r="P42" i="9"/>
  <c r="E42" i="9"/>
  <c r="U42" i="9" s="1"/>
  <c r="V40" i="9"/>
  <c r="O40" i="9"/>
  <c r="N40" i="9"/>
  <c r="M40" i="9"/>
  <c r="S40" i="9" s="1"/>
  <c r="L40" i="9"/>
  <c r="R40" i="9" s="1"/>
  <c r="K40" i="9"/>
  <c r="J40" i="9"/>
  <c r="I40" i="9"/>
  <c r="H40" i="9"/>
  <c r="G40" i="9"/>
  <c r="F40" i="9"/>
  <c r="C40" i="9"/>
  <c r="B40" i="9"/>
  <c r="E40" i="9" s="1"/>
  <c r="U39" i="9"/>
  <c r="S39" i="9"/>
  <c r="R39" i="9"/>
  <c r="Q39" i="9"/>
  <c r="P39" i="9"/>
  <c r="E39" i="9"/>
  <c r="T39" i="9" s="1"/>
  <c r="S38" i="9"/>
  <c r="R38" i="9"/>
  <c r="Q38" i="9"/>
  <c r="P38" i="9"/>
  <c r="E38" i="9"/>
  <c r="U38" i="9" s="1"/>
  <c r="U37" i="9"/>
  <c r="T37" i="9"/>
  <c r="S37" i="9"/>
  <c r="R37" i="9"/>
  <c r="Q37" i="9"/>
  <c r="P37" i="9"/>
  <c r="E37" i="9"/>
  <c r="S36" i="9"/>
  <c r="R36" i="9"/>
  <c r="Q36" i="9"/>
  <c r="P36" i="9"/>
  <c r="E36" i="9"/>
  <c r="U36" i="9" s="1"/>
  <c r="S35" i="9"/>
  <c r="R35" i="9"/>
  <c r="Q35" i="9"/>
  <c r="P35" i="9"/>
  <c r="E35" i="9"/>
  <c r="V33" i="9"/>
  <c r="O33" i="9"/>
  <c r="N33" i="9"/>
  <c r="M33" i="9"/>
  <c r="L33" i="9"/>
  <c r="K33" i="9"/>
  <c r="J33" i="9"/>
  <c r="I33" i="9"/>
  <c r="H33" i="9"/>
  <c r="G33" i="9"/>
  <c r="F33" i="9"/>
  <c r="C33" i="9"/>
  <c r="B33" i="9"/>
  <c r="E33" i="9" s="1"/>
  <c r="S32" i="9"/>
  <c r="R32" i="9"/>
  <c r="Q32" i="9"/>
  <c r="P32" i="9"/>
  <c r="E32" i="9"/>
  <c r="T32" i="9" s="1"/>
  <c r="V30" i="9"/>
  <c r="O30" i="9"/>
  <c r="N30" i="9"/>
  <c r="M30" i="9"/>
  <c r="S30" i="9" s="1"/>
  <c r="L30" i="9"/>
  <c r="R30" i="9" s="1"/>
  <c r="K30" i="9"/>
  <c r="J30" i="9"/>
  <c r="I30" i="9"/>
  <c r="H30" i="9"/>
  <c r="G30" i="9"/>
  <c r="F30" i="9"/>
  <c r="C30" i="9"/>
  <c r="B30" i="9"/>
  <c r="E30" i="9" s="1"/>
  <c r="U29" i="9"/>
  <c r="S29" i="9"/>
  <c r="R29" i="9"/>
  <c r="Q29" i="9"/>
  <c r="P29" i="9"/>
  <c r="E29" i="9"/>
  <c r="T29" i="9" s="1"/>
  <c r="U28" i="9"/>
  <c r="S28" i="9"/>
  <c r="R28" i="9"/>
  <c r="Q28" i="9"/>
  <c r="P28" i="9"/>
  <c r="E28" i="9"/>
  <c r="T28" i="9" s="1"/>
  <c r="T27" i="9"/>
  <c r="S27" i="9"/>
  <c r="R27" i="9"/>
  <c r="Q27" i="9"/>
  <c r="P27" i="9"/>
  <c r="E27" i="9"/>
  <c r="U27" i="9" s="1"/>
  <c r="U26" i="9"/>
  <c r="S26" i="9"/>
  <c r="R26" i="9"/>
  <c r="Q26" i="9"/>
  <c r="P26" i="9"/>
  <c r="E26" i="9"/>
  <c r="T26" i="9" s="1"/>
  <c r="V24" i="9"/>
  <c r="O24" i="9"/>
  <c r="N24" i="9"/>
  <c r="M24" i="9"/>
  <c r="L24" i="9"/>
  <c r="K24" i="9"/>
  <c r="J24" i="9"/>
  <c r="I24" i="9"/>
  <c r="H24" i="9"/>
  <c r="G24" i="9"/>
  <c r="F24" i="9"/>
  <c r="C24" i="9"/>
  <c r="B24" i="9"/>
  <c r="S23" i="9"/>
  <c r="R23" i="9"/>
  <c r="Q23" i="9"/>
  <c r="P23" i="9"/>
  <c r="E23" i="9"/>
  <c r="U22" i="9"/>
  <c r="S22" i="9"/>
  <c r="R22" i="9"/>
  <c r="Q22" i="9"/>
  <c r="P22" i="9"/>
  <c r="E22" i="9"/>
  <c r="T22" i="9" s="1"/>
  <c r="S21" i="9"/>
  <c r="R21" i="9"/>
  <c r="Q21" i="9"/>
  <c r="P21" i="9"/>
  <c r="E21" i="9"/>
  <c r="U21" i="9" s="1"/>
  <c r="S20" i="9"/>
  <c r="R20" i="9"/>
  <c r="Q20" i="9"/>
  <c r="P20" i="9"/>
  <c r="E20" i="9"/>
  <c r="U19" i="9"/>
  <c r="S19" i="9"/>
  <c r="R19" i="9"/>
  <c r="Q19" i="9"/>
  <c r="P19" i="9"/>
  <c r="E19" i="9"/>
  <c r="T19" i="9" s="1"/>
  <c r="S18" i="9"/>
  <c r="R18" i="9"/>
  <c r="Q18" i="9"/>
  <c r="P18" i="9"/>
  <c r="E18" i="9"/>
  <c r="U18" i="9" s="1"/>
  <c r="S17" i="9"/>
  <c r="R17" i="9"/>
  <c r="Q17" i="9"/>
  <c r="P17" i="9"/>
  <c r="T17" i="9" s="1"/>
  <c r="E17" i="9"/>
  <c r="V15" i="9"/>
  <c r="O15" i="9"/>
  <c r="N15" i="9"/>
  <c r="M15" i="9"/>
  <c r="L15" i="9"/>
  <c r="K15" i="9"/>
  <c r="J15" i="9"/>
  <c r="I15" i="9"/>
  <c r="H15" i="9"/>
  <c r="G15" i="9"/>
  <c r="F15" i="9"/>
  <c r="C15" i="9"/>
  <c r="B15" i="9"/>
  <c r="S14" i="9"/>
  <c r="R14" i="9"/>
  <c r="Q14" i="9"/>
  <c r="P14" i="9"/>
  <c r="E14" i="9"/>
  <c r="S13" i="9"/>
  <c r="R13" i="9"/>
  <c r="Q13" i="9"/>
  <c r="P13" i="9"/>
  <c r="E13" i="9"/>
  <c r="U12" i="9"/>
  <c r="S12" i="9"/>
  <c r="R12" i="9"/>
  <c r="Q12" i="9"/>
  <c r="P12" i="9"/>
  <c r="E12" i="9"/>
  <c r="T12" i="9" s="1"/>
  <c r="S11" i="9"/>
  <c r="R11" i="9"/>
  <c r="Q11" i="9"/>
  <c r="P11" i="9"/>
  <c r="E11" i="9"/>
  <c r="U11" i="9" s="1"/>
  <c r="U10" i="9"/>
  <c r="S10" i="9"/>
  <c r="R10" i="9"/>
  <c r="Q10" i="9"/>
  <c r="P10" i="9"/>
  <c r="E10" i="9"/>
  <c r="S9" i="9"/>
  <c r="R9" i="9"/>
  <c r="Q9" i="9"/>
  <c r="P9" i="9"/>
  <c r="E9" i="9"/>
  <c r="U94" i="8"/>
  <c r="S94" i="8"/>
  <c r="R94" i="8"/>
  <c r="Q94" i="8"/>
  <c r="P94" i="8"/>
  <c r="E94" i="8"/>
  <c r="T94" i="8" s="1"/>
  <c r="U93" i="8"/>
  <c r="T93" i="8"/>
  <c r="S93" i="8"/>
  <c r="R93" i="8"/>
  <c r="Q93" i="8"/>
  <c r="P93" i="8"/>
  <c r="E93" i="8"/>
  <c r="S92" i="8"/>
  <c r="R92" i="8"/>
  <c r="Q92" i="8"/>
  <c r="P92" i="8"/>
  <c r="E92" i="8"/>
  <c r="U92" i="8" s="1"/>
  <c r="U91" i="8"/>
  <c r="T91" i="8"/>
  <c r="S91" i="8"/>
  <c r="R91" i="8"/>
  <c r="Q91" i="8"/>
  <c r="P91" i="8"/>
  <c r="E91" i="8"/>
  <c r="S90" i="8"/>
  <c r="R90" i="8"/>
  <c r="Q90" i="8"/>
  <c r="P90" i="8"/>
  <c r="E90" i="8"/>
  <c r="T90" i="8" s="1"/>
  <c r="S89" i="8"/>
  <c r="R89" i="8"/>
  <c r="Q89" i="8"/>
  <c r="P89" i="8"/>
  <c r="E89" i="8"/>
  <c r="U89" i="8" s="1"/>
  <c r="U88" i="8"/>
  <c r="S88" i="8"/>
  <c r="R88" i="8"/>
  <c r="Q88" i="8"/>
  <c r="P88" i="8"/>
  <c r="E88" i="8"/>
  <c r="T88" i="8" s="1"/>
  <c r="S87" i="8"/>
  <c r="R87" i="8"/>
  <c r="Q87" i="8"/>
  <c r="P87" i="8"/>
  <c r="E87" i="8"/>
  <c r="U87" i="8" s="1"/>
  <c r="V73" i="8"/>
  <c r="O73" i="8"/>
  <c r="N73" i="8"/>
  <c r="M73" i="8"/>
  <c r="S73" i="8" s="1"/>
  <c r="L73" i="8"/>
  <c r="R73" i="8" s="1"/>
  <c r="K73" i="8"/>
  <c r="J73" i="8"/>
  <c r="I73" i="8"/>
  <c r="H73" i="8"/>
  <c r="G73" i="8"/>
  <c r="F73" i="8"/>
  <c r="C73" i="8"/>
  <c r="B73" i="8"/>
  <c r="E73" i="8" s="1"/>
  <c r="V72" i="8"/>
  <c r="O72" i="8"/>
  <c r="N72" i="8"/>
  <c r="M72" i="8"/>
  <c r="S72" i="8" s="1"/>
  <c r="L72" i="8"/>
  <c r="R72" i="8" s="1"/>
  <c r="K72" i="8"/>
  <c r="J72" i="8"/>
  <c r="I72" i="8"/>
  <c r="H72" i="8"/>
  <c r="G72" i="8"/>
  <c r="F72" i="8"/>
  <c r="C72" i="8"/>
  <c r="E72" i="8" s="1"/>
  <c r="B72" i="8"/>
  <c r="V71" i="8"/>
  <c r="S71" i="8"/>
  <c r="O71" i="8"/>
  <c r="N71" i="8"/>
  <c r="M71" i="8"/>
  <c r="L71" i="8"/>
  <c r="R71" i="8" s="1"/>
  <c r="K71" i="8"/>
  <c r="J71" i="8"/>
  <c r="I71" i="8"/>
  <c r="H71" i="8"/>
  <c r="G71" i="8"/>
  <c r="F71" i="8"/>
  <c r="C71" i="8"/>
  <c r="B71" i="8"/>
  <c r="S70" i="8"/>
  <c r="R70" i="8"/>
  <c r="Q70" i="8"/>
  <c r="P70" i="8"/>
  <c r="E70" i="8"/>
  <c r="U70" i="8" s="1"/>
  <c r="S69" i="8"/>
  <c r="R69" i="8"/>
  <c r="Q69" i="8"/>
  <c r="P69" i="8"/>
  <c r="E69" i="8"/>
  <c r="V67" i="8"/>
  <c r="O67" i="8"/>
  <c r="N67" i="8"/>
  <c r="M67" i="8"/>
  <c r="L67" i="8"/>
  <c r="R67" i="8" s="1"/>
  <c r="K67" i="8"/>
  <c r="J67" i="8"/>
  <c r="I67" i="8"/>
  <c r="H67" i="8"/>
  <c r="G67" i="8"/>
  <c r="F67" i="8"/>
  <c r="C67" i="8"/>
  <c r="B67" i="8"/>
  <c r="V66" i="8"/>
  <c r="O66" i="8"/>
  <c r="N66" i="8"/>
  <c r="M66" i="8"/>
  <c r="S66" i="8" s="1"/>
  <c r="L66" i="8"/>
  <c r="R66" i="8" s="1"/>
  <c r="K66" i="8"/>
  <c r="J66" i="8"/>
  <c r="I66" i="8"/>
  <c r="Q66" i="8" s="1"/>
  <c r="H66" i="8"/>
  <c r="G66" i="8"/>
  <c r="F66" i="8"/>
  <c r="C66" i="8"/>
  <c r="E66" i="8" s="1"/>
  <c r="B66" i="8"/>
  <c r="S65" i="8"/>
  <c r="R65" i="8"/>
  <c r="Q65" i="8"/>
  <c r="P65" i="8"/>
  <c r="E65" i="8"/>
  <c r="U65" i="8" s="1"/>
  <c r="S64" i="8"/>
  <c r="R64" i="8"/>
  <c r="Q64" i="8"/>
  <c r="P64" i="8"/>
  <c r="E64" i="8"/>
  <c r="U64" i="8" s="1"/>
  <c r="S63" i="8"/>
  <c r="R63" i="8"/>
  <c r="Q63" i="8"/>
  <c r="P63" i="8"/>
  <c r="E63" i="8"/>
  <c r="T63" i="8" s="1"/>
  <c r="S62" i="8"/>
  <c r="R62" i="8"/>
  <c r="Q62" i="8"/>
  <c r="P62" i="8"/>
  <c r="E62" i="8"/>
  <c r="T61" i="8"/>
  <c r="S61" i="8"/>
  <c r="R61" i="8"/>
  <c r="Q61" i="8"/>
  <c r="P61" i="8"/>
  <c r="E61" i="8"/>
  <c r="U61" i="8" s="1"/>
  <c r="V59" i="8"/>
  <c r="R59" i="8"/>
  <c r="O59" i="8"/>
  <c r="N59" i="8"/>
  <c r="M59" i="8"/>
  <c r="S59" i="8" s="1"/>
  <c r="L59" i="8"/>
  <c r="K59" i="8"/>
  <c r="J59" i="8"/>
  <c r="I59" i="8"/>
  <c r="Q59" i="8" s="1"/>
  <c r="H59" i="8"/>
  <c r="P59" i="8" s="1"/>
  <c r="G59" i="8"/>
  <c r="F59" i="8"/>
  <c r="C59" i="8"/>
  <c r="B59" i="8"/>
  <c r="E59" i="8" s="1"/>
  <c r="S58" i="8"/>
  <c r="R58" i="8"/>
  <c r="Q58" i="8"/>
  <c r="P58" i="8"/>
  <c r="E58" i="8"/>
  <c r="S57" i="8"/>
  <c r="R57" i="8"/>
  <c r="Q57" i="8"/>
  <c r="P57" i="8"/>
  <c r="E57" i="8"/>
  <c r="S56" i="8"/>
  <c r="R56" i="8"/>
  <c r="Q56" i="8"/>
  <c r="P56" i="8"/>
  <c r="E56" i="8"/>
  <c r="S55" i="8"/>
  <c r="R55" i="8"/>
  <c r="Q55" i="8"/>
  <c r="P55" i="8"/>
  <c r="E55" i="8"/>
  <c r="T55" i="8" s="1"/>
  <c r="V53" i="8"/>
  <c r="O53" i="8"/>
  <c r="N53" i="8"/>
  <c r="M53" i="8"/>
  <c r="S53" i="8" s="1"/>
  <c r="L53" i="8"/>
  <c r="R53" i="8" s="1"/>
  <c r="K53" i="8"/>
  <c r="J53" i="8"/>
  <c r="I53" i="8"/>
  <c r="H53" i="8"/>
  <c r="G53" i="8"/>
  <c r="F53" i="8"/>
  <c r="C53" i="8"/>
  <c r="E53" i="8" s="1"/>
  <c r="B53" i="8"/>
  <c r="S52" i="8"/>
  <c r="R52" i="8"/>
  <c r="Q52" i="8"/>
  <c r="P52" i="8"/>
  <c r="E52" i="8"/>
  <c r="U52" i="8" s="1"/>
  <c r="S51" i="8"/>
  <c r="R51" i="8"/>
  <c r="Q51" i="8"/>
  <c r="P51" i="8"/>
  <c r="E51" i="8"/>
  <c r="T51" i="8" s="1"/>
  <c r="T50" i="8"/>
  <c r="S50" i="8"/>
  <c r="R50" i="8"/>
  <c r="Q50" i="8"/>
  <c r="P50" i="8"/>
  <c r="E50" i="8"/>
  <c r="U50" i="8" s="1"/>
  <c r="T49" i="8"/>
  <c r="S49" i="8"/>
  <c r="R49" i="8"/>
  <c r="Q49" i="8"/>
  <c r="P49" i="8"/>
  <c r="E49" i="8"/>
  <c r="U49" i="8" s="1"/>
  <c r="S48" i="8"/>
  <c r="R48" i="8"/>
  <c r="Q48" i="8"/>
  <c r="P48" i="8"/>
  <c r="E48" i="8"/>
  <c r="T48" i="8" s="1"/>
  <c r="S47" i="8"/>
  <c r="R47" i="8"/>
  <c r="Q47" i="8"/>
  <c r="P47" i="8"/>
  <c r="E47" i="8"/>
  <c r="U47" i="8" s="1"/>
  <c r="S46" i="8"/>
  <c r="R46" i="8"/>
  <c r="Q46" i="8"/>
  <c r="P46" i="8"/>
  <c r="E46" i="8"/>
  <c r="U46" i="8" s="1"/>
  <c r="S45" i="8"/>
  <c r="R45" i="8"/>
  <c r="Q45" i="8"/>
  <c r="P45" i="8"/>
  <c r="E45" i="8"/>
  <c r="U45" i="8" s="1"/>
  <c r="S44" i="8"/>
  <c r="R44" i="8"/>
  <c r="Q44" i="8"/>
  <c r="P44" i="8"/>
  <c r="E44" i="8"/>
  <c r="S43" i="8"/>
  <c r="R43" i="8"/>
  <c r="Q43" i="8"/>
  <c r="P43" i="8"/>
  <c r="E43" i="8"/>
  <c r="U43" i="8" s="1"/>
  <c r="S42" i="8"/>
  <c r="R42" i="8"/>
  <c r="Q42" i="8"/>
  <c r="P42" i="8"/>
  <c r="E42" i="8"/>
  <c r="V40" i="8"/>
  <c r="O40" i="8"/>
  <c r="N40" i="8"/>
  <c r="M40" i="8"/>
  <c r="S40" i="8" s="1"/>
  <c r="L40" i="8"/>
  <c r="R40" i="8" s="1"/>
  <c r="K40" i="8"/>
  <c r="J40" i="8"/>
  <c r="I40" i="8"/>
  <c r="H40" i="8"/>
  <c r="P40" i="8" s="1"/>
  <c r="G40" i="8"/>
  <c r="F40" i="8"/>
  <c r="C40" i="8"/>
  <c r="E40" i="8" s="1"/>
  <c r="B40" i="8"/>
  <c r="S39" i="8"/>
  <c r="R39" i="8"/>
  <c r="Q39" i="8"/>
  <c r="P39" i="8"/>
  <c r="E39" i="8"/>
  <c r="S38" i="8"/>
  <c r="R38" i="8"/>
  <c r="Q38" i="8"/>
  <c r="P38" i="8"/>
  <c r="E38" i="8"/>
  <c r="U37" i="8"/>
  <c r="T37" i="8"/>
  <c r="S37" i="8"/>
  <c r="R37" i="8"/>
  <c r="Q37" i="8"/>
  <c r="P37" i="8"/>
  <c r="E37" i="8"/>
  <c r="U36" i="8"/>
  <c r="T36" i="8"/>
  <c r="S36" i="8"/>
  <c r="R36" i="8"/>
  <c r="Q36" i="8"/>
  <c r="P36" i="8"/>
  <c r="E36" i="8"/>
  <c r="S35" i="8"/>
  <c r="R35" i="8"/>
  <c r="Q35" i="8"/>
  <c r="P35" i="8"/>
  <c r="E35" i="8"/>
  <c r="U35" i="8" s="1"/>
  <c r="V33" i="8"/>
  <c r="O33" i="8"/>
  <c r="N33" i="8"/>
  <c r="R33" i="8" s="1"/>
  <c r="M33" i="8"/>
  <c r="S33" i="8" s="1"/>
  <c r="L33" i="8"/>
  <c r="K33" i="8"/>
  <c r="J33" i="8"/>
  <c r="I33" i="8"/>
  <c r="Q33" i="8" s="1"/>
  <c r="H33" i="8"/>
  <c r="G33" i="8"/>
  <c r="F33" i="8"/>
  <c r="E33" i="8"/>
  <c r="C33" i="8"/>
  <c r="B33" i="8"/>
  <c r="T32" i="8"/>
  <c r="S32" i="8"/>
  <c r="R32" i="8"/>
  <c r="Q32" i="8"/>
  <c r="P32" i="8"/>
  <c r="E32" i="8"/>
  <c r="U32" i="8" s="1"/>
  <c r="V30" i="8"/>
  <c r="R30" i="8"/>
  <c r="O30" i="8"/>
  <c r="N30" i="8"/>
  <c r="M30" i="8"/>
  <c r="S30" i="8" s="1"/>
  <c r="L30" i="8"/>
  <c r="K30" i="8"/>
  <c r="J30" i="8"/>
  <c r="I30" i="8"/>
  <c r="H30" i="8"/>
  <c r="P30" i="8" s="1"/>
  <c r="G30" i="8"/>
  <c r="F30" i="8"/>
  <c r="C30" i="8"/>
  <c r="B30" i="8"/>
  <c r="E30" i="8" s="1"/>
  <c r="U29" i="8"/>
  <c r="S29" i="8"/>
  <c r="R29" i="8"/>
  <c r="Q29" i="8"/>
  <c r="P29" i="8"/>
  <c r="E29" i="8"/>
  <c r="T29" i="8" s="1"/>
  <c r="U28" i="8"/>
  <c r="T28" i="8"/>
  <c r="S28" i="8"/>
  <c r="R28" i="8"/>
  <c r="Q28" i="8"/>
  <c r="P28" i="8"/>
  <c r="E28" i="8"/>
  <c r="S27" i="8"/>
  <c r="R27" i="8"/>
  <c r="Q27" i="8"/>
  <c r="P27" i="8"/>
  <c r="E27" i="8"/>
  <c r="U27" i="8" s="1"/>
  <c r="S26" i="8"/>
  <c r="R26" i="8"/>
  <c r="Q26" i="8"/>
  <c r="P26" i="8"/>
  <c r="E26" i="8"/>
  <c r="U26" i="8" s="1"/>
  <c r="V24" i="8"/>
  <c r="O24" i="8"/>
  <c r="N24" i="8"/>
  <c r="M24" i="8"/>
  <c r="S24" i="8" s="1"/>
  <c r="L24" i="8"/>
  <c r="R24" i="8" s="1"/>
  <c r="K24" i="8"/>
  <c r="J24" i="8"/>
  <c r="I24" i="8"/>
  <c r="Q24" i="8" s="1"/>
  <c r="H24" i="8"/>
  <c r="P24" i="8" s="1"/>
  <c r="G24" i="8"/>
  <c r="F24" i="8"/>
  <c r="C24" i="8"/>
  <c r="E24" i="8" s="1"/>
  <c r="B24" i="8"/>
  <c r="S23" i="8"/>
  <c r="R23" i="8"/>
  <c r="Q23" i="8"/>
  <c r="P23" i="8"/>
  <c r="E23" i="8"/>
  <c r="U23" i="8" s="1"/>
  <c r="S22" i="8"/>
  <c r="R22" i="8"/>
  <c r="Q22" i="8"/>
  <c r="P22" i="8"/>
  <c r="E22" i="8"/>
  <c r="U22" i="8" s="1"/>
  <c r="S21" i="8"/>
  <c r="R21" i="8"/>
  <c r="Q21" i="8"/>
  <c r="P21" i="8"/>
  <c r="E21" i="8"/>
  <c r="U21" i="8" s="1"/>
  <c r="S20" i="8"/>
  <c r="R20" i="8"/>
  <c r="Q20" i="8"/>
  <c r="P20" i="8"/>
  <c r="E20" i="8"/>
  <c r="U20" i="8" s="1"/>
  <c r="S19" i="8"/>
  <c r="R19" i="8"/>
  <c r="Q19" i="8"/>
  <c r="P19" i="8"/>
  <c r="E19" i="8"/>
  <c r="T18" i="8"/>
  <c r="S18" i="8"/>
  <c r="R18" i="8"/>
  <c r="Q18" i="8"/>
  <c r="P18" i="8"/>
  <c r="E18" i="8"/>
  <c r="U18" i="8" s="1"/>
  <c r="T17" i="8"/>
  <c r="S17" i="8"/>
  <c r="R17" i="8"/>
  <c r="Q17" i="8"/>
  <c r="P17" i="8"/>
  <c r="E17" i="8"/>
  <c r="U17" i="8" s="1"/>
  <c r="V15" i="8"/>
  <c r="O15" i="8"/>
  <c r="N15" i="8"/>
  <c r="M15" i="8"/>
  <c r="S15" i="8" s="1"/>
  <c r="L15" i="8"/>
  <c r="K15" i="8"/>
  <c r="J15" i="8"/>
  <c r="I15" i="8"/>
  <c r="H15" i="8"/>
  <c r="G15" i="8"/>
  <c r="F15" i="8"/>
  <c r="C15" i="8"/>
  <c r="B15" i="8"/>
  <c r="S14" i="8"/>
  <c r="R14" i="8"/>
  <c r="Q14" i="8"/>
  <c r="P14" i="8"/>
  <c r="E14" i="8"/>
  <c r="U14" i="8" s="1"/>
  <c r="U13" i="8"/>
  <c r="T13" i="8"/>
  <c r="S13" i="8"/>
  <c r="R13" i="8"/>
  <c r="Q13" i="8"/>
  <c r="P13" i="8"/>
  <c r="E13" i="8"/>
  <c r="U12" i="8"/>
  <c r="T12" i="8"/>
  <c r="S12" i="8"/>
  <c r="R12" i="8"/>
  <c r="Q12" i="8"/>
  <c r="P12" i="8"/>
  <c r="E12" i="8"/>
  <c r="S11" i="8"/>
  <c r="R11" i="8"/>
  <c r="Q11" i="8"/>
  <c r="P11" i="8"/>
  <c r="E11" i="8"/>
  <c r="U11" i="8" s="1"/>
  <c r="S10" i="8"/>
  <c r="R10" i="8"/>
  <c r="Q10" i="8"/>
  <c r="P10" i="8"/>
  <c r="E10" i="8"/>
  <c r="U10" i="8" s="1"/>
  <c r="S9" i="8"/>
  <c r="R9" i="8"/>
  <c r="Q9" i="8"/>
  <c r="P9" i="8"/>
  <c r="E9" i="8"/>
  <c r="S94" i="7"/>
  <c r="R94" i="7"/>
  <c r="Q94" i="7"/>
  <c r="P94" i="7"/>
  <c r="E94" i="7"/>
  <c r="U94" i="7" s="1"/>
  <c r="S93" i="7"/>
  <c r="R93" i="7"/>
  <c r="Q93" i="7"/>
  <c r="P93" i="7"/>
  <c r="E93" i="7"/>
  <c r="S92" i="7"/>
  <c r="R92" i="7"/>
  <c r="Q92" i="7"/>
  <c r="P92" i="7"/>
  <c r="E92" i="7"/>
  <c r="U92" i="7" s="1"/>
  <c r="S91" i="7"/>
  <c r="R91" i="7"/>
  <c r="Q91" i="7"/>
  <c r="P91" i="7"/>
  <c r="E91" i="7"/>
  <c r="U90" i="7"/>
  <c r="S90" i="7"/>
  <c r="R90" i="7"/>
  <c r="Q90" i="7"/>
  <c r="P90" i="7"/>
  <c r="E90" i="7"/>
  <c r="T90" i="7" s="1"/>
  <c r="S89" i="7"/>
  <c r="R89" i="7"/>
  <c r="Q89" i="7"/>
  <c r="P89" i="7"/>
  <c r="E89" i="7"/>
  <c r="U89" i="7" s="1"/>
  <c r="S88" i="7"/>
  <c r="R88" i="7"/>
  <c r="Q88" i="7"/>
  <c r="P88" i="7"/>
  <c r="E88" i="7"/>
  <c r="U88" i="7" s="1"/>
  <c r="S87" i="7"/>
  <c r="R87" i="7"/>
  <c r="Q87" i="7"/>
  <c r="P87" i="7"/>
  <c r="E87" i="7"/>
  <c r="U87" i="7" s="1"/>
  <c r="V73" i="7"/>
  <c r="O73" i="7"/>
  <c r="N73" i="7"/>
  <c r="M73" i="7"/>
  <c r="L73" i="7"/>
  <c r="K73" i="7"/>
  <c r="J73" i="7"/>
  <c r="I73" i="7"/>
  <c r="H73" i="7"/>
  <c r="G73" i="7"/>
  <c r="F73" i="7"/>
  <c r="C73" i="7"/>
  <c r="B73" i="7"/>
  <c r="V72" i="7"/>
  <c r="R72" i="7"/>
  <c r="O72" i="7"/>
  <c r="N72" i="7"/>
  <c r="M72" i="7"/>
  <c r="S72" i="7" s="1"/>
  <c r="L72" i="7"/>
  <c r="K72" i="7"/>
  <c r="J72" i="7"/>
  <c r="I72" i="7"/>
  <c r="H72" i="7"/>
  <c r="G72" i="7"/>
  <c r="F72" i="7"/>
  <c r="E72" i="7"/>
  <c r="C72" i="7"/>
  <c r="B72" i="7"/>
  <c r="V71" i="7"/>
  <c r="S71" i="7"/>
  <c r="O71" i="7"/>
  <c r="N71" i="7"/>
  <c r="M71" i="7"/>
  <c r="L71" i="7"/>
  <c r="R71" i="7" s="1"/>
  <c r="K71" i="7"/>
  <c r="J71" i="7"/>
  <c r="I71" i="7"/>
  <c r="Q71" i="7" s="1"/>
  <c r="H71" i="7"/>
  <c r="G71" i="7"/>
  <c r="F71" i="7"/>
  <c r="C71" i="7"/>
  <c r="B71" i="7"/>
  <c r="E71" i="7" s="1"/>
  <c r="S70" i="7"/>
  <c r="R70" i="7"/>
  <c r="Q70" i="7"/>
  <c r="P70" i="7"/>
  <c r="E70" i="7"/>
  <c r="U70" i="7" s="1"/>
  <c r="S69" i="7"/>
  <c r="R69" i="7"/>
  <c r="Q69" i="7"/>
  <c r="P69" i="7"/>
  <c r="E69" i="7"/>
  <c r="U69" i="7" s="1"/>
  <c r="V67" i="7"/>
  <c r="O67" i="7"/>
  <c r="N67" i="7"/>
  <c r="M67" i="7"/>
  <c r="S67" i="7" s="1"/>
  <c r="L67" i="7"/>
  <c r="K67" i="7"/>
  <c r="J67" i="7"/>
  <c r="I67" i="7"/>
  <c r="H67" i="7"/>
  <c r="G67" i="7"/>
  <c r="F67" i="7"/>
  <c r="C67" i="7"/>
  <c r="B67" i="7"/>
  <c r="V66" i="7"/>
  <c r="O66" i="7"/>
  <c r="N66" i="7"/>
  <c r="M66" i="7"/>
  <c r="S66" i="7" s="1"/>
  <c r="L66" i="7"/>
  <c r="R66" i="7" s="1"/>
  <c r="K66" i="7"/>
  <c r="J66" i="7"/>
  <c r="I66" i="7"/>
  <c r="H66" i="7"/>
  <c r="G66" i="7"/>
  <c r="F66" i="7"/>
  <c r="C66" i="7"/>
  <c r="B66" i="7"/>
  <c r="E66" i="7" s="1"/>
  <c r="S65" i="7"/>
  <c r="R65" i="7"/>
  <c r="Q65" i="7"/>
  <c r="P65" i="7"/>
  <c r="E65" i="7"/>
  <c r="S64" i="7"/>
  <c r="R64" i="7"/>
  <c r="Q64" i="7"/>
  <c r="P64" i="7"/>
  <c r="E64" i="7"/>
  <c r="S63" i="7"/>
  <c r="R63" i="7"/>
  <c r="Q63" i="7"/>
  <c r="P63" i="7"/>
  <c r="E63" i="7"/>
  <c r="U63" i="7" s="1"/>
  <c r="U62" i="7"/>
  <c r="S62" i="7"/>
  <c r="R62" i="7"/>
  <c r="Q62" i="7"/>
  <c r="P62" i="7"/>
  <c r="E62" i="7"/>
  <c r="T62" i="7" s="1"/>
  <c r="S61" i="7"/>
  <c r="R61" i="7"/>
  <c r="Q61" i="7"/>
  <c r="P61" i="7"/>
  <c r="E61" i="7"/>
  <c r="U61" i="7" s="1"/>
  <c r="V59" i="7"/>
  <c r="O59" i="7"/>
  <c r="N59" i="7"/>
  <c r="M59" i="7"/>
  <c r="S59" i="7" s="1"/>
  <c r="L59" i="7"/>
  <c r="R59" i="7" s="1"/>
  <c r="K59" i="7"/>
  <c r="J59" i="7"/>
  <c r="I59" i="7"/>
  <c r="H59" i="7"/>
  <c r="G59" i="7"/>
  <c r="F59" i="7"/>
  <c r="C59" i="7"/>
  <c r="B59" i="7"/>
  <c r="S58" i="7"/>
  <c r="R58" i="7"/>
  <c r="Q58" i="7"/>
  <c r="P58" i="7"/>
  <c r="E58" i="7"/>
  <c r="U58" i="7" s="1"/>
  <c r="S57" i="7"/>
  <c r="R57" i="7"/>
  <c r="Q57" i="7"/>
  <c r="P57" i="7"/>
  <c r="E57" i="7"/>
  <c r="T56" i="7"/>
  <c r="S56" i="7"/>
  <c r="R56" i="7"/>
  <c r="Q56" i="7"/>
  <c r="P56" i="7"/>
  <c r="E56" i="7"/>
  <c r="U56" i="7" s="1"/>
  <c r="S55" i="7"/>
  <c r="R55" i="7"/>
  <c r="Q55" i="7"/>
  <c r="P55" i="7"/>
  <c r="E55" i="7"/>
  <c r="U55" i="7" s="1"/>
  <c r="V53" i="7"/>
  <c r="O53" i="7"/>
  <c r="N53" i="7"/>
  <c r="M53" i="7"/>
  <c r="L53" i="7"/>
  <c r="K53" i="7"/>
  <c r="J53" i="7"/>
  <c r="I53" i="7"/>
  <c r="H53" i="7"/>
  <c r="G53" i="7"/>
  <c r="F53" i="7"/>
  <c r="C53" i="7"/>
  <c r="B53" i="7"/>
  <c r="T52" i="7"/>
  <c r="S52" i="7"/>
  <c r="R52" i="7"/>
  <c r="Q52" i="7"/>
  <c r="P52" i="7"/>
  <c r="E52" i="7"/>
  <c r="U52" i="7" s="1"/>
  <c r="S51" i="7"/>
  <c r="R51" i="7"/>
  <c r="Q51" i="7"/>
  <c r="P51" i="7"/>
  <c r="E51" i="7"/>
  <c r="S50" i="7"/>
  <c r="R50" i="7"/>
  <c r="Q50" i="7"/>
  <c r="P50" i="7"/>
  <c r="E50" i="7"/>
  <c r="S49" i="7"/>
  <c r="R49" i="7"/>
  <c r="Q49" i="7"/>
  <c r="P49" i="7"/>
  <c r="E49" i="7"/>
  <c r="U49" i="7" s="1"/>
  <c r="S48" i="7"/>
  <c r="R48" i="7"/>
  <c r="Q48" i="7"/>
  <c r="P48" i="7"/>
  <c r="E48" i="7"/>
  <c r="S47" i="7"/>
  <c r="R47" i="7"/>
  <c r="Q47" i="7"/>
  <c r="P47" i="7"/>
  <c r="E47" i="7"/>
  <c r="U47" i="7" s="1"/>
  <c r="S46" i="7"/>
  <c r="R46" i="7"/>
  <c r="Q46" i="7"/>
  <c r="P46" i="7"/>
  <c r="E46" i="7"/>
  <c r="U45" i="7"/>
  <c r="S45" i="7"/>
  <c r="R45" i="7"/>
  <c r="Q45" i="7"/>
  <c r="P45" i="7"/>
  <c r="E45" i="7"/>
  <c r="T45" i="7" s="1"/>
  <c r="S44" i="7"/>
  <c r="R44" i="7"/>
  <c r="Q44" i="7"/>
  <c r="P44" i="7"/>
  <c r="E44" i="7"/>
  <c r="S43" i="7"/>
  <c r="R43" i="7"/>
  <c r="Q43" i="7"/>
  <c r="P43" i="7"/>
  <c r="E43" i="7"/>
  <c r="S42" i="7"/>
  <c r="R42" i="7"/>
  <c r="Q42" i="7"/>
  <c r="P42" i="7"/>
  <c r="E42" i="7"/>
  <c r="V40" i="7"/>
  <c r="O40" i="7"/>
  <c r="N40" i="7"/>
  <c r="M40" i="7"/>
  <c r="L40" i="7"/>
  <c r="R40" i="7" s="1"/>
  <c r="K40" i="7"/>
  <c r="J40" i="7"/>
  <c r="I40" i="7"/>
  <c r="H40" i="7"/>
  <c r="G40" i="7"/>
  <c r="F40" i="7"/>
  <c r="C40" i="7"/>
  <c r="B40" i="7"/>
  <c r="E40" i="7" s="1"/>
  <c r="S39" i="7"/>
  <c r="R39" i="7"/>
  <c r="Q39" i="7"/>
  <c r="P39" i="7"/>
  <c r="E39" i="7"/>
  <c r="U39" i="7" s="1"/>
  <c r="S38" i="7"/>
  <c r="R38" i="7"/>
  <c r="Q38" i="7"/>
  <c r="P38" i="7"/>
  <c r="E38" i="7"/>
  <c r="T37" i="7"/>
  <c r="S37" i="7"/>
  <c r="R37" i="7"/>
  <c r="Q37" i="7"/>
  <c r="P37" i="7"/>
  <c r="E37" i="7"/>
  <c r="U37" i="7" s="1"/>
  <c r="S36" i="7"/>
  <c r="R36" i="7"/>
  <c r="Q36" i="7"/>
  <c r="P36" i="7"/>
  <c r="E36" i="7"/>
  <c r="S35" i="7"/>
  <c r="R35" i="7"/>
  <c r="Q35" i="7"/>
  <c r="P35" i="7"/>
  <c r="E35" i="7"/>
  <c r="V33" i="7"/>
  <c r="O33" i="7"/>
  <c r="N33" i="7"/>
  <c r="M33" i="7"/>
  <c r="S33" i="7" s="1"/>
  <c r="L33" i="7"/>
  <c r="R33" i="7" s="1"/>
  <c r="K33" i="7"/>
  <c r="J33" i="7"/>
  <c r="I33" i="7"/>
  <c r="H33" i="7"/>
  <c r="G33" i="7"/>
  <c r="F33" i="7"/>
  <c r="C33" i="7"/>
  <c r="E33" i="7" s="1"/>
  <c r="B33" i="7"/>
  <c r="S32" i="7"/>
  <c r="R32" i="7"/>
  <c r="Q32" i="7"/>
  <c r="P32" i="7"/>
  <c r="E32" i="7"/>
  <c r="V30" i="7"/>
  <c r="O30" i="7"/>
  <c r="N30" i="7"/>
  <c r="M30" i="7"/>
  <c r="S30" i="7" s="1"/>
  <c r="L30" i="7"/>
  <c r="R30" i="7" s="1"/>
  <c r="K30" i="7"/>
  <c r="J30" i="7"/>
  <c r="I30" i="7"/>
  <c r="H30" i="7"/>
  <c r="G30" i="7"/>
  <c r="F30" i="7"/>
  <c r="E30" i="7"/>
  <c r="C30" i="7"/>
  <c r="B30" i="7"/>
  <c r="T29" i="7"/>
  <c r="S29" i="7"/>
  <c r="R29" i="7"/>
  <c r="Q29" i="7"/>
  <c r="P29" i="7"/>
  <c r="E29" i="7"/>
  <c r="U29" i="7" s="1"/>
  <c r="S28" i="7"/>
  <c r="R28" i="7"/>
  <c r="Q28" i="7"/>
  <c r="P28" i="7"/>
  <c r="E28" i="7"/>
  <c r="S27" i="7"/>
  <c r="R27" i="7"/>
  <c r="Q27" i="7"/>
  <c r="P27" i="7"/>
  <c r="E27" i="7"/>
  <c r="U27" i="7" s="1"/>
  <c r="U26" i="7"/>
  <c r="S26" i="7"/>
  <c r="R26" i="7"/>
  <c r="Q26" i="7"/>
  <c r="P26" i="7"/>
  <c r="E26" i="7"/>
  <c r="T26" i="7" s="1"/>
  <c r="V24" i="7"/>
  <c r="O24" i="7"/>
  <c r="N24" i="7"/>
  <c r="M24" i="7"/>
  <c r="S24" i="7" s="1"/>
  <c r="L24" i="7"/>
  <c r="R24" i="7" s="1"/>
  <c r="K24" i="7"/>
  <c r="J24" i="7"/>
  <c r="I24" i="7"/>
  <c r="H24" i="7"/>
  <c r="G24" i="7"/>
  <c r="F24" i="7"/>
  <c r="C24" i="7"/>
  <c r="B24" i="7"/>
  <c r="S23" i="7"/>
  <c r="R23" i="7"/>
  <c r="Q23" i="7"/>
  <c r="P23" i="7"/>
  <c r="E23" i="7"/>
  <c r="S22" i="7"/>
  <c r="R22" i="7"/>
  <c r="Q22" i="7"/>
  <c r="P22" i="7"/>
  <c r="E22" i="7"/>
  <c r="S21" i="7"/>
  <c r="R21" i="7"/>
  <c r="Q21" i="7"/>
  <c r="P21" i="7"/>
  <c r="E21" i="7"/>
  <c r="S20" i="7"/>
  <c r="R20" i="7"/>
  <c r="Q20" i="7"/>
  <c r="P20" i="7"/>
  <c r="E20" i="7"/>
  <c r="U20" i="7" s="1"/>
  <c r="S19" i="7"/>
  <c r="R19" i="7"/>
  <c r="Q19" i="7"/>
  <c r="P19" i="7"/>
  <c r="E19" i="7"/>
  <c r="U19" i="7" s="1"/>
  <c r="U18" i="7"/>
  <c r="S18" i="7"/>
  <c r="R18" i="7"/>
  <c r="Q18" i="7"/>
  <c r="P18" i="7"/>
  <c r="E18" i="7"/>
  <c r="T18" i="7" s="1"/>
  <c r="S17" i="7"/>
  <c r="R17" i="7"/>
  <c r="Q17" i="7"/>
  <c r="P17" i="7"/>
  <c r="E17" i="7"/>
  <c r="U17" i="7" s="1"/>
  <c r="V15" i="7"/>
  <c r="O15" i="7"/>
  <c r="N15" i="7"/>
  <c r="M15" i="7"/>
  <c r="S15" i="7" s="1"/>
  <c r="L15" i="7"/>
  <c r="K15" i="7"/>
  <c r="J15" i="7"/>
  <c r="I15" i="7"/>
  <c r="H15" i="7"/>
  <c r="G15" i="7"/>
  <c r="F15" i="7"/>
  <c r="C15" i="7"/>
  <c r="B15" i="7"/>
  <c r="S14" i="7"/>
  <c r="R14" i="7"/>
  <c r="Q14" i="7"/>
  <c r="P14" i="7"/>
  <c r="E14" i="7"/>
  <c r="S13" i="7"/>
  <c r="R13" i="7"/>
  <c r="Q13" i="7"/>
  <c r="P13" i="7"/>
  <c r="E13" i="7"/>
  <c r="U13" i="7" s="1"/>
  <c r="S12" i="7"/>
  <c r="R12" i="7"/>
  <c r="Q12" i="7"/>
  <c r="P12" i="7"/>
  <c r="E12" i="7"/>
  <c r="S11" i="7"/>
  <c r="R11" i="7"/>
  <c r="Q11" i="7"/>
  <c r="P11" i="7"/>
  <c r="E11" i="7"/>
  <c r="S10" i="7"/>
  <c r="R10" i="7"/>
  <c r="Q10" i="7"/>
  <c r="P10" i="7"/>
  <c r="E10" i="7"/>
  <c r="U9" i="7"/>
  <c r="S9" i="7"/>
  <c r="R9" i="7"/>
  <c r="Q9" i="7"/>
  <c r="P9" i="7"/>
  <c r="E9" i="7"/>
  <c r="T9" i="7" s="1"/>
  <c r="S94" i="6"/>
  <c r="R94" i="6"/>
  <c r="Q94" i="6"/>
  <c r="P94" i="6"/>
  <c r="E94" i="6"/>
  <c r="U94" i="6" s="1"/>
  <c r="S93" i="6"/>
  <c r="R93" i="6"/>
  <c r="Q93" i="6"/>
  <c r="P93" i="6"/>
  <c r="E93" i="6"/>
  <c r="U93" i="6" s="1"/>
  <c r="S92" i="6"/>
  <c r="R92" i="6"/>
  <c r="Q92" i="6"/>
  <c r="P92" i="6"/>
  <c r="E92" i="6"/>
  <c r="T92" i="6" s="1"/>
  <c r="T91" i="6"/>
  <c r="S91" i="6"/>
  <c r="R91" i="6"/>
  <c r="Q91" i="6"/>
  <c r="P91" i="6"/>
  <c r="E91" i="6"/>
  <c r="U91" i="6" s="1"/>
  <c r="S90" i="6"/>
  <c r="R90" i="6"/>
  <c r="Q90" i="6"/>
  <c r="P90" i="6"/>
  <c r="E90" i="6"/>
  <c r="S89" i="6"/>
  <c r="R89" i="6"/>
  <c r="Q89" i="6"/>
  <c r="P89" i="6"/>
  <c r="E89" i="6"/>
  <c r="U88" i="6"/>
  <c r="T88" i="6"/>
  <c r="S88" i="6"/>
  <c r="R88" i="6"/>
  <c r="Q88" i="6"/>
  <c r="P88" i="6"/>
  <c r="E88" i="6"/>
  <c r="S87" i="6"/>
  <c r="R87" i="6"/>
  <c r="Q87" i="6"/>
  <c r="P87" i="6"/>
  <c r="E87" i="6"/>
  <c r="U87" i="6" s="1"/>
  <c r="V73" i="6"/>
  <c r="O73" i="6"/>
  <c r="N73" i="6"/>
  <c r="M73" i="6"/>
  <c r="L73" i="6"/>
  <c r="K73" i="6"/>
  <c r="J73" i="6"/>
  <c r="I73" i="6"/>
  <c r="H73" i="6"/>
  <c r="G73" i="6"/>
  <c r="F73" i="6"/>
  <c r="C73" i="6"/>
  <c r="B73" i="6"/>
  <c r="V72" i="6"/>
  <c r="O72" i="6"/>
  <c r="N72" i="6"/>
  <c r="M72" i="6"/>
  <c r="S72" i="6" s="1"/>
  <c r="L72" i="6"/>
  <c r="R72" i="6" s="1"/>
  <c r="K72" i="6"/>
  <c r="J72" i="6"/>
  <c r="I72" i="6"/>
  <c r="H72" i="6"/>
  <c r="G72" i="6"/>
  <c r="F72" i="6"/>
  <c r="E72" i="6"/>
  <c r="C72" i="6"/>
  <c r="B72" i="6"/>
  <c r="V71" i="6"/>
  <c r="O71" i="6"/>
  <c r="N71" i="6"/>
  <c r="M71" i="6"/>
  <c r="S71" i="6" s="1"/>
  <c r="L71" i="6"/>
  <c r="R71" i="6" s="1"/>
  <c r="K71" i="6"/>
  <c r="J71" i="6"/>
  <c r="I71" i="6"/>
  <c r="H71" i="6"/>
  <c r="G71" i="6"/>
  <c r="F71" i="6"/>
  <c r="C71" i="6"/>
  <c r="E71" i="6" s="1"/>
  <c r="B71" i="6"/>
  <c r="U70" i="6"/>
  <c r="S70" i="6"/>
  <c r="R70" i="6"/>
  <c r="Q70" i="6"/>
  <c r="P70" i="6"/>
  <c r="E70" i="6"/>
  <c r="T70" i="6" s="1"/>
  <c r="S69" i="6"/>
  <c r="R69" i="6"/>
  <c r="Q69" i="6"/>
  <c r="P69" i="6"/>
  <c r="T69" i="6" s="1"/>
  <c r="E69" i="6"/>
  <c r="V67" i="6"/>
  <c r="O67" i="6"/>
  <c r="N67" i="6"/>
  <c r="M67" i="6"/>
  <c r="S67" i="6" s="1"/>
  <c r="L67" i="6"/>
  <c r="K67" i="6"/>
  <c r="J67" i="6"/>
  <c r="I67" i="6"/>
  <c r="H67" i="6"/>
  <c r="G67" i="6"/>
  <c r="F67" i="6"/>
  <c r="C67" i="6"/>
  <c r="B67" i="6"/>
  <c r="V66" i="6"/>
  <c r="O66" i="6"/>
  <c r="N66" i="6"/>
  <c r="M66" i="6"/>
  <c r="S66" i="6" s="1"/>
  <c r="L66" i="6"/>
  <c r="R66" i="6" s="1"/>
  <c r="K66" i="6"/>
  <c r="J66" i="6"/>
  <c r="I66" i="6"/>
  <c r="H66" i="6"/>
  <c r="P66" i="6" s="1"/>
  <c r="G66" i="6"/>
  <c r="F66" i="6"/>
  <c r="C66" i="6"/>
  <c r="E66" i="6" s="1"/>
  <c r="B66" i="6"/>
  <c r="S65" i="6"/>
  <c r="R65" i="6"/>
  <c r="Q65" i="6"/>
  <c r="P65" i="6"/>
  <c r="E65" i="6"/>
  <c r="U65" i="6" s="1"/>
  <c r="S64" i="6"/>
  <c r="R64" i="6"/>
  <c r="Q64" i="6"/>
  <c r="P64" i="6"/>
  <c r="E64" i="6"/>
  <c r="U64" i="6" s="1"/>
  <c r="S63" i="6"/>
  <c r="R63" i="6"/>
  <c r="Q63" i="6"/>
  <c r="P63" i="6"/>
  <c r="E63" i="6"/>
  <c r="T63" i="6" s="1"/>
  <c r="S62" i="6"/>
  <c r="R62" i="6"/>
  <c r="Q62" i="6"/>
  <c r="P62" i="6"/>
  <c r="E62" i="6"/>
  <c r="U62" i="6" s="1"/>
  <c r="S61" i="6"/>
  <c r="R61" i="6"/>
  <c r="Q61" i="6"/>
  <c r="P61" i="6"/>
  <c r="E61" i="6"/>
  <c r="U61" i="6" s="1"/>
  <c r="V59" i="6"/>
  <c r="S59" i="6"/>
  <c r="O59" i="6"/>
  <c r="N59" i="6"/>
  <c r="M59" i="6"/>
  <c r="L59" i="6"/>
  <c r="R59" i="6" s="1"/>
  <c r="K59" i="6"/>
  <c r="J59" i="6"/>
  <c r="I59" i="6"/>
  <c r="H59" i="6"/>
  <c r="G59" i="6"/>
  <c r="F59" i="6"/>
  <c r="C59" i="6"/>
  <c r="B59" i="6"/>
  <c r="E59" i="6" s="1"/>
  <c r="T58" i="6"/>
  <c r="S58" i="6"/>
  <c r="R58" i="6"/>
  <c r="Q58" i="6"/>
  <c r="P58" i="6"/>
  <c r="E58" i="6"/>
  <c r="U58" i="6" s="1"/>
  <c r="S57" i="6"/>
  <c r="R57" i="6"/>
  <c r="Q57" i="6"/>
  <c r="P57" i="6"/>
  <c r="E57" i="6"/>
  <c r="T57" i="6" s="1"/>
  <c r="S56" i="6"/>
  <c r="R56" i="6"/>
  <c r="Q56" i="6"/>
  <c r="P56" i="6"/>
  <c r="E56" i="6"/>
  <c r="U56" i="6" s="1"/>
  <c r="U55" i="6"/>
  <c r="T55" i="6"/>
  <c r="S55" i="6"/>
  <c r="R55" i="6"/>
  <c r="Q55" i="6"/>
  <c r="P55" i="6"/>
  <c r="E55" i="6"/>
  <c r="V53" i="6"/>
  <c r="S53" i="6"/>
  <c r="O53" i="6"/>
  <c r="N53" i="6"/>
  <c r="M53" i="6"/>
  <c r="L53" i="6"/>
  <c r="K53" i="6"/>
  <c r="J53" i="6"/>
  <c r="I53" i="6"/>
  <c r="H53" i="6"/>
  <c r="G53" i="6"/>
  <c r="F53" i="6"/>
  <c r="C53" i="6"/>
  <c r="B53" i="6"/>
  <c r="U52" i="6"/>
  <c r="S52" i="6"/>
  <c r="R52" i="6"/>
  <c r="Q52" i="6"/>
  <c r="P52" i="6"/>
  <c r="E52" i="6"/>
  <c r="T52" i="6" s="1"/>
  <c r="U51" i="6"/>
  <c r="S51" i="6"/>
  <c r="R51" i="6"/>
  <c r="Q51" i="6"/>
  <c r="P51" i="6"/>
  <c r="E51" i="6"/>
  <c r="T51" i="6" s="1"/>
  <c r="S50" i="6"/>
  <c r="R50" i="6"/>
  <c r="Q50" i="6"/>
  <c r="P50" i="6"/>
  <c r="E50" i="6"/>
  <c r="T50" i="6" s="1"/>
  <c r="T49" i="6"/>
  <c r="S49" i="6"/>
  <c r="R49" i="6"/>
  <c r="Q49" i="6"/>
  <c r="P49" i="6"/>
  <c r="E49" i="6"/>
  <c r="U49" i="6" s="1"/>
  <c r="S48" i="6"/>
  <c r="R48" i="6"/>
  <c r="Q48" i="6"/>
  <c r="P48" i="6"/>
  <c r="E48" i="6"/>
  <c r="U48" i="6" s="1"/>
  <c r="S47" i="6"/>
  <c r="R47" i="6"/>
  <c r="Q47" i="6"/>
  <c r="P47" i="6"/>
  <c r="E47" i="6"/>
  <c r="T47" i="6" s="1"/>
  <c r="T46" i="6"/>
  <c r="S46" i="6"/>
  <c r="R46" i="6"/>
  <c r="Q46" i="6"/>
  <c r="P46" i="6"/>
  <c r="E46" i="6"/>
  <c r="U46" i="6" s="1"/>
  <c r="S45" i="6"/>
  <c r="R45" i="6"/>
  <c r="Q45" i="6"/>
  <c r="P45" i="6"/>
  <c r="E45" i="6"/>
  <c r="T45" i="6" s="1"/>
  <c r="S44" i="6"/>
  <c r="R44" i="6"/>
  <c r="Q44" i="6"/>
  <c r="P44" i="6"/>
  <c r="E44" i="6"/>
  <c r="U44" i="6" s="1"/>
  <c r="T43" i="6"/>
  <c r="S43" i="6"/>
  <c r="R43" i="6"/>
  <c r="Q43" i="6"/>
  <c r="P43" i="6"/>
  <c r="E43" i="6"/>
  <c r="U43" i="6" s="1"/>
  <c r="U42" i="6"/>
  <c r="T42" i="6"/>
  <c r="S42" i="6"/>
  <c r="R42" i="6"/>
  <c r="Q42" i="6"/>
  <c r="P42" i="6"/>
  <c r="E42" i="6"/>
  <c r="V40" i="6"/>
  <c r="S40" i="6"/>
  <c r="O40" i="6"/>
  <c r="N40" i="6"/>
  <c r="R40" i="6" s="1"/>
  <c r="M40" i="6"/>
  <c r="L40" i="6"/>
  <c r="K40" i="6"/>
  <c r="J40" i="6"/>
  <c r="I40" i="6"/>
  <c r="H40" i="6"/>
  <c r="G40" i="6"/>
  <c r="F40" i="6"/>
  <c r="C40" i="6"/>
  <c r="B40" i="6"/>
  <c r="S39" i="6"/>
  <c r="R39" i="6"/>
  <c r="Q39" i="6"/>
  <c r="P39" i="6"/>
  <c r="E39" i="6"/>
  <c r="U38" i="6"/>
  <c r="S38" i="6"/>
  <c r="R38" i="6"/>
  <c r="Q38" i="6"/>
  <c r="P38" i="6"/>
  <c r="E38" i="6"/>
  <c r="T38" i="6" s="1"/>
  <c r="T37" i="6"/>
  <c r="S37" i="6"/>
  <c r="R37" i="6"/>
  <c r="Q37" i="6"/>
  <c r="P37" i="6"/>
  <c r="E37" i="6"/>
  <c r="U37" i="6" s="1"/>
  <c r="S36" i="6"/>
  <c r="R36" i="6"/>
  <c r="Q36" i="6"/>
  <c r="P36" i="6"/>
  <c r="E36" i="6"/>
  <c r="U36" i="6" s="1"/>
  <c r="S35" i="6"/>
  <c r="R35" i="6"/>
  <c r="Q35" i="6"/>
  <c r="P35" i="6"/>
  <c r="E35" i="6"/>
  <c r="U35" i="6" s="1"/>
  <c r="V33" i="6"/>
  <c r="S33" i="6"/>
  <c r="O33" i="6"/>
  <c r="N33" i="6"/>
  <c r="M33" i="6"/>
  <c r="L33" i="6"/>
  <c r="R33" i="6" s="1"/>
  <c r="K33" i="6"/>
  <c r="J33" i="6"/>
  <c r="I33" i="6"/>
  <c r="H33" i="6"/>
  <c r="P33" i="6" s="1"/>
  <c r="G33" i="6"/>
  <c r="F33" i="6"/>
  <c r="C33" i="6"/>
  <c r="B33" i="6"/>
  <c r="E33" i="6" s="1"/>
  <c r="S32" i="6"/>
  <c r="R32" i="6"/>
  <c r="Q32" i="6"/>
  <c r="P32" i="6"/>
  <c r="E32" i="6"/>
  <c r="V30" i="6"/>
  <c r="O30" i="6"/>
  <c r="N30" i="6"/>
  <c r="M30" i="6"/>
  <c r="S30" i="6" s="1"/>
  <c r="L30" i="6"/>
  <c r="R30" i="6" s="1"/>
  <c r="K30" i="6"/>
  <c r="J30" i="6"/>
  <c r="I30" i="6"/>
  <c r="H30" i="6"/>
  <c r="G30" i="6"/>
  <c r="F30" i="6"/>
  <c r="C30" i="6"/>
  <c r="B30" i="6"/>
  <c r="S29" i="6"/>
  <c r="R29" i="6"/>
  <c r="Q29" i="6"/>
  <c r="P29" i="6"/>
  <c r="E29" i="6"/>
  <c r="U29" i="6" s="1"/>
  <c r="S28" i="6"/>
  <c r="R28" i="6"/>
  <c r="Q28" i="6"/>
  <c r="P28" i="6"/>
  <c r="E28" i="6"/>
  <c r="U28" i="6" s="1"/>
  <c r="S27" i="6"/>
  <c r="R27" i="6"/>
  <c r="Q27" i="6"/>
  <c r="P27" i="6"/>
  <c r="E27" i="6"/>
  <c r="S26" i="6"/>
  <c r="R26" i="6"/>
  <c r="Q26" i="6"/>
  <c r="P26" i="6"/>
  <c r="E26" i="6"/>
  <c r="U26" i="6" s="1"/>
  <c r="V24" i="6"/>
  <c r="O24" i="6"/>
  <c r="N24" i="6"/>
  <c r="M24" i="6"/>
  <c r="S24" i="6" s="1"/>
  <c r="L24" i="6"/>
  <c r="R24" i="6" s="1"/>
  <c r="K24" i="6"/>
  <c r="J24" i="6"/>
  <c r="I24" i="6"/>
  <c r="H24" i="6"/>
  <c r="G24" i="6"/>
  <c r="F24" i="6"/>
  <c r="C24" i="6"/>
  <c r="B24" i="6"/>
  <c r="S23" i="6"/>
  <c r="R23" i="6"/>
  <c r="Q23" i="6"/>
  <c r="P23" i="6"/>
  <c r="E23" i="6"/>
  <c r="S22" i="6"/>
  <c r="R22" i="6"/>
  <c r="Q22" i="6"/>
  <c r="P22" i="6"/>
  <c r="E22" i="6"/>
  <c r="U21" i="6"/>
  <c r="S21" i="6"/>
  <c r="R21" i="6"/>
  <c r="Q21" i="6"/>
  <c r="P21" i="6"/>
  <c r="E21" i="6"/>
  <c r="T21" i="6" s="1"/>
  <c r="S20" i="6"/>
  <c r="R20" i="6"/>
  <c r="Q20" i="6"/>
  <c r="P20" i="6"/>
  <c r="E20" i="6"/>
  <c r="U20" i="6" s="1"/>
  <c r="S19" i="6"/>
  <c r="R19" i="6"/>
  <c r="Q19" i="6"/>
  <c r="P19" i="6"/>
  <c r="E19" i="6"/>
  <c r="T19" i="6" s="1"/>
  <c r="T18" i="6"/>
  <c r="S18" i="6"/>
  <c r="R18" i="6"/>
  <c r="Q18" i="6"/>
  <c r="P18" i="6"/>
  <c r="E18" i="6"/>
  <c r="U18" i="6" s="1"/>
  <c r="T17" i="6"/>
  <c r="S17" i="6"/>
  <c r="R17" i="6"/>
  <c r="Q17" i="6"/>
  <c r="P17" i="6"/>
  <c r="E17" i="6"/>
  <c r="U17" i="6" s="1"/>
  <c r="V15" i="6"/>
  <c r="O15" i="6"/>
  <c r="N15" i="6"/>
  <c r="M15" i="6"/>
  <c r="L15" i="6"/>
  <c r="R15" i="6" s="1"/>
  <c r="K15" i="6"/>
  <c r="J15" i="6"/>
  <c r="I15" i="6"/>
  <c r="H15" i="6"/>
  <c r="G15" i="6"/>
  <c r="F15" i="6"/>
  <c r="E15" i="6"/>
  <c r="C15" i="6"/>
  <c r="B15" i="6"/>
  <c r="U14" i="6"/>
  <c r="T14" i="6"/>
  <c r="S14" i="6"/>
  <c r="R14" i="6"/>
  <c r="Q14" i="6"/>
  <c r="P14" i="6"/>
  <c r="E14" i="6"/>
  <c r="S13" i="6"/>
  <c r="R13" i="6"/>
  <c r="Q13" i="6"/>
  <c r="P13" i="6"/>
  <c r="E13" i="6"/>
  <c r="T13" i="6" s="1"/>
  <c r="S12" i="6"/>
  <c r="R12" i="6"/>
  <c r="Q12" i="6"/>
  <c r="P12" i="6"/>
  <c r="E12" i="6"/>
  <c r="U12" i="6" s="1"/>
  <c r="U11" i="6"/>
  <c r="S11" i="6"/>
  <c r="R11" i="6"/>
  <c r="Q11" i="6"/>
  <c r="P11" i="6"/>
  <c r="E11" i="6"/>
  <c r="T11" i="6" s="1"/>
  <c r="S10" i="6"/>
  <c r="R10" i="6"/>
  <c r="Q10" i="6"/>
  <c r="P10" i="6"/>
  <c r="E10" i="6"/>
  <c r="T10" i="6" s="1"/>
  <c r="S9" i="6"/>
  <c r="R9" i="6"/>
  <c r="Q9" i="6"/>
  <c r="P9" i="6"/>
  <c r="E9" i="6"/>
  <c r="U9" i="6" s="1"/>
  <c r="S94" i="5"/>
  <c r="R94" i="5"/>
  <c r="Q94" i="5"/>
  <c r="P94" i="5"/>
  <c r="E94" i="5"/>
  <c r="U94" i="5" s="1"/>
  <c r="U93" i="5"/>
  <c r="T93" i="5"/>
  <c r="S93" i="5"/>
  <c r="R93" i="5"/>
  <c r="Q93" i="5"/>
  <c r="P93" i="5"/>
  <c r="E93" i="5"/>
  <c r="U92" i="5"/>
  <c r="T92" i="5"/>
  <c r="S92" i="5"/>
  <c r="R92" i="5"/>
  <c r="Q92" i="5"/>
  <c r="P92" i="5"/>
  <c r="E92" i="5"/>
  <c r="S91" i="5"/>
  <c r="R91" i="5"/>
  <c r="Q91" i="5"/>
  <c r="P91" i="5"/>
  <c r="E91" i="5"/>
  <c r="U91" i="5" s="1"/>
  <c r="S90" i="5"/>
  <c r="R90" i="5"/>
  <c r="Q90" i="5"/>
  <c r="P90" i="5"/>
  <c r="E90" i="5"/>
  <c r="U90" i="5" s="1"/>
  <c r="S89" i="5"/>
  <c r="R89" i="5"/>
  <c r="Q89" i="5"/>
  <c r="P89" i="5"/>
  <c r="E89" i="5"/>
  <c r="T89" i="5" s="1"/>
  <c r="S88" i="5"/>
  <c r="R88" i="5"/>
  <c r="Q88" i="5"/>
  <c r="P88" i="5"/>
  <c r="E88" i="5"/>
  <c r="U88" i="5" s="1"/>
  <c r="U87" i="5"/>
  <c r="S87" i="5"/>
  <c r="R87" i="5"/>
  <c r="Q87" i="5"/>
  <c r="P87" i="5"/>
  <c r="E87" i="5"/>
  <c r="T87" i="5" s="1"/>
  <c r="V73" i="5"/>
  <c r="O73" i="5"/>
  <c r="N73" i="5"/>
  <c r="M73" i="5"/>
  <c r="L73" i="5"/>
  <c r="K73" i="5"/>
  <c r="J73" i="5"/>
  <c r="I73" i="5"/>
  <c r="H73" i="5"/>
  <c r="G73" i="5"/>
  <c r="F73" i="5"/>
  <c r="C73" i="5"/>
  <c r="B73" i="5"/>
  <c r="V72" i="5"/>
  <c r="O72" i="5"/>
  <c r="S72" i="5" s="1"/>
  <c r="N72" i="5"/>
  <c r="M72" i="5"/>
  <c r="L72" i="5"/>
  <c r="K72" i="5"/>
  <c r="J72" i="5"/>
  <c r="I72" i="5"/>
  <c r="H72" i="5"/>
  <c r="P72" i="5" s="1"/>
  <c r="G72" i="5"/>
  <c r="F72" i="5"/>
  <c r="C72" i="5"/>
  <c r="B72" i="5"/>
  <c r="E72" i="5" s="1"/>
  <c r="V71" i="5"/>
  <c r="O71" i="5"/>
  <c r="N71" i="5"/>
  <c r="M71" i="5"/>
  <c r="L71" i="5"/>
  <c r="K71" i="5"/>
  <c r="J71" i="5"/>
  <c r="I71" i="5"/>
  <c r="H71" i="5"/>
  <c r="G71" i="5"/>
  <c r="F71" i="5"/>
  <c r="C71" i="5"/>
  <c r="E71" i="5" s="1"/>
  <c r="B71" i="5"/>
  <c r="S70" i="5"/>
  <c r="R70" i="5"/>
  <c r="Q70" i="5"/>
  <c r="P70" i="5"/>
  <c r="E70" i="5"/>
  <c r="T70" i="5" s="1"/>
  <c r="S69" i="5"/>
  <c r="R69" i="5"/>
  <c r="Q69" i="5"/>
  <c r="P69" i="5"/>
  <c r="E69" i="5"/>
  <c r="T69" i="5" s="1"/>
  <c r="V67" i="5"/>
  <c r="O67" i="5"/>
  <c r="N67" i="5"/>
  <c r="M67" i="5"/>
  <c r="L67" i="5"/>
  <c r="K67" i="5"/>
  <c r="J67" i="5"/>
  <c r="I67" i="5"/>
  <c r="H67" i="5"/>
  <c r="G67" i="5"/>
  <c r="F67" i="5"/>
  <c r="C67" i="5"/>
  <c r="B67" i="5"/>
  <c r="V66" i="5"/>
  <c r="S66" i="5"/>
  <c r="O66" i="5"/>
  <c r="N66" i="5"/>
  <c r="M66" i="5"/>
  <c r="L66" i="5"/>
  <c r="R66" i="5" s="1"/>
  <c r="K66" i="5"/>
  <c r="J66" i="5"/>
  <c r="I66" i="5"/>
  <c r="H66" i="5"/>
  <c r="G66" i="5"/>
  <c r="F66" i="5"/>
  <c r="C66" i="5"/>
  <c r="B66" i="5"/>
  <c r="S65" i="5"/>
  <c r="R65" i="5"/>
  <c r="Q65" i="5"/>
  <c r="P65" i="5"/>
  <c r="E65" i="5"/>
  <c r="T64" i="5"/>
  <c r="S64" i="5"/>
  <c r="R64" i="5"/>
  <c r="Q64" i="5"/>
  <c r="P64" i="5"/>
  <c r="E64" i="5"/>
  <c r="U64" i="5" s="1"/>
  <c r="U63" i="5"/>
  <c r="S63" i="5"/>
  <c r="R63" i="5"/>
  <c r="Q63" i="5"/>
  <c r="P63" i="5"/>
  <c r="E63" i="5"/>
  <c r="T63" i="5" s="1"/>
  <c r="T62" i="5"/>
  <c r="S62" i="5"/>
  <c r="R62" i="5"/>
  <c r="Q62" i="5"/>
  <c r="P62" i="5"/>
  <c r="E62" i="5"/>
  <c r="U62" i="5" s="1"/>
  <c r="S61" i="5"/>
  <c r="R61" i="5"/>
  <c r="Q61" i="5"/>
  <c r="P61" i="5"/>
  <c r="E61" i="5"/>
  <c r="V59" i="5"/>
  <c r="O59" i="5"/>
  <c r="N59" i="5"/>
  <c r="M59" i="5"/>
  <c r="S59" i="5" s="1"/>
  <c r="L59" i="5"/>
  <c r="R59" i="5" s="1"/>
  <c r="K59" i="5"/>
  <c r="J59" i="5"/>
  <c r="I59" i="5"/>
  <c r="H59" i="5"/>
  <c r="G59" i="5"/>
  <c r="F59" i="5"/>
  <c r="C59" i="5"/>
  <c r="E59" i="5" s="1"/>
  <c r="B59" i="5"/>
  <c r="S58" i="5"/>
  <c r="R58" i="5"/>
  <c r="Q58" i="5"/>
  <c r="P58" i="5"/>
  <c r="E58" i="5"/>
  <c r="U58" i="5" s="1"/>
  <c r="S57" i="5"/>
  <c r="R57" i="5"/>
  <c r="Q57" i="5"/>
  <c r="P57" i="5"/>
  <c r="E57" i="5"/>
  <c r="S56" i="5"/>
  <c r="R56" i="5"/>
  <c r="Q56" i="5"/>
  <c r="P56" i="5"/>
  <c r="E56" i="5"/>
  <c r="S55" i="5"/>
  <c r="R55" i="5"/>
  <c r="Q55" i="5"/>
  <c r="P55" i="5"/>
  <c r="E55" i="5"/>
  <c r="U55" i="5" s="1"/>
  <c r="V53" i="5"/>
  <c r="R53" i="5"/>
  <c r="O53" i="5"/>
  <c r="N53" i="5"/>
  <c r="M53" i="5"/>
  <c r="S53" i="5" s="1"/>
  <c r="L53" i="5"/>
  <c r="K53" i="5"/>
  <c r="J53" i="5"/>
  <c r="I53" i="5"/>
  <c r="H53" i="5"/>
  <c r="G53" i="5"/>
  <c r="F53" i="5"/>
  <c r="C53" i="5"/>
  <c r="B53" i="5"/>
  <c r="S52" i="5"/>
  <c r="R52" i="5"/>
  <c r="Q52" i="5"/>
  <c r="P52" i="5"/>
  <c r="E52" i="5"/>
  <c r="T52" i="5" s="1"/>
  <c r="S51" i="5"/>
  <c r="R51" i="5"/>
  <c r="Q51" i="5"/>
  <c r="P51" i="5"/>
  <c r="E51" i="5"/>
  <c r="U51" i="5" s="1"/>
  <c r="S50" i="5"/>
  <c r="R50" i="5"/>
  <c r="Q50" i="5"/>
  <c r="P50" i="5"/>
  <c r="E50" i="5"/>
  <c r="T50" i="5" s="1"/>
  <c r="T49" i="5"/>
  <c r="S49" i="5"/>
  <c r="R49" i="5"/>
  <c r="Q49" i="5"/>
  <c r="P49" i="5"/>
  <c r="E49" i="5"/>
  <c r="U49" i="5" s="1"/>
  <c r="S48" i="5"/>
  <c r="R48" i="5"/>
  <c r="Q48" i="5"/>
  <c r="P48" i="5"/>
  <c r="E48" i="5"/>
  <c r="U48" i="5" s="1"/>
  <c r="U47" i="5"/>
  <c r="S47" i="5"/>
  <c r="R47" i="5"/>
  <c r="Q47" i="5"/>
  <c r="P47" i="5"/>
  <c r="E47" i="5"/>
  <c r="T47" i="5" s="1"/>
  <c r="T46" i="5"/>
  <c r="S46" i="5"/>
  <c r="R46" i="5"/>
  <c r="Q46" i="5"/>
  <c r="P46" i="5"/>
  <c r="E46" i="5"/>
  <c r="U46" i="5" s="1"/>
  <c r="T45" i="5"/>
  <c r="S45" i="5"/>
  <c r="R45" i="5"/>
  <c r="Q45" i="5"/>
  <c r="P45" i="5"/>
  <c r="E45" i="5"/>
  <c r="U45" i="5" s="1"/>
  <c r="S44" i="5"/>
  <c r="R44" i="5"/>
  <c r="Q44" i="5"/>
  <c r="P44" i="5"/>
  <c r="E44" i="5"/>
  <c r="U44" i="5" s="1"/>
  <c r="S43" i="5"/>
  <c r="R43" i="5"/>
  <c r="Q43" i="5"/>
  <c r="P43" i="5"/>
  <c r="E43" i="5"/>
  <c r="S42" i="5"/>
  <c r="R42" i="5"/>
  <c r="Q42" i="5"/>
  <c r="P42" i="5"/>
  <c r="E42" i="5"/>
  <c r="T42" i="5" s="1"/>
  <c r="V40" i="5"/>
  <c r="O40" i="5"/>
  <c r="N40" i="5"/>
  <c r="M40" i="5"/>
  <c r="S40" i="5" s="1"/>
  <c r="L40" i="5"/>
  <c r="R40" i="5" s="1"/>
  <c r="K40" i="5"/>
  <c r="J40" i="5"/>
  <c r="I40" i="5"/>
  <c r="Q40" i="5" s="1"/>
  <c r="H40" i="5"/>
  <c r="G40" i="5"/>
  <c r="F40" i="5"/>
  <c r="C40" i="5"/>
  <c r="E40" i="5" s="1"/>
  <c r="B40" i="5"/>
  <c r="S39" i="5"/>
  <c r="R39" i="5"/>
  <c r="Q39" i="5"/>
  <c r="P39" i="5"/>
  <c r="E39" i="5"/>
  <c r="U39" i="5" s="1"/>
  <c r="S38" i="5"/>
  <c r="R38" i="5"/>
  <c r="Q38" i="5"/>
  <c r="P38" i="5"/>
  <c r="E38" i="5"/>
  <c r="T38" i="5" s="1"/>
  <c r="U37" i="5"/>
  <c r="S37" i="5"/>
  <c r="R37" i="5"/>
  <c r="Q37" i="5"/>
  <c r="P37" i="5"/>
  <c r="E37" i="5"/>
  <c r="T37" i="5" s="1"/>
  <c r="S36" i="5"/>
  <c r="R36" i="5"/>
  <c r="Q36" i="5"/>
  <c r="P36" i="5"/>
  <c r="E36" i="5"/>
  <c r="U36" i="5" s="1"/>
  <c r="S35" i="5"/>
  <c r="R35" i="5"/>
  <c r="Q35" i="5"/>
  <c r="U35" i="5" s="1"/>
  <c r="P35" i="5"/>
  <c r="T35" i="5" s="1"/>
  <c r="E35" i="5"/>
  <c r="V33" i="5"/>
  <c r="S33" i="5"/>
  <c r="O33" i="5"/>
  <c r="N33" i="5"/>
  <c r="M33" i="5"/>
  <c r="L33" i="5"/>
  <c r="R33" i="5" s="1"/>
  <c r="K33" i="5"/>
  <c r="J33" i="5"/>
  <c r="I33" i="5"/>
  <c r="Q33" i="5" s="1"/>
  <c r="H33" i="5"/>
  <c r="G33" i="5"/>
  <c r="F33" i="5"/>
  <c r="C33" i="5"/>
  <c r="B33" i="5"/>
  <c r="E33" i="5" s="1"/>
  <c r="S32" i="5"/>
  <c r="R32" i="5"/>
  <c r="Q32" i="5"/>
  <c r="P32" i="5"/>
  <c r="E32" i="5"/>
  <c r="V30" i="5"/>
  <c r="O30" i="5"/>
  <c r="N30" i="5"/>
  <c r="M30" i="5"/>
  <c r="S30" i="5" s="1"/>
  <c r="L30" i="5"/>
  <c r="R30" i="5" s="1"/>
  <c r="K30" i="5"/>
  <c r="J30" i="5"/>
  <c r="I30" i="5"/>
  <c r="H30" i="5"/>
  <c r="G30" i="5"/>
  <c r="F30" i="5"/>
  <c r="C30" i="5"/>
  <c r="B30" i="5"/>
  <c r="T29" i="5"/>
  <c r="S29" i="5"/>
  <c r="R29" i="5"/>
  <c r="Q29" i="5"/>
  <c r="P29" i="5"/>
  <c r="E29" i="5"/>
  <c r="U29" i="5" s="1"/>
  <c r="S28" i="5"/>
  <c r="R28" i="5"/>
  <c r="Q28" i="5"/>
  <c r="P28" i="5"/>
  <c r="E28" i="5"/>
  <c r="U28" i="5" s="1"/>
  <c r="U27" i="5"/>
  <c r="T27" i="5"/>
  <c r="S27" i="5"/>
  <c r="R27" i="5"/>
  <c r="Q27" i="5"/>
  <c r="P27" i="5"/>
  <c r="E27" i="5"/>
  <c r="S26" i="5"/>
  <c r="R26" i="5"/>
  <c r="Q26" i="5"/>
  <c r="P26" i="5"/>
  <c r="E26" i="5"/>
  <c r="T26" i="5" s="1"/>
  <c r="V24" i="5"/>
  <c r="R24" i="5"/>
  <c r="O24" i="5"/>
  <c r="N24" i="5"/>
  <c r="M24" i="5"/>
  <c r="S24" i="5" s="1"/>
  <c r="L24" i="5"/>
  <c r="K24" i="5"/>
  <c r="J24" i="5"/>
  <c r="I24" i="5"/>
  <c r="H24" i="5"/>
  <c r="G24" i="5"/>
  <c r="F24" i="5"/>
  <c r="C24" i="5"/>
  <c r="B24" i="5"/>
  <c r="U23" i="5"/>
  <c r="S23" i="5"/>
  <c r="R23" i="5"/>
  <c r="Q23" i="5"/>
  <c r="P23" i="5"/>
  <c r="E23" i="5"/>
  <c r="T23" i="5" s="1"/>
  <c r="T22" i="5"/>
  <c r="S22" i="5"/>
  <c r="R22" i="5"/>
  <c r="Q22" i="5"/>
  <c r="P22" i="5"/>
  <c r="E22" i="5"/>
  <c r="U22" i="5" s="1"/>
  <c r="T21" i="5"/>
  <c r="S21" i="5"/>
  <c r="R21" i="5"/>
  <c r="Q21" i="5"/>
  <c r="P21" i="5"/>
  <c r="E21" i="5"/>
  <c r="U21" i="5" s="1"/>
  <c r="S20" i="5"/>
  <c r="R20" i="5"/>
  <c r="Q20" i="5"/>
  <c r="P20" i="5"/>
  <c r="E20" i="5"/>
  <c r="U20" i="5" s="1"/>
  <c r="S19" i="5"/>
  <c r="R19" i="5"/>
  <c r="Q19" i="5"/>
  <c r="P19" i="5"/>
  <c r="E19" i="5"/>
  <c r="U19" i="5" s="1"/>
  <c r="S18" i="5"/>
  <c r="R18" i="5"/>
  <c r="Q18" i="5"/>
  <c r="P18" i="5"/>
  <c r="E18" i="5"/>
  <c r="T18" i="5" s="1"/>
  <c r="U17" i="5"/>
  <c r="S17" i="5"/>
  <c r="R17" i="5"/>
  <c r="Q17" i="5"/>
  <c r="P17" i="5"/>
  <c r="E17" i="5"/>
  <c r="T17" i="5" s="1"/>
  <c r="V15" i="5"/>
  <c r="O15" i="5"/>
  <c r="N15" i="5"/>
  <c r="M15" i="5"/>
  <c r="S15" i="5" s="1"/>
  <c r="L15" i="5"/>
  <c r="K15" i="5"/>
  <c r="J15" i="5"/>
  <c r="I15" i="5"/>
  <c r="Q15" i="5" s="1"/>
  <c r="H15" i="5"/>
  <c r="G15" i="5"/>
  <c r="F15" i="5"/>
  <c r="C15" i="5"/>
  <c r="B15" i="5"/>
  <c r="S14" i="5"/>
  <c r="R14" i="5"/>
  <c r="Q14" i="5"/>
  <c r="P14" i="5"/>
  <c r="E14" i="5"/>
  <c r="U13" i="5"/>
  <c r="T13" i="5"/>
  <c r="S13" i="5"/>
  <c r="R13" i="5"/>
  <c r="Q13" i="5"/>
  <c r="P13" i="5"/>
  <c r="E13" i="5"/>
  <c r="S12" i="5"/>
  <c r="R12" i="5"/>
  <c r="Q12" i="5"/>
  <c r="P12" i="5"/>
  <c r="E12" i="5"/>
  <c r="U12" i="5" s="1"/>
  <c r="T11" i="5"/>
  <c r="S11" i="5"/>
  <c r="R11" i="5"/>
  <c r="Q11" i="5"/>
  <c r="P11" i="5"/>
  <c r="E11" i="5"/>
  <c r="U11" i="5" s="1"/>
  <c r="S10" i="5"/>
  <c r="R10" i="5"/>
  <c r="Q10" i="5"/>
  <c r="P10" i="5"/>
  <c r="E10" i="5"/>
  <c r="U10" i="5" s="1"/>
  <c r="T9" i="5"/>
  <c r="S9" i="5"/>
  <c r="R9" i="5"/>
  <c r="Q9" i="5"/>
  <c r="P9" i="5"/>
  <c r="E9" i="5"/>
  <c r="U9" i="5" s="1"/>
  <c r="S94" i="4"/>
  <c r="R94" i="4"/>
  <c r="Q94" i="4"/>
  <c r="P94" i="4"/>
  <c r="E94" i="4"/>
  <c r="U94" i="4" s="1"/>
  <c r="S93" i="4"/>
  <c r="R93" i="4"/>
  <c r="Q93" i="4"/>
  <c r="P93" i="4"/>
  <c r="E93" i="4"/>
  <c r="U93" i="4" s="1"/>
  <c r="S92" i="4"/>
  <c r="R92" i="4"/>
  <c r="Q92" i="4"/>
  <c r="P92" i="4"/>
  <c r="E92" i="4"/>
  <c r="T92" i="4" s="1"/>
  <c r="S91" i="4"/>
  <c r="R91" i="4"/>
  <c r="Q91" i="4"/>
  <c r="P91" i="4"/>
  <c r="E91" i="4"/>
  <c r="S90" i="4"/>
  <c r="R90" i="4"/>
  <c r="Q90" i="4"/>
  <c r="P90" i="4"/>
  <c r="E90" i="4"/>
  <c r="U90" i="4" s="1"/>
  <c r="U89" i="4"/>
  <c r="T89" i="4"/>
  <c r="S89" i="4"/>
  <c r="R89" i="4"/>
  <c r="Q89" i="4"/>
  <c r="P89" i="4"/>
  <c r="E89" i="4"/>
  <c r="U88" i="4"/>
  <c r="T88" i="4"/>
  <c r="S88" i="4"/>
  <c r="R88" i="4"/>
  <c r="Q88" i="4"/>
  <c r="P88" i="4"/>
  <c r="E88" i="4"/>
  <c r="T87" i="4"/>
  <c r="S87" i="4"/>
  <c r="R87" i="4"/>
  <c r="Q87" i="4"/>
  <c r="P87" i="4"/>
  <c r="E87" i="4"/>
  <c r="U87" i="4" s="1"/>
  <c r="V73" i="4"/>
  <c r="O73" i="4"/>
  <c r="N73" i="4"/>
  <c r="M73" i="4"/>
  <c r="S73" i="4" s="1"/>
  <c r="L73" i="4"/>
  <c r="R73" i="4" s="1"/>
  <c r="K73" i="4"/>
  <c r="J73" i="4"/>
  <c r="I73" i="4"/>
  <c r="H73" i="4"/>
  <c r="G73" i="4"/>
  <c r="F73" i="4"/>
  <c r="C73" i="4"/>
  <c r="B73" i="4"/>
  <c r="V72" i="4"/>
  <c r="S72" i="4"/>
  <c r="O72" i="4"/>
  <c r="N72" i="4"/>
  <c r="M72" i="4"/>
  <c r="L72" i="4"/>
  <c r="R72" i="4" s="1"/>
  <c r="K72" i="4"/>
  <c r="J72" i="4"/>
  <c r="I72" i="4"/>
  <c r="Q72" i="4" s="1"/>
  <c r="H72" i="4"/>
  <c r="G72" i="4"/>
  <c r="F72" i="4"/>
  <c r="C72" i="4"/>
  <c r="B72" i="4"/>
  <c r="V71" i="4"/>
  <c r="S71" i="4"/>
  <c r="O71" i="4"/>
  <c r="N71" i="4"/>
  <c r="M71" i="4"/>
  <c r="L71" i="4"/>
  <c r="R71" i="4" s="1"/>
  <c r="K71" i="4"/>
  <c r="J71" i="4"/>
  <c r="I71" i="4"/>
  <c r="H71" i="4"/>
  <c r="P71" i="4" s="1"/>
  <c r="G71" i="4"/>
  <c r="F71" i="4"/>
  <c r="C71" i="4"/>
  <c r="B71" i="4"/>
  <c r="E71" i="4" s="1"/>
  <c r="S70" i="4"/>
  <c r="R70" i="4"/>
  <c r="Q70" i="4"/>
  <c r="P70" i="4"/>
  <c r="E70" i="4"/>
  <c r="T70" i="4" s="1"/>
  <c r="S69" i="4"/>
  <c r="R69" i="4"/>
  <c r="Q69" i="4"/>
  <c r="P69" i="4"/>
  <c r="E69" i="4"/>
  <c r="T69" i="4" s="1"/>
  <c r="V67" i="4"/>
  <c r="O67" i="4"/>
  <c r="N67" i="4"/>
  <c r="M67" i="4"/>
  <c r="S67" i="4" s="1"/>
  <c r="L67" i="4"/>
  <c r="R67" i="4" s="1"/>
  <c r="K67" i="4"/>
  <c r="J67" i="4"/>
  <c r="I67" i="4"/>
  <c r="H67" i="4"/>
  <c r="G67" i="4"/>
  <c r="F67" i="4"/>
  <c r="C67" i="4"/>
  <c r="B67" i="4"/>
  <c r="V66" i="4"/>
  <c r="O66" i="4"/>
  <c r="N66" i="4"/>
  <c r="M66" i="4"/>
  <c r="S66" i="4" s="1"/>
  <c r="L66" i="4"/>
  <c r="R66" i="4" s="1"/>
  <c r="K66" i="4"/>
  <c r="J66" i="4"/>
  <c r="I66" i="4"/>
  <c r="H66" i="4"/>
  <c r="G66" i="4"/>
  <c r="F66" i="4"/>
  <c r="C66" i="4"/>
  <c r="E66" i="4" s="1"/>
  <c r="B66" i="4"/>
  <c r="S65" i="4"/>
  <c r="R65" i="4"/>
  <c r="Q65" i="4"/>
  <c r="P65" i="4"/>
  <c r="E65" i="4"/>
  <c r="U65" i="4" s="1"/>
  <c r="S64" i="4"/>
  <c r="R64" i="4"/>
  <c r="Q64" i="4"/>
  <c r="P64" i="4"/>
  <c r="E64" i="4"/>
  <c r="U64" i="4" s="1"/>
  <c r="S63" i="4"/>
  <c r="R63" i="4"/>
  <c r="Q63" i="4"/>
  <c r="P63" i="4"/>
  <c r="E63" i="4"/>
  <c r="T63" i="4" s="1"/>
  <c r="S62" i="4"/>
  <c r="R62" i="4"/>
  <c r="Q62" i="4"/>
  <c r="P62" i="4"/>
  <c r="E62" i="4"/>
  <c r="T62" i="4" s="1"/>
  <c r="T61" i="4"/>
  <c r="S61" i="4"/>
  <c r="R61" i="4"/>
  <c r="Q61" i="4"/>
  <c r="P61" i="4"/>
  <c r="E61" i="4"/>
  <c r="V59" i="4"/>
  <c r="R59" i="4"/>
  <c r="O59" i="4"/>
  <c r="N59" i="4"/>
  <c r="M59" i="4"/>
  <c r="S59" i="4" s="1"/>
  <c r="L59" i="4"/>
  <c r="K59" i="4"/>
  <c r="J59" i="4"/>
  <c r="I59" i="4"/>
  <c r="H59" i="4"/>
  <c r="G59" i="4"/>
  <c r="F59" i="4"/>
  <c r="C59" i="4"/>
  <c r="B59" i="4"/>
  <c r="S58" i="4"/>
  <c r="R58" i="4"/>
  <c r="Q58" i="4"/>
  <c r="P58" i="4"/>
  <c r="E58" i="4"/>
  <c r="T58" i="4" s="1"/>
  <c r="S57" i="4"/>
  <c r="R57" i="4"/>
  <c r="Q57" i="4"/>
  <c r="P57" i="4"/>
  <c r="E57" i="4"/>
  <c r="U57" i="4" s="1"/>
  <c r="U56" i="4"/>
  <c r="T56" i="4"/>
  <c r="S56" i="4"/>
  <c r="R56" i="4"/>
  <c r="Q56" i="4"/>
  <c r="P56" i="4"/>
  <c r="E56" i="4"/>
  <c r="T55" i="4"/>
  <c r="S55" i="4"/>
  <c r="R55" i="4"/>
  <c r="Q55" i="4"/>
  <c r="P55" i="4"/>
  <c r="E55" i="4"/>
  <c r="U55" i="4" s="1"/>
  <c r="V53" i="4"/>
  <c r="O53" i="4"/>
  <c r="N53" i="4"/>
  <c r="M53" i="4"/>
  <c r="S53" i="4" s="1"/>
  <c r="L53" i="4"/>
  <c r="R53" i="4" s="1"/>
  <c r="K53" i="4"/>
  <c r="J53" i="4"/>
  <c r="I53" i="4"/>
  <c r="H53" i="4"/>
  <c r="G53" i="4"/>
  <c r="F53" i="4"/>
  <c r="C53" i="4"/>
  <c r="B53" i="4"/>
  <c r="T52" i="4"/>
  <c r="S52" i="4"/>
  <c r="R52" i="4"/>
  <c r="Q52" i="4"/>
  <c r="P52" i="4"/>
  <c r="E52" i="4"/>
  <c r="U52" i="4" s="1"/>
  <c r="U51" i="4"/>
  <c r="S51" i="4"/>
  <c r="R51" i="4"/>
  <c r="Q51" i="4"/>
  <c r="P51" i="4"/>
  <c r="E51" i="4"/>
  <c r="T51" i="4" s="1"/>
  <c r="T50" i="4"/>
  <c r="S50" i="4"/>
  <c r="R50" i="4"/>
  <c r="Q50" i="4"/>
  <c r="P50" i="4"/>
  <c r="E50" i="4"/>
  <c r="U50" i="4" s="1"/>
  <c r="S49" i="4"/>
  <c r="R49" i="4"/>
  <c r="Q49" i="4"/>
  <c r="P49" i="4"/>
  <c r="E49" i="4"/>
  <c r="U49" i="4" s="1"/>
  <c r="S48" i="4"/>
  <c r="R48" i="4"/>
  <c r="Q48" i="4"/>
  <c r="P48" i="4"/>
  <c r="E48" i="4"/>
  <c r="S47" i="4"/>
  <c r="R47" i="4"/>
  <c r="Q47" i="4"/>
  <c r="P47" i="4"/>
  <c r="E47" i="4"/>
  <c r="T47" i="4" s="1"/>
  <c r="S46" i="4"/>
  <c r="R46" i="4"/>
  <c r="Q46" i="4"/>
  <c r="P46" i="4"/>
  <c r="E46" i="4"/>
  <c r="T46" i="4" s="1"/>
  <c r="T45" i="4"/>
  <c r="S45" i="4"/>
  <c r="R45" i="4"/>
  <c r="Q45" i="4"/>
  <c r="P45" i="4"/>
  <c r="E45" i="4"/>
  <c r="U45" i="4" s="1"/>
  <c r="U44" i="4"/>
  <c r="S44" i="4"/>
  <c r="R44" i="4"/>
  <c r="Q44" i="4"/>
  <c r="P44" i="4"/>
  <c r="E44" i="4"/>
  <c r="T44" i="4" s="1"/>
  <c r="S43" i="4"/>
  <c r="R43" i="4"/>
  <c r="Q43" i="4"/>
  <c r="P43" i="4"/>
  <c r="E43" i="4"/>
  <c r="U43" i="4" s="1"/>
  <c r="T42" i="4"/>
  <c r="S42" i="4"/>
  <c r="R42" i="4"/>
  <c r="Q42" i="4"/>
  <c r="P42" i="4"/>
  <c r="E42" i="4"/>
  <c r="U42" i="4" s="1"/>
  <c r="V40" i="4"/>
  <c r="R40" i="4"/>
  <c r="O40" i="4"/>
  <c r="N40" i="4"/>
  <c r="M40" i="4"/>
  <c r="S40" i="4" s="1"/>
  <c r="L40" i="4"/>
  <c r="K40" i="4"/>
  <c r="J40" i="4"/>
  <c r="I40" i="4"/>
  <c r="H40" i="4"/>
  <c r="P40" i="4" s="1"/>
  <c r="G40" i="4"/>
  <c r="F40" i="4"/>
  <c r="C40" i="4"/>
  <c r="B40" i="4"/>
  <c r="E40" i="4" s="1"/>
  <c r="U39" i="4"/>
  <c r="S39" i="4"/>
  <c r="R39" i="4"/>
  <c r="Q39" i="4"/>
  <c r="P39" i="4"/>
  <c r="E39" i="4"/>
  <c r="T39" i="4" s="1"/>
  <c r="S38" i="4"/>
  <c r="R38" i="4"/>
  <c r="Q38" i="4"/>
  <c r="P38" i="4"/>
  <c r="T38" i="4" s="1"/>
  <c r="E38" i="4"/>
  <c r="S37" i="4"/>
  <c r="R37" i="4"/>
  <c r="Q37" i="4"/>
  <c r="P37" i="4"/>
  <c r="E37" i="4"/>
  <c r="U37" i="4" s="1"/>
  <c r="S36" i="4"/>
  <c r="R36" i="4"/>
  <c r="Q36" i="4"/>
  <c r="P36" i="4"/>
  <c r="E36" i="4"/>
  <c r="S35" i="4"/>
  <c r="R35" i="4"/>
  <c r="Q35" i="4"/>
  <c r="P35" i="4"/>
  <c r="E35" i="4"/>
  <c r="V33" i="4"/>
  <c r="O33" i="4"/>
  <c r="N33" i="4"/>
  <c r="M33" i="4"/>
  <c r="S33" i="4" s="1"/>
  <c r="L33" i="4"/>
  <c r="R33" i="4" s="1"/>
  <c r="K33" i="4"/>
  <c r="J33" i="4"/>
  <c r="I33" i="4"/>
  <c r="Q33" i="4" s="1"/>
  <c r="H33" i="4"/>
  <c r="G33" i="4"/>
  <c r="F33" i="4"/>
  <c r="E33" i="4"/>
  <c r="C33" i="4"/>
  <c r="B33" i="4"/>
  <c r="S32" i="4"/>
  <c r="R32" i="4"/>
  <c r="Q32" i="4"/>
  <c r="P32" i="4"/>
  <c r="E32" i="4"/>
  <c r="V30" i="4"/>
  <c r="O30" i="4"/>
  <c r="N30" i="4"/>
  <c r="M30" i="4"/>
  <c r="S30" i="4" s="1"/>
  <c r="L30" i="4"/>
  <c r="K30" i="4"/>
  <c r="J30" i="4"/>
  <c r="I30" i="4"/>
  <c r="H30" i="4"/>
  <c r="G30" i="4"/>
  <c r="F30" i="4"/>
  <c r="C30" i="4"/>
  <c r="E30" i="4" s="1"/>
  <c r="B30" i="4"/>
  <c r="S29" i="4"/>
  <c r="R29" i="4"/>
  <c r="Q29" i="4"/>
  <c r="P29" i="4"/>
  <c r="E29" i="4"/>
  <c r="U29" i="4" s="1"/>
  <c r="U28" i="4"/>
  <c r="S28" i="4"/>
  <c r="R28" i="4"/>
  <c r="Q28" i="4"/>
  <c r="P28" i="4"/>
  <c r="E28" i="4"/>
  <c r="S27" i="4"/>
  <c r="R27" i="4"/>
  <c r="Q27" i="4"/>
  <c r="P27" i="4"/>
  <c r="E27" i="4"/>
  <c r="U27" i="4" s="1"/>
  <c r="S26" i="4"/>
  <c r="R26" i="4"/>
  <c r="Q26" i="4"/>
  <c r="P26" i="4"/>
  <c r="E26" i="4"/>
  <c r="T26" i="4" s="1"/>
  <c r="V24" i="4"/>
  <c r="O24" i="4"/>
  <c r="N24" i="4"/>
  <c r="M24" i="4"/>
  <c r="S24" i="4" s="1"/>
  <c r="L24" i="4"/>
  <c r="R24" i="4" s="1"/>
  <c r="K24" i="4"/>
  <c r="J24" i="4"/>
  <c r="I24" i="4"/>
  <c r="Q24" i="4" s="1"/>
  <c r="H24" i="4"/>
  <c r="G24" i="4"/>
  <c r="F24" i="4"/>
  <c r="C24" i="4"/>
  <c r="B24" i="4"/>
  <c r="S23" i="4"/>
  <c r="R23" i="4"/>
  <c r="Q23" i="4"/>
  <c r="P23" i="4"/>
  <c r="E23" i="4"/>
  <c r="U23" i="4" s="1"/>
  <c r="S22" i="4"/>
  <c r="R22" i="4"/>
  <c r="Q22" i="4"/>
  <c r="P22" i="4"/>
  <c r="E22" i="4"/>
  <c r="T22" i="4" s="1"/>
  <c r="S21" i="4"/>
  <c r="R21" i="4"/>
  <c r="Q21" i="4"/>
  <c r="P21" i="4"/>
  <c r="E21" i="4"/>
  <c r="U21" i="4" s="1"/>
  <c r="U20" i="4"/>
  <c r="T20" i="4"/>
  <c r="S20" i="4"/>
  <c r="R20" i="4"/>
  <c r="Q20" i="4"/>
  <c r="P20" i="4"/>
  <c r="E20" i="4"/>
  <c r="T19" i="4"/>
  <c r="S19" i="4"/>
  <c r="R19" i="4"/>
  <c r="Q19" i="4"/>
  <c r="P19" i="4"/>
  <c r="E19" i="4"/>
  <c r="U19" i="4" s="1"/>
  <c r="S18" i="4"/>
  <c r="R18" i="4"/>
  <c r="Q18" i="4"/>
  <c r="P18" i="4"/>
  <c r="E18" i="4"/>
  <c r="U18" i="4" s="1"/>
  <c r="S17" i="4"/>
  <c r="R17" i="4"/>
  <c r="Q17" i="4"/>
  <c r="P17" i="4"/>
  <c r="E17" i="4"/>
  <c r="U17" i="4" s="1"/>
  <c r="V15" i="4"/>
  <c r="O15" i="4"/>
  <c r="N15" i="4"/>
  <c r="M15" i="4"/>
  <c r="S15" i="4" s="1"/>
  <c r="L15" i="4"/>
  <c r="K15" i="4"/>
  <c r="J15" i="4"/>
  <c r="I15" i="4"/>
  <c r="H15" i="4"/>
  <c r="G15" i="4"/>
  <c r="F15" i="4"/>
  <c r="C15" i="4"/>
  <c r="E15" i="4" s="1"/>
  <c r="B15" i="4"/>
  <c r="S14" i="4"/>
  <c r="R14" i="4"/>
  <c r="Q14" i="4"/>
  <c r="P14" i="4"/>
  <c r="E14" i="4"/>
  <c r="U14" i="4" s="1"/>
  <c r="S13" i="4"/>
  <c r="R13" i="4"/>
  <c r="Q13" i="4"/>
  <c r="P13" i="4"/>
  <c r="E13" i="4"/>
  <c r="S12" i="4"/>
  <c r="R12" i="4"/>
  <c r="Q12" i="4"/>
  <c r="P12" i="4"/>
  <c r="E12" i="4"/>
  <c r="T12" i="4" s="1"/>
  <c r="S11" i="4"/>
  <c r="R11" i="4"/>
  <c r="Q11" i="4"/>
  <c r="P11" i="4"/>
  <c r="E11" i="4"/>
  <c r="U11" i="4" s="1"/>
  <c r="S10" i="4"/>
  <c r="R10" i="4"/>
  <c r="Q10" i="4"/>
  <c r="P10" i="4"/>
  <c r="E10" i="4"/>
  <c r="U9" i="4"/>
  <c r="T9" i="4"/>
  <c r="S9" i="4"/>
  <c r="R9" i="4"/>
  <c r="Q9" i="4"/>
  <c r="P9" i="4"/>
  <c r="E9" i="4"/>
  <c r="T94" i="3"/>
  <c r="S94" i="3"/>
  <c r="R94" i="3"/>
  <c r="Q94" i="3"/>
  <c r="P94" i="3"/>
  <c r="E94" i="3"/>
  <c r="U94" i="3" s="1"/>
  <c r="U93" i="3"/>
  <c r="S93" i="3"/>
  <c r="R93" i="3"/>
  <c r="Q93" i="3"/>
  <c r="P93" i="3"/>
  <c r="E93" i="3"/>
  <c r="T93" i="3" s="1"/>
  <c r="T92" i="3"/>
  <c r="S92" i="3"/>
  <c r="R92" i="3"/>
  <c r="Q92" i="3"/>
  <c r="P92" i="3"/>
  <c r="E92" i="3"/>
  <c r="U92" i="3" s="1"/>
  <c r="S91" i="3"/>
  <c r="R91" i="3"/>
  <c r="Q91" i="3"/>
  <c r="P91" i="3"/>
  <c r="E91" i="3"/>
  <c r="U91" i="3" s="1"/>
  <c r="S90" i="3"/>
  <c r="R90" i="3"/>
  <c r="Q90" i="3"/>
  <c r="P90" i="3"/>
  <c r="E90" i="3"/>
  <c r="T90" i="3" s="1"/>
  <c r="S89" i="3"/>
  <c r="R89" i="3"/>
  <c r="Q89" i="3"/>
  <c r="P89" i="3"/>
  <c r="E89" i="3"/>
  <c r="U89" i="3" s="1"/>
  <c r="U88" i="3"/>
  <c r="S88" i="3"/>
  <c r="R88" i="3"/>
  <c r="Q88" i="3"/>
  <c r="P88" i="3"/>
  <c r="E88" i="3"/>
  <c r="T88" i="3" s="1"/>
  <c r="T87" i="3"/>
  <c r="S87" i="3"/>
  <c r="R87" i="3"/>
  <c r="Q87" i="3"/>
  <c r="P87" i="3"/>
  <c r="E87" i="3"/>
  <c r="U87" i="3" s="1"/>
  <c r="V73" i="3"/>
  <c r="O73" i="3"/>
  <c r="N73" i="3"/>
  <c r="M73" i="3"/>
  <c r="S73" i="3" s="1"/>
  <c r="L73" i="3"/>
  <c r="R73" i="3" s="1"/>
  <c r="K73" i="3"/>
  <c r="J73" i="3"/>
  <c r="I73" i="3"/>
  <c r="H73" i="3"/>
  <c r="G73" i="3"/>
  <c r="F73" i="3"/>
  <c r="C73" i="3"/>
  <c r="B73" i="3"/>
  <c r="V72" i="3"/>
  <c r="O72" i="3"/>
  <c r="N72" i="3"/>
  <c r="M72" i="3"/>
  <c r="S72" i="3" s="1"/>
  <c r="L72" i="3"/>
  <c r="R72" i="3" s="1"/>
  <c r="K72" i="3"/>
  <c r="J72" i="3"/>
  <c r="I72" i="3"/>
  <c r="H72" i="3"/>
  <c r="G72" i="3"/>
  <c r="F72" i="3"/>
  <c r="C72" i="3"/>
  <c r="B72" i="3"/>
  <c r="E72" i="3" s="1"/>
  <c r="V71" i="3"/>
  <c r="O71" i="3"/>
  <c r="N71" i="3"/>
  <c r="M71" i="3"/>
  <c r="S71" i="3" s="1"/>
  <c r="L71" i="3"/>
  <c r="R71" i="3" s="1"/>
  <c r="K71" i="3"/>
  <c r="J71" i="3"/>
  <c r="I71" i="3"/>
  <c r="H71" i="3"/>
  <c r="G71" i="3"/>
  <c r="F71" i="3"/>
  <c r="C71" i="3"/>
  <c r="E71" i="3" s="1"/>
  <c r="B71" i="3"/>
  <c r="S70" i="3"/>
  <c r="R70" i="3"/>
  <c r="Q70" i="3"/>
  <c r="P70" i="3"/>
  <c r="E70" i="3"/>
  <c r="U70" i="3" s="1"/>
  <c r="S69" i="3"/>
  <c r="R69" i="3"/>
  <c r="Q69" i="3"/>
  <c r="P69" i="3"/>
  <c r="E69" i="3"/>
  <c r="V67" i="3"/>
  <c r="O67" i="3"/>
  <c r="N67" i="3"/>
  <c r="M67" i="3"/>
  <c r="L67" i="3"/>
  <c r="K67" i="3"/>
  <c r="J67" i="3"/>
  <c r="I67" i="3"/>
  <c r="H67" i="3"/>
  <c r="G67" i="3"/>
  <c r="F67" i="3"/>
  <c r="C67" i="3"/>
  <c r="B67" i="3"/>
  <c r="V66" i="3"/>
  <c r="O66" i="3"/>
  <c r="N66" i="3"/>
  <c r="M66" i="3"/>
  <c r="S66" i="3" s="1"/>
  <c r="L66" i="3"/>
  <c r="R66" i="3" s="1"/>
  <c r="K66" i="3"/>
  <c r="J66" i="3"/>
  <c r="I66" i="3"/>
  <c r="H66" i="3"/>
  <c r="G66" i="3"/>
  <c r="F66" i="3"/>
  <c r="C66" i="3"/>
  <c r="B66" i="3"/>
  <c r="E66" i="3" s="1"/>
  <c r="S65" i="3"/>
  <c r="R65" i="3"/>
  <c r="Q65" i="3"/>
  <c r="P65" i="3"/>
  <c r="E65" i="3"/>
  <c r="U65" i="3" s="1"/>
  <c r="U64" i="3"/>
  <c r="T64" i="3"/>
  <c r="S64" i="3"/>
  <c r="R64" i="3"/>
  <c r="Q64" i="3"/>
  <c r="P64" i="3"/>
  <c r="E64" i="3"/>
  <c r="S63" i="3"/>
  <c r="R63" i="3"/>
  <c r="Q63" i="3"/>
  <c r="P63" i="3"/>
  <c r="E63" i="3"/>
  <c r="U63" i="3" s="1"/>
  <c r="S62" i="3"/>
  <c r="R62" i="3"/>
  <c r="Q62" i="3"/>
  <c r="P62" i="3"/>
  <c r="E62" i="3"/>
  <c r="U61" i="3"/>
  <c r="S61" i="3"/>
  <c r="R61" i="3"/>
  <c r="Q61" i="3"/>
  <c r="P61" i="3"/>
  <c r="E61" i="3"/>
  <c r="V59" i="3"/>
  <c r="O59" i="3"/>
  <c r="N59" i="3"/>
  <c r="M59" i="3"/>
  <c r="S59" i="3" s="1"/>
  <c r="L59" i="3"/>
  <c r="R59" i="3" s="1"/>
  <c r="K59" i="3"/>
  <c r="J59" i="3"/>
  <c r="I59" i="3"/>
  <c r="H59" i="3"/>
  <c r="G59" i="3"/>
  <c r="F59" i="3"/>
  <c r="C59" i="3"/>
  <c r="B59" i="3"/>
  <c r="E59" i="3" s="1"/>
  <c r="S58" i="3"/>
  <c r="R58" i="3"/>
  <c r="Q58" i="3"/>
  <c r="P58" i="3"/>
  <c r="E58" i="3"/>
  <c r="S57" i="3"/>
  <c r="R57" i="3"/>
  <c r="Q57" i="3"/>
  <c r="P57" i="3"/>
  <c r="E57" i="3"/>
  <c r="T57" i="3" s="1"/>
  <c r="S56" i="3"/>
  <c r="R56" i="3"/>
  <c r="Q56" i="3"/>
  <c r="P56" i="3"/>
  <c r="E56" i="3"/>
  <c r="U56" i="3" s="1"/>
  <c r="U55" i="3"/>
  <c r="S55" i="3"/>
  <c r="R55" i="3"/>
  <c r="Q55" i="3"/>
  <c r="P55" i="3"/>
  <c r="E55" i="3"/>
  <c r="T55" i="3" s="1"/>
  <c r="V53" i="3"/>
  <c r="O53" i="3"/>
  <c r="N53" i="3"/>
  <c r="M53" i="3"/>
  <c r="S53" i="3" s="1"/>
  <c r="L53" i="3"/>
  <c r="R53" i="3" s="1"/>
  <c r="K53" i="3"/>
  <c r="J53" i="3"/>
  <c r="I53" i="3"/>
  <c r="H53" i="3"/>
  <c r="G53" i="3"/>
  <c r="F53" i="3"/>
  <c r="C53" i="3"/>
  <c r="B53" i="3"/>
  <c r="U52" i="3"/>
  <c r="S52" i="3"/>
  <c r="R52" i="3"/>
  <c r="Q52" i="3"/>
  <c r="P52" i="3"/>
  <c r="E52" i="3"/>
  <c r="T52" i="3" s="1"/>
  <c r="T51" i="3"/>
  <c r="S51" i="3"/>
  <c r="R51" i="3"/>
  <c r="Q51" i="3"/>
  <c r="P51" i="3"/>
  <c r="E51" i="3"/>
  <c r="U51" i="3" s="1"/>
  <c r="T50" i="3"/>
  <c r="S50" i="3"/>
  <c r="R50" i="3"/>
  <c r="Q50" i="3"/>
  <c r="P50" i="3"/>
  <c r="E50" i="3"/>
  <c r="U50" i="3" s="1"/>
  <c r="S49" i="3"/>
  <c r="R49" i="3"/>
  <c r="Q49" i="3"/>
  <c r="P49" i="3"/>
  <c r="E49" i="3"/>
  <c r="U49" i="3" s="1"/>
  <c r="S48" i="3"/>
  <c r="R48" i="3"/>
  <c r="Q48" i="3"/>
  <c r="P48" i="3"/>
  <c r="E48" i="3"/>
  <c r="T48" i="3" s="1"/>
  <c r="T47" i="3"/>
  <c r="S47" i="3"/>
  <c r="R47" i="3"/>
  <c r="Q47" i="3"/>
  <c r="P47" i="3"/>
  <c r="E47" i="3"/>
  <c r="U47" i="3" s="1"/>
  <c r="S46" i="3"/>
  <c r="R46" i="3"/>
  <c r="Q46" i="3"/>
  <c r="P46" i="3"/>
  <c r="E46" i="3"/>
  <c r="S45" i="3"/>
  <c r="R45" i="3"/>
  <c r="Q45" i="3"/>
  <c r="P45" i="3"/>
  <c r="E45" i="3"/>
  <c r="T45" i="3" s="1"/>
  <c r="U44" i="3"/>
  <c r="T44" i="3"/>
  <c r="S44" i="3"/>
  <c r="R44" i="3"/>
  <c r="Q44" i="3"/>
  <c r="P44" i="3"/>
  <c r="E44" i="3"/>
  <c r="U43" i="3"/>
  <c r="S43" i="3"/>
  <c r="R43" i="3"/>
  <c r="Q43" i="3"/>
  <c r="P43" i="3"/>
  <c r="E43" i="3"/>
  <c r="T42" i="3"/>
  <c r="S42" i="3"/>
  <c r="R42" i="3"/>
  <c r="Q42" i="3"/>
  <c r="P42" i="3"/>
  <c r="E42" i="3"/>
  <c r="U42" i="3" s="1"/>
  <c r="V40" i="3"/>
  <c r="O40" i="3"/>
  <c r="N40" i="3"/>
  <c r="M40" i="3"/>
  <c r="S40" i="3" s="1"/>
  <c r="L40" i="3"/>
  <c r="R40" i="3" s="1"/>
  <c r="K40" i="3"/>
  <c r="J40" i="3"/>
  <c r="I40" i="3"/>
  <c r="H40" i="3"/>
  <c r="G40" i="3"/>
  <c r="F40" i="3"/>
  <c r="C40" i="3"/>
  <c r="B40" i="3"/>
  <c r="E40" i="3" s="1"/>
  <c r="S39" i="3"/>
  <c r="R39" i="3"/>
  <c r="Q39" i="3"/>
  <c r="P39" i="3"/>
  <c r="E39" i="3"/>
  <c r="T38" i="3"/>
  <c r="S38" i="3"/>
  <c r="R38" i="3"/>
  <c r="Q38" i="3"/>
  <c r="P38" i="3"/>
  <c r="E38" i="3"/>
  <c r="U38" i="3" s="1"/>
  <c r="U37" i="3"/>
  <c r="T37" i="3"/>
  <c r="S37" i="3"/>
  <c r="R37" i="3"/>
  <c r="Q37" i="3"/>
  <c r="P37" i="3"/>
  <c r="E37" i="3"/>
  <c r="S36" i="3"/>
  <c r="R36" i="3"/>
  <c r="Q36" i="3"/>
  <c r="P36" i="3"/>
  <c r="E36" i="3"/>
  <c r="U36" i="3" s="1"/>
  <c r="S35" i="3"/>
  <c r="R35" i="3"/>
  <c r="Q35" i="3"/>
  <c r="P35" i="3"/>
  <c r="E35" i="3"/>
  <c r="T35" i="3" s="1"/>
  <c r="V33" i="3"/>
  <c r="R33" i="3"/>
  <c r="O33" i="3"/>
  <c r="N33" i="3"/>
  <c r="M33" i="3"/>
  <c r="S33" i="3" s="1"/>
  <c r="L33" i="3"/>
  <c r="K33" i="3"/>
  <c r="J33" i="3"/>
  <c r="I33" i="3"/>
  <c r="H33" i="3"/>
  <c r="P33" i="3" s="1"/>
  <c r="G33" i="3"/>
  <c r="F33" i="3"/>
  <c r="C33" i="3"/>
  <c r="B33" i="3"/>
  <c r="E33" i="3" s="1"/>
  <c r="U32" i="3"/>
  <c r="S32" i="3"/>
  <c r="R32" i="3"/>
  <c r="Q32" i="3"/>
  <c r="P32" i="3"/>
  <c r="E32" i="3"/>
  <c r="T32" i="3" s="1"/>
  <c r="V30" i="3"/>
  <c r="O30" i="3"/>
  <c r="S30" i="3" s="1"/>
  <c r="N30" i="3"/>
  <c r="M30" i="3"/>
  <c r="L30" i="3"/>
  <c r="K30" i="3"/>
  <c r="J30" i="3"/>
  <c r="I30" i="3"/>
  <c r="H30" i="3"/>
  <c r="G30" i="3"/>
  <c r="F30" i="3"/>
  <c r="C30" i="3"/>
  <c r="B30" i="3"/>
  <c r="E30" i="3" s="1"/>
  <c r="U29" i="3"/>
  <c r="T29" i="3"/>
  <c r="S29" i="3"/>
  <c r="R29" i="3"/>
  <c r="Q29" i="3"/>
  <c r="P29" i="3"/>
  <c r="E29" i="3"/>
  <c r="S28" i="3"/>
  <c r="R28" i="3"/>
  <c r="Q28" i="3"/>
  <c r="P28" i="3"/>
  <c r="E28" i="3"/>
  <c r="T28" i="3" s="1"/>
  <c r="S27" i="3"/>
  <c r="R27" i="3"/>
  <c r="Q27" i="3"/>
  <c r="P27" i="3"/>
  <c r="E27" i="3"/>
  <c r="U27" i="3" s="1"/>
  <c r="S26" i="3"/>
  <c r="R26" i="3"/>
  <c r="Q26" i="3"/>
  <c r="P26" i="3"/>
  <c r="E26" i="3"/>
  <c r="V24" i="3"/>
  <c r="O24" i="3"/>
  <c r="N24" i="3"/>
  <c r="M24" i="3"/>
  <c r="S24" i="3" s="1"/>
  <c r="L24" i="3"/>
  <c r="R24" i="3" s="1"/>
  <c r="K24" i="3"/>
  <c r="J24" i="3"/>
  <c r="I24" i="3"/>
  <c r="H24" i="3"/>
  <c r="G24" i="3"/>
  <c r="F24" i="3"/>
  <c r="C24" i="3"/>
  <c r="B24" i="3"/>
  <c r="E24" i="3" s="1"/>
  <c r="T23" i="3"/>
  <c r="S23" i="3"/>
  <c r="R23" i="3"/>
  <c r="Q23" i="3"/>
  <c r="P23" i="3"/>
  <c r="E23" i="3"/>
  <c r="U23" i="3" s="1"/>
  <c r="S22" i="3"/>
  <c r="R22" i="3"/>
  <c r="Q22" i="3"/>
  <c r="P22" i="3"/>
  <c r="E22" i="3"/>
  <c r="S21" i="3"/>
  <c r="R21" i="3"/>
  <c r="Q21" i="3"/>
  <c r="P21" i="3"/>
  <c r="E21" i="3"/>
  <c r="T21" i="3" s="1"/>
  <c r="U20" i="3"/>
  <c r="S20" i="3"/>
  <c r="R20" i="3"/>
  <c r="Q20" i="3"/>
  <c r="P20" i="3"/>
  <c r="E20" i="3"/>
  <c r="T20" i="3" s="1"/>
  <c r="U19" i="3"/>
  <c r="T19" i="3"/>
  <c r="S19" i="3"/>
  <c r="R19" i="3"/>
  <c r="Q19" i="3"/>
  <c r="P19" i="3"/>
  <c r="E19" i="3"/>
  <c r="S18" i="3"/>
  <c r="R18" i="3"/>
  <c r="Q18" i="3"/>
  <c r="P18" i="3"/>
  <c r="E18" i="3"/>
  <c r="S17" i="3"/>
  <c r="R17" i="3"/>
  <c r="Q17" i="3"/>
  <c r="P17" i="3"/>
  <c r="E17" i="3"/>
  <c r="U17" i="3" s="1"/>
  <c r="V15" i="3"/>
  <c r="O15" i="3"/>
  <c r="S15" i="3" s="1"/>
  <c r="N15" i="3"/>
  <c r="M15" i="3"/>
  <c r="L15" i="3"/>
  <c r="R15" i="3" s="1"/>
  <c r="K15" i="3"/>
  <c r="J15" i="3"/>
  <c r="I15" i="3"/>
  <c r="Q15" i="3" s="1"/>
  <c r="H15" i="3"/>
  <c r="P15" i="3" s="1"/>
  <c r="G15" i="3"/>
  <c r="F15" i="3"/>
  <c r="C15" i="3"/>
  <c r="B15" i="3"/>
  <c r="S14" i="3"/>
  <c r="R14" i="3"/>
  <c r="Q14" i="3"/>
  <c r="P14" i="3"/>
  <c r="E14" i="3"/>
  <c r="U14" i="3" s="1"/>
  <c r="S13" i="3"/>
  <c r="R13" i="3"/>
  <c r="Q13" i="3"/>
  <c r="P13" i="3"/>
  <c r="E13" i="3"/>
  <c r="T13" i="3" s="1"/>
  <c r="U12" i="3"/>
  <c r="T12" i="3"/>
  <c r="S12" i="3"/>
  <c r="R12" i="3"/>
  <c r="Q12" i="3"/>
  <c r="P12" i="3"/>
  <c r="E12" i="3"/>
  <c r="S11" i="3"/>
  <c r="R11" i="3"/>
  <c r="Q11" i="3"/>
  <c r="P11" i="3"/>
  <c r="E11" i="3"/>
  <c r="S10" i="3"/>
  <c r="R10" i="3"/>
  <c r="Q10" i="3"/>
  <c r="P10" i="3"/>
  <c r="E10" i="3"/>
  <c r="S9" i="3"/>
  <c r="R9" i="3"/>
  <c r="Q9" i="3"/>
  <c r="P9" i="3"/>
  <c r="E9" i="3"/>
  <c r="S94" i="2"/>
  <c r="R94" i="2"/>
  <c r="Q94" i="2"/>
  <c r="P94" i="2"/>
  <c r="E94" i="2"/>
  <c r="T94" i="2" s="1"/>
  <c r="S93" i="2"/>
  <c r="R93" i="2"/>
  <c r="Q93" i="2"/>
  <c r="P93" i="2"/>
  <c r="E93" i="2"/>
  <c r="U93" i="2" s="1"/>
  <c r="S92" i="2"/>
  <c r="R92" i="2"/>
  <c r="Q92" i="2"/>
  <c r="P92" i="2"/>
  <c r="E92" i="2"/>
  <c r="U92" i="2" s="1"/>
  <c r="U91" i="2"/>
  <c r="T91" i="2"/>
  <c r="S91" i="2"/>
  <c r="R91" i="2"/>
  <c r="Q91" i="2"/>
  <c r="P91" i="2"/>
  <c r="E91" i="2"/>
  <c r="T90" i="2"/>
  <c r="S90" i="2"/>
  <c r="R90" i="2"/>
  <c r="Q90" i="2"/>
  <c r="P90" i="2"/>
  <c r="E90" i="2"/>
  <c r="U90" i="2" s="1"/>
  <c r="S89" i="2"/>
  <c r="R89" i="2"/>
  <c r="Q89" i="2"/>
  <c r="P89" i="2"/>
  <c r="E89" i="2"/>
  <c r="U89" i="2" s="1"/>
  <c r="S88" i="2"/>
  <c r="R88" i="2"/>
  <c r="Q88" i="2"/>
  <c r="P88" i="2"/>
  <c r="E88" i="2"/>
  <c r="U87" i="2"/>
  <c r="S87" i="2"/>
  <c r="R87" i="2"/>
  <c r="Q87" i="2"/>
  <c r="P87" i="2"/>
  <c r="E87" i="2"/>
  <c r="T87" i="2" s="1"/>
  <c r="V73" i="2"/>
  <c r="O73" i="2"/>
  <c r="N73" i="2"/>
  <c r="M73" i="2"/>
  <c r="L73" i="2"/>
  <c r="K73" i="2"/>
  <c r="J73" i="2"/>
  <c r="I73" i="2"/>
  <c r="H73" i="2"/>
  <c r="G73" i="2"/>
  <c r="F73" i="2"/>
  <c r="C73" i="2"/>
  <c r="B73" i="2"/>
  <c r="V72" i="2"/>
  <c r="O72" i="2"/>
  <c r="N72" i="2"/>
  <c r="M72" i="2"/>
  <c r="S72" i="2" s="1"/>
  <c r="L72" i="2"/>
  <c r="R72" i="2" s="1"/>
  <c r="K72" i="2"/>
  <c r="J72" i="2"/>
  <c r="I72" i="2"/>
  <c r="Q72" i="2" s="1"/>
  <c r="H72" i="2"/>
  <c r="G72" i="2"/>
  <c r="F72" i="2"/>
  <c r="C72" i="2"/>
  <c r="B72" i="2"/>
  <c r="E72" i="2" s="1"/>
  <c r="V71" i="2"/>
  <c r="S71" i="2"/>
  <c r="O71" i="2"/>
  <c r="N71" i="2"/>
  <c r="M71" i="2"/>
  <c r="L71" i="2"/>
  <c r="R71" i="2" s="1"/>
  <c r="K71" i="2"/>
  <c r="J71" i="2"/>
  <c r="I71" i="2"/>
  <c r="Q71" i="2" s="1"/>
  <c r="H71" i="2"/>
  <c r="G71" i="2"/>
  <c r="F71" i="2"/>
  <c r="C71" i="2"/>
  <c r="B71" i="2"/>
  <c r="S70" i="2"/>
  <c r="R70" i="2"/>
  <c r="Q70" i="2"/>
  <c r="P70" i="2"/>
  <c r="E70" i="2"/>
  <c r="U70" i="2" s="1"/>
  <c r="U69" i="2"/>
  <c r="S69" i="2"/>
  <c r="R69" i="2"/>
  <c r="Q69" i="2"/>
  <c r="P69" i="2"/>
  <c r="E69" i="2"/>
  <c r="T69" i="2" s="1"/>
  <c r="V67" i="2"/>
  <c r="O67" i="2"/>
  <c r="N67" i="2"/>
  <c r="M67" i="2"/>
  <c r="L67" i="2"/>
  <c r="K67" i="2"/>
  <c r="J67" i="2"/>
  <c r="I67" i="2"/>
  <c r="H67" i="2"/>
  <c r="G67" i="2"/>
  <c r="F67" i="2"/>
  <c r="C67" i="2"/>
  <c r="B67" i="2"/>
  <c r="E67" i="2" s="1"/>
  <c r="V66" i="2"/>
  <c r="S66" i="2"/>
  <c r="Q66" i="2"/>
  <c r="O66" i="2"/>
  <c r="N66" i="2"/>
  <c r="M66" i="2"/>
  <c r="L66" i="2"/>
  <c r="K66" i="2"/>
  <c r="J66" i="2"/>
  <c r="I66" i="2"/>
  <c r="H66" i="2"/>
  <c r="G66" i="2"/>
  <c r="F66" i="2"/>
  <c r="C66" i="2"/>
  <c r="B66" i="2"/>
  <c r="S65" i="2"/>
  <c r="R65" i="2"/>
  <c r="Q65" i="2"/>
  <c r="P65" i="2"/>
  <c r="E65" i="2"/>
  <c r="U64" i="2"/>
  <c r="S64" i="2"/>
  <c r="R64" i="2"/>
  <c r="Q64" i="2"/>
  <c r="P64" i="2"/>
  <c r="E64" i="2"/>
  <c r="T64" i="2" s="1"/>
  <c r="T63" i="2"/>
  <c r="S63" i="2"/>
  <c r="R63" i="2"/>
  <c r="Q63" i="2"/>
  <c r="P63" i="2"/>
  <c r="E63" i="2"/>
  <c r="U63" i="2" s="1"/>
  <c r="T62" i="2"/>
  <c r="S62" i="2"/>
  <c r="R62" i="2"/>
  <c r="Q62" i="2"/>
  <c r="P62" i="2"/>
  <c r="E62" i="2"/>
  <c r="U62" i="2" s="1"/>
  <c r="S61" i="2"/>
  <c r="R61" i="2"/>
  <c r="Q61" i="2"/>
  <c r="P61" i="2"/>
  <c r="E61" i="2"/>
  <c r="U61" i="2" s="1"/>
  <c r="V59" i="2"/>
  <c r="O59" i="2"/>
  <c r="N59" i="2"/>
  <c r="M59" i="2"/>
  <c r="S59" i="2" s="1"/>
  <c r="L59" i="2"/>
  <c r="R59" i="2" s="1"/>
  <c r="K59" i="2"/>
  <c r="J59" i="2"/>
  <c r="I59" i="2"/>
  <c r="Q59" i="2" s="1"/>
  <c r="H59" i="2"/>
  <c r="G59" i="2"/>
  <c r="F59" i="2"/>
  <c r="C59" i="2"/>
  <c r="B59" i="2"/>
  <c r="E59" i="2" s="1"/>
  <c r="T58" i="2"/>
  <c r="S58" i="2"/>
  <c r="R58" i="2"/>
  <c r="Q58" i="2"/>
  <c r="P58" i="2"/>
  <c r="E58" i="2"/>
  <c r="U58" i="2" s="1"/>
  <c r="S57" i="2"/>
  <c r="R57" i="2"/>
  <c r="Q57" i="2"/>
  <c r="P57" i="2"/>
  <c r="E57" i="2"/>
  <c r="U57" i="2" s="1"/>
  <c r="U56" i="2"/>
  <c r="S56" i="2"/>
  <c r="R56" i="2"/>
  <c r="Q56" i="2"/>
  <c r="P56" i="2"/>
  <c r="E56" i="2"/>
  <c r="T56" i="2" s="1"/>
  <c r="U55" i="2"/>
  <c r="S55" i="2"/>
  <c r="R55" i="2"/>
  <c r="Q55" i="2"/>
  <c r="P55" i="2"/>
  <c r="E55" i="2"/>
  <c r="T55" i="2" s="1"/>
  <c r="V53" i="2"/>
  <c r="O53" i="2"/>
  <c r="N53" i="2"/>
  <c r="M53" i="2"/>
  <c r="S53" i="2" s="1"/>
  <c r="L53" i="2"/>
  <c r="R53" i="2" s="1"/>
  <c r="K53" i="2"/>
  <c r="J53" i="2"/>
  <c r="I53" i="2"/>
  <c r="H53" i="2"/>
  <c r="G53" i="2"/>
  <c r="F53" i="2"/>
  <c r="C53" i="2"/>
  <c r="B53" i="2"/>
  <c r="S52" i="2"/>
  <c r="R52" i="2"/>
  <c r="Q52" i="2"/>
  <c r="P52" i="2"/>
  <c r="E52" i="2"/>
  <c r="U52" i="2" s="1"/>
  <c r="U51" i="2"/>
  <c r="S51" i="2"/>
  <c r="R51" i="2"/>
  <c r="Q51" i="2"/>
  <c r="P51" i="2"/>
  <c r="E51" i="2"/>
  <c r="T51" i="2" s="1"/>
  <c r="T50" i="2"/>
  <c r="S50" i="2"/>
  <c r="R50" i="2"/>
  <c r="Q50" i="2"/>
  <c r="P50" i="2"/>
  <c r="E50" i="2"/>
  <c r="U50" i="2" s="1"/>
  <c r="S49" i="2"/>
  <c r="R49" i="2"/>
  <c r="Q49" i="2"/>
  <c r="P49" i="2"/>
  <c r="E49" i="2"/>
  <c r="U49" i="2" s="1"/>
  <c r="S48" i="2"/>
  <c r="R48" i="2"/>
  <c r="Q48" i="2"/>
  <c r="P48" i="2"/>
  <c r="E48" i="2"/>
  <c r="U48" i="2" s="1"/>
  <c r="S47" i="2"/>
  <c r="R47" i="2"/>
  <c r="Q47" i="2"/>
  <c r="P47" i="2"/>
  <c r="E47" i="2"/>
  <c r="T47" i="2" s="1"/>
  <c r="T46" i="2"/>
  <c r="S46" i="2"/>
  <c r="R46" i="2"/>
  <c r="Q46" i="2"/>
  <c r="P46" i="2"/>
  <c r="E46" i="2"/>
  <c r="U46" i="2" s="1"/>
  <c r="S45" i="2"/>
  <c r="R45" i="2"/>
  <c r="Q45" i="2"/>
  <c r="P45" i="2"/>
  <c r="E45" i="2"/>
  <c r="U45" i="2" s="1"/>
  <c r="U44" i="2"/>
  <c r="S44" i="2"/>
  <c r="R44" i="2"/>
  <c r="Q44" i="2"/>
  <c r="P44" i="2"/>
  <c r="E44" i="2"/>
  <c r="T44" i="2" s="1"/>
  <c r="S43" i="2"/>
  <c r="R43" i="2"/>
  <c r="Q43" i="2"/>
  <c r="P43" i="2"/>
  <c r="E43" i="2"/>
  <c r="U43" i="2" s="1"/>
  <c r="T42" i="2"/>
  <c r="S42" i="2"/>
  <c r="R42" i="2"/>
  <c r="Q42" i="2"/>
  <c r="P42" i="2"/>
  <c r="E42" i="2"/>
  <c r="U42" i="2" s="1"/>
  <c r="V40" i="2"/>
  <c r="O40" i="2"/>
  <c r="N40" i="2"/>
  <c r="M40" i="2"/>
  <c r="L40" i="2"/>
  <c r="R40" i="2" s="1"/>
  <c r="K40" i="2"/>
  <c r="J40" i="2"/>
  <c r="I40" i="2"/>
  <c r="H40" i="2"/>
  <c r="G40" i="2"/>
  <c r="F40" i="2"/>
  <c r="C40" i="2"/>
  <c r="B40" i="2"/>
  <c r="E40" i="2" s="1"/>
  <c r="U39" i="2"/>
  <c r="S39" i="2"/>
  <c r="R39" i="2"/>
  <c r="Q39" i="2"/>
  <c r="P39" i="2"/>
  <c r="E39" i="2"/>
  <c r="T39" i="2" s="1"/>
  <c r="S38" i="2"/>
  <c r="R38" i="2"/>
  <c r="Q38" i="2"/>
  <c r="P38" i="2"/>
  <c r="T38" i="2" s="1"/>
  <c r="E38" i="2"/>
  <c r="S37" i="2"/>
  <c r="R37" i="2"/>
  <c r="Q37" i="2"/>
  <c r="P37" i="2"/>
  <c r="E37" i="2"/>
  <c r="U37" i="2" s="1"/>
  <c r="U36" i="2"/>
  <c r="T36" i="2"/>
  <c r="S36" i="2"/>
  <c r="R36" i="2"/>
  <c r="Q36" i="2"/>
  <c r="P36" i="2"/>
  <c r="E36" i="2"/>
  <c r="U35" i="2"/>
  <c r="T35" i="2"/>
  <c r="S35" i="2"/>
  <c r="R35" i="2"/>
  <c r="Q35" i="2"/>
  <c r="P35" i="2"/>
  <c r="E35" i="2"/>
  <c r="V33" i="2"/>
  <c r="R33" i="2"/>
  <c r="O33" i="2"/>
  <c r="S33" i="2" s="1"/>
  <c r="N33" i="2"/>
  <c r="M33" i="2"/>
  <c r="L33" i="2"/>
  <c r="K33" i="2"/>
  <c r="J33" i="2"/>
  <c r="I33" i="2"/>
  <c r="H33" i="2"/>
  <c r="P33" i="2" s="1"/>
  <c r="G33" i="2"/>
  <c r="F33" i="2"/>
  <c r="C33" i="2"/>
  <c r="B33" i="2"/>
  <c r="E33" i="2" s="1"/>
  <c r="T32" i="2"/>
  <c r="S32" i="2"/>
  <c r="R32" i="2"/>
  <c r="Q32" i="2"/>
  <c r="P32" i="2"/>
  <c r="E32" i="2"/>
  <c r="V30" i="2"/>
  <c r="O30" i="2"/>
  <c r="N30" i="2"/>
  <c r="M30" i="2"/>
  <c r="S30" i="2" s="1"/>
  <c r="L30" i="2"/>
  <c r="R30" i="2" s="1"/>
  <c r="K30" i="2"/>
  <c r="J30" i="2"/>
  <c r="I30" i="2"/>
  <c r="H30" i="2"/>
  <c r="G30" i="2"/>
  <c r="F30" i="2"/>
  <c r="C30" i="2"/>
  <c r="B30" i="2"/>
  <c r="E30" i="2" s="1"/>
  <c r="S29" i="2"/>
  <c r="R29" i="2"/>
  <c r="Q29" i="2"/>
  <c r="P29" i="2"/>
  <c r="E29" i="2"/>
  <c r="U29" i="2" s="1"/>
  <c r="T28" i="2"/>
  <c r="S28" i="2"/>
  <c r="R28" i="2"/>
  <c r="Q28" i="2"/>
  <c r="U28" i="2" s="1"/>
  <c r="P28" i="2"/>
  <c r="E28" i="2"/>
  <c r="U27" i="2"/>
  <c r="T27" i="2"/>
  <c r="S27" i="2"/>
  <c r="R27" i="2"/>
  <c r="Q27" i="2"/>
  <c r="P27" i="2"/>
  <c r="E27" i="2"/>
  <c r="S26" i="2"/>
  <c r="R26" i="2"/>
  <c r="Q26" i="2"/>
  <c r="P26" i="2"/>
  <c r="E26" i="2"/>
  <c r="U26" i="2" s="1"/>
  <c r="V24" i="2"/>
  <c r="R24" i="2"/>
  <c r="O24" i="2"/>
  <c r="N24" i="2"/>
  <c r="M24" i="2"/>
  <c r="S24" i="2" s="1"/>
  <c r="L24" i="2"/>
  <c r="K24" i="2"/>
  <c r="J24" i="2"/>
  <c r="I24" i="2"/>
  <c r="Q24" i="2" s="1"/>
  <c r="H24" i="2"/>
  <c r="P24" i="2" s="1"/>
  <c r="G24" i="2"/>
  <c r="F24" i="2"/>
  <c r="C24" i="2"/>
  <c r="B24" i="2"/>
  <c r="E24" i="2" s="1"/>
  <c r="T23" i="2"/>
  <c r="S23" i="2"/>
  <c r="R23" i="2"/>
  <c r="Q23" i="2"/>
  <c r="P23" i="2"/>
  <c r="E23" i="2"/>
  <c r="U23" i="2" s="1"/>
  <c r="T22" i="2"/>
  <c r="S22" i="2"/>
  <c r="R22" i="2"/>
  <c r="Q22" i="2"/>
  <c r="P22" i="2"/>
  <c r="E22" i="2"/>
  <c r="U22" i="2" s="1"/>
  <c r="S21" i="2"/>
  <c r="R21" i="2"/>
  <c r="Q21" i="2"/>
  <c r="P21" i="2"/>
  <c r="E21" i="2"/>
  <c r="U21" i="2" s="1"/>
  <c r="U20" i="2"/>
  <c r="S20" i="2"/>
  <c r="R20" i="2"/>
  <c r="Q20" i="2"/>
  <c r="P20" i="2"/>
  <c r="E20" i="2"/>
  <c r="T20" i="2" s="1"/>
  <c r="U19" i="2"/>
  <c r="S19" i="2"/>
  <c r="R19" i="2"/>
  <c r="Q19" i="2"/>
  <c r="P19" i="2"/>
  <c r="E19" i="2"/>
  <c r="T19" i="2" s="1"/>
  <c r="S18" i="2"/>
  <c r="R18" i="2"/>
  <c r="Q18" i="2"/>
  <c r="P18" i="2"/>
  <c r="E18" i="2"/>
  <c r="U18" i="2" s="1"/>
  <c r="S17" i="2"/>
  <c r="R17" i="2"/>
  <c r="Q17" i="2"/>
  <c r="P17" i="2"/>
  <c r="E17" i="2"/>
  <c r="U17" i="2" s="1"/>
  <c r="V15" i="2"/>
  <c r="O15" i="2"/>
  <c r="N15" i="2"/>
  <c r="M15" i="2"/>
  <c r="S15" i="2" s="1"/>
  <c r="L15" i="2"/>
  <c r="K15" i="2"/>
  <c r="J15" i="2"/>
  <c r="I15" i="2"/>
  <c r="Q15" i="2" s="1"/>
  <c r="H15" i="2"/>
  <c r="G15" i="2"/>
  <c r="F15" i="2"/>
  <c r="C15" i="2"/>
  <c r="B15" i="2"/>
  <c r="E15" i="2" s="1"/>
  <c r="S14" i="2"/>
  <c r="R14" i="2"/>
  <c r="Q14" i="2"/>
  <c r="P14" i="2"/>
  <c r="E14" i="2"/>
  <c r="S13" i="2"/>
  <c r="R13" i="2"/>
  <c r="Q13" i="2"/>
  <c r="P13" i="2"/>
  <c r="E13" i="2"/>
  <c r="U13" i="2" s="1"/>
  <c r="T12" i="2"/>
  <c r="S12" i="2"/>
  <c r="R12" i="2"/>
  <c r="Q12" i="2"/>
  <c r="P12" i="2"/>
  <c r="E12" i="2"/>
  <c r="U12" i="2" s="1"/>
  <c r="U11" i="2"/>
  <c r="S11" i="2"/>
  <c r="R11" i="2"/>
  <c r="Q11" i="2"/>
  <c r="P11" i="2"/>
  <c r="E11" i="2"/>
  <c r="T11" i="2" s="1"/>
  <c r="S10" i="2"/>
  <c r="R10" i="2"/>
  <c r="Q10" i="2"/>
  <c r="P10" i="2"/>
  <c r="E10" i="2"/>
  <c r="U10" i="2" s="1"/>
  <c r="S9" i="2"/>
  <c r="R9" i="2"/>
  <c r="Q9" i="2"/>
  <c r="P9" i="2"/>
  <c r="E9" i="2"/>
  <c r="U94" i="1"/>
  <c r="T94" i="1"/>
  <c r="S94" i="1"/>
  <c r="R94" i="1"/>
  <c r="Q94" i="1"/>
  <c r="P94" i="1"/>
  <c r="E94" i="1"/>
  <c r="S93" i="1"/>
  <c r="R93" i="1"/>
  <c r="Q93" i="1"/>
  <c r="P93" i="1"/>
  <c r="E93" i="1"/>
  <c r="T93" i="1" s="1"/>
  <c r="S92" i="1"/>
  <c r="R92" i="1"/>
  <c r="Q92" i="1"/>
  <c r="P92" i="1"/>
  <c r="E92" i="1"/>
  <c r="U92" i="1" s="1"/>
  <c r="S91" i="1"/>
  <c r="R91" i="1"/>
  <c r="Q91" i="1"/>
  <c r="P91" i="1"/>
  <c r="E91" i="1"/>
  <c r="U91" i="1" s="1"/>
  <c r="U90" i="1"/>
  <c r="T90" i="1"/>
  <c r="S90" i="1"/>
  <c r="R90" i="1"/>
  <c r="Q90" i="1"/>
  <c r="P90" i="1"/>
  <c r="E90" i="1"/>
  <c r="S89" i="1"/>
  <c r="R89" i="1"/>
  <c r="Q89" i="1"/>
  <c r="P89" i="1"/>
  <c r="E89" i="1"/>
  <c r="U89" i="1" s="1"/>
  <c r="S88" i="1"/>
  <c r="R88" i="1"/>
  <c r="Q88" i="1"/>
  <c r="P88" i="1"/>
  <c r="E88" i="1"/>
  <c r="U88" i="1" s="1"/>
  <c r="S87" i="1"/>
  <c r="R87" i="1"/>
  <c r="Q87" i="1"/>
  <c r="P87" i="1"/>
  <c r="E87" i="1"/>
  <c r="U87" i="1" s="1"/>
  <c r="V73" i="1"/>
  <c r="O73" i="1"/>
  <c r="N73" i="1"/>
  <c r="M73" i="1"/>
  <c r="L73" i="1"/>
  <c r="R73" i="1" s="1"/>
  <c r="K73" i="1"/>
  <c r="J73" i="1"/>
  <c r="I73" i="1"/>
  <c r="H73" i="1"/>
  <c r="G73" i="1"/>
  <c r="F73" i="1"/>
  <c r="C73" i="1"/>
  <c r="B73" i="1"/>
  <c r="V72" i="1"/>
  <c r="O72" i="1"/>
  <c r="N72" i="1"/>
  <c r="R72" i="1" s="1"/>
  <c r="M72" i="1"/>
  <c r="S72" i="1" s="1"/>
  <c r="L72" i="1"/>
  <c r="K72" i="1"/>
  <c r="J72" i="1"/>
  <c r="I72" i="1"/>
  <c r="H72" i="1"/>
  <c r="G72" i="1"/>
  <c r="F72" i="1"/>
  <c r="C72" i="1"/>
  <c r="B72" i="1"/>
  <c r="V71" i="1"/>
  <c r="O71" i="1"/>
  <c r="N71" i="1"/>
  <c r="M71" i="1"/>
  <c r="L71" i="1"/>
  <c r="R71" i="1" s="1"/>
  <c r="K71" i="1"/>
  <c r="J71" i="1"/>
  <c r="I71" i="1"/>
  <c r="H71" i="1"/>
  <c r="P71" i="1" s="1"/>
  <c r="G71" i="1"/>
  <c r="F71" i="1"/>
  <c r="C71" i="1"/>
  <c r="B71" i="1"/>
  <c r="E71" i="1" s="1"/>
  <c r="S70" i="1"/>
  <c r="R70" i="1"/>
  <c r="Q70" i="1"/>
  <c r="P70" i="1"/>
  <c r="T70" i="1" s="1"/>
  <c r="E70" i="1"/>
  <c r="S69" i="1"/>
  <c r="R69" i="1"/>
  <c r="Q69" i="1"/>
  <c r="P69" i="1"/>
  <c r="E69" i="1"/>
  <c r="V67" i="1"/>
  <c r="O67" i="1"/>
  <c r="N67" i="1"/>
  <c r="M67" i="1"/>
  <c r="L67" i="1"/>
  <c r="R67" i="1" s="1"/>
  <c r="K67" i="1"/>
  <c r="J67" i="1"/>
  <c r="I67" i="1"/>
  <c r="H67" i="1"/>
  <c r="G67" i="1"/>
  <c r="F67" i="1"/>
  <c r="C67" i="1"/>
  <c r="B67" i="1"/>
  <c r="V66" i="1"/>
  <c r="O66" i="1"/>
  <c r="N66" i="1"/>
  <c r="M66" i="1"/>
  <c r="L66" i="1"/>
  <c r="K66" i="1"/>
  <c r="J66" i="1"/>
  <c r="I66" i="1"/>
  <c r="H66" i="1"/>
  <c r="G66" i="1"/>
  <c r="F66" i="1"/>
  <c r="C66" i="1"/>
  <c r="B66" i="1"/>
  <c r="E66" i="1" s="1"/>
  <c r="S65" i="1"/>
  <c r="R65" i="1"/>
  <c r="Q65" i="1"/>
  <c r="P65" i="1"/>
  <c r="T65" i="1" s="1"/>
  <c r="E65" i="1"/>
  <c r="S64" i="1"/>
  <c r="R64" i="1"/>
  <c r="Q64" i="1"/>
  <c r="P64" i="1"/>
  <c r="E64" i="1"/>
  <c r="T63" i="1"/>
  <c r="S63" i="1"/>
  <c r="R63" i="1"/>
  <c r="Q63" i="1"/>
  <c r="P63" i="1"/>
  <c r="E63" i="1"/>
  <c r="U63" i="1" s="1"/>
  <c r="S62" i="1"/>
  <c r="R62" i="1"/>
  <c r="Q62" i="1"/>
  <c r="P62" i="1"/>
  <c r="E62" i="1"/>
  <c r="U62" i="1" s="1"/>
  <c r="U61" i="1"/>
  <c r="T61" i="1"/>
  <c r="S61" i="1"/>
  <c r="R61" i="1"/>
  <c r="Q61" i="1"/>
  <c r="P61" i="1"/>
  <c r="E61" i="1"/>
  <c r="V59" i="1"/>
  <c r="O59" i="1"/>
  <c r="N59" i="1"/>
  <c r="M59" i="1"/>
  <c r="S59" i="1" s="1"/>
  <c r="L59" i="1"/>
  <c r="R59" i="1" s="1"/>
  <c r="K59" i="1"/>
  <c r="J59" i="1"/>
  <c r="I59" i="1"/>
  <c r="H59" i="1"/>
  <c r="G59" i="1"/>
  <c r="F59" i="1"/>
  <c r="C59" i="1"/>
  <c r="B59" i="1"/>
  <c r="E59" i="1" s="1"/>
  <c r="S58" i="1"/>
  <c r="R58" i="1"/>
  <c r="Q58" i="1"/>
  <c r="P58" i="1"/>
  <c r="E58" i="1"/>
  <c r="U58" i="1" s="1"/>
  <c r="U57" i="1"/>
  <c r="S57" i="1"/>
  <c r="R57" i="1"/>
  <c r="Q57" i="1"/>
  <c r="P57" i="1"/>
  <c r="E57" i="1"/>
  <c r="T57" i="1" s="1"/>
  <c r="U56" i="1"/>
  <c r="T56" i="1"/>
  <c r="S56" i="1"/>
  <c r="R56" i="1"/>
  <c r="Q56" i="1"/>
  <c r="P56" i="1"/>
  <c r="E56" i="1"/>
  <c r="S55" i="1"/>
  <c r="R55" i="1"/>
  <c r="Q55" i="1"/>
  <c r="P55" i="1"/>
  <c r="E55" i="1"/>
  <c r="V53" i="1"/>
  <c r="O53" i="1"/>
  <c r="N53" i="1"/>
  <c r="M53" i="1"/>
  <c r="L53" i="1"/>
  <c r="K53" i="1"/>
  <c r="J53" i="1"/>
  <c r="I53" i="1"/>
  <c r="H53" i="1"/>
  <c r="G53" i="1"/>
  <c r="F53" i="1"/>
  <c r="C53" i="1"/>
  <c r="B53" i="1"/>
  <c r="T52" i="1"/>
  <c r="S52" i="1"/>
  <c r="R52" i="1"/>
  <c r="Q52" i="1"/>
  <c r="P52" i="1"/>
  <c r="E52" i="1"/>
  <c r="U52" i="1" s="1"/>
  <c r="S51" i="1"/>
  <c r="R51" i="1"/>
  <c r="Q51" i="1"/>
  <c r="P51" i="1"/>
  <c r="T51" i="1" s="1"/>
  <c r="E51" i="1"/>
  <c r="S50" i="1"/>
  <c r="R50" i="1"/>
  <c r="Q50" i="1"/>
  <c r="P50" i="1"/>
  <c r="E50" i="1"/>
  <c r="U50" i="1" s="1"/>
  <c r="U49" i="1"/>
  <c r="T49" i="1"/>
  <c r="S49" i="1"/>
  <c r="R49" i="1"/>
  <c r="Q49" i="1"/>
  <c r="P49" i="1"/>
  <c r="E49" i="1"/>
  <c r="U48" i="1"/>
  <c r="S48" i="1"/>
  <c r="R48" i="1"/>
  <c r="Q48" i="1"/>
  <c r="P48" i="1"/>
  <c r="E48" i="1"/>
  <c r="T48" i="1" s="1"/>
  <c r="S47" i="1"/>
  <c r="R47" i="1"/>
  <c r="Q47" i="1"/>
  <c r="P47" i="1"/>
  <c r="E47" i="1"/>
  <c r="T47" i="1" s="1"/>
  <c r="S46" i="1"/>
  <c r="R46" i="1"/>
  <c r="Q46" i="1"/>
  <c r="P46" i="1"/>
  <c r="E46" i="1"/>
  <c r="U46" i="1" s="1"/>
  <c r="U45" i="1"/>
  <c r="T45" i="1"/>
  <c r="S45" i="1"/>
  <c r="R45" i="1"/>
  <c r="Q45" i="1"/>
  <c r="P45" i="1"/>
  <c r="E45" i="1"/>
  <c r="T44" i="1"/>
  <c r="S44" i="1"/>
  <c r="R44" i="1"/>
  <c r="Q44" i="1"/>
  <c r="P44" i="1"/>
  <c r="E44" i="1"/>
  <c r="S43" i="1"/>
  <c r="R43" i="1"/>
  <c r="Q43" i="1"/>
  <c r="P43" i="1"/>
  <c r="E43" i="1"/>
  <c r="U43" i="1" s="1"/>
  <c r="S42" i="1"/>
  <c r="R42" i="1"/>
  <c r="Q42" i="1"/>
  <c r="P42" i="1"/>
  <c r="E42" i="1"/>
  <c r="U42" i="1" s="1"/>
  <c r="V40" i="1"/>
  <c r="O40" i="1"/>
  <c r="N40" i="1"/>
  <c r="M40" i="1"/>
  <c r="L40" i="1"/>
  <c r="K40" i="1"/>
  <c r="J40" i="1"/>
  <c r="I40" i="1"/>
  <c r="H40" i="1"/>
  <c r="G40" i="1"/>
  <c r="F40" i="1"/>
  <c r="C40" i="1"/>
  <c r="B40" i="1"/>
  <c r="E40" i="1" s="1"/>
  <c r="S39" i="1"/>
  <c r="R39" i="1"/>
  <c r="Q39" i="1"/>
  <c r="P39" i="1"/>
  <c r="E39" i="1"/>
  <c r="U39" i="1" s="1"/>
  <c r="S38" i="1"/>
  <c r="R38" i="1"/>
  <c r="Q38" i="1"/>
  <c r="P38" i="1"/>
  <c r="E38" i="1"/>
  <c r="U38" i="1" s="1"/>
  <c r="U37" i="1"/>
  <c r="T37" i="1"/>
  <c r="S37" i="1"/>
  <c r="R37" i="1"/>
  <c r="Q37" i="1"/>
  <c r="P37" i="1"/>
  <c r="E37" i="1"/>
  <c r="S36" i="1"/>
  <c r="R36" i="1"/>
  <c r="Q36" i="1"/>
  <c r="P36" i="1"/>
  <c r="E36" i="1"/>
  <c r="T36" i="1" s="1"/>
  <c r="S35" i="1"/>
  <c r="R35" i="1"/>
  <c r="Q35" i="1"/>
  <c r="P35" i="1"/>
  <c r="E35" i="1"/>
  <c r="U35" i="1" s="1"/>
  <c r="V33" i="1"/>
  <c r="O33" i="1"/>
  <c r="N33" i="1"/>
  <c r="R33" i="1" s="1"/>
  <c r="M33" i="1"/>
  <c r="S33" i="1" s="1"/>
  <c r="L33" i="1"/>
  <c r="K33" i="1"/>
  <c r="J33" i="1"/>
  <c r="I33" i="1"/>
  <c r="Q33" i="1" s="1"/>
  <c r="H33" i="1"/>
  <c r="G33" i="1"/>
  <c r="F33" i="1"/>
  <c r="C33" i="1"/>
  <c r="B33" i="1"/>
  <c r="E33" i="1" s="1"/>
  <c r="S32" i="1"/>
  <c r="R32" i="1"/>
  <c r="Q32" i="1"/>
  <c r="P32" i="1"/>
  <c r="E32" i="1"/>
  <c r="T32" i="1" s="1"/>
  <c r="V30" i="1"/>
  <c r="O30" i="1"/>
  <c r="N30" i="1"/>
  <c r="M30" i="1"/>
  <c r="L30" i="1"/>
  <c r="K30" i="1"/>
  <c r="J30" i="1"/>
  <c r="I30" i="1"/>
  <c r="Q30" i="1" s="1"/>
  <c r="H30" i="1"/>
  <c r="G30" i="1"/>
  <c r="F30" i="1"/>
  <c r="C30" i="1"/>
  <c r="B30" i="1"/>
  <c r="S29" i="1"/>
  <c r="R29" i="1"/>
  <c r="Q29" i="1"/>
  <c r="U29" i="1" s="1"/>
  <c r="P29" i="1"/>
  <c r="T29" i="1" s="1"/>
  <c r="E29" i="1"/>
  <c r="S28" i="1"/>
  <c r="R28" i="1"/>
  <c r="Q28" i="1"/>
  <c r="U28" i="1" s="1"/>
  <c r="P28" i="1"/>
  <c r="E28" i="1"/>
  <c r="S27" i="1"/>
  <c r="R27" i="1"/>
  <c r="Q27" i="1"/>
  <c r="P27" i="1"/>
  <c r="E27" i="1"/>
  <c r="T27" i="1" s="1"/>
  <c r="S26" i="1"/>
  <c r="R26" i="1"/>
  <c r="Q26" i="1"/>
  <c r="P26" i="1"/>
  <c r="E26" i="1"/>
  <c r="U26" i="1" s="1"/>
  <c r="V24" i="1"/>
  <c r="O24" i="1"/>
  <c r="N24" i="1"/>
  <c r="M24" i="1"/>
  <c r="S24" i="1" s="1"/>
  <c r="L24" i="1"/>
  <c r="R24" i="1" s="1"/>
  <c r="K24" i="1"/>
  <c r="J24" i="1"/>
  <c r="I24" i="1"/>
  <c r="H24" i="1"/>
  <c r="G24" i="1"/>
  <c r="F24" i="1"/>
  <c r="C24" i="1"/>
  <c r="B24" i="1"/>
  <c r="S23" i="1"/>
  <c r="R23" i="1"/>
  <c r="Q23" i="1"/>
  <c r="P23" i="1"/>
  <c r="E23" i="1"/>
  <c r="U23" i="1" s="1"/>
  <c r="S22" i="1"/>
  <c r="R22" i="1"/>
  <c r="Q22" i="1"/>
  <c r="P22" i="1"/>
  <c r="E22" i="1"/>
  <c r="U22" i="1" s="1"/>
  <c r="U21" i="1"/>
  <c r="S21" i="1"/>
  <c r="R21" i="1"/>
  <c r="Q21" i="1"/>
  <c r="P21" i="1"/>
  <c r="E21" i="1"/>
  <c r="T21" i="1" s="1"/>
  <c r="U20" i="1"/>
  <c r="T20" i="1"/>
  <c r="S20" i="1"/>
  <c r="R20" i="1"/>
  <c r="Q20" i="1"/>
  <c r="P20" i="1"/>
  <c r="E20" i="1"/>
  <c r="S19" i="1"/>
  <c r="R19" i="1"/>
  <c r="Q19" i="1"/>
  <c r="P19" i="1"/>
  <c r="E19" i="1"/>
  <c r="S18" i="1"/>
  <c r="R18" i="1"/>
  <c r="Q18" i="1"/>
  <c r="P18" i="1"/>
  <c r="E18" i="1"/>
  <c r="U18" i="1" s="1"/>
  <c r="S17" i="1"/>
  <c r="R17" i="1"/>
  <c r="Q17" i="1"/>
  <c r="P17" i="1"/>
  <c r="E17" i="1"/>
  <c r="V15" i="1"/>
  <c r="O15" i="1"/>
  <c r="S15" i="1" s="1"/>
  <c r="N15" i="1"/>
  <c r="M15" i="1"/>
  <c r="L15" i="1"/>
  <c r="R15" i="1" s="1"/>
  <c r="K15" i="1"/>
  <c r="J15" i="1"/>
  <c r="I15" i="1"/>
  <c r="H15" i="1"/>
  <c r="P15" i="1" s="1"/>
  <c r="G15" i="1"/>
  <c r="F15" i="1"/>
  <c r="C15" i="1"/>
  <c r="B15" i="1"/>
  <c r="E15" i="1" s="1"/>
  <c r="S14" i="1"/>
  <c r="R14" i="1"/>
  <c r="Q14" i="1"/>
  <c r="P14" i="1"/>
  <c r="E14" i="1"/>
  <c r="U14" i="1" s="1"/>
  <c r="S13" i="1"/>
  <c r="R13" i="1"/>
  <c r="Q13" i="1"/>
  <c r="P13" i="1"/>
  <c r="E13" i="1"/>
  <c r="S12" i="1"/>
  <c r="R12" i="1"/>
  <c r="Q12" i="1"/>
  <c r="P12" i="1"/>
  <c r="E12" i="1"/>
  <c r="S11" i="1"/>
  <c r="R11" i="1"/>
  <c r="Q11" i="1"/>
  <c r="P11" i="1"/>
  <c r="E11" i="1"/>
  <c r="U11" i="1" s="1"/>
  <c r="S10" i="1"/>
  <c r="R10" i="1"/>
  <c r="Q10" i="1"/>
  <c r="P10" i="1"/>
  <c r="E10" i="1"/>
  <c r="U10" i="1" s="1"/>
  <c r="S9" i="1"/>
  <c r="R9" i="1"/>
  <c r="Q9" i="1"/>
  <c r="P9" i="1"/>
  <c r="T9" i="1" s="1"/>
  <c r="E9" i="1"/>
  <c r="U14" i="2" l="1"/>
  <c r="T14" i="2"/>
  <c r="T13" i="10"/>
  <c r="U13" i="10"/>
  <c r="U28" i="10"/>
  <c r="T28" i="10"/>
  <c r="L113" i="8"/>
  <c r="R113" i="8" s="1"/>
  <c r="R96" i="8"/>
  <c r="U18" i="3"/>
  <c r="T18" i="3"/>
  <c r="U65" i="7"/>
  <c r="T65" i="7"/>
  <c r="U62" i="8"/>
  <c r="T62" i="8"/>
  <c r="E53" i="4"/>
  <c r="E30" i="5"/>
  <c r="U30" i="5" s="1"/>
  <c r="U22" i="6"/>
  <c r="T22" i="6"/>
  <c r="U44" i="9"/>
  <c r="T44" i="9"/>
  <c r="U20" i="10"/>
  <c r="T20" i="10"/>
  <c r="U70" i="12"/>
  <c r="T70" i="12"/>
  <c r="Q33" i="2"/>
  <c r="Q71" i="4"/>
  <c r="T42" i="7"/>
  <c r="U42" i="7"/>
  <c r="U91" i="7"/>
  <c r="T91" i="7"/>
  <c r="T101" i="5"/>
  <c r="U101" i="5"/>
  <c r="E24" i="1"/>
  <c r="E30" i="1"/>
  <c r="Q40" i="1"/>
  <c r="E53" i="1"/>
  <c r="S66" i="1"/>
  <c r="U13" i="3"/>
  <c r="T39" i="3"/>
  <c r="U39" i="3"/>
  <c r="U65" i="5"/>
  <c r="T65" i="5"/>
  <c r="P40" i="6"/>
  <c r="T50" i="7"/>
  <c r="U50" i="7"/>
  <c r="U57" i="7"/>
  <c r="T57" i="7"/>
  <c r="U38" i="8"/>
  <c r="T38" i="8"/>
  <c r="U70" i="9"/>
  <c r="T70" i="9"/>
  <c r="U27" i="10"/>
  <c r="T27" i="10"/>
  <c r="U12" i="11"/>
  <c r="T12" i="11"/>
  <c r="U37" i="11"/>
  <c r="T37" i="11"/>
  <c r="U105" i="7"/>
  <c r="P33" i="1"/>
  <c r="P15" i="2"/>
  <c r="U65" i="9"/>
  <c r="T65" i="9"/>
  <c r="T65" i="10"/>
  <c r="U65" i="10"/>
  <c r="U70" i="10"/>
  <c r="T70" i="10"/>
  <c r="T91" i="12"/>
  <c r="U91" i="12"/>
  <c r="U55" i="1"/>
  <c r="T55" i="1"/>
  <c r="U32" i="1"/>
  <c r="P40" i="1"/>
  <c r="U28" i="3"/>
  <c r="P66" i="3"/>
  <c r="U44" i="7"/>
  <c r="T44" i="7"/>
  <c r="U44" i="8"/>
  <c r="T44" i="8"/>
  <c r="U23" i="9"/>
  <c r="T23" i="9"/>
  <c r="T13" i="1"/>
  <c r="U65" i="1"/>
  <c r="T89" i="1"/>
  <c r="T18" i="2"/>
  <c r="P40" i="3"/>
  <c r="T49" i="3"/>
  <c r="Q66" i="3"/>
  <c r="Q71" i="3"/>
  <c r="U90" i="3"/>
  <c r="U22" i="4"/>
  <c r="T43" i="4"/>
  <c r="U58" i="4"/>
  <c r="Q66" i="4"/>
  <c r="U19" i="6"/>
  <c r="T27" i="6"/>
  <c r="U27" i="6"/>
  <c r="T69" i="7"/>
  <c r="U56" i="8"/>
  <c r="T56" i="8"/>
  <c r="T21" i="9"/>
  <c r="P53" i="9"/>
  <c r="T62" i="9"/>
  <c r="U62" i="9"/>
  <c r="T91" i="9"/>
  <c r="U91" i="9"/>
  <c r="U14" i="11"/>
  <c r="T14" i="11"/>
  <c r="T108" i="3"/>
  <c r="U108" i="3"/>
  <c r="T56" i="5"/>
  <c r="U56" i="5"/>
  <c r="P66" i="1"/>
  <c r="T66" i="1" s="1"/>
  <c r="P71" i="3"/>
  <c r="S67" i="1"/>
  <c r="P72" i="1"/>
  <c r="T10" i="2"/>
  <c r="T48" i="2"/>
  <c r="T17" i="3"/>
  <c r="Q40" i="3"/>
  <c r="Q53" i="3"/>
  <c r="T70" i="3"/>
  <c r="T11" i="4"/>
  <c r="T14" i="4"/>
  <c r="U26" i="4"/>
  <c r="U26" i="5"/>
  <c r="Q30" i="5"/>
  <c r="U70" i="5"/>
  <c r="T23" i="6"/>
  <c r="U23" i="6"/>
  <c r="Q59" i="6"/>
  <c r="U22" i="7"/>
  <c r="T22" i="7"/>
  <c r="T69" i="8"/>
  <c r="U69" i="8"/>
  <c r="U55" i="9"/>
  <c r="T55" i="9"/>
  <c r="P66" i="9"/>
  <c r="U38" i="10"/>
  <c r="T38" i="10"/>
  <c r="U49" i="11"/>
  <c r="T49" i="11"/>
  <c r="U9" i="12"/>
  <c r="T9" i="12"/>
  <c r="T21" i="12"/>
  <c r="Q66" i="12"/>
  <c r="U36" i="1"/>
  <c r="P71" i="2"/>
  <c r="U57" i="8"/>
  <c r="T57" i="8"/>
  <c r="Q30" i="3"/>
  <c r="P30" i="4"/>
  <c r="Q15" i="6"/>
  <c r="U15" i="6" s="1"/>
  <c r="T17" i="1"/>
  <c r="R30" i="1"/>
  <c r="T43" i="1"/>
  <c r="Q66" i="1"/>
  <c r="T93" i="2"/>
  <c r="T36" i="3"/>
  <c r="U13" i="1"/>
  <c r="U17" i="1"/>
  <c r="U19" i="1"/>
  <c r="T19" i="1"/>
  <c r="R40" i="1"/>
  <c r="U44" i="1"/>
  <c r="T64" i="1"/>
  <c r="U64" i="1"/>
  <c r="S71" i="1"/>
  <c r="R15" i="2"/>
  <c r="T52" i="2"/>
  <c r="U9" i="1"/>
  <c r="T12" i="1"/>
  <c r="U12" i="1"/>
  <c r="Q24" i="1"/>
  <c r="P30" i="1"/>
  <c r="U51" i="1"/>
  <c r="T88" i="1"/>
  <c r="T92" i="1"/>
  <c r="Q30" i="2"/>
  <c r="U32" i="2"/>
  <c r="Q40" i="2"/>
  <c r="P24" i="3"/>
  <c r="R30" i="3"/>
  <c r="U48" i="3"/>
  <c r="U57" i="3"/>
  <c r="T65" i="3"/>
  <c r="P33" i="4"/>
  <c r="U62" i="4"/>
  <c r="U69" i="4"/>
  <c r="P72" i="4"/>
  <c r="T91" i="4"/>
  <c r="U91" i="4"/>
  <c r="Q24" i="5"/>
  <c r="P33" i="5"/>
  <c r="T55" i="5"/>
  <c r="R71" i="5"/>
  <c r="U50" i="6"/>
  <c r="U46" i="7"/>
  <c r="T46" i="7"/>
  <c r="T61" i="7"/>
  <c r="P71" i="7"/>
  <c r="Q72" i="7"/>
  <c r="Q66" i="10"/>
  <c r="E30" i="11"/>
  <c r="P33" i="11"/>
  <c r="T52" i="11"/>
  <c r="U52" i="11"/>
  <c r="U107" i="7"/>
  <c r="T107" i="7"/>
  <c r="P66" i="4"/>
  <c r="P15" i="5"/>
  <c r="P24" i="5"/>
  <c r="P40" i="5"/>
  <c r="Q71" i="5"/>
  <c r="Q30" i="6"/>
  <c r="P59" i="6"/>
  <c r="S73" i="6"/>
  <c r="T14" i="7"/>
  <c r="U21" i="7"/>
  <c r="T21" i="7"/>
  <c r="U48" i="8"/>
  <c r="T89" i="8"/>
  <c r="U50" i="9"/>
  <c r="T50" i="9"/>
  <c r="U52" i="9"/>
  <c r="T56" i="9"/>
  <c r="T87" i="9"/>
  <c r="U9" i="10"/>
  <c r="T9" i="10"/>
  <c r="U58" i="10"/>
  <c r="T62" i="10"/>
  <c r="U29" i="11"/>
  <c r="T29" i="11"/>
  <c r="U94" i="11"/>
  <c r="T94" i="11"/>
  <c r="U66" i="12"/>
  <c r="T63" i="12"/>
  <c r="E80" i="3"/>
  <c r="U110" i="8"/>
  <c r="T110" i="8"/>
  <c r="T103" i="5"/>
  <c r="U103" i="5"/>
  <c r="Q15" i="1"/>
  <c r="T28" i="1"/>
  <c r="S40" i="1"/>
  <c r="R53" i="1"/>
  <c r="R66" i="1"/>
  <c r="U69" i="1"/>
  <c r="Q71" i="1"/>
  <c r="E72" i="1"/>
  <c r="S73" i="1"/>
  <c r="U38" i="2"/>
  <c r="P40" i="2"/>
  <c r="U65" i="2"/>
  <c r="P72" i="2"/>
  <c r="U9" i="3"/>
  <c r="U11" i="3"/>
  <c r="P30" i="3"/>
  <c r="Q33" i="3"/>
  <c r="E59" i="4"/>
  <c r="P30" i="5"/>
  <c r="R67" i="5"/>
  <c r="E24" i="6"/>
  <c r="Q33" i="6"/>
  <c r="U39" i="6"/>
  <c r="T39" i="6"/>
  <c r="Q66" i="6"/>
  <c r="P40" i="7"/>
  <c r="Q30" i="8"/>
  <c r="T46" i="9"/>
  <c r="U46" i="9"/>
  <c r="Q66" i="9"/>
  <c r="U22" i="10"/>
  <c r="T22" i="10"/>
  <c r="Q24" i="10"/>
  <c r="E30" i="10"/>
  <c r="P33" i="10"/>
  <c r="U36" i="10"/>
  <c r="T36" i="10"/>
  <c r="P15" i="11"/>
  <c r="E40" i="11"/>
  <c r="S72" i="11"/>
  <c r="U47" i="12"/>
  <c r="T47" i="12"/>
  <c r="E71" i="12"/>
  <c r="T102" i="1"/>
  <c r="U102" i="1"/>
  <c r="T104" i="9"/>
  <c r="U104" i="9"/>
  <c r="U103" i="7"/>
  <c r="U106" i="6"/>
  <c r="T106" i="6"/>
  <c r="U99" i="3"/>
  <c r="T99" i="3"/>
  <c r="U11" i="10"/>
  <c r="T11" i="10"/>
  <c r="U18" i="11"/>
  <c r="T18" i="11"/>
  <c r="U87" i="11"/>
  <c r="T87" i="11"/>
  <c r="T44" i="12"/>
  <c r="U44" i="12"/>
  <c r="E15" i="5"/>
  <c r="R15" i="5"/>
  <c r="E24" i="5"/>
  <c r="U24" i="5" s="1"/>
  <c r="U32" i="5"/>
  <c r="Q66" i="5"/>
  <c r="P15" i="6"/>
  <c r="E30" i="6"/>
  <c r="Q40" i="6"/>
  <c r="U10" i="7"/>
  <c r="T10" i="7"/>
  <c r="P24" i="7"/>
  <c r="Q33" i="7"/>
  <c r="U35" i="7"/>
  <c r="T38" i="7"/>
  <c r="U38" i="7"/>
  <c r="P72" i="7"/>
  <c r="Q40" i="8"/>
  <c r="U42" i="8"/>
  <c r="T42" i="8"/>
  <c r="Q53" i="8"/>
  <c r="U58" i="8"/>
  <c r="T58" i="8"/>
  <c r="P71" i="8"/>
  <c r="T10" i="9"/>
  <c r="U20" i="9"/>
  <c r="T20" i="9"/>
  <c r="S24" i="9"/>
  <c r="P30" i="9"/>
  <c r="S67" i="9"/>
  <c r="P72" i="9"/>
  <c r="P15" i="10"/>
  <c r="U18" i="10"/>
  <c r="T18" i="10"/>
  <c r="Q40" i="10"/>
  <c r="U42" i="10"/>
  <c r="T42" i="10"/>
  <c r="Q66" i="11"/>
  <c r="E71" i="11"/>
  <c r="Q15" i="12"/>
  <c r="U20" i="12"/>
  <c r="T20" i="12"/>
  <c r="E40" i="12"/>
  <c r="U49" i="12"/>
  <c r="T49" i="12"/>
  <c r="E66" i="12"/>
  <c r="T98" i="2"/>
  <c r="U98" i="2"/>
  <c r="P24" i="1"/>
  <c r="S30" i="1"/>
  <c r="T39" i="1"/>
  <c r="U70" i="1"/>
  <c r="Q72" i="1"/>
  <c r="U93" i="1"/>
  <c r="T26" i="2"/>
  <c r="P30" i="2"/>
  <c r="S40" i="2"/>
  <c r="U47" i="2"/>
  <c r="E53" i="2"/>
  <c r="E66" i="2"/>
  <c r="R66" i="2"/>
  <c r="U94" i="2"/>
  <c r="Q24" i="3"/>
  <c r="E53" i="3"/>
  <c r="E67" i="3"/>
  <c r="T10" i="4"/>
  <c r="Q15" i="4"/>
  <c r="T23" i="4"/>
  <c r="U46" i="4"/>
  <c r="Q59" i="4"/>
  <c r="E72" i="4"/>
  <c r="T10" i="5"/>
  <c r="T14" i="5"/>
  <c r="E53" i="5"/>
  <c r="P71" i="5"/>
  <c r="T88" i="5"/>
  <c r="T91" i="5"/>
  <c r="P30" i="6"/>
  <c r="E40" i="6"/>
  <c r="E53" i="6"/>
  <c r="R53" i="6"/>
  <c r="Q71" i="6"/>
  <c r="T87" i="6"/>
  <c r="T20" i="7"/>
  <c r="U9" i="9"/>
  <c r="T9" i="9"/>
  <c r="U13" i="9"/>
  <c r="U89" i="9"/>
  <c r="T89" i="9"/>
  <c r="U47" i="10"/>
  <c r="T47" i="10"/>
  <c r="E53" i="10"/>
  <c r="P71" i="10"/>
  <c r="P24" i="11"/>
  <c r="Q40" i="11"/>
  <c r="U42" i="11"/>
  <c r="T42" i="11"/>
  <c r="P24" i="12"/>
  <c r="P33" i="12"/>
  <c r="U65" i="12"/>
  <c r="T65" i="12"/>
  <c r="U101" i="1"/>
  <c r="T101" i="1"/>
  <c r="U102" i="6"/>
  <c r="L113" i="4"/>
  <c r="R113" i="4" s="1"/>
  <c r="R96" i="4"/>
  <c r="P72" i="6"/>
  <c r="E15" i="7"/>
  <c r="P30" i="7"/>
  <c r="U51" i="7"/>
  <c r="P66" i="7"/>
  <c r="P15" i="8"/>
  <c r="Q71" i="8"/>
  <c r="U14" i="9"/>
  <c r="S15" i="9"/>
  <c r="R33" i="9"/>
  <c r="P40" i="9"/>
  <c r="Q72" i="9"/>
  <c r="Q15" i="10"/>
  <c r="Q33" i="10"/>
  <c r="U51" i="10"/>
  <c r="R72" i="10"/>
  <c r="Q33" i="11"/>
  <c r="S71" i="11"/>
  <c r="P72" i="11"/>
  <c r="R30" i="12"/>
  <c r="U111" i="12"/>
  <c r="T103" i="10"/>
  <c r="U100" i="2"/>
  <c r="U105" i="2"/>
  <c r="T110" i="2"/>
  <c r="E73" i="6"/>
  <c r="U92" i="6"/>
  <c r="T13" i="7"/>
  <c r="R15" i="7"/>
  <c r="T17" i="7"/>
  <c r="S40" i="7"/>
  <c r="T49" i="7"/>
  <c r="Q66" i="7"/>
  <c r="T94" i="7"/>
  <c r="Q15" i="8"/>
  <c r="T20" i="8"/>
  <c r="P33" i="8"/>
  <c r="P66" i="8"/>
  <c r="Q24" i="9"/>
  <c r="S33" i="9"/>
  <c r="S53" i="9"/>
  <c r="P71" i="9"/>
  <c r="R73" i="9"/>
  <c r="P24" i="10"/>
  <c r="U49" i="10"/>
  <c r="T64" i="10"/>
  <c r="R67" i="10"/>
  <c r="E72" i="10"/>
  <c r="P73" i="10"/>
  <c r="T93" i="10"/>
  <c r="U20" i="11"/>
  <c r="S40" i="11"/>
  <c r="U51" i="11"/>
  <c r="Q72" i="11"/>
  <c r="U11" i="12"/>
  <c r="U23" i="12"/>
  <c r="E30" i="12"/>
  <c r="E59" i="12"/>
  <c r="U59" i="12" s="1"/>
  <c r="U62" i="12"/>
  <c r="Q71" i="12"/>
  <c r="Q72" i="12"/>
  <c r="U14" i="7"/>
  <c r="Q15" i="7"/>
  <c r="E15" i="8"/>
  <c r="R15" i="8"/>
  <c r="T13" i="9"/>
  <c r="U17" i="9"/>
  <c r="R24" i="9"/>
  <c r="E67" i="9"/>
  <c r="Q30" i="10"/>
  <c r="E59" i="10"/>
  <c r="R71" i="10"/>
  <c r="P72" i="10"/>
  <c r="R15" i="11"/>
  <c r="Q30" i="11"/>
  <c r="E33" i="11"/>
  <c r="S33" i="11"/>
  <c r="U38" i="11"/>
  <c r="P59" i="11"/>
  <c r="Q71" i="11"/>
  <c r="E72" i="11"/>
  <c r="R72" i="11"/>
  <c r="P30" i="12"/>
  <c r="U100" i="9"/>
  <c r="E96" i="3"/>
  <c r="E71" i="9"/>
  <c r="E24" i="10"/>
  <c r="U32" i="10"/>
  <c r="P66" i="10"/>
  <c r="Q72" i="10"/>
  <c r="U10" i="11"/>
  <c r="U32" i="11"/>
  <c r="U36" i="11"/>
  <c r="E53" i="11"/>
  <c r="R53" i="11"/>
  <c r="P66" i="11"/>
  <c r="Q30" i="12"/>
  <c r="T32" i="12"/>
  <c r="Q40" i="12"/>
  <c r="P67" i="12"/>
  <c r="P53" i="12"/>
  <c r="T57" i="12"/>
  <c r="Q67" i="12"/>
  <c r="Q73" i="12"/>
  <c r="U73" i="12" s="1"/>
  <c r="P59" i="12"/>
  <c r="E67" i="12"/>
  <c r="E73" i="12"/>
  <c r="Q59" i="12"/>
  <c r="S73" i="12"/>
  <c r="U58" i="12"/>
  <c r="R67" i="12"/>
  <c r="T103" i="12"/>
  <c r="T105" i="12"/>
  <c r="U101" i="12"/>
  <c r="P53" i="11"/>
  <c r="Q53" i="11"/>
  <c r="Q59" i="11"/>
  <c r="Q67" i="11"/>
  <c r="S73" i="11"/>
  <c r="P73" i="11"/>
  <c r="Q73" i="11"/>
  <c r="E59" i="11"/>
  <c r="U59" i="11" s="1"/>
  <c r="S67" i="11"/>
  <c r="E96" i="11"/>
  <c r="E113" i="11" s="1"/>
  <c r="U113" i="11" s="1"/>
  <c r="U105" i="11"/>
  <c r="U110" i="11"/>
  <c r="L113" i="11"/>
  <c r="R113" i="11" s="1"/>
  <c r="E80" i="11"/>
  <c r="R73" i="10"/>
  <c r="P53" i="10"/>
  <c r="T53" i="10" s="1"/>
  <c r="Q53" i="10"/>
  <c r="P67" i="10"/>
  <c r="Q67" i="10"/>
  <c r="E73" i="10"/>
  <c r="P59" i="10"/>
  <c r="Q59" i="10"/>
  <c r="T97" i="10"/>
  <c r="T106" i="10"/>
  <c r="T108" i="10"/>
  <c r="T110" i="10"/>
  <c r="T104" i="10"/>
  <c r="Q53" i="9"/>
  <c r="E73" i="9"/>
  <c r="R53" i="9"/>
  <c r="P73" i="9"/>
  <c r="P67" i="9"/>
  <c r="T67" i="9" s="1"/>
  <c r="Q73" i="9"/>
  <c r="U58" i="9"/>
  <c r="Q67" i="9"/>
  <c r="U67" i="9" s="1"/>
  <c r="U98" i="9"/>
  <c r="L113" i="9"/>
  <c r="R113" i="9" s="1"/>
  <c r="T97" i="9"/>
  <c r="U106" i="9"/>
  <c r="P67" i="8"/>
  <c r="T67" i="8" s="1"/>
  <c r="Q67" i="8"/>
  <c r="P53" i="8"/>
  <c r="E67" i="8"/>
  <c r="P73" i="8"/>
  <c r="S67" i="8"/>
  <c r="T104" i="8"/>
  <c r="T106" i="8"/>
  <c r="T108" i="8"/>
  <c r="T98" i="8"/>
  <c r="T100" i="8"/>
  <c r="R53" i="7"/>
  <c r="E53" i="7"/>
  <c r="S53" i="7"/>
  <c r="P53" i="7"/>
  <c r="T53" i="7" s="1"/>
  <c r="Q53" i="7"/>
  <c r="Q59" i="7"/>
  <c r="T58" i="7"/>
  <c r="P67" i="7"/>
  <c r="T67" i="7" s="1"/>
  <c r="P73" i="7"/>
  <c r="E59" i="7"/>
  <c r="U59" i="7" s="1"/>
  <c r="E67" i="7"/>
  <c r="R67" i="7"/>
  <c r="E73" i="7"/>
  <c r="R73" i="7"/>
  <c r="T97" i="7"/>
  <c r="T99" i="7"/>
  <c r="E96" i="7"/>
  <c r="L113" i="7"/>
  <c r="R113" i="7" s="1"/>
  <c r="T111" i="7"/>
  <c r="E80" i="7"/>
  <c r="P73" i="6"/>
  <c r="R67" i="6"/>
  <c r="Q53" i="6"/>
  <c r="U47" i="6"/>
  <c r="E67" i="6"/>
  <c r="R73" i="6"/>
  <c r="T98" i="6"/>
  <c r="T110" i="6"/>
  <c r="S73" i="5"/>
  <c r="Q53" i="5"/>
  <c r="P67" i="5"/>
  <c r="T67" i="5" s="1"/>
  <c r="Q67" i="5"/>
  <c r="U67" i="5" s="1"/>
  <c r="E67" i="5"/>
  <c r="E73" i="5"/>
  <c r="Q73" i="5"/>
  <c r="P59" i="5"/>
  <c r="Q59" i="5"/>
  <c r="T111" i="5"/>
  <c r="T109" i="5"/>
  <c r="T105" i="5"/>
  <c r="P53" i="4"/>
  <c r="E73" i="4"/>
  <c r="E67" i="4"/>
  <c r="P73" i="4"/>
  <c r="Q73" i="4"/>
  <c r="U73" i="4" s="1"/>
  <c r="P67" i="4"/>
  <c r="T67" i="4" s="1"/>
  <c r="Q67" i="4"/>
  <c r="U67" i="4" s="1"/>
  <c r="T108" i="4"/>
  <c r="Q67" i="3"/>
  <c r="E73" i="3"/>
  <c r="S67" i="3"/>
  <c r="P59" i="3"/>
  <c r="R67" i="3"/>
  <c r="Q59" i="3"/>
  <c r="P73" i="3"/>
  <c r="T73" i="3" s="1"/>
  <c r="Q73" i="3"/>
  <c r="U73" i="3" s="1"/>
  <c r="P67" i="3"/>
  <c r="T107" i="3"/>
  <c r="T111" i="3"/>
  <c r="U100" i="3"/>
  <c r="U109" i="3"/>
  <c r="T103" i="3"/>
  <c r="P53" i="2"/>
  <c r="S67" i="2"/>
  <c r="Q53" i="2"/>
  <c r="S73" i="2"/>
  <c r="E73" i="2"/>
  <c r="P73" i="2"/>
  <c r="P67" i="2"/>
  <c r="T67" i="2" s="1"/>
  <c r="Q67" i="2"/>
  <c r="U67" i="2" s="1"/>
  <c r="Q73" i="2"/>
  <c r="U73" i="2" s="1"/>
  <c r="R67" i="2"/>
  <c r="P59" i="2"/>
  <c r="T97" i="2"/>
  <c r="U99" i="2"/>
  <c r="T106" i="2"/>
  <c r="S96" i="2"/>
  <c r="Q67" i="1"/>
  <c r="U67" i="1" s="1"/>
  <c r="E73" i="1"/>
  <c r="P53" i="1"/>
  <c r="Q53" i="1"/>
  <c r="E67" i="1"/>
  <c r="S53" i="1"/>
  <c r="Q73" i="1"/>
  <c r="P73" i="1"/>
  <c r="T73" i="1" s="1"/>
  <c r="P59" i="1"/>
  <c r="Q59" i="1"/>
  <c r="P67" i="1"/>
  <c r="T67" i="1" s="1"/>
  <c r="R96" i="1"/>
  <c r="U98" i="1"/>
  <c r="T103" i="1"/>
  <c r="U24" i="1"/>
  <c r="T24" i="1"/>
  <c r="U30" i="1"/>
  <c r="T30" i="1"/>
  <c r="U33" i="2"/>
  <c r="T33" i="2"/>
  <c r="U59" i="1"/>
  <c r="T59" i="1"/>
  <c r="U30" i="2"/>
  <c r="T30" i="2"/>
  <c r="T11" i="1"/>
  <c r="T23" i="1"/>
  <c r="T35" i="1"/>
  <c r="U15" i="2"/>
  <c r="T73" i="2"/>
  <c r="T15" i="2"/>
  <c r="T10" i="1"/>
  <c r="T22" i="1"/>
  <c r="T26" i="1"/>
  <c r="U27" i="1"/>
  <c r="T46" i="1"/>
  <c r="U47" i="1"/>
  <c r="T58" i="1"/>
  <c r="T62" i="1"/>
  <c r="T69" i="1"/>
  <c r="T91" i="1"/>
  <c r="T13" i="2"/>
  <c r="T17" i="2"/>
  <c r="T29" i="2"/>
  <c r="T37" i="2"/>
  <c r="T49" i="2"/>
  <c r="T65" i="2"/>
  <c r="T70" i="2"/>
  <c r="T92" i="2"/>
  <c r="U15" i="3"/>
  <c r="T15" i="3"/>
  <c r="U67" i="3"/>
  <c r="T67" i="3"/>
  <c r="T9" i="3"/>
  <c r="T11" i="3"/>
  <c r="U21" i="3"/>
  <c r="P53" i="3"/>
  <c r="T56" i="3"/>
  <c r="U58" i="3"/>
  <c r="T58" i="3"/>
  <c r="U10" i="4"/>
  <c r="R15" i="4"/>
  <c r="T18" i="4"/>
  <c r="P59" i="4"/>
  <c r="U53" i="2"/>
  <c r="T53" i="2"/>
  <c r="U22" i="3"/>
  <c r="T22" i="3"/>
  <c r="U53" i="3"/>
  <c r="T53" i="3"/>
  <c r="R30" i="4"/>
  <c r="U38" i="4"/>
  <c r="U33" i="6"/>
  <c r="T33" i="6"/>
  <c r="U33" i="1"/>
  <c r="T33" i="1"/>
  <c r="U40" i="1"/>
  <c r="T40" i="1"/>
  <c r="E71" i="2"/>
  <c r="U88" i="2"/>
  <c r="T88" i="2"/>
  <c r="E24" i="4"/>
  <c r="T30" i="4"/>
  <c r="T40" i="4"/>
  <c r="T35" i="4"/>
  <c r="U35" i="4"/>
  <c r="U66" i="4"/>
  <c r="T66" i="4"/>
  <c r="U61" i="4"/>
  <c r="U62" i="3"/>
  <c r="T62" i="3"/>
  <c r="U48" i="4"/>
  <c r="T48" i="4"/>
  <c r="U72" i="1"/>
  <c r="T72" i="1"/>
  <c r="U71" i="1"/>
  <c r="T71" i="1"/>
  <c r="U73" i="1"/>
  <c r="U15" i="1"/>
  <c r="T15" i="1"/>
  <c r="T14" i="1"/>
  <c r="T42" i="1"/>
  <c r="T50" i="1"/>
  <c r="U66" i="1"/>
  <c r="T87" i="1"/>
  <c r="T9" i="2"/>
  <c r="T21" i="2"/>
  <c r="T45" i="2"/>
  <c r="T57" i="2"/>
  <c r="T61" i="2"/>
  <c r="T89" i="2"/>
  <c r="T14" i="3"/>
  <c r="U26" i="3"/>
  <c r="T26" i="3"/>
  <c r="U45" i="3"/>
  <c r="T89" i="3"/>
  <c r="U15" i="4"/>
  <c r="T73" i="4"/>
  <c r="T15" i="4"/>
  <c r="U12" i="4"/>
  <c r="P15" i="4"/>
  <c r="T21" i="4"/>
  <c r="T27" i="4"/>
  <c r="Q40" i="4"/>
  <c r="U40" i="4" s="1"/>
  <c r="T57" i="4"/>
  <c r="T18" i="1"/>
  <c r="T38" i="1"/>
  <c r="U9" i="2"/>
  <c r="U40" i="2"/>
  <c r="T40" i="2"/>
  <c r="R73" i="2"/>
  <c r="U30" i="3"/>
  <c r="T30" i="3"/>
  <c r="U46" i="3"/>
  <c r="T46" i="3"/>
  <c r="U66" i="3"/>
  <c r="T66" i="3"/>
  <c r="T61" i="3"/>
  <c r="T63" i="3"/>
  <c r="U72" i="3"/>
  <c r="T72" i="3"/>
  <c r="U71" i="3"/>
  <c r="T71" i="3"/>
  <c r="U69" i="3"/>
  <c r="T69" i="3"/>
  <c r="P72" i="3"/>
  <c r="U13" i="4"/>
  <c r="T28" i="4"/>
  <c r="U59" i="4"/>
  <c r="T59" i="4"/>
  <c r="U59" i="6"/>
  <c r="T59" i="6"/>
  <c r="U53" i="1"/>
  <c r="T53" i="1"/>
  <c r="U24" i="2"/>
  <c r="T24" i="2"/>
  <c r="T43" i="2"/>
  <c r="U10" i="3"/>
  <c r="T10" i="3"/>
  <c r="E15" i="3"/>
  <c r="U24" i="3"/>
  <c r="T24" i="3"/>
  <c r="T27" i="3"/>
  <c r="U40" i="3"/>
  <c r="T40" i="3"/>
  <c r="U35" i="3"/>
  <c r="T43" i="3"/>
  <c r="Q72" i="3"/>
  <c r="P24" i="4"/>
  <c r="Q30" i="4"/>
  <c r="U30" i="4" s="1"/>
  <c r="U33" i="4"/>
  <c r="T33" i="4"/>
  <c r="Q53" i="4"/>
  <c r="U33" i="5"/>
  <c r="T33" i="5"/>
  <c r="U24" i="6"/>
  <c r="T24" i="6"/>
  <c r="U59" i="2"/>
  <c r="T59" i="2"/>
  <c r="U66" i="2"/>
  <c r="P66" i="2"/>
  <c r="T66" i="2" s="1"/>
  <c r="U33" i="3"/>
  <c r="T33" i="3"/>
  <c r="U59" i="3"/>
  <c r="T59" i="3"/>
  <c r="U32" i="4"/>
  <c r="T32" i="4"/>
  <c r="U36" i="4"/>
  <c r="T36" i="4"/>
  <c r="U47" i="4"/>
  <c r="U63" i="4"/>
  <c r="U70" i="4"/>
  <c r="U92" i="4"/>
  <c r="U14" i="5"/>
  <c r="U18" i="5"/>
  <c r="U38" i="5"/>
  <c r="U42" i="5"/>
  <c r="U50" i="5"/>
  <c r="U59" i="5"/>
  <c r="T59" i="5"/>
  <c r="S67" i="5"/>
  <c r="U30" i="6"/>
  <c r="T30" i="6"/>
  <c r="T65" i="6"/>
  <c r="U64" i="7"/>
  <c r="T64" i="7"/>
  <c r="U93" i="7"/>
  <c r="T93" i="7"/>
  <c r="U19" i="8"/>
  <c r="T19" i="8"/>
  <c r="U30" i="8"/>
  <c r="T30" i="8"/>
  <c r="U30" i="9"/>
  <c r="T30" i="9"/>
  <c r="T90" i="4"/>
  <c r="T12" i="5"/>
  <c r="T28" i="5"/>
  <c r="T32" i="5"/>
  <c r="T36" i="5"/>
  <c r="U53" i="5"/>
  <c r="T53" i="5"/>
  <c r="T48" i="5"/>
  <c r="U30" i="7"/>
  <c r="T30" i="7"/>
  <c r="P66" i="5"/>
  <c r="P73" i="5"/>
  <c r="T73" i="5" s="1"/>
  <c r="E24" i="7"/>
  <c r="P59" i="7"/>
  <c r="S73" i="7"/>
  <c r="U71" i="4"/>
  <c r="T71" i="4"/>
  <c r="U72" i="4"/>
  <c r="T72" i="4"/>
  <c r="P53" i="5"/>
  <c r="U57" i="5"/>
  <c r="T57" i="5"/>
  <c r="Q72" i="5"/>
  <c r="U40" i="6"/>
  <c r="T40" i="6"/>
  <c r="T35" i="6"/>
  <c r="U12" i="7"/>
  <c r="T12" i="7"/>
  <c r="U33" i="7"/>
  <c r="U48" i="7"/>
  <c r="T48" i="7"/>
  <c r="U24" i="8"/>
  <c r="T24" i="8"/>
  <c r="U66" i="6"/>
  <c r="T66" i="6"/>
  <c r="T61" i="6"/>
  <c r="U90" i="6"/>
  <c r="T90" i="6"/>
  <c r="U28" i="7"/>
  <c r="T28" i="7"/>
  <c r="U36" i="7"/>
  <c r="T36" i="7"/>
  <c r="U72" i="2"/>
  <c r="T72" i="2"/>
  <c r="U71" i="2"/>
  <c r="T71" i="2"/>
  <c r="T91" i="3"/>
  <c r="T13" i="4"/>
  <c r="T17" i="4"/>
  <c r="T29" i="4"/>
  <c r="T37" i="4"/>
  <c r="T49" i="4"/>
  <c r="T65" i="4"/>
  <c r="T94" i="4"/>
  <c r="T20" i="5"/>
  <c r="U40" i="5"/>
  <c r="T40" i="5"/>
  <c r="T44" i="5"/>
  <c r="U52" i="5"/>
  <c r="T58" i="5"/>
  <c r="T94" i="5"/>
  <c r="U10" i="6"/>
  <c r="S15" i="6"/>
  <c r="T20" i="6"/>
  <c r="T26" i="6"/>
  <c r="U45" i="6"/>
  <c r="U57" i="6"/>
  <c r="U63" i="6"/>
  <c r="P67" i="6"/>
  <c r="T67" i="6" s="1"/>
  <c r="U23" i="7"/>
  <c r="T23" i="7"/>
  <c r="Q30" i="7"/>
  <c r="U32" i="7"/>
  <c r="T32" i="7"/>
  <c r="U53" i="4"/>
  <c r="T53" i="4"/>
  <c r="T64" i="4"/>
  <c r="T93" i="4"/>
  <c r="T19" i="5"/>
  <c r="T39" i="5"/>
  <c r="T43" i="5"/>
  <c r="T51" i="5"/>
  <c r="E66" i="5"/>
  <c r="S71" i="5"/>
  <c r="R72" i="5"/>
  <c r="R73" i="5"/>
  <c r="U89" i="5"/>
  <c r="U13" i="6"/>
  <c r="P24" i="6"/>
  <c r="T29" i="6"/>
  <c r="U32" i="6"/>
  <c r="T44" i="6"/>
  <c r="P53" i="6"/>
  <c r="T53" i="6" s="1"/>
  <c r="T56" i="6"/>
  <c r="Q67" i="6"/>
  <c r="U67" i="6" s="1"/>
  <c r="Q73" i="6"/>
  <c r="U73" i="6" s="1"/>
  <c r="U11" i="7"/>
  <c r="T11" i="7"/>
  <c r="P33" i="7"/>
  <c r="T33" i="7" s="1"/>
  <c r="T59" i="7"/>
  <c r="Q67" i="7"/>
  <c r="U67" i="7" s="1"/>
  <c r="Q73" i="7"/>
  <c r="U73" i="7" s="1"/>
  <c r="U73" i="5"/>
  <c r="U15" i="5"/>
  <c r="T15" i="5"/>
  <c r="U43" i="5"/>
  <c r="U72" i="5"/>
  <c r="T72" i="5"/>
  <c r="U71" i="5"/>
  <c r="T71" i="5"/>
  <c r="U69" i="5"/>
  <c r="T73" i="6"/>
  <c r="T15" i="6"/>
  <c r="T9" i="6"/>
  <c r="Q24" i="6"/>
  <c r="T62" i="6"/>
  <c r="U69" i="6"/>
  <c r="P71" i="6"/>
  <c r="Q72" i="6"/>
  <c r="U89" i="6"/>
  <c r="T89" i="6"/>
  <c r="T94" i="6"/>
  <c r="P15" i="7"/>
  <c r="Q24" i="7"/>
  <c r="Q40" i="7"/>
  <c r="U39" i="8"/>
  <c r="T39" i="8"/>
  <c r="U66" i="5"/>
  <c r="T66" i="5"/>
  <c r="U53" i="7"/>
  <c r="T43" i="8"/>
  <c r="U51" i="8"/>
  <c r="U63" i="8"/>
  <c r="E71" i="8"/>
  <c r="U90" i="8"/>
  <c r="E15" i="9"/>
  <c r="R15" i="9"/>
  <c r="T18" i="9"/>
  <c r="Q30" i="9"/>
  <c r="U32" i="9"/>
  <c r="T40" i="9"/>
  <c r="U35" i="9"/>
  <c r="T38" i="9"/>
  <c r="U66" i="9"/>
  <c r="T66" i="9"/>
  <c r="U61" i="9"/>
  <c r="T27" i="7"/>
  <c r="T35" i="7"/>
  <c r="T47" i="7"/>
  <c r="T63" i="7"/>
  <c r="T70" i="7"/>
  <c r="T92" i="7"/>
  <c r="U67" i="8"/>
  <c r="U15" i="8"/>
  <c r="T73" i="8"/>
  <c r="T15" i="8"/>
  <c r="T14" i="8"/>
  <c r="U64" i="9"/>
  <c r="T64" i="9"/>
  <c r="U24" i="10"/>
  <c r="T24" i="10"/>
  <c r="U72" i="6"/>
  <c r="T72" i="6"/>
  <c r="U71" i="6"/>
  <c r="T71" i="6"/>
  <c r="E24" i="9"/>
  <c r="U53" i="8"/>
  <c r="T53" i="8"/>
  <c r="U59" i="9"/>
  <c r="T59" i="9"/>
  <c r="U40" i="7"/>
  <c r="T40" i="7"/>
  <c r="T89" i="7"/>
  <c r="T11" i="8"/>
  <c r="T23" i="8"/>
  <c r="T27" i="8"/>
  <c r="T35" i="8"/>
  <c r="T47" i="8"/>
  <c r="U59" i="8"/>
  <c r="T59" i="8"/>
  <c r="U66" i="8"/>
  <c r="T66" i="8"/>
  <c r="U73" i="9"/>
  <c r="T73" i="9"/>
  <c r="U15" i="9"/>
  <c r="P15" i="9"/>
  <c r="T15" i="9" s="1"/>
  <c r="Q15" i="9"/>
  <c r="U33" i="11"/>
  <c r="T33" i="11"/>
  <c r="U30" i="12"/>
  <c r="T30" i="12"/>
  <c r="T61" i="5"/>
  <c r="T90" i="5"/>
  <c r="T12" i="6"/>
  <c r="T28" i="6"/>
  <c r="T32" i="6"/>
  <c r="T36" i="6"/>
  <c r="U53" i="6"/>
  <c r="T48" i="6"/>
  <c r="T64" i="6"/>
  <c r="T93" i="6"/>
  <c r="T19" i="7"/>
  <c r="T39" i="7"/>
  <c r="T43" i="7"/>
  <c r="T51" i="7"/>
  <c r="T55" i="7"/>
  <c r="U72" i="7"/>
  <c r="T72" i="7"/>
  <c r="U71" i="7"/>
  <c r="T71" i="7"/>
  <c r="T88" i="7"/>
  <c r="T10" i="8"/>
  <c r="T22" i="8"/>
  <c r="T26" i="8"/>
  <c r="T46" i="8"/>
  <c r="U55" i="8"/>
  <c r="T65" i="8"/>
  <c r="P72" i="8"/>
  <c r="Q73" i="8"/>
  <c r="U73" i="8" s="1"/>
  <c r="T87" i="8"/>
  <c r="T92" i="8"/>
  <c r="T35" i="9"/>
  <c r="T42" i="9"/>
  <c r="T61" i="9"/>
  <c r="R67" i="9"/>
  <c r="U24" i="12"/>
  <c r="T24" i="12"/>
  <c r="U33" i="12"/>
  <c r="T33" i="12"/>
  <c r="U61" i="5"/>
  <c r="U15" i="7"/>
  <c r="T15" i="7"/>
  <c r="T73" i="7"/>
  <c r="U43" i="7"/>
  <c r="U66" i="7"/>
  <c r="T66" i="7"/>
  <c r="T87" i="7"/>
  <c r="T9" i="8"/>
  <c r="T21" i="8"/>
  <c r="T45" i="8"/>
  <c r="T52" i="8"/>
  <c r="T64" i="8"/>
  <c r="T70" i="8"/>
  <c r="Q72" i="8"/>
  <c r="T11" i="9"/>
  <c r="P24" i="9"/>
  <c r="P33" i="9"/>
  <c r="T33" i="9" s="1"/>
  <c r="T36" i="9"/>
  <c r="Q40" i="9"/>
  <c r="U40" i="9" s="1"/>
  <c r="T47" i="9"/>
  <c r="P59" i="9"/>
  <c r="U9" i="8"/>
  <c r="U33" i="8"/>
  <c r="T33" i="8"/>
  <c r="U40" i="8"/>
  <c r="T40" i="8"/>
  <c r="T14" i="9"/>
  <c r="Q33" i="9"/>
  <c r="U33" i="9" s="1"/>
  <c r="Q59" i="9"/>
  <c r="U33" i="10"/>
  <c r="T33" i="10"/>
  <c r="U71" i="8"/>
  <c r="T71" i="8"/>
  <c r="U72" i="8"/>
  <c r="T72" i="8"/>
  <c r="U63" i="9"/>
  <c r="U87" i="10"/>
  <c r="U21" i="11"/>
  <c r="U40" i="11"/>
  <c r="T40" i="11"/>
  <c r="U45" i="11"/>
  <c r="U57" i="11"/>
  <c r="U90" i="11"/>
  <c r="U12" i="12"/>
  <c r="U28" i="12"/>
  <c r="U32" i="12"/>
  <c r="U36" i="12"/>
  <c r="T45" i="12"/>
  <c r="T90" i="9"/>
  <c r="T12" i="10"/>
  <c r="U53" i="10"/>
  <c r="U24" i="11"/>
  <c r="T24" i="11"/>
  <c r="U72" i="11"/>
  <c r="T72" i="11"/>
  <c r="U71" i="11"/>
  <c r="T71" i="11"/>
  <c r="U15" i="11"/>
  <c r="T15" i="11"/>
  <c r="U67" i="11"/>
  <c r="T67" i="11"/>
  <c r="U73" i="11"/>
  <c r="T73" i="11"/>
  <c r="U66" i="11"/>
  <c r="T66" i="11"/>
  <c r="U52" i="12"/>
  <c r="T52" i="12"/>
  <c r="U72" i="9"/>
  <c r="T72" i="9"/>
  <c r="U71" i="9"/>
  <c r="T71" i="9"/>
  <c r="U40" i="12"/>
  <c r="T40" i="12"/>
  <c r="P40" i="12"/>
  <c r="U56" i="12"/>
  <c r="T56" i="12"/>
  <c r="U30" i="10"/>
  <c r="T30" i="10"/>
  <c r="T45" i="10"/>
  <c r="T57" i="10"/>
  <c r="T61" i="10"/>
  <c r="T90" i="10"/>
  <c r="U53" i="11"/>
  <c r="T53" i="11"/>
  <c r="T64" i="11"/>
  <c r="T93" i="11"/>
  <c r="T39" i="12"/>
  <c r="T42" i="12"/>
  <c r="T48" i="12"/>
  <c r="U40" i="10"/>
  <c r="T40" i="10"/>
  <c r="T44" i="10"/>
  <c r="T52" i="10"/>
  <c r="T56" i="10"/>
  <c r="T89" i="10"/>
  <c r="T11" i="11"/>
  <c r="T23" i="11"/>
  <c r="T27" i="11"/>
  <c r="T35" i="11"/>
  <c r="T47" i="11"/>
  <c r="T63" i="11"/>
  <c r="T70" i="11"/>
  <c r="T92" i="11"/>
  <c r="U67" i="12"/>
  <c r="T67" i="12"/>
  <c r="U15" i="12"/>
  <c r="T73" i="12"/>
  <c r="T15" i="12"/>
  <c r="T14" i="12"/>
  <c r="T18" i="12"/>
  <c r="T38" i="12"/>
  <c r="Q53" i="12"/>
  <c r="U53" i="9"/>
  <c r="T53" i="9"/>
  <c r="T93" i="9"/>
  <c r="T19" i="10"/>
  <c r="T39" i="10"/>
  <c r="T43" i="10"/>
  <c r="T51" i="10"/>
  <c r="T55" i="10"/>
  <c r="U72" i="10"/>
  <c r="T72" i="10"/>
  <c r="U71" i="10"/>
  <c r="T71" i="10"/>
  <c r="T88" i="10"/>
  <c r="T10" i="11"/>
  <c r="T22" i="11"/>
  <c r="T26" i="11"/>
  <c r="U35" i="11"/>
  <c r="T46" i="11"/>
  <c r="T58" i="11"/>
  <c r="T62" i="11"/>
  <c r="T69" i="11"/>
  <c r="T91" i="11"/>
  <c r="T13" i="12"/>
  <c r="T17" i="12"/>
  <c r="T29" i="12"/>
  <c r="T37" i="12"/>
  <c r="U53" i="12"/>
  <c r="T53" i="12"/>
  <c r="T46" i="12"/>
  <c r="U73" i="10"/>
  <c r="U67" i="10"/>
  <c r="U15" i="10"/>
  <c r="T73" i="10"/>
  <c r="T67" i="10"/>
  <c r="T15" i="10"/>
  <c r="U43" i="10"/>
  <c r="U59" i="10"/>
  <c r="T59" i="10"/>
  <c r="U66" i="10"/>
  <c r="T66" i="10"/>
  <c r="T9" i="11"/>
  <c r="U30" i="11"/>
  <c r="T30" i="11"/>
  <c r="T61" i="11"/>
  <c r="U69" i="11"/>
  <c r="T72" i="12"/>
  <c r="U61" i="12"/>
  <c r="T89" i="12"/>
  <c r="E80" i="12"/>
  <c r="E80" i="4"/>
  <c r="T98" i="12"/>
  <c r="T100" i="12"/>
  <c r="T108" i="12"/>
  <c r="T110" i="12"/>
  <c r="U101" i="10"/>
  <c r="T105" i="10"/>
  <c r="T99" i="9"/>
  <c r="T105" i="9"/>
  <c r="U103" i="8"/>
  <c r="T102" i="7"/>
  <c r="T110" i="7"/>
  <c r="T110" i="4"/>
  <c r="U101" i="3"/>
  <c r="U107" i="2"/>
  <c r="U72" i="12"/>
  <c r="T55" i="12"/>
  <c r="T108" i="1"/>
  <c r="U106" i="12"/>
  <c r="R96" i="10"/>
  <c r="S96" i="9"/>
  <c r="T101" i="9"/>
  <c r="T107" i="9"/>
  <c r="T109" i="9"/>
  <c r="U97" i="8"/>
  <c r="U105" i="8"/>
  <c r="T111" i="8"/>
  <c r="T99" i="6"/>
  <c r="T101" i="6"/>
  <c r="T98" i="5"/>
  <c r="T100" i="5"/>
  <c r="T97" i="4"/>
  <c r="T99" i="4"/>
  <c r="T106" i="3"/>
  <c r="T87" i="12"/>
  <c r="E80" i="10"/>
  <c r="U106" i="1"/>
  <c r="T97" i="11"/>
  <c r="T99" i="11"/>
  <c r="T107" i="11"/>
  <c r="T109" i="11"/>
  <c r="U107" i="10"/>
  <c r="U114" i="10"/>
  <c r="U99" i="8"/>
  <c r="U107" i="8"/>
  <c r="T114" i="8"/>
  <c r="U104" i="7"/>
  <c r="T107" i="6"/>
  <c r="T109" i="6"/>
  <c r="E96" i="5"/>
  <c r="T96" i="5" s="1"/>
  <c r="T106" i="5"/>
  <c r="T108" i="5"/>
  <c r="T105" i="4"/>
  <c r="T107" i="4"/>
  <c r="T98" i="3"/>
  <c r="T94" i="12"/>
  <c r="E80" i="1"/>
  <c r="E80" i="9"/>
  <c r="U97" i="11"/>
  <c r="T114" i="11"/>
  <c r="M113" i="8"/>
  <c r="S113" i="8" s="1"/>
  <c r="M113" i="6"/>
  <c r="S113" i="6" s="1"/>
  <c r="S96" i="4"/>
  <c r="U114" i="3"/>
  <c r="T66" i="12"/>
  <c r="T93" i="12"/>
  <c r="T114" i="5"/>
  <c r="U109" i="4"/>
  <c r="T102" i="2"/>
  <c r="U108" i="2"/>
  <c r="T114" i="2"/>
  <c r="E80" i="8"/>
  <c r="T114" i="9"/>
  <c r="T71" i="12"/>
  <c r="T69" i="12"/>
  <c r="E80" i="5"/>
  <c r="U114" i="12"/>
  <c r="E96" i="4"/>
  <c r="T96" i="4" s="1"/>
  <c r="E113" i="7"/>
  <c r="U96" i="7"/>
  <c r="T96" i="7"/>
  <c r="U97" i="6"/>
  <c r="T97" i="6"/>
  <c r="E96" i="6"/>
  <c r="E96" i="12"/>
  <c r="T96" i="11"/>
  <c r="U105" i="6"/>
  <c r="T105" i="6"/>
  <c r="U99" i="5"/>
  <c r="T99" i="5"/>
  <c r="L113" i="3"/>
  <c r="R113" i="3" s="1"/>
  <c r="T100" i="1"/>
  <c r="T105" i="1"/>
  <c r="U110" i="1"/>
  <c r="T114" i="1"/>
  <c r="R96" i="12"/>
  <c r="U96" i="11"/>
  <c r="E96" i="9"/>
  <c r="U108" i="9"/>
  <c r="T102" i="8"/>
  <c r="S96" i="7"/>
  <c r="M113" i="7"/>
  <c r="S113" i="7" s="1"/>
  <c r="T101" i="7"/>
  <c r="U107" i="5"/>
  <c r="T107" i="5"/>
  <c r="U103" i="4"/>
  <c r="T103" i="4"/>
  <c r="U110" i="3"/>
  <c r="T110" i="3"/>
  <c r="U110" i="9"/>
  <c r="T110" i="9"/>
  <c r="S96" i="11"/>
  <c r="E96" i="1"/>
  <c r="T107" i="1"/>
  <c r="S96" i="12"/>
  <c r="T97" i="12"/>
  <c r="T102" i="12"/>
  <c r="T107" i="12"/>
  <c r="T101" i="11"/>
  <c r="T106" i="11"/>
  <c r="T111" i="11"/>
  <c r="E96" i="10"/>
  <c r="T102" i="10"/>
  <c r="U109" i="10"/>
  <c r="T103" i="9"/>
  <c r="T109" i="7"/>
  <c r="R96" i="6"/>
  <c r="L113" i="6"/>
  <c r="R113" i="6" s="1"/>
  <c r="U96" i="3"/>
  <c r="T96" i="3"/>
  <c r="E113" i="3"/>
  <c r="S96" i="3"/>
  <c r="M113" i="3"/>
  <c r="S113" i="3" s="1"/>
  <c r="U102" i="3"/>
  <c r="T102" i="3"/>
  <c r="E96" i="2"/>
  <c r="T97" i="1"/>
  <c r="U101" i="8"/>
  <c r="T101" i="8"/>
  <c r="U100" i="7"/>
  <c r="T100" i="7"/>
  <c r="U100" i="6"/>
  <c r="T100" i="6"/>
  <c r="U111" i="4"/>
  <c r="T111" i="4"/>
  <c r="U109" i="2"/>
  <c r="T109" i="2"/>
  <c r="S96" i="1"/>
  <c r="T99" i="1"/>
  <c r="T104" i="1"/>
  <c r="T99" i="12"/>
  <c r="T104" i="12"/>
  <c r="U109" i="12"/>
  <c r="T98" i="11"/>
  <c r="T103" i="11"/>
  <c r="U108" i="11"/>
  <c r="S96" i="10"/>
  <c r="U102" i="9"/>
  <c r="T102" i="9"/>
  <c r="T111" i="9"/>
  <c r="U98" i="7"/>
  <c r="T98" i="7"/>
  <c r="U108" i="7"/>
  <c r="T108" i="7"/>
  <c r="U108" i="6"/>
  <c r="T108" i="6"/>
  <c r="T114" i="6"/>
  <c r="U98" i="4"/>
  <c r="T98" i="4"/>
  <c r="U105" i="3"/>
  <c r="T105" i="3"/>
  <c r="U101" i="2"/>
  <c r="T101" i="2"/>
  <c r="U104" i="2"/>
  <c r="T104" i="2"/>
  <c r="T113" i="11"/>
  <c r="U111" i="10"/>
  <c r="T111" i="10"/>
  <c r="U99" i="10"/>
  <c r="E96" i="8"/>
  <c r="U109" i="8"/>
  <c r="T109" i="8"/>
  <c r="U106" i="7"/>
  <c r="T106" i="7"/>
  <c r="U104" i="5"/>
  <c r="T104" i="5"/>
  <c r="U106" i="4"/>
  <c r="T106" i="4"/>
  <c r="U97" i="3"/>
  <c r="T97" i="3"/>
  <c r="T103" i="6"/>
  <c r="T111" i="6"/>
  <c r="U97" i="5"/>
  <c r="T102" i="5"/>
  <c r="T110" i="5"/>
  <c r="T101" i="4"/>
  <c r="T114" i="4"/>
  <c r="T104" i="3"/>
  <c r="T103" i="2"/>
  <c r="T111" i="2"/>
  <c r="L113" i="2"/>
  <c r="R113" i="2" s="1"/>
  <c r="T30" i="5" l="1"/>
  <c r="U96" i="4"/>
  <c r="E113" i="5"/>
  <c r="E113" i="4"/>
  <c r="T59" i="12"/>
  <c r="T24" i="5"/>
  <c r="T59" i="11"/>
  <c r="U96" i="5"/>
  <c r="U24" i="9"/>
  <c r="T24" i="9"/>
  <c r="U24" i="7"/>
  <c r="T24" i="7"/>
  <c r="U24" i="4"/>
  <c r="T24" i="4"/>
  <c r="U96" i="6"/>
  <c r="T96" i="6"/>
  <c r="E113" i="6"/>
  <c r="E113" i="12"/>
  <c r="U96" i="12"/>
  <c r="T96" i="12"/>
  <c r="E113" i="10"/>
  <c r="U96" i="10"/>
  <c r="T96" i="10"/>
  <c r="T113" i="5"/>
  <c r="U113" i="5"/>
  <c r="T96" i="1"/>
  <c r="U96" i="1"/>
  <c r="E113" i="1"/>
  <c r="U96" i="9"/>
  <c r="T96" i="9"/>
  <c r="E113" i="9"/>
  <c r="U96" i="8"/>
  <c r="E113" i="8"/>
  <c r="T96" i="8"/>
  <c r="U113" i="3"/>
  <c r="T113" i="3"/>
  <c r="E113" i="2"/>
  <c r="U96" i="2"/>
  <c r="T96" i="2"/>
  <c r="U113" i="4"/>
  <c r="T113" i="4"/>
  <c r="U113" i="7"/>
  <c r="T113" i="7"/>
  <c r="T113" i="8" l="1"/>
  <c r="U113" i="8"/>
  <c r="U113" i="10"/>
  <c r="T113" i="10"/>
  <c r="U113" i="2"/>
  <c r="T113" i="2"/>
  <c r="U113" i="1"/>
  <c r="T113" i="1"/>
  <c r="U113" i="12"/>
  <c r="T113" i="12"/>
  <c r="U113" i="6"/>
  <c r="T113" i="6"/>
  <c r="U113" i="9"/>
  <c r="T113" i="9"/>
</calcChain>
</file>

<file path=xl/sharedStrings.xml><?xml version="1.0" encoding="utf-8"?>
<sst xmlns="http://schemas.openxmlformats.org/spreadsheetml/2006/main" count="2836" uniqueCount="137">
  <si>
    <t>Figures Finalised as at 2024/07/29</t>
  </si>
  <si>
    <t/>
  </si>
  <si>
    <t>4th Quarter Ended 30 June 2024</t>
  </si>
  <si>
    <t>CONDITIONAL GRANTS TRANSFERRED FROM NATIONAL DEPARTMENTS AND ACTUAL PAYMENTS MADE BY MUNICIPALITIES: PRELIMINARY RESULTS</t>
  </si>
  <si>
    <t>AGGREGRATED INFORMATION FOR GAUTENG</t>
  </si>
  <si>
    <t>Year to date</t>
  </si>
  <si>
    <t>First Quarter</t>
  </si>
  <si>
    <t>Second Quarter</t>
  </si>
  <si>
    <t>Third Quarter</t>
  </si>
  <si>
    <t>Fourth Quarter</t>
  </si>
  <si>
    <t>YTD Expenditure</t>
  </si>
  <si>
    <t>% Changes from 3rd to 4th Q</t>
  </si>
  <si>
    <t>% Changes for the 4th Q</t>
  </si>
  <si>
    <t>Approved Roll Over</t>
  </si>
  <si>
    <t>R thousands</t>
  </si>
  <si>
    <t>Division of revenue Act No. 5 of 2023</t>
  </si>
  <si>
    <t>Adjustment (Mid year)</t>
  </si>
  <si>
    <t>Other Adjustments</t>
  </si>
  <si>
    <t>Total Available 2023/24</t>
  </si>
  <si>
    <t>Approved payment schedule</t>
  </si>
  <si>
    <t>Transferred to municipalities for direct grants</t>
  </si>
  <si>
    <t>Actual expenditure National Department by 30 September 2023</t>
  </si>
  <si>
    <t>Actual expenditure by municipalities by 30 September 2023</t>
  </si>
  <si>
    <t>Actual expenditure National Department by 31 December 2023</t>
  </si>
  <si>
    <t>Actual expenditure by municipalities by 31 December 2023</t>
  </si>
  <si>
    <t>Actual expenditure National Department by 31 March 2024</t>
  </si>
  <si>
    <t>Actual expenditure by municipalities by 31 March 2024</t>
  </si>
  <si>
    <t>Actual expenditure National Department by 30 June 2024</t>
  </si>
  <si>
    <t>Actual expenditure by municipalities by 30 June 2024</t>
  </si>
  <si>
    <t>Actual expenditure National Department</t>
  </si>
  <si>
    <t>Actual expenditure by municipalities</t>
  </si>
  <si>
    <t>Exp as % of Allocation National Department</t>
  </si>
  <si>
    <t>Exp as % of Allocation by municipalities</t>
  </si>
  <si>
    <t>YTD expenditure by municipalities</t>
  </si>
  <si>
    <t>National Treasury (Vote 8)</t>
  </si>
  <si>
    <t>Programme and Project Preperation Support Grant</t>
  </si>
  <si>
    <t/>
  </si>
  <si>
    <t>Local Government Financial Management Grant</t>
  </si>
  <si>
    <t>Infrastructure Skills Development Grant</t>
  </si>
  <si>
    <t>Integrated City Development Grant</t>
  </si>
  <si>
    <t>Neighbourhood Development Partnership (Schedule 5B)</t>
  </si>
  <si>
    <t>Neighbourhood Development Partnership (Schedule 6B)</t>
  </si>
  <si>
    <t>Sub-Total Vote</t>
  </si>
  <si>
    <t>Cooperative Governance (Vote 3)</t>
  </si>
  <si>
    <t>Integrated Urban Development Grant</t>
  </si>
  <si>
    <t>Municipal Systems Improvement Grant (Schedule 5B)</t>
  </si>
  <si>
    <t>Municipal Systems Improvement Grant (Schedule 6B)</t>
  </si>
  <si>
    <t>Municipal Disaster Grant</t>
  </si>
  <si>
    <t>Municipal Disaster Recovery Grant</t>
  </si>
  <si>
    <t>Municipal Demarcation Transition Grant (Schedule 5B)</t>
  </si>
  <si>
    <t>Municipal Demarcation Transition Grant (Schedule 6B)</t>
  </si>
  <si>
    <t>Transport (Vote 40)</t>
  </si>
  <si>
    <t>Public Transport Infrastructure and Systems Grant</t>
  </si>
  <si>
    <t>Public Transport Network Operations Grant</t>
  </si>
  <si>
    <t>Public Transport Network Grant</t>
  </si>
  <si>
    <t>Rural Road Assets Management Systems Grant</t>
  </si>
  <si>
    <t>Public Works and Infrastructure (Vote 13)</t>
  </si>
  <si>
    <t>Expanded Public Works Programme Integrated Grant (Municipality)</t>
  </si>
  <si>
    <t>Mineral Resources and Energy (Vote 34)</t>
  </si>
  <si>
    <t>Integrated National Electrification Programme (Municipal) Grant</t>
  </si>
  <si>
    <t>Integrated National Electrification Programme (Allocation in-kind) Grant</t>
  </si>
  <si>
    <t>Backlogs in the Electrification of Clinics and Schools (Allocation in-kind)</t>
  </si>
  <si>
    <t>Energy Efficiency and Demand Side Management (Municipal) Grant</t>
  </si>
  <si>
    <t>Energy Efficiency and Demand Side Management (Eskom) Grant</t>
  </si>
  <si>
    <t>Water and Sanitation (Vote 41)</t>
  </si>
  <si>
    <t>Backlogs in Water and Sanitation at Clinics and Schools Grant</t>
  </si>
  <si>
    <t>Regional Bulk Infrastructure Grant (Schedule 5B)</t>
  </si>
  <si>
    <t>Regional Bulk Infrastructure Grant (Schedule 6B)</t>
  </si>
  <si>
    <t>Water Services Operating and Transfer Subsidy Grant (Schedule 5B)</t>
  </si>
  <si>
    <t>Water Services Operating and Transfer Subsidy Grant (Schedule 6B)</t>
  </si>
  <si>
    <t>Municipal Drought Relief Grant</t>
  </si>
  <si>
    <t>Municipal Water Infrastructure Grant (Schedule 5B)</t>
  </si>
  <si>
    <t>Municipal Water Infrastructure Grant (Schedule 6B)</t>
  </si>
  <si>
    <t>Bucket Eradication Programme Grant</t>
  </si>
  <si>
    <t>Water Services Infrastructure Grant (Schedule 5B)</t>
  </si>
  <si>
    <t>Water Services Infrastructure Grant (Schedule 6B)</t>
  </si>
  <si>
    <t>Sport and Recreation South Africa (Vote 19)</t>
  </si>
  <si>
    <t>2013 Africa Cup of Nations Host City Operating Grant</t>
  </si>
  <si>
    <t>2014 African Nations Championship Host City Operating Grant</t>
  </si>
  <si>
    <t>2010 World Cup Host City Operating Grant</t>
  </si>
  <si>
    <t>2010 FIFA World Cup Stadiums Development Grant</t>
  </si>
  <si>
    <t>Human Settlements (Vote 33)</t>
  </si>
  <si>
    <t>Rural Households Infrastructure Grant (Schedule 5B)</t>
  </si>
  <si>
    <t>Rural Households Infrastructure Grant (Schedule 6B)</t>
  </si>
  <si>
    <t>Municipal Human Settlements Capacity Grant</t>
  </si>
  <si>
    <t>Municipal Emergency Housing Grant</t>
  </si>
  <si>
    <t>Metro Informal Settlements Partnership Grant</t>
  </si>
  <si>
    <t>Sub-Total</t>
  </si>
  <si>
    <t>Municipal Infrastructure Grant</t>
  </si>
  <si>
    <t>Municipal Infrastructure Grant (Schedule 6B)</t>
  </si>
  <si>
    <t>Total</t>
  </si>
  <si>
    <t xml:space="preserve"> </t>
  </si>
  <si>
    <t>Transfers by Provincial Departments to Municipalities( Agency services)</t>
  </si>
  <si>
    <t>Main Budget</t>
  </si>
  <si>
    <t>Adjustment Budget</t>
  </si>
  <si>
    <t>Transferred from Provincial Departments to Municipalities</t>
  </si>
  <si>
    <t>Actual expenditure Provincial Department by 30 September 2023</t>
  </si>
  <si>
    <t>Actual expenditure Provincial Department by 31 December 2023</t>
  </si>
  <si>
    <t>Actual expenditure Provincial Department by 31 March 2024</t>
  </si>
  <si>
    <t>Actual expenditure Provincial Department by 30 June 2024</t>
  </si>
  <si>
    <t>Actual expenditure Provincial Department</t>
  </si>
  <si>
    <t>Exp as % of Allocation Provincial Department</t>
  </si>
  <si>
    <t>Summary by Provincial Departments</t>
  </si>
  <si>
    <t>Education</t>
  </si>
  <si>
    <t>Health</t>
  </si>
  <si>
    <t>Social Development</t>
  </si>
  <si>
    <t>Public Works, Roads and Transport</t>
  </si>
  <si>
    <t>Agriculture</t>
  </si>
  <si>
    <t>Sport, Arts and Culture</t>
  </si>
  <si>
    <t>Housing and Local Government</t>
  </si>
  <si>
    <t>Office of the Premier</t>
  </si>
  <si>
    <t>Other Departments</t>
  </si>
  <si>
    <t>GAUTENG: CITY OF EKURHULENI (EKU)</t>
  </si>
  <si>
    <t>GAUTENG: CITY OF JOHANNESBURG (JHB)</t>
  </si>
  <si>
    <t>GAUTENG: CITY OF TSHWANE (TSH)</t>
  </si>
  <si>
    <t>GAUTENG: EMFULENI (GT421)</t>
  </si>
  <si>
    <t>GAUTENG: MIDVAAL (GT422)</t>
  </si>
  <si>
    <t>GAUTENG: LESEDI (GT423)</t>
  </si>
  <si>
    <t>GAUTENG: SEDIBENG (DC42)</t>
  </si>
  <si>
    <t>GAUTENG: MOGALE CITY (GT481)</t>
  </si>
  <si>
    <t>GAUTENG: MERAFONG CITY (GT484)</t>
  </si>
  <si>
    <t>GAUTENG: RAND WEST CITY (GT485)</t>
  </si>
  <si>
    <t>GAUTENG: WEST RAND (DC48)</t>
  </si>
  <si>
    <t>Summary by Category of Municipality</t>
  </si>
  <si>
    <t>Category classification</t>
  </si>
  <si>
    <t>Category A</t>
  </si>
  <si>
    <t>Category B</t>
  </si>
  <si>
    <t>Category C</t>
  </si>
  <si>
    <t>Unallocated</t>
  </si>
  <si>
    <t>District Municipality : Names of Conditional Grants received from the District municipality</t>
  </si>
  <si>
    <r>
      <t>Total of Provincial transfers to Municipalities (Part B)</t>
    </r>
    <r>
      <rPr>
        <b/>
        <vertAlign val="superscript"/>
        <sz val="8"/>
        <rFont val="Arial"/>
        <family val="2"/>
      </rPr>
      <t>5</t>
    </r>
  </si>
  <si>
    <t>Unallocated funds e.g DBSA, ESKOM, and Neighbourhood Development Grant.</t>
  </si>
  <si>
    <t>Spending of these grants is done at National department level and therefore no reporting is required from municipalities.</t>
  </si>
  <si>
    <t>Sources: DoRA Monthly reports by the national transferring officer and Municipal sign-offs and electronic verification.</t>
  </si>
  <si>
    <t>All the figures are unaudited.</t>
  </si>
  <si>
    <t>In future provincial Treasuries will be required to provide the National Treasury with a payment schedule</t>
  </si>
  <si>
    <t xml:space="preserve"> in the same format as the provincial payment schedule that correspond with the amount in Budget Statement 1 and 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</si>
</sst>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_);_(* \(#,##0\);_(* &quot;- &quot;?_);_(@_)"/>
    <numFmt numFmtId="165" formatCode="#\ ###\ ###,"/>
    <numFmt numFmtId="166" formatCode="_(* #,##0_);_(* \(#,##0\);_(* &quot;-&quot;?_);_(@_)"/>
    <numFmt numFmtId="167" formatCode="0.0\%;\(0.0\%\);_(* &quot;-&quot;_)"/>
    <numFmt numFmtId="168" formatCode="_(* #,##0_);_(* \(#,##0\);_(* &quot;&quot;\-\ &quot;&quot;?_);_(@_)"/>
    <numFmt numFmtId="169" formatCode="_(* #,##0,_);_(* \(#,##0,\);_(* &quot;- &quot;?_);_(@_)"/>
  </numFmts>
  <fonts count="12" x14ac:knownFonts="1">
    <font>
      <sz val="10"/>
      <color rgb="FF000000"/>
      <name val="ARIAL"/>
    </font>
    <font>
      <sz val="10"/>
      <color rgb="FF000000"/>
      <name val="ARIAL"/>
    </font>
    <font>
      <b/>
      <sz val="8"/>
      <name val="Arial"/>
      <family val="2"/>
    </font>
    <font>
      <sz val="8"/>
      <name val="Arial"/>
      <family val="2"/>
    </font>
    <font>
      <b/>
      <vertAlign val="superscript"/>
      <sz val="8"/>
      <name val="Arial"/>
      <family val="2"/>
    </font>
    <font>
      <sz val="10"/>
      <name val="Arial Narrow"/>
      <family val="2"/>
    </font>
    <font>
      <sz val="8"/>
      <color indexed="8"/>
      <name val="Arial"/>
      <family val="2"/>
    </font>
    <font>
      <b/>
      <sz val="14"/>
      <color indexed="8"/>
      <name val="Arial"/>
    </font>
    <font>
      <b/>
      <sz val="11"/>
      <color indexed="8"/>
      <name val="Arial"/>
    </font>
    <font>
      <b/>
      <sz val="10"/>
      <color indexed="8"/>
      <name val="Arial"/>
    </font>
    <font>
      <b/>
      <sz val="10"/>
      <color indexed="8"/>
      <name val="Arial Narrow"/>
    </font>
    <font>
      <sz val="10"/>
      <color indexed="8"/>
      <name val="ARIAL NARROW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8">
    <xf numFmtId="0" fontId="0" fillId="0" borderId="0" xfId="0"/>
    <xf numFmtId="164" fontId="2" fillId="0" borderId="1" xfId="0" applyNumberFormat="1" applyFont="1" applyBorder="1" applyAlignment="1">
      <alignment horizontal="left" vertical="top" wrapText="1"/>
    </xf>
    <xf numFmtId="165" fontId="2" fillId="0" borderId="1" xfId="0" applyNumberFormat="1" applyFont="1" applyBorder="1" applyAlignment="1">
      <alignment horizontal="center" vertical="top" wrapText="1"/>
    </xf>
    <xf numFmtId="165" fontId="2" fillId="0" borderId="2" xfId="0" applyNumberFormat="1" applyFont="1" applyBorder="1" applyAlignment="1">
      <alignment horizontal="center" vertical="top" wrapText="1"/>
    </xf>
    <xf numFmtId="166" fontId="3" fillId="0" borderId="3" xfId="0" applyNumberFormat="1" applyFont="1" applyBorder="1"/>
    <xf numFmtId="165" fontId="2" fillId="0" borderId="3" xfId="0" applyNumberFormat="1" applyFont="1" applyBorder="1" applyAlignment="1">
      <alignment horizontal="center" vertical="top" wrapText="1"/>
    </xf>
    <xf numFmtId="165" fontId="2" fillId="0" borderId="4" xfId="0" applyNumberFormat="1" applyFont="1" applyBorder="1" applyAlignment="1">
      <alignment horizontal="center" vertical="top" wrapText="1"/>
    </xf>
    <xf numFmtId="0" fontId="2" fillId="0" borderId="5" xfId="0" applyFont="1" applyBorder="1" applyAlignment="1">
      <alignment horizontal="left"/>
    </xf>
    <xf numFmtId="165" fontId="2" fillId="0" borderId="5" xfId="0" applyNumberFormat="1" applyFont="1" applyBorder="1" applyAlignment="1">
      <alignment horizontal="right"/>
    </xf>
    <xf numFmtId="165" fontId="2" fillId="0" borderId="6" xfId="0" applyNumberFormat="1" applyFont="1" applyBorder="1" applyAlignment="1">
      <alignment horizontal="right"/>
    </xf>
    <xf numFmtId="0" fontId="2" fillId="0" borderId="7" xfId="0" applyFont="1" applyBorder="1" applyAlignment="1">
      <alignment horizontal="left"/>
    </xf>
    <xf numFmtId="165" fontId="2" fillId="0" borderId="7" xfId="0" applyNumberFormat="1" applyFont="1" applyBorder="1" applyAlignment="1">
      <alignment horizontal="right"/>
    </xf>
    <xf numFmtId="165" fontId="2" fillId="0" borderId="8" xfId="0" applyNumberFormat="1" applyFont="1" applyBorder="1" applyAlignment="1">
      <alignment horizontal="right"/>
    </xf>
    <xf numFmtId="0" fontId="3" fillId="0" borderId="3" xfId="0" applyFont="1" applyBorder="1" applyAlignment="1">
      <alignment horizontal="left" indent="1"/>
    </xf>
    <xf numFmtId="165" fontId="2" fillId="0" borderId="3" xfId="0" applyNumberFormat="1" applyFont="1" applyBorder="1" applyAlignment="1">
      <alignment horizontal="right"/>
    </xf>
    <xf numFmtId="165" fontId="2" fillId="0" borderId="4" xfId="0" applyNumberFormat="1" applyFont="1" applyBorder="1" applyAlignment="1">
      <alignment horizontal="right"/>
    </xf>
    <xf numFmtId="0" fontId="2" fillId="0" borderId="1" xfId="0" applyFont="1" applyBorder="1" applyAlignment="1">
      <alignment horizontal="left" indent="1"/>
    </xf>
    <xf numFmtId="167" fontId="2" fillId="0" borderId="2" xfId="1" applyNumberFormat="1" applyFont="1" applyFill="1" applyBorder="1" applyAlignment="1" applyProtection="1">
      <alignment horizontal="right"/>
    </xf>
    <xf numFmtId="167" fontId="2" fillId="0" borderId="1" xfId="1" applyNumberFormat="1" applyFont="1" applyFill="1" applyBorder="1" applyAlignment="1" applyProtection="1">
      <alignment horizontal="right"/>
    </xf>
    <xf numFmtId="0" fontId="2" fillId="0" borderId="9" xfId="0" applyFont="1" applyBorder="1" applyAlignment="1">
      <alignment horizontal="centerContinuous" vertical="justify"/>
    </xf>
    <xf numFmtId="10" fontId="2" fillId="0" borderId="10" xfId="1" applyNumberFormat="1" applyFont="1" applyFill="1" applyBorder="1" applyAlignment="1" applyProtection="1">
      <alignment horizontal="right"/>
    </xf>
    <xf numFmtId="10" fontId="2" fillId="0" borderId="9" xfId="1" applyNumberFormat="1" applyFont="1" applyFill="1" applyBorder="1" applyAlignment="1" applyProtection="1">
      <alignment horizontal="right"/>
    </xf>
    <xf numFmtId="0" fontId="2" fillId="2" borderId="3" xfId="0" applyFont="1" applyFill="1" applyBorder="1" applyAlignment="1" applyProtection="1">
      <alignment horizontal="left" indent="1"/>
      <protection locked="0"/>
    </xf>
    <xf numFmtId="10" fontId="2" fillId="0" borderId="4" xfId="1" applyNumberFormat="1" applyFont="1" applyFill="1" applyBorder="1" applyAlignment="1" applyProtection="1">
      <alignment horizontal="right"/>
    </xf>
    <xf numFmtId="10" fontId="2" fillId="0" borderId="3" xfId="1" applyNumberFormat="1" applyFont="1" applyFill="1" applyBorder="1" applyAlignment="1" applyProtection="1">
      <alignment horizontal="right"/>
    </xf>
    <xf numFmtId="0" fontId="2" fillId="0" borderId="1" xfId="0" applyFont="1" applyBorder="1"/>
    <xf numFmtId="0" fontId="2" fillId="0" borderId="9" xfId="0" applyFont="1" applyBorder="1"/>
    <xf numFmtId="0" fontId="2" fillId="0" borderId="0" xfId="0" applyFont="1"/>
    <xf numFmtId="10" fontId="2" fillId="0" borderId="0" xfId="1" applyNumberFormat="1" applyFont="1" applyFill="1" applyBorder="1" applyAlignment="1" applyProtection="1">
      <alignment horizontal="right"/>
    </xf>
    <xf numFmtId="0" fontId="3" fillId="0" borderId="0" xfId="0" applyFont="1"/>
    <xf numFmtId="164" fontId="5" fillId="0" borderId="0" xfId="0" applyNumberFormat="1" applyFont="1"/>
    <xf numFmtId="0" fontId="6" fillId="0" borderId="0" xfId="0" applyFont="1" applyAlignment="1">
      <alignment horizontal="right" wrapText="1"/>
    </xf>
    <xf numFmtId="0" fontId="7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9" fillId="0" borderId="11" xfId="0" applyFont="1" applyBorder="1" applyAlignment="1">
      <alignment wrapText="1"/>
    </xf>
    <xf numFmtId="0" fontId="9" fillId="0" borderId="12" xfId="0" applyFont="1" applyBorder="1" applyAlignment="1">
      <alignment wrapText="1"/>
    </xf>
    <xf numFmtId="0" fontId="10" fillId="0" borderId="10" xfId="0" applyFont="1" applyBorder="1" applyAlignment="1">
      <alignment wrapText="1"/>
    </xf>
    <xf numFmtId="0" fontId="10" fillId="0" borderId="9" xfId="0" applyFont="1" applyBorder="1" applyAlignment="1">
      <alignment horizontal="center" vertical="top" wrapText="1"/>
    </xf>
    <xf numFmtId="0" fontId="10" fillId="0" borderId="15" xfId="0" applyFont="1" applyBorder="1" applyAlignment="1">
      <alignment horizontal="center" vertical="top" wrapText="1"/>
    </xf>
    <xf numFmtId="0" fontId="10" fillId="0" borderId="16" xfId="0" applyFont="1" applyBorder="1" applyAlignment="1">
      <alignment horizontal="center" vertical="top" wrapText="1"/>
    </xf>
    <xf numFmtId="0" fontId="10" fillId="0" borderId="4" xfId="0" applyFont="1" applyBorder="1" applyAlignment="1">
      <alignment wrapText="1"/>
    </xf>
    <xf numFmtId="168" fontId="10" fillId="0" borderId="3" xfId="0" applyNumberFormat="1" applyFont="1" applyBorder="1" applyAlignment="1">
      <alignment wrapText="1"/>
    </xf>
    <xf numFmtId="168" fontId="10" fillId="0" borderId="17" xfId="0" applyNumberFormat="1" applyFont="1" applyBorder="1" applyAlignment="1">
      <alignment wrapText="1"/>
    </xf>
    <xf numFmtId="168" fontId="10" fillId="0" borderId="18" xfId="0" applyNumberFormat="1" applyFont="1" applyBorder="1" applyAlignment="1">
      <alignment wrapText="1"/>
    </xf>
    <xf numFmtId="167" fontId="10" fillId="0" borderId="17" xfId="0" applyNumberFormat="1" applyFont="1" applyBorder="1" applyAlignment="1">
      <alignment wrapText="1"/>
    </xf>
    <xf numFmtId="167" fontId="10" fillId="0" borderId="18" xfId="0" applyNumberFormat="1" applyFont="1" applyBorder="1" applyAlignment="1">
      <alignment wrapText="1"/>
    </xf>
    <xf numFmtId="167" fontId="10" fillId="0" borderId="18" xfId="0" applyNumberFormat="1" applyFont="1" applyBorder="1" applyAlignment="1">
      <alignment shrinkToFit="1"/>
    </xf>
    <xf numFmtId="0" fontId="11" fillId="0" borderId="4" xfId="0" applyFont="1" applyBorder="1" applyAlignment="1">
      <alignment wrapText="1"/>
    </xf>
    <xf numFmtId="167" fontId="11" fillId="0" borderId="17" xfId="0" applyNumberFormat="1" applyFont="1" applyBorder="1" applyAlignment="1">
      <alignment wrapText="1"/>
    </xf>
    <xf numFmtId="167" fontId="11" fillId="0" borderId="18" xfId="0" applyNumberFormat="1" applyFont="1" applyBorder="1" applyAlignment="1">
      <alignment wrapText="1"/>
    </xf>
    <xf numFmtId="167" fontId="11" fillId="0" borderId="18" xfId="0" applyNumberFormat="1" applyFont="1" applyBorder="1" applyAlignment="1">
      <alignment shrinkToFit="1"/>
    </xf>
    <xf numFmtId="0" fontId="10" fillId="0" borderId="8" xfId="0" applyFont="1" applyBorder="1"/>
    <xf numFmtId="167" fontId="10" fillId="0" borderId="19" xfId="0" applyNumberFormat="1" applyFont="1" applyBorder="1"/>
    <xf numFmtId="167" fontId="10" fillId="0" borderId="20" xfId="0" applyNumberFormat="1" applyFont="1" applyBorder="1"/>
    <xf numFmtId="167" fontId="10" fillId="0" borderId="20" xfId="0" applyNumberFormat="1" applyFont="1" applyBorder="1" applyAlignment="1">
      <alignment shrinkToFit="1"/>
    </xf>
    <xf numFmtId="0" fontId="0" fillId="0" borderId="4" xfId="0" applyBorder="1"/>
    <xf numFmtId="0" fontId="10" fillId="0" borderId="21" xfId="0" applyFont="1" applyBorder="1"/>
    <xf numFmtId="167" fontId="10" fillId="0" borderId="15" xfId="0" applyNumberFormat="1" applyFont="1" applyBorder="1"/>
    <xf numFmtId="167" fontId="10" fillId="0" borderId="16" xfId="0" applyNumberFormat="1" applyFont="1" applyBorder="1"/>
    <xf numFmtId="167" fontId="10" fillId="0" borderId="16" xfId="0" applyNumberFormat="1" applyFont="1" applyBorder="1" applyAlignment="1">
      <alignment shrinkToFit="1"/>
    </xf>
    <xf numFmtId="0" fontId="10" fillId="0" borderId="10" xfId="0" applyFont="1" applyBorder="1"/>
    <xf numFmtId="167" fontId="10" fillId="0" borderId="23" xfId="0" applyNumberFormat="1" applyFont="1" applyBorder="1"/>
    <xf numFmtId="167" fontId="10" fillId="0" borderId="24" xfId="0" applyNumberFormat="1" applyFont="1" applyBorder="1"/>
    <xf numFmtId="168" fontId="0" fillId="0" borderId="4" xfId="0" applyNumberFormat="1" applyBorder="1"/>
    <xf numFmtId="168" fontId="0" fillId="0" borderId="0" xfId="0" applyNumberFormat="1"/>
    <xf numFmtId="167" fontId="10" fillId="0" borderId="24" xfId="0" applyNumberFormat="1" applyFont="1" applyBorder="1" applyAlignment="1">
      <alignment shrinkToFit="1"/>
    </xf>
    <xf numFmtId="0" fontId="2" fillId="3" borderId="25" xfId="0" applyFont="1" applyFill="1" applyBorder="1" applyAlignment="1">
      <alignment horizontal="left" indent="1"/>
    </xf>
    <xf numFmtId="165" fontId="2" fillId="3" borderId="26" xfId="0" applyNumberFormat="1" applyFont="1" applyFill="1" applyBorder="1" applyAlignment="1">
      <alignment horizontal="right"/>
    </xf>
    <xf numFmtId="165" fontId="2" fillId="3" borderId="27" xfId="0" applyNumberFormat="1" applyFont="1" applyFill="1" applyBorder="1" applyAlignment="1">
      <alignment horizontal="right"/>
    </xf>
    <xf numFmtId="165" fontId="2" fillId="3" borderId="28" xfId="0" applyNumberFormat="1" applyFont="1" applyFill="1" applyBorder="1" applyAlignment="1">
      <alignment horizontal="right"/>
    </xf>
    <xf numFmtId="165" fontId="3" fillId="0" borderId="4" xfId="0" applyNumberFormat="1" applyFont="1" applyBorder="1" applyAlignment="1">
      <alignment horizontal="right"/>
    </xf>
    <xf numFmtId="165" fontId="3" fillId="0" borderId="11" xfId="0" applyNumberFormat="1" applyFont="1" applyBorder="1" applyAlignment="1">
      <alignment horizontal="right"/>
    </xf>
    <xf numFmtId="165" fontId="3" fillId="0" borderId="29" xfId="0" applyNumberFormat="1" applyFont="1" applyBorder="1" applyAlignment="1">
      <alignment horizontal="center" vertical="center"/>
    </xf>
    <xf numFmtId="165" fontId="2" fillId="0" borderId="10" xfId="0" applyNumberFormat="1" applyFont="1" applyBorder="1" applyAlignment="1">
      <alignment horizontal="center" vertical="center"/>
    </xf>
    <xf numFmtId="165" fontId="2" fillId="0" borderId="30" xfId="0" applyNumberFormat="1" applyFont="1" applyBorder="1" applyAlignment="1">
      <alignment horizontal="center" vertical="center"/>
    </xf>
    <xf numFmtId="165" fontId="2" fillId="0" borderId="31" xfId="0" applyNumberFormat="1" applyFont="1" applyBorder="1" applyAlignment="1">
      <alignment horizontal="center" vertical="center"/>
    </xf>
    <xf numFmtId="165" fontId="2" fillId="0" borderId="9" xfId="0" applyNumberFormat="1" applyFont="1" applyBorder="1" applyAlignment="1">
      <alignment horizontal="center" vertical="center"/>
    </xf>
    <xf numFmtId="164" fontId="2" fillId="0" borderId="32" xfId="0" applyNumberFormat="1" applyFont="1" applyBorder="1" applyAlignment="1">
      <alignment horizontal="left" vertical="top" wrapText="1"/>
    </xf>
    <xf numFmtId="165" fontId="2" fillId="0" borderId="32" xfId="0" applyNumberFormat="1" applyFont="1" applyBorder="1" applyAlignment="1">
      <alignment horizontal="center" vertical="top" wrapText="1"/>
    </xf>
    <xf numFmtId="164" fontId="2" fillId="0" borderId="32" xfId="0" applyNumberFormat="1" applyFont="1" applyBorder="1" applyAlignment="1">
      <alignment horizontal="center" vertical="top" wrapText="1"/>
    </xf>
    <xf numFmtId="49" fontId="2" fillId="0" borderId="32" xfId="0" applyNumberFormat="1" applyFont="1" applyBorder="1" applyAlignment="1">
      <alignment horizontal="center" vertical="top" wrapText="1"/>
    </xf>
    <xf numFmtId="49" fontId="2" fillId="0" borderId="33" xfId="0" applyNumberFormat="1" applyFont="1" applyBorder="1" applyAlignment="1">
      <alignment horizontal="center" vertical="top" wrapText="1"/>
    </xf>
    <xf numFmtId="164" fontId="2" fillId="0" borderId="3" xfId="0" applyNumberFormat="1" applyFont="1" applyBorder="1" applyAlignment="1">
      <alignment horizontal="center" vertical="top" wrapText="1"/>
    </xf>
    <xf numFmtId="164" fontId="2" fillId="0" borderId="4" xfId="0" applyNumberFormat="1" applyFont="1" applyBorder="1" applyAlignment="1">
      <alignment horizontal="center" vertical="top" wrapText="1"/>
    </xf>
    <xf numFmtId="0" fontId="2" fillId="0" borderId="34" xfId="0" applyFont="1" applyBorder="1" applyAlignment="1">
      <alignment horizontal="left"/>
    </xf>
    <xf numFmtId="165" fontId="2" fillId="0" borderId="22" xfId="0" applyNumberFormat="1" applyFont="1" applyBorder="1" applyAlignment="1">
      <alignment horizontal="right"/>
    </xf>
    <xf numFmtId="167" fontId="2" fillId="0" borderId="21" xfId="1" applyNumberFormat="1" applyFont="1" applyFill="1" applyBorder="1" applyAlignment="1" applyProtection="1">
      <alignment horizontal="right"/>
    </xf>
    <xf numFmtId="167" fontId="2" fillId="0" borderId="22" xfId="1" applyNumberFormat="1" applyFont="1" applyFill="1" applyBorder="1" applyAlignment="1" applyProtection="1">
      <alignment horizontal="right"/>
    </xf>
    <xf numFmtId="0" fontId="2" fillId="0" borderId="32" xfId="0" applyFont="1" applyBorder="1" applyAlignment="1">
      <alignment horizontal="left" indent="1"/>
    </xf>
    <xf numFmtId="167" fontId="2" fillId="0" borderId="4" xfId="1" applyNumberFormat="1" applyFont="1" applyFill="1" applyBorder="1" applyAlignment="1" applyProtection="1">
      <alignment horizontal="right"/>
    </xf>
    <xf numFmtId="167" fontId="2" fillId="0" borderId="3" xfId="1" applyNumberFormat="1" applyFont="1" applyFill="1" applyBorder="1" applyAlignment="1" applyProtection="1">
      <alignment horizontal="right"/>
    </xf>
    <xf numFmtId="0" fontId="2" fillId="0" borderId="3" xfId="0" applyFont="1" applyBorder="1" applyAlignment="1">
      <alignment horizontal="left" indent="1"/>
    </xf>
    <xf numFmtId="169" fontId="11" fillId="0" borderId="3" xfId="0" applyNumberFormat="1" applyFont="1" applyBorder="1" applyAlignment="1">
      <alignment wrapText="1"/>
    </xf>
    <xf numFmtId="169" fontId="11" fillId="0" borderId="17" xfId="0" applyNumberFormat="1" applyFont="1" applyBorder="1" applyAlignment="1">
      <alignment wrapText="1"/>
    </xf>
    <xf numFmtId="169" fontId="11" fillId="0" borderId="18" xfId="0" applyNumberFormat="1" applyFont="1" applyBorder="1" applyAlignment="1">
      <alignment wrapText="1"/>
    </xf>
    <xf numFmtId="169" fontId="10" fillId="0" borderId="7" xfId="0" applyNumberFormat="1" applyFont="1" applyBorder="1"/>
    <xf numFmtId="169" fontId="10" fillId="0" borderId="19" xfId="0" applyNumberFormat="1" applyFont="1" applyBorder="1"/>
    <xf numFmtId="169" fontId="10" fillId="0" borderId="20" xfId="0" applyNumberFormat="1" applyFont="1" applyBorder="1"/>
    <xf numFmtId="169" fontId="10" fillId="0" borderId="3" xfId="0" applyNumberFormat="1" applyFont="1" applyBorder="1" applyAlignment="1">
      <alignment wrapText="1"/>
    </xf>
    <xf numFmtId="169" fontId="10" fillId="0" borderId="17" xfId="0" applyNumberFormat="1" applyFont="1" applyBorder="1" applyAlignment="1">
      <alignment wrapText="1"/>
    </xf>
    <xf numFmtId="169" fontId="10" fillId="0" borderId="18" xfId="0" applyNumberFormat="1" applyFont="1" applyBorder="1" applyAlignment="1">
      <alignment wrapText="1"/>
    </xf>
    <xf numFmtId="169" fontId="10" fillId="0" borderId="22" xfId="0" applyNumberFormat="1" applyFont="1" applyBorder="1"/>
    <xf numFmtId="169" fontId="10" fillId="0" borderId="15" xfId="0" applyNumberFormat="1" applyFont="1" applyBorder="1"/>
    <xf numFmtId="169" fontId="10" fillId="0" borderId="16" xfId="0" applyNumberFormat="1" applyFont="1" applyBorder="1"/>
    <xf numFmtId="169" fontId="10" fillId="0" borderId="9" xfId="0" applyNumberFormat="1" applyFont="1" applyBorder="1"/>
    <xf numFmtId="169" fontId="10" fillId="0" borderId="23" xfId="0" applyNumberFormat="1" applyFont="1" applyBorder="1"/>
    <xf numFmtId="169" fontId="10" fillId="0" borderId="24" xfId="0" applyNumberFormat="1" applyFont="1" applyBorder="1"/>
    <xf numFmtId="169" fontId="2" fillId="0" borderId="3" xfId="0" applyNumberFormat="1" applyFont="1" applyBorder="1" applyAlignment="1">
      <alignment horizontal="center" vertical="top" wrapText="1"/>
    </xf>
    <xf numFmtId="169" fontId="2" fillId="0" borderId="4" xfId="0" applyNumberFormat="1" applyFont="1" applyBorder="1" applyAlignment="1">
      <alignment horizontal="center" vertical="top" wrapText="1"/>
    </xf>
    <xf numFmtId="169" fontId="2" fillId="0" borderId="5" xfId="0" applyNumberFormat="1" applyFont="1" applyBorder="1" applyAlignment="1">
      <alignment horizontal="right"/>
    </xf>
    <xf numFmtId="169" fontId="2" fillId="0" borderId="6" xfId="0" applyNumberFormat="1" applyFont="1" applyBorder="1" applyAlignment="1">
      <alignment horizontal="right"/>
    </xf>
    <xf numFmtId="169" fontId="2" fillId="0" borderId="7" xfId="0" applyNumberFormat="1" applyFont="1" applyBorder="1" applyAlignment="1">
      <alignment horizontal="right"/>
    </xf>
    <xf numFmtId="169" fontId="2" fillId="0" borderId="8" xfId="0" applyNumberFormat="1" applyFont="1" applyBorder="1" applyAlignment="1">
      <alignment horizontal="right"/>
    </xf>
    <xf numFmtId="169" fontId="2" fillId="0" borderId="3" xfId="0" applyNumberFormat="1" applyFont="1" applyBorder="1" applyAlignment="1">
      <alignment horizontal="right"/>
    </xf>
    <xf numFmtId="169" fontId="3" fillId="0" borderId="3" xfId="0" applyNumberFormat="1" applyFont="1" applyBorder="1" applyAlignment="1" applyProtection="1">
      <alignment horizontal="right"/>
      <protection locked="0"/>
    </xf>
    <xf numFmtId="169" fontId="2" fillId="0" borderId="4" xfId="0" applyNumberFormat="1" applyFont="1" applyBorder="1" applyAlignment="1">
      <alignment horizontal="right"/>
    </xf>
    <xf numFmtId="169" fontId="2" fillId="0" borderId="34" xfId="0" applyNumberFormat="1" applyFont="1" applyBorder="1" applyAlignment="1">
      <alignment horizontal="right"/>
    </xf>
    <xf numFmtId="169" fontId="2" fillId="0" borderId="22" xfId="0" applyNumberFormat="1" applyFont="1" applyBorder="1" applyAlignment="1">
      <alignment horizontal="right"/>
    </xf>
    <xf numFmtId="169" fontId="2" fillId="0" borderId="32" xfId="0" applyNumberFormat="1" applyFont="1" applyBorder="1" applyAlignment="1">
      <alignment horizontal="right"/>
    </xf>
    <xf numFmtId="169" fontId="2" fillId="0" borderId="1" xfId="0" applyNumberFormat="1" applyFont="1" applyBorder="1" applyAlignment="1">
      <alignment horizontal="right"/>
    </xf>
    <xf numFmtId="169" fontId="2" fillId="0" borderId="2" xfId="0" applyNumberFormat="1" applyFont="1" applyBorder="1" applyAlignment="1">
      <alignment horizontal="right"/>
    </xf>
    <xf numFmtId="169" fontId="2" fillId="0" borderId="9" xfId="0" applyNumberFormat="1" applyFont="1" applyBorder="1" applyAlignment="1">
      <alignment horizontal="right"/>
    </xf>
    <xf numFmtId="169" fontId="2" fillId="0" borderId="10" xfId="0" applyNumberFormat="1" applyFont="1" applyBorder="1" applyAlignment="1">
      <alignment horizontal="right"/>
    </xf>
    <xf numFmtId="169" fontId="3" fillId="2" borderId="3" xfId="0" applyNumberFormat="1" applyFont="1" applyFill="1" applyBorder="1" applyAlignment="1" applyProtection="1">
      <alignment horizontal="right"/>
      <protection locked="0"/>
    </xf>
    <xf numFmtId="169" fontId="3" fillId="0" borderId="3" xfId="0" applyNumberFormat="1" applyFont="1" applyBorder="1" applyAlignment="1">
      <alignment horizontal="right"/>
    </xf>
    <xf numFmtId="169" fontId="3" fillId="2" borderId="4" xfId="0" applyNumberFormat="1" applyFont="1" applyFill="1" applyBorder="1" applyAlignment="1" applyProtection="1">
      <alignment horizontal="right"/>
      <protection locked="0"/>
    </xf>
    <xf numFmtId="169" fontId="2" fillId="0" borderId="2" xfId="0" applyNumberFormat="1" applyFont="1" applyBorder="1"/>
    <xf numFmtId="169" fontId="2" fillId="0" borderId="1" xfId="0" applyNumberFormat="1" applyFont="1" applyBorder="1"/>
    <xf numFmtId="169" fontId="2" fillId="0" borderId="10" xfId="0" applyNumberFormat="1" applyFont="1" applyBorder="1"/>
    <xf numFmtId="169" fontId="2" fillId="0" borderId="0" xfId="0" applyNumberFormat="1" applyFont="1"/>
    <xf numFmtId="165" fontId="2" fillId="0" borderId="10" xfId="0" applyNumberFormat="1" applyFont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top" wrapText="1"/>
    </xf>
    <xf numFmtId="0" fontId="9" fillId="0" borderId="14" xfId="0" applyFont="1" applyBorder="1" applyAlignment="1">
      <alignment horizontal="center" vertical="top" wrapText="1"/>
    </xf>
    <xf numFmtId="0" fontId="6" fillId="0" borderId="0" xfId="0" applyFont="1" applyAlignment="1">
      <alignment horizontal="right" wrapText="1"/>
    </xf>
    <xf numFmtId="0" fontId="7" fillId="0" borderId="0" xfId="0" applyFont="1" applyAlignment="1">
      <alignment wrapText="1"/>
    </xf>
    <xf numFmtId="0" fontId="8" fillId="0" borderId="0" xfId="0" applyFont="1" applyAlignment="1">
      <alignment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126"/>
  <sheetViews>
    <sheetView showGridLines="0" tabSelected="1" workbookViewId="0">
      <selection sqref="A1:U1"/>
    </sheetView>
  </sheetViews>
  <sheetFormatPr defaultRowHeight="12.75" x14ac:dyDescent="0.2"/>
  <cols>
    <col min="1" max="1" width="52.7109375" customWidth="1"/>
    <col min="2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1"/>
      <c r="W1" s="31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2"/>
      <c r="W2" s="32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2"/>
      <c r="W3" s="32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2"/>
      <c r="W4" s="32"/>
    </row>
    <row r="5" spans="1:23" ht="15" customHeight="1" x14ac:dyDescent="0.25">
      <c r="A5" s="137" t="s">
        <v>4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3"/>
      <c r="W5" s="33"/>
    </row>
    <row r="6" spans="1:23" ht="12.75" customHeight="1" x14ac:dyDescent="0.2">
      <c r="A6" s="34" t="s">
        <v>91</v>
      </c>
      <c r="B6" s="34" t="s">
        <v>91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204782000</v>
      </c>
      <c r="C9" s="92">
        <v>-15051000</v>
      </c>
      <c r="D9" s="92"/>
      <c r="E9" s="92">
        <f>$B9       +$C9       +$D9</f>
        <v>189731000</v>
      </c>
      <c r="F9" s="93">
        <v>189731000</v>
      </c>
      <c r="G9" s="94">
        <v>189731000</v>
      </c>
      <c r="H9" s="93">
        <v>17932000</v>
      </c>
      <c r="I9" s="94">
        <v>17931682</v>
      </c>
      <c r="J9" s="93">
        <v>36547000</v>
      </c>
      <c r="K9" s="94">
        <v>22209239</v>
      </c>
      <c r="L9" s="93">
        <v>24758000</v>
      </c>
      <c r="M9" s="94">
        <v>19324970</v>
      </c>
      <c r="N9" s="93">
        <v>30140000</v>
      </c>
      <c r="O9" s="94">
        <v>73235610</v>
      </c>
      <c r="P9" s="93">
        <f>$H9       +$J9       +$L9       +$N9</f>
        <v>109377000</v>
      </c>
      <c r="Q9" s="94">
        <f>$I9       +$K9       +$M9       +$O9</f>
        <v>132701501</v>
      </c>
      <c r="R9" s="48">
        <f>IF(($L9       =0),0,((($N9       -$L9       )/$L9       )*100))</f>
        <v>21.738427982874224</v>
      </c>
      <c r="S9" s="49">
        <f>IF(($M9       =0),0,((($O9       -$M9       )/$M9       )*100))</f>
        <v>278.96881599298734</v>
      </c>
      <c r="T9" s="48">
        <f>IF(($E9       =0),0,(($P9       /$E9       )*100))</f>
        <v>57.648460188371956</v>
      </c>
      <c r="U9" s="50">
        <f>IF(($E9       =0),0,(($Q9       /$E9       )*100))</f>
        <v>69.941918294849032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19350000</v>
      </c>
      <c r="C10" s="92"/>
      <c r="D10" s="92"/>
      <c r="E10" s="92">
        <f t="shared" ref="E10:E15" si="0">$B10      +$C10      +$D10</f>
        <v>19350000</v>
      </c>
      <c r="F10" s="93">
        <v>19350000</v>
      </c>
      <c r="G10" s="94">
        <v>19350000</v>
      </c>
      <c r="H10" s="93">
        <v>4075000</v>
      </c>
      <c r="I10" s="94">
        <v>1254707</v>
      </c>
      <c r="J10" s="93">
        <v>4148000</v>
      </c>
      <c r="K10" s="94">
        <v>1429261</v>
      </c>
      <c r="L10" s="93">
        <v>2926000</v>
      </c>
      <c r="M10" s="94">
        <v>3241048</v>
      </c>
      <c r="N10" s="93">
        <v>5636000</v>
      </c>
      <c r="O10" s="94">
        <v>4702327</v>
      </c>
      <c r="P10" s="93">
        <f t="shared" ref="P10:P15" si="1">$H10      +$J10      +$L10      +$N10</f>
        <v>16785000</v>
      </c>
      <c r="Q10" s="94">
        <f t="shared" ref="Q10:Q15" si="2">$I10      +$K10      +$M10      +$O10</f>
        <v>10627343</v>
      </c>
      <c r="R10" s="48">
        <f t="shared" ref="R10:R15" si="3">IF(($L10      =0),0,((($N10      -$L10      )/$L10      )*100))</f>
        <v>92.617908407382089</v>
      </c>
      <c r="S10" s="49">
        <f t="shared" ref="S10:S15" si="4">IF(($M10      =0),0,((($O10      -$M10      )/$M10      )*100))</f>
        <v>45.086620130278845</v>
      </c>
      <c r="T10" s="48">
        <f t="shared" ref="T10:T14" si="5">IF(($E10      =0),0,(($P10      /$E10      )*100))</f>
        <v>86.744186046511629</v>
      </c>
      <c r="U10" s="50">
        <f t="shared" ref="U10:U14" si="6">IF(($E10      =0),0,(($Q10      /$E10      )*100))</f>
        <v>54.921669250645998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>
        <v>6000000</v>
      </c>
      <c r="C11" s="92">
        <v>-431000</v>
      </c>
      <c r="D11" s="92"/>
      <c r="E11" s="92">
        <f t="shared" si="0"/>
        <v>5569000</v>
      </c>
      <c r="F11" s="93">
        <v>5569000</v>
      </c>
      <c r="G11" s="94">
        <v>5569000</v>
      </c>
      <c r="H11" s="93">
        <v>1739000</v>
      </c>
      <c r="I11" s="94">
        <v>885684</v>
      </c>
      <c r="J11" s="93">
        <v>1244000</v>
      </c>
      <c r="K11" s="94">
        <v>1245813</v>
      </c>
      <c r="L11" s="93">
        <v>879000</v>
      </c>
      <c r="M11" s="94">
        <v>879809</v>
      </c>
      <c r="N11" s="93">
        <v>1117000</v>
      </c>
      <c r="O11" s="94">
        <v>310081</v>
      </c>
      <c r="P11" s="93">
        <f t="shared" si="1"/>
        <v>4979000</v>
      </c>
      <c r="Q11" s="94">
        <f t="shared" si="2"/>
        <v>3321387</v>
      </c>
      <c r="R11" s="48">
        <f t="shared" si="3"/>
        <v>27.076222980659843</v>
      </c>
      <c r="S11" s="49">
        <f t="shared" si="4"/>
        <v>-64.755873149740452</v>
      </c>
      <c r="T11" s="48">
        <f t="shared" si="5"/>
        <v>89.405638355180457</v>
      </c>
      <c r="U11" s="50">
        <f t="shared" si="6"/>
        <v>59.640635661698695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>
        <v>632204000</v>
      </c>
      <c r="C13" s="92">
        <v>-35464000</v>
      </c>
      <c r="D13" s="92"/>
      <c r="E13" s="92">
        <f t="shared" si="0"/>
        <v>596740000</v>
      </c>
      <c r="F13" s="93">
        <v>596740000</v>
      </c>
      <c r="G13" s="94">
        <v>596740000</v>
      </c>
      <c r="H13" s="93">
        <v>54853000</v>
      </c>
      <c r="I13" s="94">
        <v>18060815</v>
      </c>
      <c r="J13" s="93">
        <v>120016000</v>
      </c>
      <c r="K13" s="94">
        <v>86568417</v>
      </c>
      <c r="L13" s="93">
        <v>124521000</v>
      </c>
      <c r="M13" s="94">
        <v>76644774</v>
      </c>
      <c r="N13" s="93">
        <v>183162000</v>
      </c>
      <c r="O13" s="94">
        <v>266432483</v>
      </c>
      <c r="P13" s="93">
        <f t="shared" si="1"/>
        <v>482552000</v>
      </c>
      <c r="Q13" s="94">
        <f t="shared" si="2"/>
        <v>447706489</v>
      </c>
      <c r="R13" s="48">
        <f t="shared" si="3"/>
        <v>47.093261377598964</v>
      </c>
      <c r="S13" s="49">
        <f t="shared" si="4"/>
        <v>247.61989512814014</v>
      </c>
      <c r="T13" s="48">
        <f t="shared" si="5"/>
        <v>80.864698193518109</v>
      </c>
      <c r="U13" s="50">
        <f t="shared" si="6"/>
        <v>75.025386097798048</v>
      </c>
      <c r="V13" s="93">
        <v>6551000</v>
      </c>
      <c r="W13" s="94" t="s">
        <v>36</v>
      </c>
    </row>
    <row r="14" spans="1:23" ht="12.95" customHeight="1" x14ac:dyDescent="0.2">
      <c r="A14" s="47" t="s">
        <v>41</v>
      </c>
      <c r="B14" s="92">
        <v>6200000</v>
      </c>
      <c r="C14" s="92">
        <v>78879000</v>
      </c>
      <c r="D14" s="92"/>
      <c r="E14" s="92">
        <f t="shared" si="0"/>
        <v>85079000</v>
      </c>
      <c r="F14" s="93">
        <v>85079000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868536000</v>
      </c>
      <c r="C15" s="95">
        <f>SUM(C9:C14)</f>
        <v>27933000</v>
      </c>
      <c r="D15" s="95"/>
      <c r="E15" s="95">
        <f t="shared" si="0"/>
        <v>896469000</v>
      </c>
      <c r="F15" s="96">
        <f t="shared" ref="F15:O15" si="7">SUM(F9:F14)</f>
        <v>896469000</v>
      </c>
      <c r="G15" s="97">
        <f t="shared" si="7"/>
        <v>811390000</v>
      </c>
      <c r="H15" s="96">
        <f t="shared" si="7"/>
        <v>78599000</v>
      </c>
      <c r="I15" s="97">
        <f t="shared" si="7"/>
        <v>38132888</v>
      </c>
      <c r="J15" s="96">
        <f t="shared" si="7"/>
        <v>161955000</v>
      </c>
      <c r="K15" s="97">
        <f t="shared" si="7"/>
        <v>111452730</v>
      </c>
      <c r="L15" s="96">
        <f t="shared" si="7"/>
        <v>153084000</v>
      </c>
      <c r="M15" s="97">
        <f t="shared" si="7"/>
        <v>100090601</v>
      </c>
      <c r="N15" s="96">
        <f t="shared" si="7"/>
        <v>220055000</v>
      </c>
      <c r="O15" s="97">
        <f t="shared" si="7"/>
        <v>344680501</v>
      </c>
      <c r="P15" s="96">
        <f t="shared" si="1"/>
        <v>613693000</v>
      </c>
      <c r="Q15" s="97">
        <f t="shared" si="2"/>
        <v>594356720</v>
      </c>
      <c r="R15" s="52">
        <f t="shared" si="3"/>
        <v>43.747876982571661</v>
      </c>
      <c r="S15" s="53">
        <f t="shared" si="4"/>
        <v>244.36849969559077</v>
      </c>
      <c r="T15" s="52">
        <f>IF((SUM($E9:$E13))=0,0,(P15/(SUM($E9:$E13))*100))</f>
        <v>75.634774892468485</v>
      </c>
      <c r="U15" s="54">
        <f>IF((SUM($E9:$E13))=0,0,(Q15/(SUM($E9:$E13))*100))</f>
        <v>73.251669357522275</v>
      </c>
      <c r="V15" s="96">
        <f>SUM(V9:V14)</f>
        <v>6551000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>
        <v>158007000</v>
      </c>
      <c r="C17" s="92"/>
      <c r="D17" s="92"/>
      <c r="E17" s="92">
        <f t="shared" ref="E17:E24" si="8">$B17      +$C17      +$D17</f>
        <v>158007000</v>
      </c>
      <c r="F17" s="93">
        <v>158007000</v>
      </c>
      <c r="G17" s="94">
        <v>158007000</v>
      </c>
      <c r="H17" s="93">
        <v>6579000</v>
      </c>
      <c r="I17" s="94"/>
      <c r="J17" s="93">
        <v>67526000</v>
      </c>
      <c r="K17" s="94"/>
      <c r="L17" s="93">
        <v>35568000</v>
      </c>
      <c r="M17" s="94">
        <v>17764719</v>
      </c>
      <c r="N17" s="93">
        <v>48334000</v>
      </c>
      <c r="O17" s="94">
        <v>119788965</v>
      </c>
      <c r="P17" s="93">
        <f t="shared" ref="P17:P24" si="9">$H17      +$J17      +$L17      +$N17</f>
        <v>158007000</v>
      </c>
      <c r="Q17" s="94">
        <f t="shared" ref="Q17:Q24" si="10">$I17      +$K17      +$M17      +$O17</f>
        <v>137553684</v>
      </c>
      <c r="R17" s="48">
        <f t="shared" ref="R17:R24" si="11">IF(($L17      =0),0,((($N17      -$L17      )/$L17      )*100))</f>
        <v>35.891812865497073</v>
      </c>
      <c r="S17" s="49">
        <f t="shared" ref="S17:S24" si="12">IF(($M17      =0),0,((($O17      -$M17      )/$M17      )*100))</f>
        <v>574.30824546113001</v>
      </c>
      <c r="T17" s="48">
        <f t="shared" ref="T17:T23" si="13">IF(($E17      =0),0,(($P17      /$E17      )*100))</f>
        <v>100</v>
      </c>
      <c r="U17" s="50">
        <f t="shared" ref="U17:U23" si="14">IF(($E17      =0),0,(($Q17      /$E17      )*100))</f>
        <v>87.055436784446258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>
        <v>55200000</v>
      </c>
      <c r="C20" s="92">
        <v>6500000</v>
      </c>
      <c r="D20" s="92"/>
      <c r="E20" s="92">
        <f t="shared" si="8"/>
        <v>61700000</v>
      </c>
      <c r="F20" s="93">
        <v>61700000</v>
      </c>
      <c r="G20" s="94">
        <v>61700000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213207000</v>
      </c>
      <c r="C24" s="95">
        <f>SUM(C17:C23)</f>
        <v>6500000</v>
      </c>
      <c r="D24" s="95"/>
      <c r="E24" s="95">
        <f t="shared" si="8"/>
        <v>219707000</v>
      </c>
      <c r="F24" s="96">
        <f t="shared" ref="F24:O24" si="15">SUM(F17:F23)</f>
        <v>219707000</v>
      </c>
      <c r="G24" s="97">
        <f t="shared" si="15"/>
        <v>219707000</v>
      </c>
      <c r="H24" s="96">
        <f t="shared" si="15"/>
        <v>6579000</v>
      </c>
      <c r="I24" s="97">
        <f t="shared" si="15"/>
        <v>0</v>
      </c>
      <c r="J24" s="96">
        <f t="shared" si="15"/>
        <v>67526000</v>
      </c>
      <c r="K24" s="97">
        <f t="shared" si="15"/>
        <v>0</v>
      </c>
      <c r="L24" s="96">
        <f t="shared" si="15"/>
        <v>35568000</v>
      </c>
      <c r="M24" s="97">
        <f t="shared" si="15"/>
        <v>17764719</v>
      </c>
      <c r="N24" s="96">
        <f t="shared" si="15"/>
        <v>48334000</v>
      </c>
      <c r="O24" s="97">
        <f t="shared" si="15"/>
        <v>119788965</v>
      </c>
      <c r="P24" s="96">
        <f t="shared" si="9"/>
        <v>158007000</v>
      </c>
      <c r="Q24" s="97">
        <f t="shared" si="10"/>
        <v>137553684</v>
      </c>
      <c r="R24" s="52">
        <f t="shared" si="11"/>
        <v>35.891812865497073</v>
      </c>
      <c r="S24" s="53">
        <f t="shared" si="12"/>
        <v>574.30824546113001</v>
      </c>
      <c r="T24" s="52">
        <f>IF(($E24-$E19-$E23)   =0,0,($P24   /($E24-$E19-$E23)   )*100)</f>
        <v>71.917144196589092</v>
      </c>
      <c r="U24" s="54">
        <f>IF(($E24-$E19-$E23)   =0,0,($Q24   /($E24-$E19-$E23)   )*100)</f>
        <v>62.607784003240688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IF(($L26      =0),0,((($N26      -$L26      )/$L26      )*100))</f>
        <v>0</v>
      </c>
      <c r="S26" s="49">
        <f>IF(($M26      =0),0,((($O26      -$M26      )/$M26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IF(($L27      =0),0,((($N27      -$L27      )/$L27      )*100))</f>
        <v>0</v>
      </c>
      <c r="S27" s="49">
        <f>IF(($M27      =0),0,((($O27      -$M27      )/$M27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>
        <v>2831055000</v>
      </c>
      <c r="C28" s="92">
        <v>-670000000</v>
      </c>
      <c r="D28" s="92"/>
      <c r="E28" s="92">
        <f>$B28      +$C28      +$D28</f>
        <v>2161055000</v>
      </c>
      <c r="F28" s="93">
        <v>2161055000</v>
      </c>
      <c r="G28" s="94">
        <v>2161055000</v>
      </c>
      <c r="H28" s="93">
        <v>132554000</v>
      </c>
      <c r="I28" s="94">
        <v>57680241</v>
      </c>
      <c r="J28" s="93">
        <v>432747000</v>
      </c>
      <c r="K28" s="94">
        <v>126118325</v>
      </c>
      <c r="L28" s="93">
        <v>407600000</v>
      </c>
      <c r="M28" s="94">
        <v>201976344</v>
      </c>
      <c r="N28" s="93">
        <v>706828000</v>
      </c>
      <c r="O28" s="94">
        <v>981716743</v>
      </c>
      <c r="P28" s="93">
        <f>$H28      +$J28      +$L28      +$N28</f>
        <v>1679729000</v>
      </c>
      <c r="Q28" s="94">
        <f>$I28      +$K28      +$M28      +$O28</f>
        <v>1367491653</v>
      </c>
      <c r="R28" s="48">
        <f>IF(($L28      =0),0,((($N28      -$L28      )/$L28      )*100))</f>
        <v>73.412168792934253</v>
      </c>
      <c r="S28" s="49">
        <f>IF(($M28      =0),0,((($O28      -$M28      )/$M28      )*100))</f>
        <v>386.05530903163594</v>
      </c>
      <c r="T28" s="48">
        <f>IF(($E28      =0),0,(($P28      /$E28      )*100))</f>
        <v>77.727267468898305</v>
      </c>
      <c r="U28" s="50">
        <f>IF(($E28      =0),0,(($Q28      /$E28      )*100))</f>
        <v>63.278891698730476</v>
      </c>
      <c r="V28" s="93">
        <v>262918000</v>
      </c>
      <c r="W28" s="94" t="s">
        <v>36</v>
      </c>
    </row>
    <row r="29" spans="1:23" ht="12.95" customHeight="1" x14ac:dyDescent="0.2">
      <c r="A29" s="47" t="s">
        <v>55</v>
      </c>
      <c r="B29" s="92">
        <v>5402000</v>
      </c>
      <c r="C29" s="92"/>
      <c r="D29" s="92"/>
      <c r="E29" s="92">
        <f>$B29      +$C29      +$D29</f>
        <v>5402000</v>
      </c>
      <c r="F29" s="93">
        <v>5402000</v>
      </c>
      <c r="G29" s="94">
        <v>5402000</v>
      </c>
      <c r="H29" s="93">
        <v>925000</v>
      </c>
      <c r="I29" s="94">
        <v>406975</v>
      </c>
      <c r="J29" s="93">
        <v>1813000</v>
      </c>
      <c r="K29" s="94">
        <v>945356</v>
      </c>
      <c r="L29" s="93">
        <v>797000</v>
      </c>
      <c r="M29" s="94">
        <v>312424</v>
      </c>
      <c r="N29" s="93">
        <v>1470000</v>
      </c>
      <c r="O29" s="94">
        <v>556530</v>
      </c>
      <c r="P29" s="93">
        <f>$H29      +$J29      +$L29      +$N29</f>
        <v>5005000</v>
      </c>
      <c r="Q29" s="94">
        <f>$I29      +$K29      +$M29      +$O29</f>
        <v>2221285</v>
      </c>
      <c r="R29" s="48">
        <f>IF(($L29      =0),0,((($N29      -$L29      )/$L29      )*100))</f>
        <v>84.441656210790455</v>
      </c>
      <c r="S29" s="49">
        <f>IF(($M29      =0),0,((($O29      -$M29      )/$M29      )*100))</f>
        <v>78.132921926612553</v>
      </c>
      <c r="T29" s="48">
        <f>IF(($E29      =0),0,(($P29      /$E29      )*100))</f>
        <v>92.650870048130315</v>
      </c>
      <c r="U29" s="50">
        <f>IF(($E29      =0),0,(($Q29      /$E29      )*100))</f>
        <v>41.119677897075157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2836457000</v>
      </c>
      <c r="C30" s="95">
        <f>SUM(C26:C29)</f>
        <v>-670000000</v>
      </c>
      <c r="D30" s="95"/>
      <c r="E30" s="95">
        <f>$B30      +$C30      +$D30</f>
        <v>2166457000</v>
      </c>
      <c r="F30" s="96">
        <f t="shared" ref="F30:O30" si="16">SUM(F26:F29)</f>
        <v>2166457000</v>
      </c>
      <c r="G30" s="97">
        <f t="shared" si="16"/>
        <v>2166457000</v>
      </c>
      <c r="H30" s="96">
        <f t="shared" si="16"/>
        <v>133479000</v>
      </c>
      <c r="I30" s="97">
        <f t="shared" si="16"/>
        <v>58087216</v>
      </c>
      <c r="J30" s="96">
        <f t="shared" si="16"/>
        <v>434560000</v>
      </c>
      <c r="K30" s="97">
        <f t="shared" si="16"/>
        <v>127063681</v>
      </c>
      <c r="L30" s="96">
        <f t="shared" si="16"/>
        <v>408397000</v>
      </c>
      <c r="M30" s="97">
        <f t="shared" si="16"/>
        <v>202288768</v>
      </c>
      <c r="N30" s="96">
        <f t="shared" si="16"/>
        <v>708298000</v>
      </c>
      <c r="O30" s="97">
        <f t="shared" si="16"/>
        <v>982273273</v>
      </c>
      <c r="P30" s="96">
        <f>$H30      +$J30      +$L30      +$N30</f>
        <v>1684734000</v>
      </c>
      <c r="Q30" s="97">
        <f>$I30      +$K30      +$M30      +$O30</f>
        <v>1369712938</v>
      </c>
      <c r="R30" s="52">
        <f>IF(($L30      =0),0,((($N30      -$L30      )/$L30      )*100))</f>
        <v>73.433693195591545</v>
      </c>
      <c r="S30" s="53">
        <f>IF(($M30      =0),0,((($O30      -$M30      )/$M30      )*100))</f>
        <v>385.57973965217883</v>
      </c>
      <c r="T30" s="52">
        <f>IF($E30   =0,0,($P30   /$E30   )*100)</f>
        <v>77.764479054973165</v>
      </c>
      <c r="U30" s="54">
        <f>IF($E30   =0,0,($Q30   /$E30   )*100)</f>
        <v>63.223638318231103</v>
      </c>
      <c r="V30" s="96">
        <f>SUM(V26:V29)</f>
        <v>262918000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82481000</v>
      </c>
      <c r="C32" s="92">
        <v>-3727000</v>
      </c>
      <c r="D32" s="92"/>
      <c r="E32" s="92">
        <f>$B32      +$C32      +$D32</f>
        <v>78754000</v>
      </c>
      <c r="F32" s="93">
        <v>78754000</v>
      </c>
      <c r="G32" s="94">
        <v>78754000</v>
      </c>
      <c r="H32" s="93">
        <v>15835000</v>
      </c>
      <c r="I32" s="94">
        <v>5070788</v>
      </c>
      <c r="J32" s="93">
        <v>20622000</v>
      </c>
      <c r="K32" s="94">
        <v>13080867</v>
      </c>
      <c r="L32" s="93">
        <v>17897000</v>
      </c>
      <c r="M32" s="94">
        <v>29271048</v>
      </c>
      <c r="N32" s="93">
        <v>13125000</v>
      </c>
      <c r="O32" s="94">
        <v>35537718</v>
      </c>
      <c r="P32" s="93">
        <f>$H32      +$J32      +$L32      +$N32</f>
        <v>67479000</v>
      </c>
      <c r="Q32" s="94">
        <f>$I32      +$K32      +$M32      +$O32</f>
        <v>82960421</v>
      </c>
      <c r="R32" s="48">
        <f>IF(($L32      =0),0,((($N32      -$L32      )/$L32      )*100))</f>
        <v>-26.663686651394087</v>
      </c>
      <c r="S32" s="49">
        <f>IF(($M32      =0),0,((($O32      -$M32      )/$M32      )*100))</f>
        <v>21.409107046662626</v>
      </c>
      <c r="T32" s="48">
        <f>IF(($E32      =0),0,(($P32      /$E32      )*100))</f>
        <v>85.683266881682201</v>
      </c>
      <c r="U32" s="50">
        <f>IF(($E32      =0),0,(($Q32      /$E32      )*100))</f>
        <v>105.3412156842827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82481000</v>
      </c>
      <c r="C33" s="95">
        <f>C32</f>
        <v>-3727000</v>
      </c>
      <c r="D33" s="95"/>
      <c r="E33" s="95">
        <f>$B33      +$C33      +$D33</f>
        <v>78754000</v>
      </c>
      <c r="F33" s="96">
        <f t="shared" ref="F33:O33" si="17">F32</f>
        <v>78754000</v>
      </c>
      <c r="G33" s="97">
        <f t="shared" si="17"/>
        <v>78754000</v>
      </c>
      <c r="H33" s="96">
        <f t="shared" si="17"/>
        <v>15835000</v>
      </c>
      <c r="I33" s="97">
        <f t="shared" si="17"/>
        <v>5070788</v>
      </c>
      <c r="J33" s="96">
        <f t="shared" si="17"/>
        <v>20622000</v>
      </c>
      <c r="K33" s="97">
        <f t="shared" si="17"/>
        <v>13080867</v>
      </c>
      <c r="L33" s="96">
        <f t="shared" si="17"/>
        <v>17897000</v>
      </c>
      <c r="M33" s="97">
        <f t="shared" si="17"/>
        <v>29271048</v>
      </c>
      <c r="N33" s="96">
        <f t="shared" si="17"/>
        <v>13125000</v>
      </c>
      <c r="O33" s="97">
        <f t="shared" si="17"/>
        <v>35537718</v>
      </c>
      <c r="P33" s="96">
        <f>$H33      +$J33      +$L33      +$N33</f>
        <v>67479000</v>
      </c>
      <c r="Q33" s="97">
        <f>$I33      +$K33      +$M33      +$O33</f>
        <v>82960421</v>
      </c>
      <c r="R33" s="52">
        <f>IF(($L33      =0),0,((($N33      -$L33      )/$L33      )*100))</f>
        <v>-26.663686651394087</v>
      </c>
      <c r="S33" s="53">
        <f>IF(($M33      =0),0,((($O33      -$M33      )/$M33      )*100))</f>
        <v>21.409107046662626</v>
      </c>
      <c r="T33" s="52">
        <f>IF($E33   =0,0,($P33   /$E33   )*100)</f>
        <v>85.683266881682201</v>
      </c>
      <c r="U33" s="54">
        <f>IF($E33   =0,0,($Q33   /$E33   )*100)</f>
        <v>105.3412156842827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158872000</v>
      </c>
      <c r="C35" s="92">
        <v>-11982000</v>
      </c>
      <c r="D35" s="92"/>
      <c r="E35" s="92">
        <f t="shared" ref="E35:E40" si="18">$B35      +$C35      +$D35</f>
        <v>146890000</v>
      </c>
      <c r="F35" s="93">
        <v>146890000</v>
      </c>
      <c r="G35" s="94">
        <v>146890000</v>
      </c>
      <c r="H35" s="93">
        <v>13500000</v>
      </c>
      <c r="I35" s="94">
        <v>15155895</v>
      </c>
      <c r="J35" s="93">
        <v>25435000</v>
      </c>
      <c r="K35" s="94">
        <v>42288649</v>
      </c>
      <c r="L35" s="93">
        <v>51121000</v>
      </c>
      <c r="M35" s="94">
        <v>17233629</v>
      </c>
      <c r="N35" s="93">
        <v>34318000</v>
      </c>
      <c r="O35" s="94">
        <v>43322096</v>
      </c>
      <c r="P35" s="93">
        <f t="shared" ref="P35:P40" si="19">$H35      +$J35      +$L35      +$N35</f>
        <v>124374000</v>
      </c>
      <c r="Q35" s="94">
        <f t="shared" ref="Q35:Q40" si="20">$I35      +$K35      +$M35      +$O35</f>
        <v>118000269</v>
      </c>
      <c r="R35" s="48">
        <f t="shared" ref="R35:R40" si="21">IF(($L35      =0),0,((($N35      -$L35      )/$L35      )*100))</f>
        <v>-32.869075331077248</v>
      </c>
      <c r="S35" s="49">
        <f t="shared" ref="S35:S40" si="22">IF(($M35      =0),0,((($O35      -$M35      )/$M35      )*100))</f>
        <v>151.381157155002</v>
      </c>
      <c r="T35" s="48">
        <f t="shared" ref="T35:T39" si="23">IF(($E35      =0),0,(($P35      /$E35      )*100))</f>
        <v>84.671522908298726</v>
      </c>
      <c r="U35" s="50">
        <f t="shared" ref="U35:U39" si="24">IF(($E35      =0),0,(($Q35      /$E35      )*100))</f>
        <v>80.332404520389417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>
        <v>137089000</v>
      </c>
      <c r="C36" s="92">
        <v>-24150000</v>
      </c>
      <c r="D36" s="92"/>
      <c r="E36" s="92">
        <f t="shared" si="18"/>
        <v>112939000</v>
      </c>
      <c r="F36" s="93">
        <v>112939000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>
        <v>20000000</v>
      </c>
      <c r="C38" s="92">
        <v>-6000000</v>
      </c>
      <c r="D38" s="92"/>
      <c r="E38" s="92">
        <f t="shared" si="18"/>
        <v>14000000</v>
      </c>
      <c r="F38" s="93">
        <v>14000000</v>
      </c>
      <c r="G38" s="94">
        <v>14000000</v>
      </c>
      <c r="H38" s="93">
        <v>52000</v>
      </c>
      <c r="I38" s="94">
        <v>53164</v>
      </c>
      <c r="J38" s="93">
        <v>2525000</v>
      </c>
      <c r="K38" s="94">
        <v>2429860</v>
      </c>
      <c r="L38" s="93">
        <v>3509000</v>
      </c>
      <c r="M38" s="94">
        <v>7654219</v>
      </c>
      <c r="N38" s="93">
        <v>7840000</v>
      </c>
      <c r="O38" s="94">
        <v>2244738</v>
      </c>
      <c r="P38" s="93">
        <f t="shared" si="19"/>
        <v>13926000</v>
      </c>
      <c r="Q38" s="94">
        <f t="shared" si="20"/>
        <v>12381981</v>
      </c>
      <c r="R38" s="48">
        <f t="shared" si="21"/>
        <v>123.42547734397264</v>
      </c>
      <c r="S38" s="49">
        <f t="shared" si="22"/>
        <v>-70.673193437501595</v>
      </c>
      <c r="T38" s="48">
        <f t="shared" si="23"/>
        <v>99.471428571428561</v>
      </c>
      <c r="U38" s="50">
        <f t="shared" si="24"/>
        <v>88.442721428571431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315961000</v>
      </c>
      <c r="C40" s="95">
        <f>SUM(C35:C39)</f>
        <v>-42132000</v>
      </c>
      <c r="D40" s="95"/>
      <c r="E40" s="95">
        <f t="shared" si="18"/>
        <v>273829000</v>
      </c>
      <c r="F40" s="96">
        <f t="shared" ref="F40:O40" si="25">SUM(F35:F39)</f>
        <v>273829000</v>
      </c>
      <c r="G40" s="97">
        <f t="shared" si="25"/>
        <v>160890000</v>
      </c>
      <c r="H40" s="96">
        <f t="shared" si="25"/>
        <v>13552000</v>
      </c>
      <c r="I40" s="97">
        <f t="shared" si="25"/>
        <v>15209059</v>
      </c>
      <c r="J40" s="96">
        <f t="shared" si="25"/>
        <v>27960000</v>
      </c>
      <c r="K40" s="97">
        <f t="shared" si="25"/>
        <v>44718509</v>
      </c>
      <c r="L40" s="96">
        <f t="shared" si="25"/>
        <v>54630000</v>
      </c>
      <c r="M40" s="97">
        <f t="shared" si="25"/>
        <v>24887848</v>
      </c>
      <c r="N40" s="96">
        <f t="shared" si="25"/>
        <v>42158000</v>
      </c>
      <c r="O40" s="97">
        <f t="shared" si="25"/>
        <v>45566834</v>
      </c>
      <c r="P40" s="96">
        <f t="shared" si="19"/>
        <v>138300000</v>
      </c>
      <c r="Q40" s="97">
        <f t="shared" si="20"/>
        <v>130382250</v>
      </c>
      <c r="R40" s="52">
        <f t="shared" si="21"/>
        <v>-22.829946915614133</v>
      </c>
      <c r="S40" s="53">
        <f t="shared" si="22"/>
        <v>83.088686494710188</v>
      </c>
      <c r="T40" s="52">
        <f>IF((+$E35+$E38) =0,0,(P40   /(+$E35+$E38) )*100)</f>
        <v>85.959351109453664</v>
      </c>
      <c r="U40" s="54">
        <f>IF((+$E35+$E38) =0,0,(Q40   /(+$E35+$E38) )*100)</f>
        <v>81.038131642737284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IF(($L42      =0),0,((($N42      -$L42      )/$L42      )*100))</f>
        <v>0</v>
      </c>
      <c r="S42" s="49">
        <f t="shared" ref="S42:S53" si="30">IF(($M42      =0),0,((($O42      -$M42      )/$M42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>
        <v>751944000</v>
      </c>
      <c r="C44" s="92">
        <v>-95743000</v>
      </c>
      <c r="D44" s="92"/>
      <c r="E44" s="92">
        <f t="shared" si="26"/>
        <v>656201000</v>
      </c>
      <c r="F44" s="93">
        <v>656201000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>
        <v>194766000</v>
      </c>
      <c r="C51" s="92">
        <v>-10476000</v>
      </c>
      <c r="D51" s="92"/>
      <c r="E51" s="92">
        <f t="shared" si="26"/>
        <v>184290000</v>
      </c>
      <c r="F51" s="93">
        <v>184290000</v>
      </c>
      <c r="G51" s="94">
        <v>184290000</v>
      </c>
      <c r="H51" s="93">
        <v>1447000</v>
      </c>
      <c r="I51" s="94">
        <v>236692</v>
      </c>
      <c r="J51" s="93">
        <v>32286000</v>
      </c>
      <c r="K51" s="94">
        <v>29364515</v>
      </c>
      <c r="L51" s="93">
        <v>38567000</v>
      </c>
      <c r="M51" s="94">
        <v>31057445</v>
      </c>
      <c r="N51" s="93">
        <v>83394000</v>
      </c>
      <c r="O51" s="94">
        <v>69152608</v>
      </c>
      <c r="P51" s="93">
        <f t="shared" si="27"/>
        <v>155694000</v>
      </c>
      <c r="Q51" s="94">
        <f t="shared" si="28"/>
        <v>129811260</v>
      </c>
      <c r="R51" s="48">
        <f t="shared" si="29"/>
        <v>116.23149324552078</v>
      </c>
      <c r="S51" s="49">
        <f t="shared" si="30"/>
        <v>122.66032508469387</v>
      </c>
      <c r="T51" s="48">
        <f t="shared" si="31"/>
        <v>84.483151554615006</v>
      </c>
      <c r="U51" s="50">
        <f t="shared" si="32"/>
        <v>70.438580498127948</v>
      </c>
      <c r="V51" s="93">
        <v>7809000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946710000</v>
      </c>
      <c r="C53" s="95">
        <f>SUM(C42:C52)</f>
        <v>-106219000</v>
      </c>
      <c r="D53" s="95"/>
      <c r="E53" s="95">
        <f t="shared" si="26"/>
        <v>840491000</v>
      </c>
      <c r="F53" s="96">
        <f t="shared" ref="F53:O53" si="33">SUM(F42:F52)</f>
        <v>840491000</v>
      </c>
      <c r="G53" s="97">
        <f t="shared" si="33"/>
        <v>184290000</v>
      </c>
      <c r="H53" s="96">
        <f t="shared" si="33"/>
        <v>1447000</v>
      </c>
      <c r="I53" s="97">
        <f t="shared" si="33"/>
        <v>236692</v>
      </c>
      <c r="J53" s="96">
        <f t="shared" si="33"/>
        <v>32286000</v>
      </c>
      <c r="K53" s="97">
        <f t="shared" si="33"/>
        <v>29364515</v>
      </c>
      <c r="L53" s="96">
        <f t="shared" si="33"/>
        <v>38567000</v>
      </c>
      <c r="M53" s="97">
        <f t="shared" si="33"/>
        <v>31057445</v>
      </c>
      <c r="N53" s="96">
        <f t="shared" si="33"/>
        <v>83394000</v>
      </c>
      <c r="O53" s="97">
        <f t="shared" si="33"/>
        <v>69152608</v>
      </c>
      <c r="P53" s="96">
        <f t="shared" si="27"/>
        <v>155694000</v>
      </c>
      <c r="Q53" s="97">
        <f t="shared" si="28"/>
        <v>129811260</v>
      </c>
      <c r="R53" s="52">
        <f t="shared" si="29"/>
        <v>116.23149324552078</v>
      </c>
      <c r="S53" s="53">
        <f t="shared" si="30"/>
        <v>122.66032508469387</v>
      </c>
      <c r="T53" s="52">
        <f>IF((+$E43+$E45+$E47+$E48+$E51) =0,0,(P53   /(+$E43+$E45+$E47+$E48+$E51) )*100)</f>
        <v>84.483151554615006</v>
      </c>
      <c r="U53" s="54">
        <f>IF((+$E43+$E45+$E47+$E48+$E51) =0,0,(Q53   /(+$E43+$E45+$E47+$E48+$E51) )*100)</f>
        <v>70.438580498127948</v>
      </c>
      <c r="V53" s="96">
        <f>SUM(V42:V52)</f>
        <v>7809000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IF(($L55      =0),0,((($N55      -$L55      )/$L55      )*100))</f>
        <v>0</v>
      </c>
      <c r="S55" s="49">
        <f>IF(($M55      =0),0,((($O55      -$M55      )/$M55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IF(($L56      =0),0,((($N56      -$L56      )/$L56      )*100))</f>
        <v>0</v>
      </c>
      <c r="S56" s="49">
        <f>IF(($M56      =0),0,((($O56      -$M56      )/$M56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IF(($L57      =0),0,((($N57      -$L57      )/$L57      )*100))</f>
        <v>0</v>
      </c>
      <c r="S57" s="49">
        <f>IF(($M57      =0),0,((($O57      -$M57      )/$M57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IF(($L58      =0),0,((($N58      -$L58      )/$L58      )*100))</f>
        <v>0</v>
      </c>
      <c r="S58" s="49">
        <f>IF(($M58      =0),0,((($O58      -$M58      )/$M58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IF(($L59      =0),0,((($N59      -$L59      )/$L59      )*100))</f>
        <v>0</v>
      </c>
      <c r="S59" s="58">
        <f>IF(($M59      =0),0,((($O59      -$M59      )/$M59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IF(($L61      =0),0,((($N61      -$L61      )/$L61      )*100))</f>
        <v>0</v>
      </c>
      <c r="S61" s="49">
        <f t="shared" ref="S61:S67" si="39">IF(($M61      =0),0,((($O61      -$M61      )/$M61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>
        <v>2096123000</v>
      </c>
      <c r="C65" s="92">
        <v>-167089000</v>
      </c>
      <c r="D65" s="92"/>
      <c r="E65" s="92">
        <f t="shared" si="35"/>
        <v>1929034000</v>
      </c>
      <c r="F65" s="93">
        <v>1929034000</v>
      </c>
      <c r="G65" s="94">
        <v>1929034000</v>
      </c>
      <c r="H65" s="93">
        <v>293952000</v>
      </c>
      <c r="I65" s="94">
        <v>129490898</v>
      </c>
      <c r="J65" s="93">
        <v>392915000</v>
      </c>
      <c r="K65" s="94">
        <v>239451018</v>
      </c>
      <c r="L65" s="93">
        <v>518113000</v>
      </c>
      <c r="M65" s="94">
        <v>256733759</v>
      </c>
      <c r="N65" s="93">
        <v>598175000</v>
      </c>
      <c r="O65" s="94">
        <v>753843829</v>
      </c>
      <c r="P65" s="93">
        <f t="shared" si="36"/>
        <v>1803155000</v>
      </c>
      <c r="Q65" s="94">
        <f t="shared" si="37"/>
        <v>1379519504</v>
      </c>
      <c r="R65" s="48">
        <f t="shared" si="38"/>
        <v>15.452613619036773</v>
      </c>
      <c r="S65" s="49">
        <f t="shared" si="39"/>
        <v>193.6286337785441</v>
      </c>
      <c r="T65" s="48">
        <f t="shared" si="40"/>
        <v>93.474505892586663</v>
      </c>
      <c r="U65" s="50">
        <f t="shared" si="41"/>
        <v>71.513488305545678</v>
      </c>
      <c r="V65" s="93">
        <v>88998000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2096123000</v>
      </c>
      <c r="C66" s="95">
        <f>SUM(C61:C65)</f>
        <v>-167089000</v>
      </c>
      <c r="D66" s="95"/>
      <c r="E66" s="95">
        <f t="shared" si="35"/>
        <v>1929034000</v>
      </c>
      <c r="F66" s="96">
        <f t="shared" ref="F66:O66" si="42">SUM(F61:F65)</f>
        <v>1929034000</v>
      </c>
      <c r="G66" s="97">
        <f t="shared" si="42"/>
        <v>1929034000</v>
      </c>
      <c r="H66" s="96">
        <f t="shared" si="42"/>
        <v>293952000</v>
      </c>
      <c r="I66" s="97">
        <f t="shared" si="42"/>
        <v>129490898</v>
      </c>
      <c r="J66" s="96">
        <f t="shared" si="42"/>
        <v>392915000</v>
      </c>
      <c r="K66" s="97">
        <f t="shared" si="42"/>
        <v>239451018</v>
      </c>
      <c r="L66" s="96">
        <f t="shared" si="42"/>
        <v>518113000</v>
      </c>
      <c r="M66" s="97">
        <f t="shared" si="42"/>
        <v>256733759</v>
      </c>
      <c r="N66" s="96">
        <f t="shared" si="42"/>
        <v>598175000</v>
      </c>
      <c r="O66" s="97">
        <f t="shared" si="42"/>
        <v>753843829</v>
      </c>
      <c r="P66" s="96">
        <f t="shared" si="36"/>
        <v>1803155000</v>
      </c>
      <c r="Q66" s="97">
        <f t="shared" si="37"/>
        <v>1379519504</v>
      </c>
      <c r="R66" s="52">
        <f t="shared" si="38"/>
        <v>15.452613619036773</v>
      </c>
      <c r="S66" s="53">
        <f t="shared" si="39"/>
        <v>193.6286337785441</v>
      </c>
      <c r="T66" s="52">
        <f>IF((+$E61+$E63+$E64++$E65) =0,0,(P66   /(+$E61+$E63+$E64+$E65) )*100)</f>
        <v>93.474505892586663</v>
      </c>
      <c r="U66" s="54">
        <f>IF((+$E61+$E63+$E65) =0,0,(Q66  /(+$E61+$E63+$E65) )*100)</f>
        <v>71.513488305545678</v>
      </c>
      <c r="V66" s="96">
        <f>SUM(V61:V65)</f>
        <v>88998000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7359475000</v>
      </c>
      <c r="C67" s="104">
        <f>SUM(C9:C14,C17:C23,C26:C29,C32,C35:C39,C42:C52,C55:C58,C61:C65)</f>
        <v>-954734000</v>
      </c>
      <c r="D67" s="104"/>
      <c r="E67" s="104">
        <f t="shared" si="35"/>
        <v>6404741000</v>
      </c>
      <c r="F67" s="105">
        <f t="shared" ref="F67:O67" si="43">SUM(F9:F14,F17:F23,F26:F29,F32,F35:F39,F42:F52,F55:F58,F61:F65)</f>
        <v>6404741000</v>
      </c>
      <c r="G67" s="106">
        <f t="shared" si="43"/>
        <v>5550522000</v>
      </c>
      <c r="H67" s="105">
        <f t="shared" si="43"/>
        <v>543443000</v>
      </c>
      <c r="I67" s="106">
        <f t="shared" si="43"/>
        <v>246227541</v>
      </c>
      <c r="J67" s="105">
        <f t="shared" si="43"/>
        <v>1137824000</v>
      </c>
      <c r="K67" s="106">
        <f t="shared" si="43"/>
        <v>565131320</v>
      </c>
      <c r="L67" s="105">
        <f t="shared" si="43"/>
        <v>1226256000</v>
      </c>
      <c r="M67" s="106">
        <f t="shared" si="43"/>
        <v>662094188</v>
      </c>
      <c r="N67" s="105">
        <f t="shared" si="43"/>
        <v>1713539000</v>
      </c>
      <c r="O67" s="106">
        <f t="shared" si="43"/>
        <v>2350843728</v>
      </c>
      <c r="P67" s="105">
        <f t="shared" si="36"/>
        <v>4621062000</v>
      </c>
      <c r="Q67" s="106">
        <f t="shared" si="37"/>
        <v>3824296777</v>
      </c>
      <c r="R67" s="61">
        <f t="shared" si="38"/>
        <v>39.737461019558722</v>
      </c>
      <c r="S67" s="62">
        <f t="shared" si="39"/>
        <v>255.06182815185804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83.254547950625181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68.899767931736861</v>
      </c>
      <c r="V67" s="105">
        <f>SUM(V9:V14,V17:V23,V26:V29,V32,V35:V39,V42:V52,V55:V58,V61:V65)</f>
        <v>366276000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459753000</v>
      </c>
      <c r="C69" s="92">
        <v>-100748000</v>
      </c>
      <c r="D69" s="92"/>
      <c r="E69" s="92">
        <f>$B69      +$C69      +$D69</f>
        <v>359005000</v>
      </c>
      <c r="F69" s="93">
        <v>359005000</v>
      </c>
      <c r="G69" s="94">
        <v>359005000</v>
      </c>
      <c r="H69" s="93">
        <v>89302000</v>
      </c>
      <c r="I69" s="94">
        <v>44242777</v>
      </c>
      <c r="J69" s="93">
        <v>72839000</v>
      </c>
      <c r="K69" s="94">
        <v>69530270</v>
      </c>
      <c r="L69" s="93">
        <v>60833000</v>
      </c>
      <c r="M69" s="94">
        <v>51953710</v>
      </c>
      <c r="N69" s="93">
        <v>121854000</v>
      </c>
      <c r="O69" s="94">
        <v>175887128</v>
      </c>
      <c r="P69" s="93">
        <f>$H69      +$J69      +$L69      +$N69</f>
        <v>344828000</v>
      </c>
      <c r="Q69" s="94">
        <f>$I69      +$K69      +$M69      +$O69</f>
        <v>341613885</v>
      </c>
      <c r="R69" s="48">
        <f>IF(($L69      =0),0,((($N69      -$L69      )/$L69      )*100))</f>
        <v>100.30904278927555</v>
      </c>
      <c r="S69" s="49">
        <f>IF(($M69      =0),0,((($O69      -$M69      )/$M69      )*100))</f>
        <v>238.5458478326187</v>
      </c>
      <c r="T69" s="48">
        <f>IF(($E69      =0),0,(($P69      /$E69      )*100))</f>
        <v>96.051029929945258</v>
      </c>
      <c r="U69" s="50">
        <f>IF(($E69      =0),0,(($Q69      /$E69      )*100))</f>
        <v>95.155745741702759</v>
      </c>
      <c r="V69" s="93">
        <v>0</v>
      </c>
      <c r="W69" s="94" t="s">
        <v>36</v>
      </c>
    </row>
    <row r="70" spans="1:23" s="64" customFormat="1" ht="12.95" customHeight="1" x14ac:dyDescent="0.2">
      <c r="A70" s="63" t="s">
        <v>89</v>
      </c>
      <c r="B70" s="92"/>
      <c r="C70" s="92">
        <v>20000000</v>
      </c>
      <c r="D70" s="92"/>
      <c r="E70" s="92">
        <f>$B70      +$C70      +$D70</f>
        <v>20000000</v>
      </c>
      <c r="F70" s="93">
        <v>20000000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IF(($L70      =0),0,((($N70      -$L70      )/$L70      )*100))</f>
        <v>0</v>
      </c>
      <c r="S70" s="49">
        <f>IF(($M70      =0),0,((($O70      -$M70      )/$M70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36</v>
      </c>
      <c r="W70" s="94" t="s">
        <v>36</v>
      </c>
    </row>
    <row r="71" spans="1:23" ht="12.95" customHeight="1" x14ac:dyDescent="0.2">
      <c r="A71" s="56" t="s">
        <v>42</v>
      </c>
      <c r="B71" s="101">
        <f>SUM(B69:B70)</f>
        <v>459753000</v>
      </c>
      <c r="C71" s="101">
        <f>SUM(C69:C70)</f>
        <v>-80748000</v>
      </c>
      <c r="D71" s="101"/>
      <c r="E71" s="101">
        <f>$B71      +$C71      +$D71</f>
        <v>379005000</v>
      </c>
      <c r="F71" s="102">
        <f t="shared" ref="F71:O71" si="44">SUM(F69:F70)</f>
        <v>379005000</v>
      </c>
      <c r="G71" s="103">
        <f t="shared" si="44"/>
        <v>359005000</v>
      </c>
      <c r="H71" s="102">
        <f t="shared" si="44"/>
        <v>89302000</v>
      </c>
      <c r="I71" s="103">
        <f t="shared" si="44"/>
        <v>44242777</v>
      </c>
      <c r="J71" s="102">
        <f t="shared" si="44"/>
        <v>72839000</v>
      </c>
      <c r="K71" s="103">
        <f t="shared" si="44"/>
        <v>69530270</v>
      </c>
      <c r="L71" s="102">
        <f t="shared" si="44"/>
        <v>60833000</v>
      </c>
      <c r="M71" s="103">
        <f t="shared" si="44"/>
        <v>51953710</v>
      </c>
      <c r="N71" s="102">
        <f t="shared" si="44"/>
        <v>121854000</v>
      </c>
      <c r="O71" s="103">
        <f t="shared" si="44"/>
        <v>175887128</v>
      </c>
      <c r="P71" s="102">
        <f>$H71      +$J71      +$L71      +$N71</f>
        <v>344828000</v>
      </c>
      <c r="Q71" s="103">
        <f>$I71      +$K71      +$M71      +$O71</f>
        <v>341613885</v>
      </c>
      <c r="R71" s="57">
        <f>IF(($L71      =0),0,((($N71      -$L71      )/$L71      )*100))</f>
        <v>100.30904278927555</v>
      </c>
      <c r="S71" s="58">
        <f>IF(($M71      =0),0,((($O71      -$M71      )/$M71      )*100))</f>
        <v>238.5458478326187</v>
      </c>
      <c r="T71" s="57">
        <f>IF(($E69      =0),0,(($P69      /$E69      )*100))</f>
        <v>96.051029929945258</v>
      </c>
      <c r="U71" s="59">
        <f>IF($E69   =0,0,($Q69   /$E69 )*100)</f>
        <v>95.155745741702759</v>
      </c>
      <c r="V71" s="102">
        <f>SUM(V69:V70)</f>
        <v>0</v>
      </c>
      <c r="W71" s="103" t="s">
        <v>36</v>
      </c>
    </row>
    <row r="72" spans="1:23" ht="12.95" customHeight="1" x14ac:dyDescent="0.2">
      <c r="A72" s="60" t="s">
        <v>87</v>
      </c>
      <c r="B72" s="104">
        <f>SUM(B69:B70)</f>
        <v>459753000</v>
      </c>
      <c r="C72" s="104">
        <f>SUM(C69:C70)</f>
        <v>-80748000</v>
      </c>
      <c r="D72" s="104"/>
      <c r="E72" s="104">
        <f>$B72      +$C72      +$D72</f>
        <v>379005000</v>
      </c>
      <c r="F72" s="105">
        <f t="shared" ref="F72:O72" si="45">SUM(F69:F70)</f>
        <v>379005000</v>
      </c>
      <c r="G72" s="106">
        <f t="shared" si="45"/>
        <v>359005000</v>
      </c>
      <c r="H72" s="105">
        <f t="shared" si="45"/>
        <v>89302000</v>
      </c>
      <c r="I72" s="106">
        <f t="shared" si="45"/>
        <v>44242777</v>
      </c>
      <c r="J72" s="105">
        <f t="shared" si="45"/>
        <v>72839000</v>
      </c>
      <c r="K72" s="106">
        <f t="shared" si="45"/>
        <v>69530270</v>
      </c>
      <c r="L72" s="105">
        <f t="shared" si="45"/>
        <v>60833000</v>
      </c>
      <c r="M72" s="106">
        <f t="shared" si="45"/>
        <v>51953710</v>
      </c>
      <c r="N72" s="105">
        <f t="shared" si="45"/>
        <v>121854000</v>
      </c>
      <c r="O72" s="106">
        <f t="shared" si="45"/>
        <v>175887128</v>
      </c>
      <c r="P72" s="105">
        <f>$H72      +$J72      +$L72      +$N72</f>
        <v>344828000</v>
      </c>
      <c r="Q72" s="106">
        <f>$I72      +$K72      +$M72      +$O72</f>
        <v>341613885</v>
      </c>
      <c r="R72" s="61">
        <f>IF(($L72      =0),0,((($N72      -$L72      )/$L72      )*100))</f>
        <v>100.30904278927555</v>
      </c>
      <c r="S72" s="62">
        <f>IF(($M72      =0),0,((($O72      -$M72      )/$M72      )*100))</f>
        <v>238.5458478326187</v>
      </c>
      <c r="T72" s="61">
        <f>IF(($E69      =0),0,(($P69      /$E69      )*100))</f>
        <v>96.051029929945258</v>
      </c>
      <c r="U72" s="65">
        <f>IF($E69   =0,0,($Q69   /$E69 )*100)</f>
        <v>95.155745741702759</v>
      </c>
      <c r="V72" s="105">
        <f>SUM(V69:V70)</f>
        <v>0</v>
      </c>
      <c r="W72" s="106" t="s">
        <v>36</v>
      </c>
    </row>
    <row r="73" spans="1:23" ht="12.95" customHeight="1" thickBot="1" x14ac:dyDescent="0.25">
      <c r="A73" s="60" t="s">
        <v>90</v>
      </c>
      <c r="B73" s="104">
        <f>SUM(B9:B14,B17:B23,B26:B29,B32,B35:B39,B42:B52,B55:B58,B61:B65,B69:B70)</f>
        <v>7819228000</v>
      </c>
      <c r="C73" s="104">
        <f>SUM(C9:C14,C17:C23,C26:C29,C32,C35:C39,C42:C52,C55:C58,C61:C65,C69:C70)</f>
        <v>-1035482000</v>
      </c>
      <c r="D73" s="104"/>
      <c r="E73" s="104">
        <f>$B73      +$C73      +$D73</f>
        <v>6783746000</v>
      </c>
      <c r="F73" s="105">
        <f t="shared" ref="F73:O73" si="46">SUM(F9:F14,F17:F23,F26:F29,F32,F35:F39,F42:F52,F55:F58,F61:F65,F69:F70)</f>
        <v>6783746000</v>
      </c>
      <c r="G73" s="106">
        <f t="shared" si="46"/>
        <v>5909527000</v>
      </c>
      <c r="H73" s="105">
        <f t="shared" si="46"/>
        <v>632745000</v>
      </c>
      <c r="I73" s="106">
        <f t="shared" si="46"/>
        <v>290470318</v>
      </c>
      <c r="J73" s="105">
        <f t="shared" si="46"/>
        <v>1210663000</v>
      </c>
      <c r="K73" s="106">
        <f t="shared" si="46"/>
        <v>634661590</v>
      </c>
      <c r="L73" s="105">
        <f t="shared" si="46"/>
        <v>1287089000</v>
      </c>
      <c r="M73" s="106">
        <f t="shared" si="46"/>
        <v>714047898</v>
      </c>
      <c r="N73" s="105">
        <f t="shared" si="46"/>
        <v>1835393000</v>
      </c>
      <c r="O73" s="106">
        <f t="shared" si="46"/>
        <v>2526730856</v>
      </c>
      <c r="P73" s="105">
        <f>$H73      +$J73      +$L73      +$N73</f>
        <v>4965890000</v>
      </c>
      <c r="Q73" s="106">
        <f>$I73      +$K73      +$M73      +$O73</f>
        <v>4165910662</v>
      </c>
      <c r="R73" s="61">
        <f>IF(($L73      =0),0,((($N73      -$L73      )/$L73      )*100))</f>
        <v>42.600317460564106</v>
      </c>
      <c r="S73" s="62">
        <f>IF(($M73      =0),0,((($O73      -$M73      )/$M73      )*100))</f>
        <v>253.86013502416333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84.0319369045949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70.494824069675971</v>
      </c>
      <c r="V73" s="105">
        <f>SUM(V9:V14,V17:V23,V26:V29,V32,V35:V39,V42:V52,V55:V58,V61:V65,V69:V70)</f>
        <v>366276000</v>
      </c>
      <c r="W73" s="106" t="s">
        <v>36</v>
      </c>
    </row>
    <row r="74" spans="1:23" ht="13.5" thickTop="1" x14ac:dyDescent="0.2">
      <c r="A74" s="66" t="s">
        <v>91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0" t="s">
        <v>10</v>
      </c>
      <c r="Q75" s="131"/>
      <c r="R75" s="132" t="s">
        <v>11</v>
      </c>
      <c r="S75" s="131"/>
      <c r="T75" s="132" t="s">
        <v>12</v>
      </c>
      <c r="U75" s="131"/>
      <c r="V75" s="130"/>
      <c r="W75" s="131"/>
    </row>
    <row r="76" spans="1:23" ht="67.5" x14ac:dyDescent="0.2">
      <c r="A76" s="77" t="s">
        <v>92</v>
      </c>
      <c r="B76" s="78" t="s">
        <v>93</v>
      </c>
      <c r="C76" s="78" t="s">
        <v>94</v>
      </c>
      <c r="D76" s="79" t="s">
        <v>17</v>
      </c>
      <c r="E76" s="78" t="s">
        <v>18</v>
      </c>
      <c r="F76" s="78" t="s">
        <v>19</v>
      </c>
      <c r="G76" s="78" t="s">
        <v>95</v>
      </c>
      <c r="H76" s="78" t="s">
        <v>96</v>
      </c>
      <c r="I76" s="80" t="s">
        <v>22</v>
      </c>
      <c r="J76" s="78" t="s">
        <v>97</v>
      </c>
      <c r="K76" s="80" t="s">
        <v>24</v>
      </c>
      <c r="L76" s="78" t="s">
        <v>98</v>
      </c>
      <c r="M76" s="80" t="s">
        <v>26</v>
      </c>
      <c r="N76" s="78" t="s">
        <v>99</v>
      </c>
      <c r="O76" s="80" t="s">
        <v>28</v>
      </c>
      <c r="P76" s="80" t="s">
        <v>100</v>
      </c>
      <c r="Q76" s="81" t="s">
        <v>30</v>
      </c>
      <c r="R76" s="82" t="s">
        <v>100</v>
      </c>
      <c r="S76" s="83" t="s">
        <v>30</v>
      </c>
      <c r="T76" s="82" t="s">
        <v>101</v>
      </c>
      <c r="U76" s="79" t="s">
        <v>32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123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124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125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126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127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128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102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103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IF(($L87      =0),0,((($N87      -$L87      )/$L87      )*100))</f>
        <v>0</v>
      </c>
      <c r="S87" s="90">
        <f t="shared" ref="S87:S94" si="52">IF(($M87      =0),0,((($O87      -$M87      )/$M87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110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111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129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87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130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131</v>
      </c>
    </row>
    <row r="117" spans="1:23" x14ac:dyDescent="0.2">
      <c r="A117" s="29" t="s">
        <v>132</v>
      </c>
    </row>
    <row r="118" spans="1:23" x14ac:dyDescent="0.2">
      <c r="A118" s="29" t="s">
        <v>133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134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135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136</v>
      </c>
    </row>
    <row r="124" spans="1:23" x14ac:dyDescent="0.2">
      <c r="A124" s="30" t="s">
        <v>91</v>
      </c>
      <c r="G124" s="30" t="s">
        <v>91</v>
      </c>
      <c r="W124" s="30"/>
    </row>
    <row r="125" spans="1:23" x14ac:dyDescent="0.2">
      <c r="A125" s="30"/>
      <c r="G125" s="30"/>
      <c r="W125" s="30"/>
    </row>
    <row r="126" spans="1:23" x14ac:dyDescent="0.2">
      <c r="A126" s="30" t="s">
        <v>91</v>
      </c>
      <c r="G126" s="30" t="s">
        <v>91</v>
      </c>
      <c r="W126" s="30"/>
    </row>
  </sheetData>
  <sheetProtection algorithmName="SHA-512" hashValue="W7Iuv/c0Plv8aPY3a/LStRSiMU5MLBKNiqJkUdQAzM1Em1PcDw/rXBilbUzDkvKTgyzXnMdDGB3ekRa8oHeF6w==" saltValue="3B6dXTaJdcoV0fZFZXv4jQ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5:Q75"/>
    <mergeCell ref="R75:S75"/>
    <mergeCell ref="T75:U75"/>
    <mergeCell ref="V75:W75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4" max="16383" man="1"/>
    <brk id="96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W126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1"/>
      <c r="W1" s="31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2"/>
      <c r="W2" s="32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2"/>
      <c r="W3" s="32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2"/>
      <c r="W4" s="32"/>
    </row>
    <row r="5" spans="1:23" ht="15" customHeight="1" x14ac:dyDescent="0.25">
      <c r="A5" s="137" t="s">
        <v>120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3"/>
      <c r="W5" s="33"/>
    </row>
    <row r="6" spans="1:23" ht="12.75" customHeight="1" x14ac:dyDescent="0.2">
      <c r="A6" s="34" t="s">
        <v>91</v>
      </c>
      <c r="B6" s="34" t="s">
        <v>91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IF(($L9       =0),0,((($N9       -$L9       )/$L9       )*100))</f>
        <v>0</v>
      </c>
      <c r="S9" s="49">
        <f>IF(($M9       =0),0,((($O9       -$M9       )/$M9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2850000</v>
      </c>
      <c r="C10" s="92"/>
      <c r="D10" s="92"/>
      <c r="E10" s="92">
        <f t="shared" ref="E10:E15" si="0">$B10      +$C10      +$D10</f>
        <v>2850000</v>
      </c>
      <c r="F10" s="93">
        <v>2850000</v>
      </c>
      <c r="G10" s="94">
        <v>2850000</v>
      </c>
      <c r="H10" s="93">
        <v>2338000</v>
      </c>
      <c r="I10" s="94"/>
      <c r="J10" s="93"/>
      <c r="K10" s="94"/>
      <c r="L10" s="93">
        <v>53000</v>
      </c>
      <c r="M10" s="94"/>
      <c r="N10" s="93">
        <v>50000</v>
      </c>
      <c r="O10" s="94"/>
      <c r="P10" s="93">
        <f t="shared" ref="P10:P15" si="1">$H10      +$J10      +$L10      +$N10</f>
        <v>2441000</v>
      </c>
      <c r="Q10" s="94">
        <f t="shared" ref="Q10:Q15" si="2">$I10      +$K10      +$M10      +$O10</f>
        <v>0</v>
      </c>
      <c r="R10" s="48">
        <f t="shared" ref="R10:R15" si="3">IF(($L10      =0),0,((($N10      -$L10      )/$L10      )*100))</f>
        <v>-5.6603773584905666</v>
      </c>
      <c r="S10" s="49">
        <f t="shared" ref="S10:S15" si="4">IF(($M10      =0),0,((($O10      -$M10      )/$M10      )*100))</f>
        <v>0</v>
      </c>
      <c r="T10" s="48">
        <f t="shared" ref="T10:T14" si="5">IF(($E10      =0),0,(($P10      /$E10      )*100))</f>
        <v>85.649122807017548</v>
      </c>
      <c r="U10" s="50">
        <f t="shared" ref="U10:U14" si="6">IF(($E10      =0),0,(($Q10      /$E10      )*100))</f>
        <v>0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2850000</v>
      </c>
      <c r="C15" s="95">
        <f>SUM(C9:C14)</f>
        <v>0</v>
      </c>
      <c r="D15" s="95"/>
      <c r="E15" s="95">
        <f t="shared" si="0"/>
        <v>2850000</v>
      </c>
      <c r="F15" s="96">
        <f t="shared" ref="F15:O15" si="7">SUM(F9:F14)</f>
        <v>2850000</v>
      </c>
      <c r="G15" s="97">
        <f t="shared" si="7"/>
        <v>2850000</v>
      </c>
      <c r="H15" s="96">
        <f t="shared" si="7"/>
        <v>2338000</v>
      </c>
      <c r="I15" s="97">
        <f t="shared" si="7"/>
        <v>0</v>
      </c>
      <c r="J15" s="96">
        <f t="shared" si="7"/>
        <v>0</v>
      </c>
      <c r="K15" s="97">
        <f t="shared" si="7"/>
        <v>0</v>
      </c>
      <c r="L15" s="96">
        <f t="shared" si="7"/>
        <v>53000</v>
      </c>
      <c r="M15" s="97">
        <f t="shared" si="7"/>
        <v>0</v>
      </c>
      <c r="N15" s="96">
        <f t="shared" si="7"/>
        <v>50000</v>
      </c>
      <c r="O15" s="97">
        <f t="shared" si="7"/>
        <v>0</v>
      </c>
      <c r="P15" s="96">
        <f t="shared" si="1"/>
        <v>2441000</v>
      </c>
      <c r="Q15" s="97">
        <f t="shared" si="2"/>
        <v>0</v>
      </c>
      <c r="R15" s="52">
        <f t="shared" si="3"/>
        <v>-5.6603773584905666</v>
      </c>
      <c r="S15" s="53">
        <f t="shared" si="4"/>
        <v>0</v>
      </c>
      <c r="T15" s="52">
        <f>IF((SUM($E9:$E13))=0,0,(P15/(SUM($E9:$E13))*100))</f>
        <v>85.649122807017548</v>
      </c>
      <c r="U15" s="54">
        <f>IF((SUM($E9:$E13))=0,0,(Q15/(SUM($E9:$E13))*100))</f>
        <v>0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IF(($L17      =0),0,((($N17      -$L17      )/$L17      )*100))</f>
        <v>0</v>
      </c>
      <c r="S17" s="49">
        <f t="shared" ref="S17:S24" si="12">IF(($M17      =0),0,((($O17      -$M17      )/$M17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IF(($L26      =0),0,((($N26      -$L26      )/$L26      )*100))</f>
        <v>0</v>
      </c>
      <c r="S26" s="49">
        <f>IF(($M26      =0),0,((($O26      -$M26      )/$M26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IF(($L27      =0),0,((($N27      -$L27      )/$L27      )*100))</f>
        <v>0</v>
      </c>
      <c r="S27" s="49">
        <f>IF(($M27      =0),0,((($O27      -$M27      )/$M27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IF(($L28      =0),0,((($N28      -$L28      )/$L28      )*100))</f>
        <v>0</v>
      </c>
      <c r="S28" s="49">
        <f>IF(($M28      =0),0,((($O28      -$M28      )/$M28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IF(($L29      =0),0,((($N29      -$L29      )/$L29      )*100))</f>
        <v>0</v>
      </c>
      <c r="S29" s="49">
        <f>IF(($M29      =0),0,((($O29      -$M29      )/$M29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IF(($L30      =0),0,((($N30      -$L30      )/$L30      )*100))</f>
        <v>0</v>
      </c>
      <c r="S30" s="53">
        <f>IF(($M30      =0),0,((($O30      -$M30      )/$M30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1034000</v>
      </c>
      <c r="C32" s="92"/>
      <c r="D32" s="92"/>
      <c r="E32" s="92">
        <f>$B32      +$C32      +$D32</f>
        <v>1034000</v>
      </c>
      <c r="F32" s="93">
        <v>1034000</v>
      </c>
      <c r="G32" s="94">
        <v>1034000</v>
      </c>
      <c r="H32" s="93">
        <v>110000</v>
      </c>
      <c r="I32" s="94"/>
      <c r="J32" s="93">
        <v>487000</v>
      </c>
      <c r="K32" s="94"/>
      <c r="L32" s="93">
        <v>370000</v>
      </c>
      <c r="M32" s="94"/>
      <c r="N32" s="93"/>
      <c r="O32" s="94"/>
      <c r="P32" s="93">
        <f>$H32      +$J32      +$L32      +$N32</f>
        <v>967000</v>
      </c>
      <c r="Q32" s="94">
        <f>$I32      +$K32      +$M32      +$O32</f>
        <v>0</v>
      </c>
      <c r="R32" s="48">
        <f>IF(($L32      =0),0,((($N32      -$L32      )/$L32      )*100))</f>
        <v>-100</v>
      </c>
      <c r="S32" s="49">
        <f>IF(($M32      =0),0,((($O32      -$M32      )/$M32      )*100))</f>
        <v>0</v>
      </c>
      <c r="T32" s="48">
        <f>IF(($E32      =0),0,(($P32      /$E32      )*100))</f>
        <v>93.520309477756285</v>
      </c>
      <c r="U32" s="50">
        <f>IF(($E32      =0),0,(($Q32      /$E32      )*100))</f>
        <v>0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1034000</v>
      </c>
      <c r="C33" s="95">
        <f>C32</f>
        <v>0</v>
      </c>
      <c r="D33" s="95"/>
      <c r="E33" s="95">
        <f>$B33      +$C33      +$D33</f>
        <v>1034000</v>
      </c>
      <c r="F33" s="96">
        <f t="shared" ref="F33:O33" si="17">F32</f>
        <v>1034000</v>
      </c>
      <c r="G33" s="97">
        <f t="shared" si="17"/>
        <v>1034000</v>
      </c>
      <c r="H33" s="96">
        <f t="shared" si="17"/>
        <v>110000</v>
      </c>
      <c r="I33" s="97">
        <f t="shared" si="17"/>
        <v>0</v>
      </c>
      <c r="J33" s="96">
        <f t="shared" si="17"/>
        <v>487000</v>
      </c>
      <c r="K33" s="97">
        <f t="shared" si="17"/>
        <v>0</v>
      </c>
      <c r="L33" s="96">
        <f t="shared" si="17"/>
        <v>370000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967000</v>
      </c>
      <c r="Q33" s="97">
        <f>$I33      +$K33      +$M33      +$O33</f>
        <v>0</v>
      </c>
      <c r="R33" s="52">
        <f>IF(($L33      =0),0,((($N33      -$L33      )/$L33      )*100))</f>
        <v>-100</v>
      </c>
      <c r="S33" s="53">
        <f>IF(($M33      =0),0,((($O33      -$M33      )/$M33      )*100))</f>
        <v>0</v>
      </c>
      <c r="T33" s="52">
        <f>IF($E33   =0,0,($P33   /$E33   )*100)</f>
        <v>93.520309477756285</v>
      </c>
      <c r="U33" s="54">
        <f>IF($E33   =0,0,($Q33   /$E33   )*100)</f>
        <v>0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25000000</v>
      </c>
      <c r="C35" s="92"/>
      <c r="D35" s="92"/>
      <c r="E35" s="92">
        <f t="shared" ref="E35:E40" si="18">$B35      +$C35      +$D35</f>
        <v>25000000</v>
      </c>
      <c r="F35" s="93">
        <v>25000000</v>
      </c>
      <c r="G35" s="94">
        <v>25000000</v>
      </c>
      <c r="H35" s="93"/>
      <c r="I35" s="94"/>
      <c r="J35" s="93">
        <v>5000000</v>
      </c>
      <c r="K35" s="94"/>
      <c r="L35" s="93">
        <v>5000000</v>
      </c>
      <c r="M35" s="94"/>
      <c r="N35" s="93">
        <v>15000000</v>
      </c>
      <c r="O35" s="94">
        <v>10000000</v>
      </c>
      <c r="P35" s="93">
        <f t="shared" ref="P35:P40" si="19">$H35      +$J35      +$L35      +$N35</f>
        <v>25000000</v>
      </c>
      <c r="Q35" s="94">
        <f t="shared" ref="Q35:Q40" si="20">$I35      +$K35      +$M35      +$O35</f>
        <v>10000000</v>
      </c>
      <c r="R35" s="48">
        <f t="shared" ref="R35:R40" si="21">IF(($L35      =0),0,((($N35      -$L35      )/$L35      )*100))</f>
        <v>200</v>
      </c>
      <c r="S35" s="49">
        <f t="shared" ref="S35:S40" si="22">IF(($M35      =0),0,((($O35      -$M35      )/$M35      )*100))</f>
        <v>0</v>
      </c>
      <c r="T35" s="48">
        <f t="shared" ref="T35:T39" si="23">IF(($E35      =0),0,(($P35      /$E35      )*100))</f>
        <v>100</v>
      </c>
      <c r="U35" s="50">
        <f t="shared" ref="U35:U39" si="24">IF(($E35      =0),0,(($Q35      /$E35      )*100))</f>
        <v>40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>
        <v>491000</v>
      </c>
      <c r="C36" s="92">
        <v>10635000</v>
      </c>
      <c r="D36" s="92"/>
      <c r="E36" s="92">
        <f t="shared" si="18"/>
        <v>11126000</v>
      </c>
      <c r="F36" s="93">
        <v>11126000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25491000</v>
      </c>
      <c r="C40" s="95">
        <f>SUM(C35:C39)</f>
        <v>10635000</v>
      </c>
      <c r="D40" s="95"/>
      <c r="E40" s="95">
        <f t="shared" si="18"/>
        <v>36126000</v>
      </c>
      <c r="F40" s="96">
        <f t="shared" ref="F40:O40" si="25">SUM(F35:F39)</f>
        <v>36126000</v>
      </c>
      <c r="G40" s="97">
        <f t="shared" si="25"/>
        <v>25000000</v>
      </c>
      <c r="H40" s="96">
        <f t="shared" si="25"/>
        <v>0</v>
      </c>
      <c r="I40" s="97">
        <f t="shared" si="25"/>
        <v>0</v>
      </c>
      <c r="J40" s="96">
        <f t="shared" si="25"/>
        <v>5000000</v>
      </c>
      <c r="K40" s="97">
        <f t="shared" si="25"/>
        <v>0</v>
      </c>
      <c r="L40" s="96">
        <f t="shared" si="25"/>
        <v>5000000</v>
      </c>
      <c r="M40" s="97">
        <f t="shared" si="25"/>
        <v>0</v>
      </c>
      <c r="N40" s="96">
        <f t="shared" si="25"/>
        <v>15000000</v>
      </c>
      <c r="O40" s="97">
        <f t="shared" si="25"/>
        <v>10000000</v>
      </c>
      <c r="P40" s="96">
        <f t="shared" si="19"/>
        <v>25000000</v>
      </c>
      <c r="Q40" s="97">
        <f t="shared" si="20"/>
        <v>10000000</v>
      </c>
      <c r="R40" s="52">
        <f t="shared" si="21"/>
        <v>200</v>
      </c>
      <c r="S40" s="53">
        <f t="shared" si="22"/>
        <v>0</v>
      </c>
      <c r="T40" s="52">
        <f>IF((+$E35+$E38) =0,0,(P40   /(+$E35+$E38) )*100)</f>
        <v>100</v>
      </c>
      <c r="U40" s="54">
        <f>IF((+$E35+$E38) =0,0,(Q40   /(+$E35+$E38) )*100)</f>
        <v>40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IF(($L42      =0),0,((($N42      -$L42      )/$L42      )*100))</f>
        <v>0</v>
      </c>
      <c r="S42" s="49">
        <f t="shared" ref="S42:S53" si="30">IF(($M42      =0),0,((($O42      -$M42      )/$M42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>
        <v>40806000</v>
      </c>
      <c r="C51" s="92">
        <v>-10476000</v>
      </c>
      <c r="D51" s="92"/>
      <c r="E51" s="92">
        <f t="shared" si="26"/>
        <v>30330000</v>
      </c>
      <c r="F51" s="93">
        <v>30330000</v>
      </c>
      <c r="G51" s="94">
        <v>30330000</v>
      </c>
      <c r="H51" s="93"/>
      <c r="I51" s="94">
        <v>236692</v>
      </c>
      <c r="J51" s="93"/>
      <c r="K51" s="94"/>
      <c r="L51" s="93"/>
      <c r="M51" s="94"/>
      <c r="N51" s="93">
        <v>8454000</v>
      </c>
      <c r="O51" s="94">
        <v>6113725</v>
      </c>
      <c r="P51" s="93">
        <f t="shared" si="27"/>
        <v>8454000</v>
      </c>
      <c r="Q51" s="94">
        <f t="shared" si="28"/>
        <v>6350417</v>
      </c>
      <c r="R51" s="48">
        <f t="shared" si="29"/>
        <v>0</v>
      </c>
      <c r="S51" s="49">
        <f t="shared" si="30"/>
        <v>0</v>
      </c>
      <c r="T51" s="48">
        <f t="shared" si="31"/>
        <v>27.873392680514343</v>
      </c>
      <c r="U51" s="50">
        <f t="shared" si="32"/>
        <v>20.93774151005605</v>
      </c>
      <c r="V51" s="93">
        <v>7809000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40806000</v>
      </c>
      <c r="C53" s="95">
        <f>SUM(C42:C52)</f>
        <v>-10476000</v>
      </c>
      <c r="D53" s="95"/>
      <c r="E53" s="95">
        <f t="shared" si="26"/>
        <v>30330000</v>
      </c>
      <c r="F53" s="96">
        <f t="shared" ref="F53:O53" si="33">SUM(F42:F52)</f>
        <v>30330000</v>
      </c>
      <c r="G53" s="97">
        <f t="shared" si="33"/>
        <v>30330000</v>
      </c>
      <c r="H53" s="96">
        <f t="shared" si="33"/>
        <v>0</v>
      </c>
      <c r="I53" s="97">
        <f t="shared" si="33"/>
        <v>236692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8454000</v>
      </c>
      <c r="O53" s="97">
        <f t="shared" si="33"/>
        <v>6113725</v>
      </c>
      <c r="P53" s="96">
        <f t="shared" si="27"/>
        <v>8454000</v>
      </c>
      <c r="Q53" s="97">
        <f t="shared" si="28"/>
        <v>6350417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27.873392680514343</v>
      </c>
      <c r="U53" s="54">
        <f>IF((+$E43+$E45+$E47+$E48+$E51) =0,0,(Q53   /(+$E43+$E45+$E47+$E48+$E51) )*100)</f>
        <v>20.93774151005605</v>
      </c>
      <c r="V53" s="96">
        <f>SUM(V42:V52)</f>
        <v>7809000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IF(($L55      =0),0,((($N55      -$L55      )/$L55      )*100))</f>
        <v>0</v>
      </c>
      <c r="S55" s="49">
        <f>IF(($M55      =0),0,((($O55      -$M55      )/$M55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IF(($L56      =0),0,((($N56      -$L56      )/$L56      )*100))</f>
        <v>0</v>
      </c>
      <c r="S56" s="49">
        <f>IF(($M56      =0),0,((($O56      -$M56      )/$M56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IF(($L57      =0),0,((($N57      -$L57      )/$L57      )*100))</f>
        <v>0</v>
      </c>
      <c r="S57" s="49">
        <f>IF(($M57      =0),0,((($O57      -$M57      )/$M57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IF(($L58      =0),0,((($N58      -$L58      )/$L58      )*100))</f>
        <v>0</v>
      </c>
      <c r="S58" s="49">
        <f>IF(($M58      =0),0,((($O58      -$M58      )/$M58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IF(($L59      =0),0,((($N59      -$L59      )/$L59      )*100))</f>
        <v>0</v>
      </c>
      <c r="S59" s="58">
        <f>IF(($M59      =0),0,((($O59      -$M59      )/$M59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IF(($L61      =0),0,((($N61      -$L61      )/$L61      )*100))</f>
        <v>0</v>
      </c>
      <c r="S61" s="49">
        <f t="shared" ref="S61:S67" si="39">IF(($M61      =0),0,((($O61      -$M61      )/$M61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70181000</v>
      </c>
      <c r="C67" s="104">
        <f>SUM(C9:C14,C17:C23,C26:C29,C32,C35:C39,C42:C52,C55:C58,C61:C65)</f>
        <v>159000</v>
      </c>
      <c r="D67" s="104"/>
      <c r="E67" s="104">
        <f t="shared" si="35"/>
        <v>70340000</v>
      </c>
      <c r="F67" s="105">
        <f t="shared" ref="F67:O67" si="43">SUM(F9:F14,F17:F23,F26:F29,F32,F35:F39,F42:F52,F55:F58,F61:F65)</f>
        <v>70340000</v>
      </c>
      <c r="G67" s="106">
        <f t="shared" si="43"/>
        <v>59214000</v>
      </c>
      <c r="H67" s="105">
        <f t="shared" si="43"/>
        <v>2448000</v>
      </c>
      <c r="I67" s="106">
        <f t="shared" si="43"/>
        <v>236692</v>
      </c>
      <c r="J67" s="105">
        <f t="shared" si="43"/>
        <v>5487000</v>
      </c>
      <c r="K67" s="106">
        <f t="shared" si="43"/>
        <v>0</v>
      </c>
      <c r="L67" s="105">
        <f t="shared" si="43"/>
        <v>5423000</v>
      </c>
      <c r="M67" s="106">
        <f t="shared" si="43"/>
        <v>0</v>
      </c>
      <c r="N67" s="105">
        <f t="shared" si="43"/>
        <v>23504000</v>
      </c>
      <c r="O67" s="106">
        <f t="shared" si="43"/>
        <v>16113725</v>
      </c>
      <c r="P67" s="105">
        <f t="shared" si="36"/>
        <v>36862000</v>
      </c>
      <c r="Q67" s="106">
        <f t="shared" si="37"/>
        <v>16350417</v>
      </c>
      <c r="R67" s="61">
        <f t="shared" si="38"/>
        <v>333.41323990411212</v>
      </c>
      <c r="S67" s="62">
        <f t="shared" si="39"/>
        <v>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62.252170094909985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27.612417671496601</v>
      </c>
      <c r="V67" s="105">
        <f>SUM(V9:V14,V17:V23,V26:V29,V32,V35:V39,V42:V52,V55:V58,V61:V65)</f>
        <v>7809000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79084000</v>
      </c>
      <c r="C69" s="92">
        <v>-5289000</v>
      </c>
      <c r="D69" s="92"/>
      <c r="E69" s="92">
        <f>$B69      +$C69      +$D69</f>
        <v>73795000</v>
      </c>
      <c r="F69" s="93">
        <v>73795000</v>
      </c>
      <c r="G69" s="94">
        <v>73795000</v>
      </c>
      <c r="H69" s="93">
        <v>20171000</v>
      </c>
      <c r="I69" s="94">
        <v>11557380</v>
      </c>
      <c r="J69" s="93">
        <v>25762000</v>
      </c>
      <c r="K69" s="94"/>
      <c r="L69" s="93">
        <v>11863000</v>
      </c>
      <c r="M69" s="94"/>
      <c r="N69" s="93">
        <v>15830000</v>
      </c>
      <c r="O69" s="94">
        <v>52949698</v>
      </c>
      <c r="P69" s="93">
        <f>$H69      +$J69      +$L69      +$N69</f>
        <v>73626000</v>
      </c>
      <c r="Q69" s="94">
        <f>$I69      +$K69      +$M69      +$O69</f>
        <v>64507078</v>
      </c>
      <c r="R69" s="48">
        <f>IF(($L69      =0),0,((($N69      -$L69      )/$L69      )*100))</f>
        <v>33.440107898507968</v>
      </c>
      <c r="S69" s="49">
        <f>IF(($M69      =0),0,((($O69      -$M69      )/$M69      )*100))</f>
        <v>0</v>
      </c>
      <c r="T69" s="48">
        <f>IF(($E69      =0),0,(($P69      /$E69      )*100))</f>
        <v>99.77098719425436</v>
      </c>
      <c r="U69" s="50">
        <f>IF(($E69      =0),0,(($Q69      /$E69      )*100))</f>
        <v>87.413887119723555</v>
      </c>
      <c r="V69" s="93">
        <v>0</v>
      </c>
      <c r="W69" s="94" t="s">
        <v>36</v>
      </c>
    </row>
    <row r="70" spans="1:23" s="64" customFormat="1" ht="12.95" customHeight="1" x14ac:dyDescent="0.2">
      <c r="A70" s="63" t="s">
        <v>89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IF(($L70      =0),0,((($N70      -$L70      )/$L70      )*100))</f>
        <v>0</v>
      </c>
      <c r="S70" s="49">
        <f>IF(($M70      =0),0,((($O70      -$M70      )/$M70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36</v>
      </c>
      <c r="W70" s="94" t="s">
        <v>36</v>
      </c>
    </row>
    <row r="71" spans="1:23" ht="12.95" customHeight="1" x14ac:dyDescent="0.2">
      <c r="A71" s="56" t="s">
        <v>42</v>
      </c>
      <c r="B71" s="101">
        <f>SUM(B69:B70)</f>
        <v>79084000</v>
      </c>
      <c r="C71" s="101">
        <f>SUM(C69:C70)</f>
        <v>-5289000</v>
      </c>
      <c r="D71" s="101"/>
      <c r="E71" s="101">
        <f>$B71      +$C71      +$D71</f>
        <v>73795000</v>
      </c>
      <c r="F71" s="102">
        <f t="shared" ref="F71:O71" si="44">SUM(F69:F70)</f>
        <v>73795000</v>
      </c>
      <c r="G71" s="103">
        <f t="shared" si="44"/>
        <v>73795000</v>
      </c>
      <c r="H71" s="102">
        <f t="shared" si="44"/>
        <v>20171000</v>
      </c>
      <c r="I71" s="103">
        <f t="shared" si="44"/>
        <v>11557380</v>
      </c>
      <c r="J71" s="102">
        <f t="shared" si="44"/>
        <v>25762000</v>
      </c>
      <c r="K71" s="103">
        <f t="shared" si="44"/>
        <v>0</v>
      </c>
      <c r="L71" s="102">
        <f t="shared" si="44"/>
        <v>11863000</v>
      </c>
      <c r="M71" s="103">
        <f t="shared" si="44"/>
        <v>0</v>
      </c>
      <c r="N71" s="102">
        <f t="shared" si="44"/>
        <v>15830000</v>
      </c>
      <c r="O71" s="103">
        <f t="shared" si="44"/>
        <v>52949698</v>
      </c>
      <c r="P71" s="102">
        <f>$H71      +$J71      +$L71      +$N71</f>
        <v>73626000</v>
      </c>
      <c r="Q71" s="103">
        <f>$I71      +$K71      +$M71      +$O71</f>
        <v>64507078</v>
      </c>
      <c r="R71" s="57">
        <f>IF(($L71      =0),0,((($N71      -$L71      )/$L71      )*100))</f>
        <v>33.440107898507968</v>
      </c>
      <c r="S71" s="58">
        <f>IF(($M71      =0),0,((($O71      -$M71      )/$M71      )*100))</f>
        <v>0</v>
      </c>
      <c r="T71" s="57">
        <f>IF(($E69      =0),0,(($P69      /$E69      )*100))</f>
        <v>99.77098719425436</v>
      </c>
      <c r="U71" s="59">
        <f>IF($E69   =0,0,($Q69   /$E69 )*100)</f>
        <v>87.413887119723555</v>
      </c>
      <c r="V71" s="102">
        <f>SUM(V69:V70)</f>
        <v>0</v>
      </c>
      <c r="W71" s="103" t="s">
        <v>36</v>
      </c>
    </row>
    <row r="72" spans="1:23" ht="12.95" customHeight="1" x14ac:dyDescent="0.2">
      <c r="A72" s="60" t="s">
        <v>87</v>
      </c>
      <c r="B72" s="104">
        <f>SUM(B69:B70)</f>
        <v>79084000</v>
      </c>
      <c r="C72" s="104">
        <f>SUM(C69:C70)</f>
        <v>-5289000</v>
      </c>
      <c r="D72" s="104"/>
      <c r="E72" s="104">
        <f>$B72      +$C72      +$D72</f>
        <v>73795000</v>
      </c>
      <c r="F72" s="105">
        <f t="shared" ref="F72:O72" si="45">SUM(F69:F70)</f>
        <v>73795000</v>
      </c>
      <c r="G72" s="106">
        <f t="shared" si="45"/>
        <v>73795000</v>
      </c>
      <c r="H72" s="105">
        <f t="shared" si="45"/>
        <v>20171000</v>
      </c>
      <c r="I72" s="106">
        <f t="shared" si="45"/>
        <v>11557380</v>
      </c>
      <c r="J72" s="105">
        <f t="shared" si="45"/>
        <v>25762000</v>
      </c>
      <c r="K72" s="106">
        <f t="shared" si="45"/>
        <v>0</v>
      </c>
      <c r="L72" s="105">
        <f t="shared" si="45"/>
        <v>11863000</v>
      </c>
      <c r="M72" s="106">
        <f t="shared" si="45"/>
        <v>0</v>
      </c>
      <c r="N72" s="105">
        <f t="shared" si="45"/>
        <v>15830000</v>
      </c>
      <c r="O72" s="106">
        <f t="shared" si="45"/>
        <v>52949698</v>
      </c>
      <c r="P72" s="105">
        <f>$H72      +$J72      +$L72      +$N72</f>
        <v>73626000</v>
      </c>
      <c r="Q72" s="106">
        <f>$I72      +$K72      +$M72      +$O72</f>
        <v>64507078</v>
      </c>
      <c r="R72" s="61">
        <f>IF(($L72      =0),0,((($N72      -$L72      )/$L72      )*100))</f>
        <v>33.440107898507968</v>
      </c>
      <c r="S72" s="62">
        <f>IF(($M72      =0),0,((($O72      -$M72      )/$M72      )*100))</f>
        <v>0</v>
      </c>
      <c r="T72" s="61">
        <f>IF(($E69      =0),0,(($P69      /$E69      )*100))</f>
        <v>99.77098719425436</v>
      </c>
      <c r="U72" s="65">
        <f>IF($E69   =0,0,($Q69   /$E69 )*100)</f>
        <v>87.413887119723555</v>
      </c>
      <c r="V72" s="105">
        <f>SUM(V69:V70)</f>
        <v>0</v>
      </c>
      <c r="W72" s="106" t="s">
        <v>36</v>
      </c>
    </row>
    <row r="73" spans="1:23" ht="12.95" customHeight="1" thickBot="1" x14ac:dyDescent="0.25">
      <c r="A73" s="60" t="s">
        <v>90</v>
      </c>
      <c r="B73" s="104">
        <f>SUM(B9:B14,B17:B23,B26:B29,B32,B35:B39,B42:B52,B55:B58,B61:B65,B69:B70)</f>
        <v>149265000</v>
      </c>
      <c r="C73" s="104">
        <f>SUM(C9:C14,C17:C23,C26:C29,C32,C35:C39,C42:C52,C55:C58,C61:C65,C69:C70)</f>
        <v>-5130000</v>
      </c>
      <c r="D73" s="104"/>
      <c r="E73" s="104">
        <f>$B73      +$C73      +$D73</f>
        <v>144135000</v>
      </c>
      <c r="F73" s="105">
        <f t="shared" ref="F73:O73" si="46">SUM(F9:F14,F17:F23,F26:F29,F32,F35:F39,F42:F52,F55:F58,F61:F65,F69:F70)</f>
        <v>144135000</v>
      </c>
      <c r="G73" s="106">
        <f t="shared" si="46"/>
        <v>133009000</v>
      </c>
      <c r="H73" s="105">
        <f t="shared" si="46"/>
        <v>22619000</v>
      </c>
      <c r="I73" s="106">
        <f t="shared" si="46"/>
        <v>11794072</v>
      </c>
      <c r="J73" s="105">
        <f t="shared" si="46"/>
        <v>31249000</v>
      </c>
      <c r="K73" s="106">
        <f t="shared" si="46"/>
        <v>0</v>
      </c>
      <c r="L73" s="105">
        <f t="shared" si="46"/>
        <v>17286000</v>
      </c>
      <c r="M73" s="106">
        <f t="shared" si="46"/>
        <v>0</v>
      </c>
      <c r="N73" s="105">
        <f t="shared" si="46"/>
        <v>39334000</v>
      </c>
      <c r="O73" s="106">
        <f t="shared" si="46"/>
        <v>69063423</v>
      </c>
      <c r="P73" s="105">
        <f>$H73      +$J73      +$L73      +$N73</f>
        <v>110488000</v>
      </c>
      <c r="Q73" s="106">
        <f>$I73      +$K73      +$M73      +$O73</f>
        <v>80857495</v>
      </c>
      <c r="R73" s="61">
        <f>IF(($L73      =0),0,((($N73      -$L73      )/$L73      )*100))</f>
        <v>127.54830498669443</v>
      </c>
      <c r="S73" s="62">
        <f>IF(($M73      =0),0,((($O73      -$M73      )/$M73      )*100))</f>
        <v>0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83.068063063401723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60.790995346179578</v>
      </c>
      <c r="V73" s="105">
        <f>SUM(V9:V14,V17:V23,V26:V29,V32,V35:V39,V42:V52,V55:V58,V61:V65,V69:V70)</f>
        <v>7809000</v>
      </c>
      <c r="W73" s="106" t="s">
        <v>36</v>
      </c>
    </row>
    <row r="74" spans="1:23" ht="13.5" thickTop="1" x14ac:dyDescent="0.2">
      <c r="A74" s="66" t="s">
        <v>91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0" t="s">
        <v>10</v>
      </c>
      <c r="Q75" s="131"/>
      <c r="R75" s="132" t="s">
        <v>11</v>
      </c>
      <c r="S75" s="131"/>
      <c r="T75" s="132" t="s">
        <v>12</v>
      </c>
      <c r="U75" s="131"/>
      <c r="V75" s="130"/>
      <c r="W75" s="131"/>
    </row>
    <row r="76" spans="1:23" ht="67.5" x14ac:dyDescent="0.2">
      <c r="A76" s="77" t="s">
        <v>92</v>
      </c>
      <c r="B76" s="78" t="s">
        <v>93</v>
      </c>
      <c r="C76" s="78" t="s">
        <v>94</v>
      </c>
      <c r="D76" s="79" t="s">
        <v>17</v>
      </c>
      <c r="E76" s="78" t="s">
        <v>18</v>
      </c>
      <c r="F76" s="78" t="s">
        <v>19</v>
      </c>
      <c r="G76" s="78" t="s">
        <v>95</v>
      </c>
      <c r="H76" s="78" t="s">
        <v>96</v>
      </c>
      <c r="I76" s="80" t="s">
        <v>22</v>
      </c>
      <c r="J76" s="78" t="s">
        <v>97</v>
      </c>
      <c r="K76" s="80" t="s">
        <v>24</v>
      </c>
      <c r="L76" s="78" t="s">
        <v>98</v>
      </c>
      <c r="M76" s="80" t="s">
        <v>26</v>
      </c>
      <c r="N76" s="78" t="s">
        <v>99</v>
      </c>
      <c r="O76" s="80" t="s">
        <v>28</v>
      </c>
      <c r="P76" s="80" t="s">
        <v>100</v>
      </c>
      <c r="Q76" s="81" t="s">
        <v>30</v>
      </c>
      <c r="R76" s="82" t="s">
        <v>100</v>
      </c>
      <c r="S76" s="83" t="s">
        <v>30</v>
      </c>
      <c r="T76" s="82" t="s">
        <v>101</v>
      </c>
      <c r="U76" s="79" t="s">
        <v>32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123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124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125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126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127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128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102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103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IF(($L87      =0),0,((($N87      -$L87      )/$L87      )*100))</f>
        <v>0</v>
      </c>
      <c r="S87" s="90">
        <f t="shared" ref="S87:S94" si="52">IF(($M87      =0),0,((($O87      -$M87      )/$M87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110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111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129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87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130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131</v>
      </c>
    </row>
    <row r="117" spans="1:23" x14ac:dyDescent="0.2">
      <c r="A117" s="29" t="s">
        <v>132</v>
      </c>
    </row>
    <row r="118" spans="1:23" x14ac:dyDescent="0.2">
      <c r="A118" s="29" t="s">
        <v>133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134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135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136</v>
      </c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  <row r="126" spans="1:23" x14ac:dyDescent="0.2">
      <c r="A126" s="30"/>
      <c r="G126" s="30"/>
      <c r="W126" s="30"/>
    </row>
  </sheetData>
  <sheetProtection algorithmName="SHA-512" hashValue="pI6t0Vy2c4pYG33enElRm1hgO0bL5lvb8aDw/MPT9hEfNHr4HDlbA/p9T1zkb4AzU2N1fAbh1NsA4vmGXcKPSg==" saltValue="S+ealZxpNmz59Ga+STL1Bg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5:Q75"/>
    <mergeCell ref="R75:S75"/>
    <mergeCell ref="T75:U75"/>
    <mergeCell ref="V75:W75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4" max="16383" man="1"/>
    <brk id="96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W126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1"/>
      <c r="W1" s="31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2"/>
      <c r="W2" s="32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2"/>
      <c r="W3" s="32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2"/>
      <c r="W4" s="32"/>
    </row>
    <row r="5" spans="1:23" ht="15" customHeight="1" x14ac:dyDescent="0.25">
      <c r="A5" s="137" t="s">
        <v>121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3"/>
      <c r="W5" s="33"/>
    </row>
    <row r="6" spans="1:23" ht="12.75" customHeight="1" x14ac:dyDescent="0.2">
      <c r="A6" s="34" t="s">
        <v>91</v>
      </c>
      <c r="B6" s="34" t="s">
        <v>91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IF(($L9       =0),0,((($N9       -$L9       )/$L9       )*100))</f>
        <v>0</v>
      </c>
      <c r="S9" s="49">
        <f>IF(($M9       =0),0,((($O9       -$M9       )/$M9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2300000</v>
      </c>
      <c r="C10" s="92"/>
      <c r="D10" s="92"/>
      <c r="E10" s="92">
        <f t="shared" ref="E10:E15" si="0">$B10      +$C10      +$D10</f>
        <v>2300000</v>
      </c>
      <c r="F10" s="93">
        <v>2300000</v>
      </c>
      <c r="G10" s="94">
        <v>2300000</v>
      </c>
      <c r="H10" s="93">
        <v>78000</v>
      </c>
      <c r="I10" s="94">
        <v>52223</v>
      </c>
      <c r="J10" s="93">
        <v>1124000</v>
      </c>
      <c r="K10" s="94">
        <v>138113</v>
      </c>
      <c r="L10" s="93">
        <v>1098000</v>
      </c>
      <c r="M10" s="94">
        <v>1544442</v>
      </c>
      <c r="N10" s="93"/>
      <c r="O10" s="94">
        <v>228746</v>
      </c>
      <c r="P10" s="93">
        <f t="shared" ref="P10:P15" si="1">$H10      +$J10      +$L10      +$N10</f>
        <v>2300000</v>
      </c>
      <c r="Q10" s="94">
        <f t="shared" ref="Q10:Q15" si="2">$I10      +$K10      +$M10      +$O10</f>
        <v>1963524</v>
      </c>
      <c r="R10" s="48">
        <f t="shared" ref="R10:R15" si="3">IF(($L10      =0),0,((($N10      -$L10      )/$L10      )*100))</f>
        <v>-100</v>
      </c>
      <c r="S10" s="49">
        <f t="shared" ref="S10:S15" si="4">IF(($M10      =0),0,((($O10      -$M10      )/$M10      )*100))</f>
        <v>-85.189084471932247</v>
      </c>
      <c r="T10" s="48">
        <f t="shared" ref="T10:T14" si="5">IF(($E10      =0),0,(($P10      /$E10      )*100))</f>
        <v>100</v>
      </c>
      <c r="U10" s="50">
        <f t="shared" ref="U10:U14" si="6">IF(($E10      =0),0,(($Q10      /$E10      )*100))</f>
        <v>85.370608695652166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/>
      <c r="C13" s="92">
        <v>5000000</v>
      </c>
      <c r="D13" s="92"/>
      <c r="E13" s="92">
        <f t="shared" si="0"/>
        <v>5000000</v>
      </c>
      <c r="F13" s="93">
        <v>5000000</v>
      </c>
      <c r="G13" s="94">
        <v>5000000</v>
      </c>
      <c r="H13" s="93"/>
      <c r="I13" s="94"/>
      <c r="J13" s="93"/>
      <c r="K13" s="94"/>
      <c r="L13" s="93"/>
      <c r="M13" s="94"/>
      <c r="N13" s="93"/>
      <c r="O13" s="94">
        <v>4969429</v>
      </c>
      <c r="P13" s="93">
        <f t="shared" si="1"/>
        <v>0</v>
      </c>
      <c r="Q13" s="94">
        <f t="shared" si="2"/>
        <v>4969429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99.388580000000005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2300000</v>
      </c>
      <c r="C15" s="95">
        <f>SUM(C9:C14)</f>
        <v>5000000</v>
      </c>
      <c r="D15" s="95"/>
      <c r="E15" s="95">
        <f t="shared" si="0"/>
        <v>7300000</v>
      </c>
      <c r="F15" s="96">
        <f t="shared" ref="F15:O15" si="7">SUM(F9:F14)</f>
        <v>7300000</v>
      </c>
      <c r="G15" s="97">
        <f t="shared" si="7"/>
        <v>7300000</v>
      </c>
      <c r="H15" s="96">
        <f t="shared" si="7"/>
        <v>78000</v>
      </c>
      <c r="I15" s="97">
        <f t="shared" si="7"/>
        <v>52223</v>
      </c>
      <c r="J15" s="96">
        <f t="shared" si="7"/>
        <v>1124000</v>
      </c>
      <c r="K15" s="97">
        <f t="shared" si="7"/>
        <v>138113</v>
      </c>
      <c r="L15" s="96">
        <f t="shared" si="7"/>
        <v>1098000</v>
      </c>
      <c r="M15" s="97">
        <f t="shared" si="7"/>
        <v>1544442</v>
      </c>
      <c r="N15" s="96">
        <f t="shared" si="7"/>
        <v>0</v>
      </c>
      <c r="O15" s="97">
        <f t="shared" si="7"/>
        <v>5198175</v>
      </c>
      <c r="P15" s="96">
        <f t="shared" si="1"/>
        <v>2300000</v>
      </c>
      <c r="Q15" s="97">
        <f t="shared" si="2"/>
        <v>6932953</v>
      </c>
      <c r="R15" s="52">
        <f t="shared" si="3"/>
        <v>-100</v>
      </c>
      <c r="S15" s="53">
        <f t="shared" si="4"/>
        <v>236.57301471987941</v>
      </c>
      <c r="T15" s="52">
        <f>IF((SUM($E9:$E13))=0,0,(P15/(SUM($E9:$E13))*100))</f>
        <v>31.506849315068493</v>
      </c>
      <c r="U15" s="54">
        <f>IF((SUM($E9:$E13))=0,0,(Q15/(SUM($E9:$E13))*100))</f>
        <v>94.971958904109584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IF(($L17      =0),0,((($N17      -$L17      )/$L17      )*100))</f>
        <v>0</v>
      </c>
      <c r="S17" s="49">
        <f t="shared" ref="S17:S24" si="12">IF(($M17      =0),0,((($O17      -$M17      )/$M17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IF(($L26      =0),0,((($N26      -$L26      )/$L26      )*100))</f>
        <v>0</v>
      </c>
      <c r="S26" s="49">
        <f>IF(($M26      =0),0,((($O26      -$M26      )/$M26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IF(($L27      =0),0,((($N27      -$L27      )/$L27      )*100))</f>
        <v>0</v>
      </c>
      <c r="S27" s="49">
        <f>IF(($M27      =0),0,((($O27      -$M27      )/$M27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IF(($L28      =0),0,((($N28      -$L28      )/$L28      )*100))</f>
        <v>0</v>
      </c>
      <c r="S28" s="49">
        <f>IF(($M28      =0),0,((($O28      -$M28      )/$M28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IF(($L29      =0),0,((($N29      -$L29      )/$L29      )*100))</f>
        <v>0</v>
      </c>
      <c r="S29" s="49">
        <f>IF(($M29      =0),0,((($O29      -$M29      )/$M29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IF(($L30      =0),0,((($N30      -$L30      )/$L30      )*100))</f>
        <v>0</v>
      </c>
      <c r="S30" s="53">
        <f>IF(($M30      =0),0,((($O30      -$M30      )/$M30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2699000</v>
      </c>
      <c r="C32" s="92">
        <v>-151000</v>
      </c>
      <c r="D32" s="92"/>
      <c r="E32" s="92">
        <f>$B32      +$C32      +$D32</f>
        <v>2548000</v>
      </c>
      <c r="F32" s="93">
        <v>2548000</v>
      </c>
      <c r="G32" s="94">
        <v>2548000</v>
      </c>
      <c r="H32" s="93">
        <v>746000</v>
      </c>
      <c r="I32" s="94"/>
      <c r="J32" s="93">
        <v>1072000</v>
      </c>
      <c r="K32" s="94">
        <v>2392814</v>
      </c>
      <c r="L32" s="93">
        <v>201000</v>
      </c>
      <c r="M32" s="94">
        <v>155186</v>
      </c>
      <c r="N32" s="93"/>
      <c r="O32" s="94"/>
      <c r="P32" s="93">
        <f>$H32      +$J32      +$L32      +$N32</f>
        <v>2019000</v>
      </c>
      <c r="Q32" s="94">
        <f>$I32      +$K32      +$M32      +$O32</f>
        <v>2548000</v>
      </c>
      <c r="R32" s="48">
        <f>IF(($L32      =0),0,((($N32      -$L32      )/$L32      )*100))</f>
        <v>-100</v>
      </c>
      <c r="S32" s="49">
        <f>IF(($M32      =0),0,((($O32      -$M32      )/$M32      )*100))</f>
        <v>-100</v>
      </c>
      <c r="T32" s="48">
        <f>IF(($E32      =0),0,(($P32      /$E32      )*100))</f>
        <v>79.238618524332807</v>
      </c>
      <c r="U32" s="50">
        <f>IF(($E32      =0),0,(($Q32      /$E32      )*100))</f>
        <v>100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2699000</v>
      </c>
      <c r="C33" s="95">
        <f>C32</f>
        <v>-151000</v>
      </c>
      <c r="D33" s="95"/>
      <c r="E33" s="95">
        <f>$B33      +$C33      +$D33</f>
        <v>2548000</v>
      </c>
      <c r="F33" s="96">
        <f t="shared" ref="F33:O33" si="17">F32</f>
        <v>2548000</v>
      </c>
      <c r="G33" s="97">
        <f t="shared" si="17"/>
        <v>2548000</v>
      </c>
      <c r="H33" s="96">
        <f t="shared" si="17"/>
        <v>746000</v>
      </c>
      <c r="I33" s="97">
        <f t="shared" si="17"/>
        <v>0</v>
      </c>
      <c r="J33" s="96">
        <f t="shared" si="17"/>
        <v>1072000</v>
      </c>
      <c r="K33" s="97">
        <f t="shared" si="17"/>
        <v>2392814</v>
      </c>
      <c r="L33" s="96">
        <f t="shared" si="17"/>
        <v>201000</v>
      </c>
      <c r="M33" s="97">
        <f t="shared" si="17"/>
        <v>155186</v>
      </c>
      <c r="N33" s="96">
        <f t="shared" si="17"/>
        <v>0</v>
      </c>
      <c r="O33" s="97">
        <f t="shared" si="17"/>
        <v>0</v>
      </c>
      <c r="P33" s="96">
        <f>$H33      +$J33      +$L33      +$N33</f>
        <v>2019000</v>
      </c>
      <c r="Q33" s="97">
        <f>$I33      +$K33      +$M33      +$O33</f>
        <v>2548000</v>
      </c>
      <c r="R33" s="52">
        <f>IF(($L33      =0),0,((($N33      -$L33      )/$L33      )*100))</f>
        <v>-100</v>
      </c>
      <c r="S33" s="53">
        <f>IF(($M33      =0),0,((($O33      -$M33      )/$M33      )*100))</f>
        <v>-100</v>
      </c>
      <c r="T33" s="52">
        <f>IF($E33   =0,0,($P33   /$E33   )*100)</f>
        <v>79.238618524332807</v>
      </c>
      <c r="U33" s="54">
        <f>IF($E33   =0,0,($Q33   /$E33   )*100)</f>
        <v>100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58000000</v>
      </c>
      <c r="C35" s="92"/>
      <c r="D35" s="92"/>
      <c r="E35" s="92">
        <f t="shared" ref="E35:E40" si="18">$B35      +$C35      +$D35</f>
        <v>58000000</v>
      </c>
      <c r="F35" s="93">
        <v>58000000</v>
      </c>
      <c r="G35" s="94">
        <v>58000000</v>
      </c>
      <c r="H35" s="93">
        <v>13500000</v>
      </c>
      <c r="I35" s="94">
        <v>15155895</v>
      </c>
      <c r="J35" s="93">
        <v>11500000</v>
      </c>
      <c r="K35" s="94">
        <v>22281171</v>
      </c>
      <c r="L35" s="93">
        <v>20009000</v>
      </c>
      <c r="M35" s="94">
        <v>9228138</v>
      </c>
      <c r="N35" s="93">
        <v>12980000</v>
      </c>
      <c r="O35" s="94">
        <v>11334796</v>
      </c>
      <c r="P35" s="93">
        <f t="shared" ref="P35:P40" si="19">$H35      +$J35      +$L35      +$N35</f>
        <v>57989000</v>
      </c>
      <c r="Q35" s="94">
        <f t="shared" ref="Q35:Q40" si="20">$I35      +$K35      +$M35      +$O35</f>
        <v>58000000</v>
      </c>
      <c r="R35" s="48">
        <f t="shared" ref="R35:R40" si="21">IF(($L35      =0),0,((($N35      -$L35      )/$L35      )*100))</f>
        <v>-35.129191863661354</v>
      </c>
      <c r="S35" s="49">
        <f t="shared" ref="S35:S40" si="22">IF(($M35      =0),0,((($O35      -$M35      )/$M35      )*100))</f>
        <v>22.828635635921351</v>
      </c>
      <c r="T35" s="48">
        <f t="shared" ref="T35:T39" si="23">IF(($E35      =0),0,(($P35      /$E35      )*100))</f>
        <v>99.981034482758631</v>
      </c>
      <c r="U35" s="50">
        <f t="shared" ref="U35:U39" si="24">IF(($E35      =0),0,(($Q35      /$E35      )*100))</f>
        <v>100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>
        <v>1497000</v>
      </c>
      <c r="C36" s="92">
        <v>52000</v>
      </c>
      <c r="D36" s="92"/>
      <c r="E36" s="92">
        <f t="shared" si="18"/>
        <v>1549000</v>
      </c>
      <c r="F36" s="93">
        <v>1549000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>
        <v>4000000</v>
      </c>
      <c r="C38" s="92"/>
      <c r="D38" s="92"/>
      <c r="E38" s="92">
        <f t="shared" si="18"/>
        <v>4000000</v>
      </c>
      <c r="F38" s="93">
        <v>4000000</v>
      </c>
      <c r="G38" s="94">
        <v>4000000</v>
      </c>
      <c r="H38" s="93"/>
      <c r="I38" s="94"/>
      <c r="J38" s="93">
        <v>491000</v>
      </c>
      <c r="K38" s="94">
        <v>2376544</v>
      </c>
      <c r="L38" s="93">
        <v>3509000</v>
      </c>
      <c r="M38" s="94">
        <v>1377842</v>
      </c>
      <c r="N38" s="93"/>
      <c r="O38" s="94">
        <v>245614</v>
      </c>
      <c r="P38" s="93">
        <f t="shared" si="19"/>
        <v>4000000</v>
      </c>
      <c r="Q38" s="94">
        <f t="shared" si="20"/>
        <v>4000000</v>
      </c>
      <c r="R38" s="48">
        <f t="shared" si="21"/>
        <v>-100</v>
      </c>
      <c r="S38" s="49">
        <f t="shared" si="22"/>
        <v>-82.174008340578965</v>
      </c>
      <c r="T38" s="48">
        <f t="shared" si="23"/>
        <v>100</v>
      </c>
      <c r="U38" s="50">
        <f t="shared" si="24"/>
        <v>100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63497000</v>
      </c>
      <c r="C40" s="95">
        <f>SUM(C35:C39)</f>
        <v>52000</v>
      </c>
      <c r="D40" s="95"/>
      <c r="E40" s="95">
        <f t="shared" si="18"/>
        <v>63549000</v>
      </c>
      <c r="F40" s="96">
        <f t="shared" ref="F40:O40" si="25">SUM(F35:F39)</f>
        <v>63549000</v>
      </c>
      <c r="G40" s="97">
        <f t="shared" si="25"/>
        <v>62000000</v>
      </c>
      <c r="H40" s="96">
        <f t="shared" si="25"/>
        <v>13500000</v>
      </c>
      <c r="I40" s="97">
        <f t="shared" si="25"/>
        <v>15155895</v>
      </c>
      <c r="J40" s="96">
        <f t="shared" si="25"/>
        <v>11991000</v>
      </c>
      <c r="K40" s="97">
        <f t="shared" si="25"/>
        <v>24657715</v>
      </c>
      <c r="L40" s="96">
        <f t="shared" si="25"/>
        <v>23518000</v>
      </c>
      <c r="M40" s="97">
        <f t="shared" si="25"/>
        <v>10605980</v>
      </c>
      <c r="N40" s="96">
        <f t="shared" si="25"/>
        <v>12980000</v>
      </c>
      <c r="O40" s="97">
        <f t="shared" si="25"/>
        <v>11580410</v>
      </c>
      <c r="P40" s="96">
        <f t="shared" si="19"/>
        <v>61989000</v>
      </c>
      <c r="Q40" s="97">
        <f t="shared" si="20"/>
        <v>62000000</v>
      </c>
      <c r="R40" s="52">
        <f t="shared" si="21"/>
        <v>-44.808231992516376</v>
      </c>
      <c r="S40" s="53">
        <f t="shared" si="22"/>
        <v>9.1875526825432452</v>
      </c>
      <c r="T40" s="52">
        <f>IF((+$E35+$E38) =0,0,(P40   /(+$E35+$E38) )*100)</f>
        <v>99.982258064516131</v>
      </c>
      <c r="U40" s="54">
        <f>IF((+$E35+$E38) =0,0,(Q40   /(+$E35+$E38) )*100)</f>
        <v>100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IF(($L42      =0),0,((($N42      -$L42      )/$L42      )*100))</f>
        <v>0</v>
      </c>
      <c r="S42" s="49">
        <f t="shared" ref="S42:S53" si="30">IF(($M42      =0),0,((($O42      -$M42      )/$M42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>
        <v>68658000</v>
      </c>
      <c r="C51" s="92"/>
      <c r="D51" s="92"/>
      <c r="E51" s="92">
        <f t="shared" si="26"/>
        <v>68658000</v>
      </c>
      <c r="F51" s="93">
        <v>68658000</v>
      </c>
      <c r="G51" s="94">
        <v>68658000</v>
      </c>
      <c r="H51" s="93"/>
      <c r="I51" s="94"/>
      <c r="J51" s="93">
        <v>6416000</v>
      </c>
      <c r="K51" s="94">
        <v>18772964</v>
      </c>
      <c r="L51" s="93">
        <v>6542000</v>
      </c>
      <c r="M51" s="94">
        <v>44046256</v>
      </c>
      <c r="N51" s="93">
        <v>53961000</v>
      </c>
      <c r="O51" s="94">
        <v>6782859</v>
      </c>
      <c r="P51" s="93">
        <f t="shared" si="27"/>
        <v>66919000</v>
      </c>
      <c r="Q51" s="94">
        <f t="shared" si="28"/>
        <v>69602079</v>
      </c>
      <c r="R51" s="48">
        <f t="shared" si="29"/>
        <v>724.83949862427392</v>
      </c>
      <c r="S51" s="49">
        <f t="shared" si="30"/>
        <v>-84.600600332523157</v>
      </c>
      <c r="T51" s="48">
        <f t="shared" si="31"/>
        <v>97.467156048821707</v>
      </c>
      <c r="U51" s="50">
        <f t="shared" si="32"/>
        <v>101.37504587957704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68658000</v>
      </c>
      <c r="C53" s="95">
        <f>SUM(C42:C52)</f>
        <v>0</v>
      </c>
      <c r="D53" s="95"/>
      <c r="E53" s="95">
        <f t="shared" si="26"/>
        <v>68658000</v>
      </c>
      <c r="F53" s="96">
        <f t="shared" ref="F53:O53" si="33">SUM(F42:F52)</f>
        <v>68658000</v>
      </c>
      <c r="G53" s="97">
        <f t="shared" si="33"/>
        <v>68658000</v>
      </c>
      <c r="H53" s="96">
        <f t="shared" si="33"/>
        <v>0</v>
      </c>
      <c r="I53" s="97">
        <f t="shared" si="33"/>
        <v>0</v>
      </c>
      <c r="J53" s="96">
        <f t="shared" si="33"/>
        <v>6416000</v>
      </c>
      <c r="K53" s="97">
        <f t="shared" si="33"/>
        <v>18772964</v>
      </c>
      <c r="L53" s="96">
        <f t="shared" si="33"/>
        <v>6542000</v>
      </c>
      <c r="M53" s="97">
        <f t="shared" si="33"/>
        <v>44046256</v>
      </c>
      <c r="N53" s="96">
        <f t="shared" si="33"/>
        <v>53961000</v>
      </c>
      <c r="O53" s="97">
        <f t="shared" si="33"/>
        <v>6782859</v>
      </c>
      <c r="P53" s="96">
        <f t="shared" si="27"/>
        <v>66919000</v>
      </c>
      <c r="Q53" s="97">
        <f t="shared" si="28"/>
        <v>69602079</v>
      </c>
      <c r="R53" s="52">
        <f t="shared" si="29"/>
        <v>724.83949862427392</v>
      </c>
      <c r="S53" s="53">
        <f t="shared" si="30"/>
        <v>-84.600600332523157</v>
      </c>
      <c r="T53" s="52">
        <f>IF((+$E43+$E45+$E47+$E48+$E51) =0,0,(P53   /(+$E43+$E45+$E47+$E48+$E51) )*100)</f>
        <v>97.467156048821707</v>
      </c>
      <c r="U53" s="54">
        <f>IF((+$E43+$E45+$E47+$E48+$E51) =0,0,(Q53   /(+$E43+$E45+$E47+$E48+$E51) )*100)</f>
        <v>101.37504587957704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IF(($L55      =0),0,((($N55      -$L55      )/$L55      )*100))</f>
        <v>0</v>
      </c>
      <c r="S55" s="49">
        <f>IF(($M55      =0),0,((($O55      -$M55      )/$M55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IF(($L56      =0),0,((($N56      -$L56      )/$L56      )*100))</f>
        <v>0</v>
      </c>
      <c r="S56" s="49">
        <f>IF(($M56      =0),0,((($O56      -$M56      )/$M56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IF(($L57      =0),0,((($N57      -$L57      )/$L57      )*100))</f>
        <v>0</v>
      </c>
      <c r="S57" s="49">
        <f>IF(($M57      =0),0,((($O57      -$M57      )/$M57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IF(($L58      =0),0,((($N58      -$L58      )/$L58      )*100))</f>
        <v>0</v>
      </c>
      <c r="S58" s="49">
        <f>IF(($M58      =0),0,((($O58      -$M58      )/$M58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IF(($L59      =0),0,((($N59      -$L59      )/$L59      )*100))</f>
        <v>0</v>
      </c>
      <c r="S59" s="58">
        <f>IF(($M59      =0),0,((($O59      -$M59      )/$M59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IF(($L61      =0),0,((($N61      -$L61      )/$L61      )*100))</f>
        <v>0</v>
      </c>
      <c r="S61" s="49">
        <f t="shared" ref="S61:S67" si="39">IF(($M61      =0),0,((($O61      -$M61      )/$M61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137154000</v>
      </c>
      <c r="C67" s="104">
        <f>SUM(C9:C14,C17:C23,C26:C29,C32,C35:C39,C42:C52,C55:C58,C61:C65)</f>
        <v>4901000</v>
      </c>
      <c r="D67" s="104"/>
      <c r="E67" s="104">
        <f t="shared" si="35"/>
        <v>142055000</v>
      </c>
      <c r="F67" s="105">
        <f t="shared" ref="F67:O67" si="43">SUM(F9:F14,F17:F23,F26:F29,F32,F35:F39,F42:F52,F55:F58,F61:F65)</f>
        <v>142055000</v>
      </c>
      <c r="G67" s="106">
        <f t="shared" si="43"/>
        <v>140506000</v>
      </c>
      <c r="H67" s="105">
        <f t="shared" si="43"/>
        <v>14324000</v>
      </c>
      <c r="I67" s="106">
        <f t="shared" si="43"/>
        <v>15208118</v>
      </c>
      <c r="J67" s="105">
        <f t="shared" si="43"/>
        <v>20603000</v>
      </c>
      <c r="K67" s="106">
        <f t="shared" si="43"/>
        <v>45961606</v>
      </c>
      <c r="L67" s="105">
        <f t="shared" si="43"/>
        <v>31359000</v>
      </c>
      <c r="M67" s="106">
        <f t="shared" si="43"/>
        <v>56351864</v>
      </c>
      <c r="N67" s="105">
        <f t="shared" si="43"/>
        <v>66941000</v>
      </c>
      <c r="O67" s="106">
        <f t="shared" si="43"/>
        <v>23561444</v>
      </c>
      <c r="P67" s="105">
        <f t="shared" si="36"/>
        <v>133227000</v>
      </c>
      <c r="Q67" s="106">
        <f t="shared" si="37"/>
        <v>141083032</v>
      </c>
      <c r="R67" s="61">
        <f t="shared" si="38"/>
        <v>113.46662840014031</v>
      </c>
      <c r="S67" s="62">
        <f t="shared" si="39"/>
        <v>-58.188705168652454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94.819438315801463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100.41068139438885</v>
      </c>
      <c r="V67" s="105">
        <f>SUM(V9:V14,V17:V23,V26:V29,V32,V35:V39,V42:V52,V55:V58,V61:V65)</f>
        <v>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109164000</v>
      </c>
      <c r="C69" s="92">
        <v>27699000</v>
      </c>
      <c r="D69" s="92"/>
      <c r="E69" s="92">
        <f>$B69      +$C69      +$D69</f>
        <v>136863000</v>
      </c>
      <c r="F69" s="93">
        <v>136863000</v>
      </c>
      <c r="G69" s="94">
        <v>136863000</v>
      </c>
      <c r="H69" s="93">
        <v>58900000</v>
      </c>
      <c r="I69" s="94">
        <v>25221409</v>
      </c>
      <c r="J69" s="93">
        <v>21496000</v>
      </c>
      <c r="K69" s="94">
        <v>52544932</v>
      </c>
      <c r="L69" s="93">
        <v>8489000</v>
      </c>
      <c r="M69" s="94">
        <v>15422014</v>
      </c>
      <c r="N69" s="93">
        <v>39930000</v>
      </c>
      <c r="O69" s="94">
        <v>42595440</v>
      </c>
      <c r="P69" s="93">
        <f>$H69      +$J69      +$L69      +$N69</f>
        <v>128815000</v>
      </c>
      <c r="Q69" s="94">
        <f>$I69      +$K69      +$M69      +$O69</f>
        <v>135783795</v>
      </c>
      <c r="R69" s="48">
        <f>IF(($L69      =0),0,((($N69      -$L69      )/$L69      )*100))</f>
        <v>370.37342443161737</v>
      </c>
      <c r="S69" s="49">
        <f>IF(($M69      =0),0,((($O69      -$M69      )/$M69      )*100))</f>
        <v>176.19894522207022</v>
      </c>
      <c r="T69" s="48">
        <f>IF(($E69      =0),0,(($P69      /$E69      )*100))</f>
        <v>94.11966711236785</v>
      </c>
      <c r="U69" s="50">
        <f>IF(($E69      =0),0,(($Q69      /$E69      )*100))</f>
        <v>99.211470594682268</v>
      </c>
      <c r="V69" s="93">
        <v>0</v>
      </c>
      <c r="W69" s="94" t="s">
        <v>36</v>
      </c>
    </row>
    <row r="70" spans="1:23" s="64" customFormat="1" ht="12.95" customHeight="1" x14ac:dyDescent="0.2">
      <c r="A70" s="63" t="s">
        <v>89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IF(($L70      =0),0,((($N70      -$L70      )/$L70      )*100))</f>
        <v>0</v>
      </c>
      <c r="S70" s="49">
        <f>IF(($M70      =0),0,((($O70      -$M70      )/$M70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36</v>
      </c>
      <c r="W70" s="94" t="s">
        <v>36</v>
      </c>
    </row>
    <row r="71" spans="1:23" ht="12.95" customHeight="1" x14ac:dyDescent="0.2">
      <c r="A71" s="56" t="s">
        <v>42</v>
      </c>
      <c r="B71" s="101">
        <f>SUM(B69:B70)</f>
        <v>109164000</v>
      </c>
      <c r="C71" s="101">
        <f>SUM(C69:C70)</f>
        <v>27699000</v>
      </c>
      <c r="D71" s="101"/>
      <c r="E71" s="101">
        <f>$B71      +$C71      +$D71</f>
        <v>136863000</v>
      </c>
      <c r="F71" s="102">
        <f t="shared" ref="F71:O71" si="44">SUM(F69:F70)</f>
        <v>136863000</v>
      </c>
      <c r="G71" s="103">
        <f t="shared" si="44"/>
        <v>136863000</v>
      </c>
      <c r="H71" s="102">
        <f t="shared" si="44"/>
        <v>58900000</v>
      </c>
      <c r="I71" s="103">
        <f t="shared" si="44"/>
        <v>25221409</v>
      </c>
      <c r="J71" s="102">
        <f t="shared" si="44"/>
        <v>21496000</v>
      </c>
      <c r="K71" s="103">
        <f t="shared" si="44"/>
        <v>52544932</v>
      </c>
      <c r="L71" s="102">
        <f t="shared" si="44"/>
        <v>8489000</v>
      </c>
      <c r="M71" s="103">
        <f t="shared" si="44"/>
        <v>15422014</v>
      </c>
      <c r="N71" s="102">
        <f t="shared" si="44"/>
        <v>39930000</v>
      </c>
      <c r="O71" s="103">
        <f t="shared" si="44"/>
        <v>42595440</v>
      </c>
      <c r="P71" s="102">
        <f>$H71      +$J71      +$L71      +$N71</f>
        <v>128815000</v>
      </c>
      <c r="Q71" s="103">
        <f>$I71      +$K71      +$M71      +$O71</f>
        <v>135783795</v>
      </c>
      <c r="R71" s="57">
        <f>IF(($L71      =0),0,((($N71      -$L71      )/$L71      )*100))</f>
        <v>370.37342443161737</v>
      </c>
      <c r="S71" s="58">
        <f>IF(($M71      =0),0,((($O71      -$M71      )/$M71      )*100))</f>
        <v>176.19894522207022</v>
      </c>
      <c r="T71" s="57">
        <f>IF(($E69      =0),0,(($P69      /$E69      )*100))</f>
        <v>94.11966711236785</v>
      </c>
      <c r="U71" s="59">
        <f>IF($E69   =0,0,($Q69   /$E69 )*100)</f>
        <v>99.211470594682268</v>
      </c>
      <c r="V71" s="102">
        <f>SUM(V69:V70)</f>
        <v>0</v>
      </c>
      <c r="W71" s="103" t="s">
        <v>36</v>
      </c>
    </row>
    <row r="72" spans="1:23" ht="12.95" customHeight="1" x14ac:dyDescent="0.2">
      <c r="A72" s="60" t="s">
        <v>87</v>
      </c>
      <c r="B72" s="104">
        <f>SUM(B69:B70)</f>
        <v>109164000</v>
      </c>
      <c r="C72" s="104">
        <f>SUM(C69:C70)</f>
        <v>27699000</v>
      </c>
      <c r="D72" s="104"/>
      <c r="E72" s="104">
        <f>$B72      +$C72      +$D72</f>
        <v>136863000</v>
      </c>
      <c r="F72" s="105">
        <f t="shared" ref="F72:O72" si="45">SUM(F69:F70)</f>
        <v>136863000</v>
      </c>
      <c r="G72" s="106">
        <f t="shared" si="45"/>
        <v>136863000</v>
      </c>
      <c r="H72" s="105">
        <f t="shared" si="45"/>
        <v>58900000</v>
      </c>
      <c r="I72" s="106">
        <f t="shared" si="45"/>
        <v>25221409</v>
      </c>
      <c r="J72" s="105">
        <f t="shared" si="45"/>
        <v>21496000</v>
      </c>
      <c r="K72" s="106">
        <f t="shared" si="45"/>
        <v>52544932</v>
      </c>
      <c r="L72" s="105">
        <f t="shared" si="45"/>
        <v>8489000</v>
      </c>
      <c r="M72" s="106">
        <f t="shared" si="45"/>
        <v>15422014</v>
      </c>
      <c r="N72" s="105">
        <f t="shared" si="45"/>
        <v>39930000</v>
      </c>
      <c r="O72" s="106">
        <f t="shared" si="45"/>
        <v>42595440</v>
      </c>
      <c r="P72" s="105">
        <f>$H72      +$J72      +$L72      +$N72</f>
        <v>128815000</v>
      </c>
      <c r="Q72" s="106">
        <f>$I72      +$K72      +$M72      +$O72</f>
        <v>135783795</v>
      </c>
      <c r="R72" s="61">
        <f>IF(($L72      =0),0,((($N72      -$L72      )/$L72      )*100))</f>
        <v>370.37342443161737</v>
      </c>
      <c r="S72" s="62">
        <f>IF(($M72      =0),0,((($O72      -$M72      )/$M72      )*100))</f>
        <v>176.19894522207022</v>
      </c>
      <c r="T72" s="61">
        <f>IF(($E69      =0),0,(($P69      /$E69      )*100))</f>
        <v>94.11966711236785</v>
      </c>
      <c r="U72" s="65">
        <f>IF($E69   =0,0,($Q69   /$E69 )*100)</f>
        <v>99.211470594682268</v>
      </c>
      <c r="V72" s="105">
        <f>SUM(V69:V70)</f>
        <v>0</v>
      </c>
      <c r="W72" s="106" t="s">
        <v>36</v>
      </c>
    </row>
    <row r="73" spans="1:23" ht="12.95" customHeight="1" thickBot="1" x14ac:dyDescent="0.25">
      <c r="A73" s="60" t="s">
        <v>90</v>
      </c>
      <c r="B73" s="104">
        <f>SUM(B9:B14,B17:B23,B26:B29,B32,B35:B39,B42:B52,B55:B58,B61:B65,B69:B70)</f>
        <v>246318000</v>
      </c>
      <c r="C73" s="104">
        <f>SUM(C9:C14,C17:C23,C26:C29,C32,C35:C39,C42:C52,C55:C58,C61:C65,C69:C70)</f>
        <v>32600000</v>
      </c>
      <c r="D73" s="104"/>
      <c r="E73" s="104">
        <f>$B73      +$C73      +$D73</f>
        <v>278918000</v>
      </c>
      <c r="F73" s="105">
        <f t="shared" ref="F73:O73" si="46">SUM(F9:F14,F17:F23,F26:F29,F32,F35:F39,F42:F52,F55:F58,F61:F65,F69:F70)</f>
        <v>278918000</v>
      </c>
      <c r="G73" s="106">
        <f t="shared" si="46"/>
        <v>277369000</v>
      </c>
      <c r="H73" s="105">
        <f t="shared" si="46"/>
        <v>73224000</v>
      </c>
      <c r="I73" s="106">
        <f t="shared" si="46"/>
        <v>40429527</v>
      </c>
      <c r="J73" s="105">
        <f t="shared" si="46"/>
        <v>42099000</v>
      </c>
      <c r="K73" s="106">
        <f t="shared" si="46"/>
        <v>98506538</v>
      </c>
      <c r="L73" s="105">
        <f t="shared" si="46"/>
        <v>39848000</v>
      </c>
      <c r="M73" s="106">
        <f t="shared" si="46"/>
        <v>71773878</v>
      </c>
      <c r="N73" s="105">
        <f t="shared" si="46"/>
        <v>106871000</v>
      </c>
      <c r="O73" s="106">
        <f t="shared" si="46"/>
        <v>66156884</v>
      </c>
      <c r="P73" s="105">
        <f>$H73      +$J73      +$L73      +$N73</f>
        <v>262042000</v>
      </c>
      <c r="Q73" s="106">
        <f>$I73      +$K73      +$M73      +$O73</f>
        <v>276866827</v>
      </c>
      <c r="R73" s="61">
        <f>IF(($L73      =0),0,((($N73      -$L73      )/$L73      )*100))</f>
        <v>168.19664725958643</v>
      </c>
      <c r="S73" s="62">
        <f>IF(($M73      =0),0,((($O73      -$M73      )/$M73      )*100))</f>
        <v>-7.8259586307987989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94.474148156426992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99.818951288716477</v>
      </c>
      <c r="V73" s="105">
        <f>SUM(V9:V14,V17:V23,V26:V29,V32,V35:V39,V42:V52,V55:V58,V61:V65,V69:V70)</f>
        <v>0</v>
      </c>
      <c r="W73" s="106" t="s">
        <v>36</v>
      </c>
    </row>
    <row r="74" spans="1:23" ht="13.5" thickTop="1" x14ac:dyDescent="0.2">
      <c r="A74" s="66" t="s">
        <v>91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0" t="s">
        <v>10</v>
      </c>
      <c r="Q75" s="131"/>
      <c r="R75" s="132" t="s">
        <v>11</v>
      </c>
      <c r="S75" s="131"/>
      <c r="T75" s="132" t="s">
        <v>12</v>
      </c>
      <c r="U75" s="131"/>
      <c r="V75" s="130"/>
      <c r="W75" s="131"/>
    </row>
    <row r="76" spans="1:23" ht="67.5" x14ac:dyDescent="0.2">
      <c r="A76" s="77" t="s">
        <v>92</v>
      </c>
      <c r="B76" s="78" t="s">
        <v>93</v>
      </c>
      <c r="C76" s="78" t="s">
        <v>94</v>
      </c>
      <c r="D76" s="79" t="s">
        <v>17</v>
      </c>
      <c r="E76" s="78" t="s">
        <v>18</v>
      </c>
      <c r="F76" s="78" t="s">
        <v>19</v>
      </c>
      <c r="G76" s="78" t="s">
        <v>95</v>
      </c>
      <c r="H76" s="78" t="s">
        <v>96</v>
      </c>
      <c r="I76" s="80" t="s">
        <v>22</v>
      </c>
      <c r="J76" s="78" t="s">
        <v>97</v>
      </c>
      <c r="K76" s="80" t="s">
        <v>24</v>
      </c>
      <c r="L76" s="78" t="s">
        <v>98</v>
      </c>
      <c r="M76" s="80" t="s">
        <v>26</v>
      </c>
      <c r="N76" s="78" t="s">
        <v>99</v>
      </c>
      <c r="O76" s="80" t="s">
        <v>28</v>
      </c>
      <c r="P76" s="80" t="s">
        <v>100</v>
      </c>
      <c r="Q76" s="81" t="s">
        <v>30</v>
      </c>
      <c r="R76" s="82" t="s">
        <v>100</v>
      </c>
      <c r="S76" s="83" t="s">
        <v>30</v>
      </c>
      <c r="T76" s="82" t="s">
        <v>101</v>
      </c>
      <c r="U76" s="79" t="s">
        <v>32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123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124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125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126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127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128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102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103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IF(($L87      =0),0,((($N87      -$L87      )/$L87      )*100))</f>
        <v>0</v>
      </c>
      <c r="S87" s="90">
        <f t="shared" ref="S87:S94" si="52">IF(($M87      =0),0,((($O87      -$M87      )/$M87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110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111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129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87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130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131</v>
      </c>
    </row>
    <row r="117" spans="1:23" x14ac:dyDescent="0.2">
      <c r="A117" s="29" t="s">
        <v>132</v>
      </c>
    </row>
    <row r="118" spans="1:23" x14ac:dyDescent="0.2">
      <c r="A118" s="29" t="s">
        <v>133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134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135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136</v>
      </c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  <row r="126" spans="1:23" x14ac:dyDescent="0.2">
      <c r="A126" s="30"/>
      <c r="G126" s="30"/>
      <c r="W126" s="30"/>
    </row>
  </sheetData>
  <sheetProtection algorithmName="SHA-512" hashValue="ZxKyPPgYBoJ9YtIcysKuSryE34tIXSkmt+mP+dOmBAhBc9ctMyrWI5qbW1aB2OUiX8v2J6vZQxvvU9un/zdA1A==" saltValue="eMq6GEW8uY/+aN1QQdTZdA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5:Q75"/>
    <mergeCell ref="R75:S75"/>
    <mergeCell ref="T75:U75"/>
    <mergeCell ref="V75:W75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4" max="16383" man="1"/>
    <brk id="96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W126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1"/>
      <c r="W1" s="31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2"/>
      <c r="W2" s="32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2"/>
      <c r="W3" s="32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2"/>
      <c r="W4" s="32"/>
    </row>
    <row r="5" spans="1:23" ht="15" customHeight="1" x14ac:dyDescent="0.25">
      <c r="A5" s="137" t="s">
        <v>122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3"/>
      <c r="W5" s="33"/>
    </row>
    <row r="6" spans="1:23" ht="12.75" customHeight="1" x14ac:dyDescent="0.2">
      <c r="A6" s="34" t="s">
        <v>91</v>
      </c>
      <c r="B6" s="34" t="s">
        <v>91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IF(($L9       =0),0,((($N9       -$L9       )/$L9       )*100))</f>
        <v>0</v>
      </c>
      <c r="S9" s="49">
        <f>IF(($M9       =0),0,((($O9       -$M9       )/$M9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1200000</v>
      </c>
      <c r="C10" s="92"/>
      <c r="D10" s="92"/>
      <c r="E10" s="92">
        <f t="shared" ref="E10:E15" si="0">$B10      +$C10      +$D10</f>
        <v>1200000</v>
      </c>
      <c r="F10" s="93">
        <v>1200000</v>
      </c>
      <c r="G10" s="94">
        <v>1200000</v>
      </c>
      <c r="H10" s="93"/>
      <c r="I10" s="94">
        <v>214260</v>
      </c>
      <c r="J10" s="93">
        <v>524000</v>
      </c>
      <c r="K10" s="94">
        <v>212827</v>
      </c>
      <c r="L10" s="93">
        <v>101000</v>
      </c>
      <c r="M10" s="94">
        <v>402345</v>
      </c>
      <c r="N10" s="93">
        <v>523000</v>
      </c>
      <c r="O10" s="94">
        <v>-8275</v>
      </c>
      <c r="P10" s="93">
        <f t="shared" ref="P10:P15" si="1">$H10      +$J10      +$L10      +$N10</f>
        <v>1148000</v>
      </c>
      <c r="Q10" s="94">
        <f t="shared" ref="Q10:Q15" si="2">$I10      +$K10      +$M10      +$O10</f>
        <v>821157</v>
      </c>
      <c r="R10" s="48">
        <f t="shared" ref="R10:R15" si="3">IF(($L10      =0),0,((($N10      -$L10      )/$L10      )*100))</f>
        <v>417.82178217821786</v>
      </c>
      <c r="S10" s="49">
        <f t="shared" ref="S10:S15" si="4">IF(($M10      =0),0,((($O10      -$M10      )/$M10      )*100))</f>
        <v>-102.05669263940152</v>
      </c>
      <c r="T10" s="48">
        <f t="shared" ref="T10:T14" si="5">IF(($E10      =0),0,(($P10      /$E10      )*100))</f>
        <v>95.666666666666671</v>
      </c>
      <c r="U10" s="50">
        <f t="shared" ref="U10:U14" si="6">IF(($E10      =0),0,(($Q10      /$E10      )*100))</f>
        <v>68.429749999999999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>
        <v>70000000</v>
      </c>
      <c r="C13" s="92">
        <v>3429000</v>
      </c>
      <c r="D13" s="92"/>
      <c r="E13" s="92">
        <f t="shared" si="0"/>
        <v>73429000</v>
      </c>
      <c r="F13" s="93">
        <v>73429000</v>
      </c>
      <c r="G13" s="94">
        <v>73429000</v>
      </c>
      <c r="H13" s="93">
        <v>1863000</v>
      </c>
      <c r="I13" s="94">
        <v>139300</v>
      </c>
      <c r="J13" s="93">
        <v>26805000</v>
      </c>
      <c r="K13" s="94">
        <v>30554982</v>
      </c>
      <c r="L13" s="93"/>
      <c r="M13" s="94">
        <v>32277980</v>
      </c>
      <c r="N13" s="93">
        <v>20451000</v>
      </c>
      <c r="O13" s="94">
        <v>10456739</v>
      </c>
      <c r="P13" s="93">
        <f t="shared" si="1"/>
        <v>49119000</v>
      </c>
      <c r="Q13" s="94">
        <f t="shared" si="2"/>
        <v>73429001</v>
      </c>
      <c r="R13" s="48">
        <f t="shared" si="3"/>
        <v>0</v>
      </c>
      <c r="S13" s="49">
        <f t="shared" si="4"/>
        <v>-67.604109674768992</v>
      </c>
      <c r="T13" s="48">
        <f t="shared" si="5"/>
        <v>66.89318933936184</v>
      </c>
      <c r="U13" s="50">
        <f t="shared" si="6"/>
        <v>100.00000136185976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>
        <v>100000</v>
      </c>
      <c r="C14" s="92">
        <v>-100000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71300000</v>
      </c>
      <c r="C15" s="95">
        <f>SUM(C9:C14)</f>
        <v>3329000</v>
      </c>
      <c r="D15" s="95"/>
      <c r="E15" s="95">
        <f t="shared" si="0"/>
        <v>74629000</v>
      </c>
      <c r="F15" s="96">
        <f t="shared" ref="F15:O15" si="7">SUM(F9:F14)</f>
        <v>74629000</v>
      </c>
      <c r="G15" s="97">
        <f t="shared" si="7"/>
        <v>74629000</v>
      </c>
      <c r="H15" s="96">
        <f t="shared" si="7"/>
        <v>1863000</v>
      </c>
      <c r="I15" s="97">
        <f t="shared" si="7"/>
        <v>353560</v>
      </c>
      <c r="J15" s="96">
        <f t="shared" si="7"/>
        <v>27329000</v>
      </c>
      <c r="K15" s="97">
        <f t="shared" si="7"/>
        <v>30767809</v>
      </c>
      <c r="L15" s="96">
        <f t="shared" si="7"/>
        <v>101000</v>
      </c>
      <c r="M15" s="97">
        <f t="shared" si="7"/>
        <v>32680325</v>
      </c>
      <c r="N15" s="96">
        <f t="shared" si="7"/>
        <v>20974000</v>
      </c>
      <c r="O15" s="97">
        <f t="shared" si="7"/>
        <v>10448464</v>
      </c>
      <c r="P15" s="96">
        <f t="shared" si="1"/>
        <v>50267000</v>
      </c>
      <c r="Q15" s="97">
        <f t="shared" si="2"/>
        <v>74250158</v>
      </c>
      <c r="R15" s="52">
        <f t="shared" si="3"/>
        <v>20666.336633663366</v>
      </c>
      <c r="S15" s="53">
        <f t="shared" si="4"/>
        <v>-68.028273892625009</v>
      </c>
      <c r="T15" s="52">
        <f>IF((SUM($E9:$E13))=0,0,(P15/(SUM($E9:$E13))*100))</f>
        <v>67.355853622586395</v>
      </c>
      <c r="U15" s="54">
        <f>IF((SUM($E9:$E13))=0,0,(Q15/(SUM($E9:$E13))*100))</f>
        <v>99.492366238325587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IF(($L17      =0),0,((($N17      -$L17      )/$L17      )*100))</f>
        <v>0</v>
      </c>
      <c r="S17" s="49">
        <f t="shared" ref="S17:S24" si="12">IF(($M17      =0),0,((($O17      -$M17      )/$M17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IF(($L26      =0),0,((($N26      -$L26      )/$L26      )*100))</f>
        <v>0</v>
      </c>
      <c r="S26" s="49">
        <f>IF(($M26      =0),0,((($O26      -$M26      )/$M26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IF(($L27      =0),0,((($N27      -$L27      )/$L27      )*100))</f>
        <v>0</v>
      </c>
      <c r="S27" s="49">
        <f>IF(($M27      =0),0,((($O27      -$M27      )/$M27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IF(($L28      =0),0,((($N28      -$L28      )/$L28      )*100))</f>
        <v>0</v>
      </c>
      <c r="S28" s="49">
        <f>IF(($M28      =0),0,((($O28      -$M28      )/$M28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>
        <v>2786000</v>
      </c>
      <c r="C29" s="92"/>
      <c r="D29" s="92"/>
      <c r="E29" s="92">
        <f>$B29      +$C29      +$D29</f>
        <v>2786000</v>
      </c>
      <c r="F29" s="93">
        <v>2786000</v>
      </c>
      <c r="G29" s="94">
        <v>2786000</v>
      </c>
      <c r="H29" s="93">
        <v>518000</v>
      </c>
      <c r="I29" s="94"/>
      <c r="J29" s="93">
        <v>868000</v>
      </c>
      <c r="K29" s="94"/>
      <c r="L29" s="93">
        <v>681000</v>
      </c>
      <c r="M29" s="94"/>
      <c r="N29" s="93">
        <v>716000</v>
      </c>
      <c r="O29" s="94"/>
      <c r="P29" s="93">
        <f>$H29      +$J29      +$L29      +$N29</f>
        <v>2783000</v>
      </c>
      <c r="Q29" s="94">
        <f>$I29      +$K29      +$M29      +$O29</f>
        <v>0</v>
      </c>
      <c r="R29" s="48">
        <f>IF(($L29      =0),0,((($N29      -$L29      )/$L29      )*100))</f>
        <v>5.1395007342143906</v>
      </c>
      <c r="S29" s="49">
        <f>IF(($M29      =0),0,((($O29      -$M29      )/$M29      )*100))</f>
        <v>0</v>
      </c>
      <c r="T29" s="48">
        <f>IF(($E29      =0),0,(($P29      /$E29      )*100))</f>
        <v>99.892318736539849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2786000</v>
      </c>
      <c r="C30" s="95">
        <f>SUM(C26:C29)</f>
        <v>0</v>
      </c>
      <c r="D30" s="95"/>
      <c r="E30" s="95">
        <f>$B30      +$C30      +$D30</f>
        <v>2786000</v>
      </c>
      <c r="F30" s="96">
        <f t="shared" ref="F30:O30" si="16">SUM(F26:F29)</f>
        <v>2786000</v>
      </c>
      <c r="G30" s="97">
        <f t="shared" si="16"/>
        <v>2786000</v>
      </c>
      <c r="H30" s="96">
        <f t="shared" si="16"/>
        <v>518000</v>
      </c>
      <c r="I30" s="97">
        <f t="shared" si="16"/>
        <v>0</v>
      </c>
      <c r="J30" s="96">
        <f t="shared" si="16"/>
        <v>868000</v>
      </c>
      <c r="K30" s="97">
        <f t="shared" si="16"/>
        <v>0</v>
      </c>
      <c r="L30" s="96">
        <f t="shared" si="16"/>
        <v>681000</v>
      </c>
      <c r="M30" s="97">
        <f t="shared" si="16"/>
        <v>0</v>
      </c>
      <c r="N30" s="96">
        <f t="shared" si="16"/>
        <v>716000</v>
      </c>
      <c r="O30" s="97">
        <f t="shared" si="16"/>
        <v>0</v>
      </c>
      <c r="P30" s="96">
        <f>$H30      +$J30      +$L30      +$N30</f>
        <v>2783000</v>
      </c>
      <c r="Q30" s="97">
        <f>$I30      +$K30      +$M30      +$O30</f>
        <v>0</v>
      </c>
      <c r="R30" s="52">
        <f>IF(($L30      =0),0,((($N30      -$L30      )/$L30      )*100))</f>
        <v>5.1395007342143906</v>
      </c>
      <c r="S30" s="53">
        <f>IF(($M30      =0),0,((($O30      -$M30      )/$M30      )*100))</f>
        <v>0</v>
      </c>
      <c r="T30" s="52">
        <f>IF($E30   =0,0,($P30   /$E30   )*100)</f>
        <v>99.892318736539849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1203000</v>
      </c>
      <c r="C32" s="92"/>
      <c r="D32" s="92"/>
      <c r="E32" s="92">
        <f>$B32      +$C32      +$D32</f>
        <v>1203000</v>
      </c>
      <c r="F32" s="93">
        <v>1203000</v>
      </c>
      <c r="G32" s="94">
        <v>1203000</v>
      </c>
      <c r="H32" s="93">
        <v>291000</v>
      </c>
      <c r="I32" s="94">
        <v>290574</v>
      </c>
      <c r="J32" s="93">
        <v>450000</v>
      </c>
      <c r="K32" s="94">
        <v>437971</v>
      </c>
      <c r="L32" s="93">
        <v>462000</v>
      </c>
      <c r="M32" s="94">
        <v>357004</v>
      </c>
      <c r="N32" s="93"/>
      <c r="O32" s="94">
        <v>117452</v>
      </c>
      <c r="P32" s="93">
        <f>$H32      +$J32      +$L32      +$N32</f>
        <v>1203000</v>
      </c>
      <c r="Q32" s="94">
        <f>$I32      +$K32      +$M32      +$O32</f>
        <v>1203001</v>
      </c>
      <c r="R32" s="48">
        <f>IF(($L32      =0),0,((($N32      -$L32      )/$L32      )*100))</f>
        <v>-100</v>
      </c>
      <c r="S32" s="49">
        <f>IF(($M32      =0),0,((($O32      -$M32      )/$M32      )*100))</f>
        <v>-67.100648732227086</v>
      </c>
      <c r="T32" s="48">
        <f>IF(($E32      =0),0,(($P32      /$E32      )*100))</f>
        <v>100</v>
      </c>
      <c r="U32" s="50">
        <f>IF(($E32      =0),0,(($Q32      /$E32      )*100))</f>
        <v>100.00008312551954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1203000</v>
      </c>
      <c r="C33" s="95">
        <f>C32</f>
        <v>0</v>
      </c>
      <c r="D33" s="95"/>
      <c r="E33" s="95">
        <f>$B33      +$C33      +$D33</f>
        <v>1203000</v>
      </c>
      <c r="F33" s="96">
        <f t="shared" ref="F33:O33" si="17">F32</f>
        <v>1203000</v>
      </c>
      <c r="G33" s="97">
        <f t="shared" si="17"/>
        <v>1203000</v>
      </c>
      <c r="H33" s="96">
        <f t="shared" si="17"/>
        <v>291000</v>
      </c>
      <c r="I33" s="97">
        <f t="shared" si="17"/>
        <v>290574</v>
      </c>
      <c r="J33" s="96">
        <f t="shared" si="17"/>
        <v>450000</v>
      </c>
      <c r="K33" s="97">
        <f t="shared" si="17"/>
        <v>437971</v>
      </c>
      <c r="L33" s="96">
        <f t="shared" si="17"/>
        <v>462000</v>
      </c>
      <c r="M33" s="97">
        <f t="shared" si="17"/>
        <v>357004</v>
      </c>
      <c r="N33" s="96">
        <f t="shared" si="17"/>
        <v>0</v>
      </c>
      <c r="O33" s="97">
        <f t="shared" si="17"/>
        <v>117452</v>
      </c>
      <c r="P33" s="96">
        <f>$H33      +$J33      +$L33      +$N33</f>
        <v>1203000</v>
      </c>
      <c r="Q33" s="97">
        <f>$I33      +$K33      +$M33      +$O33</f>
        <v>1203001</v>
      </c>
      <c r="R33" s="52">
        <f>IF(($L33      =0),0,((($N33      -$L33      )/$L33      )*100))</f>
        <v>-100</v>
      </c>
      <c r="S33" s="53">
        <f>IF(($M33      =0),0,((($O33      -$M33      )/$M33      )*100))</f>
        <v>-67.100648732227086</v>
      </c>
      <c r="T33" s="52">
        <f>IF($E33   =0,0,($P33   /$E33   )*100)</f>
        <v>100</v>
      </c>
      <c r="U33" s="54">
        <f>IF($E33   =0,0,($Q33   /$E33   )*100)</f>
        <v>100.00008312551954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/>
      <c r="C35" s="92"/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IF(($L35      =0),0,((($N35      -$L35      )/$L35      )*100))</f>
        <v>0</v>
      </c>
      <c r="S35" s="49">
        <f t="shared" ref="S35:S40" si="22">IF(($M35      =0),0,((($O35      -$M35      )/$M35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/>
      <c r="C36" s="92"/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0</v>
      </c>
      <c r="C40" s="95">
        <f>SUM(C35:C39)</f>
        <v>0</v>
      </c>
      <c r="D40" s="95"/>
      <c r="E40" s="95">
        <f t="shared" si="18"/>
        <v>0</v>
      </c>
      <c r="F40" s="96">
        <f t="shared" ref="F40:O40" si="25">SUM(F35:F39)</f>
        <v>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IF(($L42      =0),0,((($N42      -$L42      )/$L42      )*100))</f>
        <v>0</v>
      </c>
      <c r="S42" s="49">
        <f t="shared" ref="S42:S53" si="30">IF(($M42      =0),0,((($O42      -$M42      )/$M42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/>
      <c r="C51" s="92"/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IF(($L55      =0),0,((($N55      -$L55      )/$L55      )*100))</f>
        <v>0</v>
      </c>
      <c r="S55" s="49">
        <f>IF(($M55      =0),0,((($O55      -$M55      )/$M55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IF(($L56      =0),0,((($N56      -$L56      )/$L56      )*100))</f>
        <v>0</v>
      </c>
      <c r="S56" s="49">
        <f>IF(($M56      =0),0,((($O56      -$M56      )/$M56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IF(($L57      =0),0,((($N57      -$L57      )/$L57      )*100))</f>
        <v>0</v>
      </c>
      <c r="S57" s="49">
        <f>IF(($M57      =0),0,((($O57      -$M57      )/$M57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IF(($L58      =0),0,((($N58      -$L58      )/$L58      )*100))</f>
        <v>0</v>
      </c>
      <c r="S58" s="49">
        <f>IF(($M58      =0),0,((($O58      -$M58      )/$M58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IF(($L59      =0),0,((($N59      -$L59      )/$L59      )*100))</f>
        <v>0</v>
      </c>
      <c r="S59" s="58">
        <f>IF(($M59      =0),0,((($O59      -$M59      )/$M59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IF(($L61      =0),0,((($N61      -$L61      )/$L61      )*100))</f>
        <v>0</v>
      </c>
      <c r="S61" s="49">
        <f t="shared" ref="S61:S67" si="39">IF(($M61      =0),0,((($O61      -$M61      )/$M61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75289000</v>
      </c>
      <c r="C67" s="104">
        <f>SUM(C9:C14,C17:C23,C26:C29,C32,C35:C39,C42:C52,C55:C58,C61:C65)</f>
        <v>3329000</v>
      </c>
      <c r="D67" s="104"/>
      <c r="E67" s="104">
        <f t="shared" si="35"/>
        <v>78618000</v>
      </c>
      <c r="F67" s="105">
        <f t="shared" ref="F67:O67" si="43">SUM(F9:F14,F17:F23,F26:F29,F32,F35:F39,F42:F52,F55:F58,F61:F65)</f>
        <v>78618000</v>
      </c>
      <c r="G67" s="106">
        <f t="shared" si="43"/>
        <v>78618000</v>
      </c>
      <c r="H67" s="105">
        <f t="shared" si="43"/>
        <v>2672000</v>
      </c>
      <c r="I67" s="106">
        <f t="shared" si="43"/>
        <v>644134</v>
      </c>
      <c r="J67" s="105">
        <f t="shared" si="43"/>
        <v>28647000</v>
      </c>
      <c r="K67" s="106">
        <f t="shared" si="43"/>
        <v>31205780</v>
      </c>
      <c r="L67" s="105">
        <f t="shared" si="43"/>
        <v>1244000</v>
      </c>
      <c r="M67" s="106">
        <f t="shared" si="43"/>
        <v>33037329</v>
      </c>
      <c r="N67" s="105">
        <f t="shared" si="43"/>
        <v>21690000</v>
      </c>
      <c r="O67" s="106">
        <f t="shared" si="43"/>
        <v>10565916</v>
      </c>
      <c r="P67" s="105">
        <f t="shared" si="36"/>
        <v>54253000</v>
      </c>
      <c r="Q67" s="106">
        <f t="shared" si="37"/>
        <v>75453159</v>
      </c>
      <c r="R67" s="61">
        <f t="shared" si="38"/>
        <v>1643.5691318327977</v>
      </c>
      <c r="S67" s="62">
        <f t="shared" si="39"/>
        <v>-68.018249901497782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69.008369584573501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95.974406624437151</v>
      </c>
      <c r="V67" s="105">
        <f>SUM(V9:V14,V17:V23,V26:V29,V32,V35:V39,V42:V52,V55:V58,V61:V65)</f>
        <v>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/>
      <c r="C69" s="92"/>
      <c r="D69" s="92"/>
      <c r="E69" s="92">
        <f>$B69      +$C69      +$D69</f>
        <v>0</v>
      </c>
      <c r="F69" s="93">
        <v>0</v>
      </c>
      <c r="G69" s="94">
        <v>0</v>
      </c>
      <c r="H69" s="93"/>
      <c r="I69" s="94"/>
      <c r="J69" s="93"/>
      <c r="K69" s="94"/>
      <c r="L69" s="93"/>
      <c r="M69" s="94"/>
      <c r="N69" s="93"/>
      <c r="O69" s="94"/>
      <c r="P69" s="93">
        <f>$H69      +$J69      +$L69      +$N69</f>
        <v>0</v>
      </c>
      <c r="Q69" s="94">
        <f>$I69      +$K69      +$M69      +$O69</f>
        <v>0</v>
      </c>
      <c r="R69" s="48">
        <f>IF(($L69      =0),0,((($N69      -$L69      )/$L69      )*100))</f>
        <v>0</v>
      </c>
      <c r="S69" s="49">
        <f>IF(($M69      =0),0,((($O69      -$M69      )/$M69      )*100))</f>
        <v>0</v>
      </c>
      <c r="T69" s="48">
        <f>IF(($E69      =0),0,(($P69      /$E69      )*100))</f>
        <v>0</v>
      </c>
      <c r="U69" s="50">
        <f>IF(($E69      =0),0,(($Q69      /$E69      )*100))</f>
        <v>0</v>
      </c>
      <c r="V69" s="93">
        <v>0</v>
      </c>
      <c r="W69" s="94" t="s">
        <v>36</v>
      </c>
    </row>
    <row r="70" spans="1:23" s="64" customFormat="1" ht="12.95" customHeight="1" x14ac:dyDescent="0.2">
      <c r="A70" s="63" t="s">
        <v>89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IF(($L70      =0),0,((($N70      -$L70      )/$L70      )*100))</f>
        <v>0</v>
      </c>
      <c r="S70" s="49">
        <f>IF(($M70      =0),0,((($O70      -$M70      )/$M70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36</v>
      </c>
      <c r="W70" s="94" t="s">
        <v>36</v>
      </c>
    </row>
    <row r="71" spans="1:23" ht="12.95" customHeight="1" x14ac:dyDescent="0.2">
      <c r="A71" s="56" t="s">
        <v>42</v>
      </c>
      <c r="B71" s="101">
        <f>SUM(B69:B70)</f>
        <v>0</v>
      </c>
      <c r="C71" s="101">
        <f>SUM(C69:C70)</f>
        <v>0</v>
      </c>
      <c r="D71" s="101"/>
      <c r="E71" s="101">
        <f>$B71      +$C71      +$D71</f>
        <v>0</v>
      </c>
      <c r="F71" s="102">
        <f t="shared" ref="F71:O71" si="44">SUM(F69:F70)</f>
        <v>0</v>
      </c>
      <c r="G71" s="103">
        <f t="shared" si="44"/>
        <v>0</v>
      </c>
      <c r="H71" s="102">
        <f t="shared" si="44"/>
        <v>0</v>
      </c>
      <c r="I71" s="103">
        <f t="shared" si="44"/>
        <v>0</v>
      </c>
      <c r="J71" s="102">
        <f t="shared" si="44"/>
        <v>0</v>
      </c>
      <c r="K71" s="103">
        <f t="shared" si="44"/>
        <v>0</v>
      </c>
      <c r="L71" s="102">
        <f t="shared" si="44"/>
        <v>0</v>
      </c>
      <c r="M71" s="103">
        <f t="shared" si="44"/>
        <v>0</v>
      </c>
      <c r="N71" s="102">
        <f t="shared" si="44"/>
        <v>0</v>
      </c>
      <c r="O71" s="103">
        <f t="shared" si="44"/>
        <v>0</v>
      </c>
      <c r="P71" s="102">
        <f>$H71      +$J71      +$L71      +$N71</f>
        <v>0</v>
      </c>
      <c r="Q71" s="103">
        <f>$I71      +$K71      +$M71      +$O71</f>
        <v>0</v>
      </c>
      <c r="R71" s="57">
        <f>IF(($L71      =0),0,((($N71      -$L71      )/$L71      )*100))</f>
        <v>0</v>
      </c>
      <c r="S71" s="58">
        <f>IF(($M71      =0),0,((($O71      -$M71      )/$M71      )*100))</f>
        <v>0</v>
      </c>
      <c r="T71" s="57">
        <f>IF(($E69      =0),0,(($P69      /$E69      )*100))</f>
        <v>0</v>
      </c>
      <c r="U71" s="59">
        <f>IF($E69   =0,0,($Q69   /$E69 )*100)</f>
        <v>0</v>
      </c>
      <c r="V71" s="102">
        <f>SUM(V69:V70)</f>
        <v>0</v>
      </c>
      <c r="W71" s="103" t="s">
        <v>36</v>
      </c>
    </row>
    <row r="72" spans="1:23" ht="12.95" customHeight="1" x14ac:dyDescent="0.2">
      <c r="A72" s="60" t="s">
        <v>87</v>
      </c>
      <c r="B72" s="104">
        <f>SUM(B69:B70)</f>
        <v>0</v>
      </c>
      <c r="C72" s="104">
        <f>SUM(C69:C70)</f>
        <v>0</v>
      </c>
      <c r="D72" s="104"/>
      <c r="E72" s="104">
        <f>$B72      +$C72      +$D72</f>
        <v>0</v>
      </c>
      <c r="F72" s="105">
        <f t="shared" ref="F72:O72" si="45">SUM(F69:F70)</f>
        <v>0</v>
      </c>
      <c r="G72" s="106">
        <f t="shared" si="45"/>
        <v>0</v>
      </c>
      <c r="H72" s="105">
        <f t="shared" si="45"/>
        <v>0</v>
      </c>
      <c r="I72" s="106">
        <f t="shared" si="45"/>
        <v>0</v>
      </c>
      <c r="J72" s="105">
        <f t="shared" si="45"/>
        <v>0</v>
      </c>
      <c r="K72" s="106">
        <f t="shared" si="45"/>
        <v>0</v>
      </c>
      <c r="L72" s="105">
        <f t="shared" si="45"/>
        <v>0</v>
      </c>
      <c r="M72" s="106">
        <f t="shared" si="45"/>
        <v>0</v>
      </c>
      <c r="N72" s="105">
        <f t="shared" si="45"/>
        <v>0</v>
      </c>
      <c r="O72" s="106">
        <f t="shared" si="45"/>
        <v>0</v>
      </c>
      <c r="P72" s="105">
        <f>$H72      +$J72      +$L72      +$N72</f>
        <v>0</v>
      </c>
      <c r="Q72" s="106">
        <f>$I72      +$K72      +$M72      +$O72</f>
        <v>0</v>
      </c>
      <c r="R72" s="61">
        <f>IF(($L72      =0),0,((($N72      -$L72      )/$L72      )*100))</f>
        <v>0</v>
      </c>
      <c r="S72" s="62">
        <f>IF(($M72      =0),0,((($O72      -$M72      )/$M72      )*100))</f>
        <v>0</v>
      </c>
      <c r="T72" s="61">
        <f>IF(($E69      =0),0,(($P69      /$E69      )*100))</f>
        <v>0</v>
      </c>
      <c r="U72" s="65">
        <f>IF($E69   =0,0,($Q69   /$E69 )*100)</f>
        <v>0</v>
      </c>
      <c r="V72" s="105">
        <f>SUM(V69:V70)</f>
        <v>0</v>
      </c>
      <c r="W72" s="106" t="s">
        <v>36</v>
      </c>
    </row>
    <row r="73" spans="1:23" ht="12.95" customHeight="1" thickBot="1" x14ac:dyDescent="0.25">
      <c r="A73" s="60" t="s">
        <v>90</v>
      </c>
      <c r="B73" s="104">
        <f>SUM(B9:B14,B17:B23,B26:B29,B32,B35:B39,B42:B52,B55:B58,B61:B65,B69:B70)</f>
        <v>75289000</v>
      </c>
      <c r="C73" s="104">
        <f>SUM(C9:C14,C17:C23,C26:C29,C32,C35:C39,C42:C52,C55:C58,C61:C65,C69:C70)</f>
        <v>3329000</v>
      </c>
      <c r="D73" s="104"/>
      <c r="E73" s="104">
        <f>$B73      +$C73      +$D73</f>
        <v>78618000</v>
      </c>
      <c r="F73" s="105">
        <f t="shared" ref="F73:O73" si="46">SUM(F9:F14,F17:F23,F26:F29,F32,F35:F39,F42:F52,F55:F58,F61:F65,F69:F70)</f>
        <v>78618000</v>
      </c>
      <c r="G73" s="106">
        <f t="shared" si="46"/>
        <v>78618000</v>
      </c>
      <c r="H73" s="105">
        <f t="shared" si="46"/>
        <v>2672000</v>
      </c>
      <c r="I73" s="106">
        <f t="shared" si="46"/>
        <v>644134</v>
      </c>
      <c r="J73" s="105">
        <f t="shared" si="46"/>
        <v>28647000</v>
      </c>
      <c r="K73" s="106">
        <f t="shared" si="46"/>
        <v>31205780</v>
      </c>
      <c r="L73" s="105">
        <f t="shared" si="46"/>
        <v>1244000</v>
      </c>
      <c r="M73" s="106">
        <f t="shared" si="46"/>
        <v>33037329</v>
      </c>
      <c r="N73" s="105">
        <f t="shared" si="46"/>
        <v>21690000</v>
      </c>
      <c r="O73" s="106">
        <f t="shared" si="46"/>
        <v>10565916</v>
      </c>
      <c r="P73" s="105">
        <f>$H73      +$J73      +$L73      +$N73</f>
        <v>54253000</v>
      </c>
      <c r="Q73" s="106">
        <f>$I73      +$K73      +$M73      +$O73</f>
        <v>75453159</v>
      </c>
      <c r="R73" s="61">
        <f>IF(($L73      =0),0,((($N73      -$L73      )/$L73      )*100))</f>
        <v>1643.5691318327977</v>
      </c>
      <c r="S73" s="62">
        <f>IF(($M73      =0),0,((($O73      -$M73      )/$M73      )*100))</f>
        <v>-68.018249901497782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69.008369584573501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95.974406624437151</v>
      </c>
      <c r="V73" s="105">
        <f>SUM(V9:V14,V17:V23,V26:V29,V32,V35:V39,V42:V52,V55:V58,V61:V65,V69:V70)</f>
        <v>0</v>
      </c>
      <c r="W73" s="106" t="s">
        <v>36</v>
      </c>
    </row>
    <row r="74" spans="1:23" ht="13.5" thickTop="1" x14ac:dyDescent="0.2">
      <c r="A74" s="66" t="s">
        <v>91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0" t="s">
        <v>10</v>
      </c>
      <c r="Q75" s="131"/>
      <c r="R75" s="132" t="s">
        <v>11</v>
      </c>
      <c r="S75" s="131"/>
      <c r="T75" s="132" t="s">
        <v>12</v>
      </c>
      <c r="U75" s="131"/>
      <c r="V75" s="130"/>
      <c r="W75" s="131"/>
    </row>
    <row r="76" spans="1:23" ht="67.5" x14ac:dyDescent="0.2">
      <c r="A76" s="77" t="s">
        <v>92</v>
      </c>
      <c r="B76" s="78" t="s">
        <v>93</v>
      </c>
      <c r="C76" s="78" t="s">
        <v>94</v>
      </c>
      <c r="D76" s="79" t="s">
        <v>17</v>
      </c>
      <c r="E76" s="78" t="s">
        <v>18</v>
      </c>
      <c r="F76" s="78" t="s">
        <v>19</v>
      </c>
      <c r="G76" s="78" t="s">
        <v>95</v>
      </c>
      <c r="H76" s="78" t="s">
        <v>96</v>
      </c>
      <c r="I76" s="80" t="s">
        <v>22</v>
      </c>
      <c r="J76" s="78" t="s">
        <v>97</v>
      </c>
      <c r="K76" s="80" t="s">
        <v>24</v>
      </c>
      <c r="L76" s="78" t="s">
        <v>98</v>
      </c>
      <c r="M76" s="80" t="s">
        <v>26</v>
      </c>
      <c r="N76" s="78" t="s">
        <v>99</v>
      </c>
      <c r="O76" s="80" t="s">
        <v>28</v>
      </c>
      <c r="P76" s="80" t="s">
        <v>100</v>
      </c>
      <c r="Q76" s="81" t="s">
        <v>30</v>
      </c>
      <c r="R76" s="82" t="s">
        <v>100</v>
      </c>
      <c r="S76" s="83" t="s">
        <v>30</v>
      </c>
      <c r="T76" s="82" t="s">
        <v>101</v>
      </c>
      <c r="U76" s="79" t="s">
        <v>32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123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124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125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126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127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128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102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103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IF(($L87      =0),0,((($N87      -$L87      )/$L87      )*100))</f>
        <v>0</v>
      </c>
      <c r="S87" s="90">
        <f t="shared" ref="S87:S94" si="52">IF(($M87      =0),0,((($O87      -$M87      )/$M87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110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111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129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87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130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131</v>
      </c>
    </row>
    <row r="117" spans="1:23" x14ac:dyDescent="0.2">
      <c r="A117" s="29" t="s">
        <v>132</v>
      </c>
    </row>
    <row r="118" spans="1:23" x14ac:dyDescent="0.2">
      <c r="A118" s="29" t="s">
        <v>133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134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135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136</v>
      </c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  <row r="126" spans="1:23" x14ac:dyDescent="0.2">
      <c r="A126" s="30"/>
      <c r="G126" s="30"/>
      <c r="W126" s="30"/>
    </row>
  </sheetData>
  <sheetProtection algorithmName="SHA-512" hashValue="6n0NKw6dHAuSVPO40DkNFs2FS8U4yQY5ZYA9euOvZUy7BUX/S4yQXpsJQgLcg9gOzGOJbF4TEQkUl07d8X9pAA==" saltValue="dkE4kZrErq7DYW9Ilhy/5Q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5:Q75"/>
    <mergeCell ref="R75:S75"/>
    <mergeCell ref="T75:U75"/>
    <mergeCell ref="V75:W75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1" manualBreakCount="1">
    <brk id="7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126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1"/>
      <c r="W1" s="31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2"/>
      <c r="W2" s="32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2"/>
      <c r="W3" s="32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2"/>
      <c r="W4" s="32"/>
    </row>
    <row r="5" spans="1:23" ht="15" customHeight="1" x14ac:dyDescent="0.25">
      <c r="A5" s="137" t="s">
        <v>112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3"/>
      <c r="W5" s="33"/>
    </row>
    <row r="6" spans="1:23" ht="12.75" customHeight="1" x14ac:dyDescent="0.2">
      <c r="A6" s="34" t="s">
        <v>91</v>
      </c>
      <c r="B6" s="34" t="s">
        <v>91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87782000</v>
      </c>
      <c r="C9" s="92">
        <v>19949000</v>
      </c>
      <c r="D9" s="92"/>
      <c r="E9" s="92">
        <f>$B9       +$C9       +$D9</f>
        <v>107731000</v>
      </c>
      <c r="F9" s="93">
        <v>107731000</v>
      </c>
      <c r="G9" s="94">
        <v>107731000</v>
      </c>
      <c r="H9" s="93">
        <v>17932000</v>
      </c>
      <c r="I9" s="94">
        <v>17931682</v>
      </c>
      <c r="J9" s="93">
        <v>22209000</v>
      </c>
      <c r="K9" s="94">
        <v>22209239</v>
      </c>
      <c r="L9" s="93">
        <v>18959000</v>
      </c>
      <c r="M9" s="94">
        <v>19324970</v>
      </c>
      <c r="N9" s="93">
        <v>8320000</v>
      </c>
      <c r="O9" s="94">
        <v>26726362</v>
      </c>
      <c r="P9" s="93">
        <f>$H9       +$J9       +$L9       +$N9</f>
        <v>67420000</v>
      </c>
      <c r="Q9" s="94">
        <f>$I9       +$K9       +$M9       +$O9</f>
        <v>86192253</v>
      </c>
      <c r="R9" s="48">
        <f>IF(($L9       =0),0,((($N9       -$L9       )/$L9       )*100))</f>
        <v>-56.115828893929006</v>
      </c>
      <c r="S9" s="49">
        <f>IF(($M9       =0),0,((($O9       -$M9       )/$M9       )*100))</f>
        <v>38.299629960615725</v>
      </c>
      <c r="T9" s="48">
        <f>IF(($E9       =0),0,(($P9       /$E9       )*100))</f>
        <v>62.58180096722392</v>
      </c>
      <c r="U9" s="50">
        <f>IF(($E9       =0),0,(($Q9       /$E9       )*100))</f>
        <v>80.006918157262078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1000000</v>
      </c>
      <c r="C10" s="92"/>
      <c r="D10" s="92"/>
      <c r="E10" s="92">
        <f t="shared" ref="E10:E15" si="0">$B10      +$C10      +$D10</f>
        <v>1000000</v>
      </c>
      <c r="F10" s="93">
        <v>1000000</v>
      </c>
      <c r="G10" s="94">
        <v>1000000</v>
      </c>
      <c r="H10" s="93">
        <v>158000</v>
      </c>
      <c r="I10" s="94">
        <v>158366</v>
      </c>
      <c r="J10" s="93">
        <v>156000</v>
      </c>
      <c r="K10" s="94">
        <v>154530</v>
      </c>
      <c r="L10" s="93">
        <v>156000</v>
      </c>
      <c r="M10" s="94">
        <v>154530</v>
      </c>
      <c r="N10" s="93">
        <v>506000</v>
      </c>
      <c r="O10" s="94">
        <v>505412</v>
      </c>
      <c r="P10" s="93">
        <f t="shared" ref="P10:P15" si="1">$H10      +$J10      +$L10      +$N10</f>
        <v>976000</v>
      </c>
      <c r="Q10" s="94">
        <f t="shared" ref="Q10:Q15" si="2">$I10      +$K10      +$M10      +$O10</f>
        <v>972838</v>
      </c>
      <c r="R10" s="48">
        <f t="shared" ref="R10:R15" si="3">IF(($L10      =0),0,((($N10      -$L10      )/$L10      )*100))</f>
        <v>224.35897435897436</v>
      </c>
      <c r="S10" s="49">
        <f t="shared" ref="S10:S15" si="4">IF(($M10      =0),0,((($O10      -$M10      )/$M10      )*100))</f>
        <v>227.06400051769884</v>
      </c>
      <c r="T10" s="48">
        <f t="shared" ref="T10:T14" si="5">IF(($E10      =0),0,(($P10      /$E10      )*100))</f>
        <v>97.6</v>
      </c>
      <c r="U10" s="50">
        <f t="shared" ref="U10:U14" si="6">IF(($E10      =0),0,(($Q10      /$E10      )*100))</f>
        <v>97.283799999999999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>
        <v>216940000</v>
      </c>
      <c r="C13" s="92">
        <v>-20370000</v>
      </c>
      <c r="D13" s="92"/>
      <c r="E13" s="92">
        <f t="shared" si="0"/>
        <v>196570000</v>
      </c>
      <c r="F13" s="93">
        <v>196570000</v>
      </c>
      <c r="G13" s="94">
        <v>196570000</v>
      </c>
      <c r="H13" s="93">
        <v>9174000</v>
      </c>
      <c r="I13" s="94">
        <v>9173335</v>
      </c>
      <c r="J13" s="93">
        <v>42195000</v>
      </c>
      <c r="K13" s="94">
        <v>42195249</v>
      </c>
      <c r="L13" s="93">
        <v>35340000</v>
      </c>
      <c r="M13" s="94">
        <v>34750350</v>
      </c>
      <c r="N13" s="93">
        <v>58146000</v>
      </c>
      <c r="O13" s="94">
        <v>56757896</v>
      </c>
      <c r="P13" s="93">
        <f t="shared" si="1"/>
        <v>144855000</v>
      </c>
      <c r="Q13" s="94">
        <f t="shared" si="2"/>
        <v>142876830</v>
      </c>
      <c r="R13" s="48">
        <f t="shared" si="3"/>
        <v>64.533106960950761</v>
      </c>
      <c r="S13" s="49">
        <f t="shared" si="4"/>
        <v>63.330429765455598</v>
      </c>
      <c r="T13" s="48">
        <f t="shared" si="5"/>
        <v>73.691305896118436</v>
      </c>
      <c r="U13" s="50">
        <f t="shared" si="6"/>
        <v>72.684962100015255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>
        <v>2000000</v>
      </c>
      <c r="C14" s="92">
        <v>-2000000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307722000</v>
      </c>
      <c r="C15" s="95">
        <f>SUM(C9:C14)</f>
        <v>-2421000</v>
      </c>
      <c r="D15" s="95"/>
      <c r="E15" s="95">
        <f t="shared" si="0"/>
        <v>305301000</v>
      </c>
      <c r="F15" s="96">
        <f t="shared" ref="F15:O15" si="7">SUM(F9:F14)</f>
        <v>305301000</v>
      </c>
      <c r="G15" s="97">
        <f t="shared" si="7"/>
        <v>305301000</v>
      </c>
      <c r="H15" s="96">
        <f t="shared" si="7"/>
        <v>27264000</v>
      </c>
      <c r="I15" s="97">
        <f t="shared" si="7"/>
        <v>27263383</v>
      </c>
      <c r="J15" s="96">
        <f t="shared" si="7"/>
        <v>64560000</v>
      </c>
      <c r="K15" s="97">
        <f t="shared" si="7"/>
        <v>64559018</v>
      </c>
      <c r="L15" s="96">
        <f t="shared" si="7"/>
        <v>54455000</v>
      </c>
      <c r="M15" s="97">
        <f t="shared" si="7"/>
        <v>54229850</v>
      </c>
      <c r="N15" s="96">
        <f t="shared" si="7"/>
        <v>66972000</v>
      </c>
      <c r="O15" s="97">
        <f t="shared" si="7"/>
        <v>83989670</v>
      </c>
      <c r="P15" s="96">
        <f t="shared" si="1"/>
        <v>213251000</v>
      </c>
      <c r="Q15" s="97">
        <f t="shared" si="2"/>
        <v>230041921</v>
      </c>
      <c r="R15" s="52">
        <f t="shared" si="3"/>
        <v>22.985951703241209</v>
      </c>
      <c r="S15" s="53">
        <f t="shared" si="4"/>
        <v>54.877194017685824</v>
      </c>
      <c r="T15" s="52">
        <f>IF((SUM($E9:$E13))=0,0,(P15/(SUM($E9:$E13))*100))</f>
        <v>69.849427286513972</v>
      </c>
      <c r="U15" s="54">
        <f>IF((SUM($E9:$E13))=0,0,(Q15/(SUM($E9:$E13))*100))</f>
        <v>75.349219622601964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IF(($L17      =0),0,((($N17      -$L17      )/$L17      )*100))</f>
        <v>0</v>
      </c>
      <c r="S17" s="49">
        <f t="shared" ref="S17:S24" si="12">IF(($M17      =0),0,((($O17      -$M17      )/$M17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IF(($L26      =0),0,((($N26      -$L26      )/$L26      )*100))</f>
        <v>0</v>
      </c>
      <c r="S26" s="49">
        <f>IF(($M26      =0),0,((($O26      -$M26      )/$M26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IF(($L27      =0),0,((($N27      -$L27      )/$L27      )*100))</f>
        <v>0</v>
      </c>
      <c r="S27" s="49">
        <f>IF(($M27      =0),0,((($O27      -$M27      )/$M27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>
        <v>773213000</v>
      </c>
      <c r="C28" s="92">
        <v>-90000000</v>
      </c>
      <c r="D28" s="92"/>
      <c r="E28" s="92">
        <f>$B28      +$C28      +$D28</f>
        <v>683213000</v>
      </c>
      <c r="F28" s="93">
        <v>683213000</v>
      </c>
      <c r="G28" s="94">
        <v>683213000</v>
      </c>
      <c r="H28" s="93">
        <v>65581000</v>
      </c>
      <c r="I28" s="94">
        <v>33187241</v>
      </c>
      <c r="J28" s="93">
        <v>164042000</v>
      </c>
      <c r="K28" s="94">
        <v>68044325</v>
      </c>
      <c r="L28" s="93">
        <v>155711000</v>
      </c>
      <c r="M28" s="94">
        <v>179070289</v>
      </c>
      <c r="N28" s="93">
        <v>283992000</v>
      </c>
      <c r="O28" s="94">
        <v>157037143</v>
      </c>
      <c r="P28" s="93">
        <f>$H28      +$J28      +$L28      +$N28</f>
        <v>669326000</v>
      </c>
      <c r="Q28" s="94">
        <f>$I28      +$K28      +$M28      +$O28</f>
        <v>437338998</v>
      </c>
      <c r="R28" s="48">
        <f>IF(($L28      =0),0,((($N28      -$L28      )/$L28      )*100))</f>
        <v>82.384031956637614</v>
      </c>
      <c r="S28" s="49">
        <f>IF(($M28      =0),0,((($O28      -$M28      )/$M28      )*100))</f>
        <v>-12.304188552462771</v>
      </c>
      <c r="T28" s="48">
        <f>IF(($E28      =0),0,(($P28      /$E28      )*100))</f>
        <v>97.967398161334756</v>
      </c>
      <c r="U28" s="50">
        <f>IF(($E28      =0),0,(($Q28      /$E28      )*100))</f>
        <v>64.0121013505305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IF(($L29      =0),0,((($N29      -$L29      )/$L29      )*100))</f>
        <v>0</v>
      </c>
      <c r="S29" s="49">
        <f>IF(($M29      =0),0,((($O29      -$M29      )/$M29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773213000</v>
      </c>
      <c r="C30" s="95">
        <f>SUM(C26:C29)</f>
        <v>-90000000</v>
      </c>
      <c r="D30" s="95"/>
      <c r="E30" s="95">
        <f>$B30      +$C30      +$D30</f>
        <v>683213000</v>
      </c>
      <c r="F30" s="96">
        <f t="shared" ref="F30:O30" si="16">SUM(F26:F29)</f>
        <v>683213000</v>
      </c>
      <c r="G30" s="97">
        <f t="shared" si="16"/>
        <v>683213000</v>
      </c>
      <c r="H30" s="96">
        <f t="shared" si="16"/>
        <v>65581000</v>
      </c>
      <c r="I30" s="97">
        <f t="shared" si="16"/>
        <v>33187241</v>
      </c>
      <c r="J30" s="96">
        <f t="shared" si="16"/>
        <v>164042000</v>
      </c>
      <c r="K30" s="97">
        <f t="shared" si="16"/>
        <v>68044325</v>
      </c>
      <c r="L30" s="96">
        <f t="shared" si="16"/>
        <v>155711000</v>
      </c>
      <c r="M30" s="97">
        <f t="shared" si="16"/>
        <v>179070289</v>
      </c>
      <c r="N30" s="96">
        <f t="shared" si="16"/>
        <v>283992000</v>
      </c>
      <c r="O30" s="97">
        <f t="shared" si="16"/>
        <v>157037143</v>
      </c>
      <c r="P30" s="96">
        <f>$H30      +$J30      +$L30      +$N30</f>
        <v>669326000</v>
      </c>
      <c r="Q30" s="97">
        <f>$I30      +$K30      +$M30      +$O30</f>
        <v>437338998</v>
      </c>
      <c r="R30" s="52">
        <f>IF(($L30      =0),0,((($N30      -$L30      )/$L30      )*100))</f>
        <v>82.384031956637614</v>
      </c>
      <c r="S30" s="53">
        <f>IF(($M30      =0),0,((($O30      -$M30      )/$M30      )*100))</f>
        <v>-12.304188552462771</v>
      </c>
      <c r="T30" s="52">
        <f>IF($E30   =0,0,($P30   /$E30   )*100)</f>
        <v>97.967398161334756</v>
      </c>
      <c r="U30" s="54">
        <f>IF($E30   =0,0,($Q30   /$E30   )*100)</f>
        <v>64.0121013505305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33519000</v>
      </c>
      <c r="C32" s="92">
        <v>-1873000</v>
      </c>
      <c r="D32" s="92"/>
      <c r="E32" s="92">
        <f>$B32      +$C32      +$D32</f>
        <v>31646000</v>
      </c>
      <c r="F32" s="93">
        <v>31646000</v>
      </c>
      <c r="G32" s="94">
        <v>31646000</v>
      </c>
      <c r="H32" s="93">
        <v>2623000</v>
      </c>
      <c r="I32" s="94">
        <v>2623377</v>
      </c>
      <c r="J32" s="93">
        <v>4836000</v>
      </c>
      <c r="K32" s="94">
        <v>4836816</v>
      </c>
      <c r="L32" s="93">
        <v>12035000</v>
      </c>
      <c r="M32" s="94">
        <v>12172228</v>
      </c>
      <c r="N32" s="93">
        <v>9272000</v>
      </c>
      <c r="O32" s="94">
        <v>10657485</v>
      </c>
      <c r="P32" s="93">
        <f>$H32      +$J32      +$L32      +$N32</f>
        <v>28766000</v>
      </c>
      <c r="Q32" s="94">
        <f>$I32      +$K32      +$M32      +$O32</f>
        <v>30289906</v>
      </c>
      <c r="R32" s="48">
        <f>IF(($L32      =0),0,((($N32      -$L32      )/$L32      )*100))</f>
        <v>-22.958039052762775</v>
      </c>
      <c r="S32" s="49">
        <f>IF(($M32      =0),0,((($O32      -$M32      )/$M32      )*100))</f>
        <v>-12.444254248277307</v>
      </c>
      <c r="T32" s="48">
        <f>IF(($E32      =0),0,(($P32      /$E32      )*100))</f>
        <v>90.899323769196741</v>
      </c>
      <c r="U32" s="50">
        <f>IF(($E32      =0),0,(($Q32      /$E32      )*100))</f>
        <v>95.714801238703146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33519000</v>
      </c>
      <c r="C33" s="95">
        <f>C32</f>
        <v>-1873000</v>
      </c>
      <c r="D33" s="95"/>
      <c r="E33" s="95">
        <f>$B33      +$C33      +$D33</f>
        <v>31646000</v>
      </c>
      <c r="F33" s="96">
        <f t="shared" ref="F33:O33" si="17">F32</f>
        <v>31646000</v>
      </c>
      <c r="G33" s="97">
        <f t="shared" si="17"/>
        <v>31646000</v>
      </c>
      <c r="H33" s="96">
        <f t="shared" si="17"/>
        <v>2623000</v>
      </c>
      <c r="I33" s="97">
        <f t="shared" si="17"/>
        <v>2623377</v>
      </c>
      <c r="J33" s="96">
        <f t="shared" si="17"/>
        <v>4836000</v>
      </c>
      <c r="K33" s="97">
        <f t="shared" si="17"/>
        <v>4836816</v>
      </c>
      <c r="L33" s="96">
        <f t="shared" si="17"/>
        <v>12035000</v>
      </c>
      <c r="M33" s="97">
        <f t="shared" si="17"/>
        <v>12172228</v>
      </c>
      <c r="N33" s="96">
        <f t="shared" si="17"/>
        <v>9272000</v>
      </c>
      <c r="O33" s="97">
        <f t="shared" si="17"/>
        <v>10657485</v>
      </c>
      <c r="P33" s="96">
        <f>$H33      +$J33      +$L33      +$N33</f>
        <v>28766000</v>
      </c>
      <c r="Q33" s="97">
        <f>$I33      +$K33      +$M33      +$O33</f>
        <v>30289906</v>
      </c>
      <c r="R33" s="52">
        <f>IF(($L33      =0),0,((($N33      -$L33      )/$L33      )*100))</f>
        <v>-22.958039052762775</v>
      </c>
      <c r="S33" s="53">
        <f>IF(($M33      =0),0,((($O33      -$M33      )/$M33      )*100))</f>
        <v>-12.444254248277307</v>
      </c>
      <c r="T33" s="52">
        <f>IF($E33   =0,0,($P33   /$E33   )*100)</f>
        <v>90.899323769196741</v>
      </c>
      <c r="U33" s="54">
        <f>IF($E33   =0,0,($Q33   /$E33   )*100)</f>
        <v>95.714801238703146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/>
      <c r="C35" s="92"/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IF(($L35      =0),0,((($N35      -$L35      )/$L35      )*100))</f>
        <v>0</v>
      </c>
      <c r="S35" s="49">
        <f t="shared" ref="S35:S40" si="22">IF(($M35      =0),0,((($O35      -$M35      )/$M35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>
        <v>67941000</v>
      </c>
      <c r="C36" s="92">
        <v>-42809000</v>
      </c>
      <c r="D36" s="92"/>
      <c r="E36" s="92">
        <f t="shared" si="18"/>
        <v>25132000</v>
      </c>
      <c r="F36" s="93">
        <v>25132000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>
        <v>8000000</v>
      </c>
      <c r="C38" s="92"/>
      <c r="D38" s="92"/>
      <c r="E38" s="92">
        <f t="shared" si="18"/>
        <v>8000000</v>
      </c>
      <c r="F38" s="93">
        <v>8000000</v>
      </c>
      <c r="G38" s="94">
        <v>8000000</v>
      </c>
      <c r="H38" s="93">
        <v>52000</v>
      </c>
      <c r="I38" s="94">
        <v>53164</v>
      </c>
      <c r="J38" s="93">
        <v>34000</v>
      </c>
      <c r="K38" s="94">
        <v>53316</v>
      </c>
      <c r="L38" s="93"/>
      <c r="M38" s="94">
        <v>6276377</v>
      </c>
      <c r="N38" s="93">
        <v>7840000</v>
      </c>
      <c r="O38" s="94"/>
      <c r="P38" s="93">
        <f t="shared" si="19"/>
        <v>7926000</v>
      </c>
      <c r="Q38" s="94">
        <f t="shared" si="20"/>
        <v>6382857</v>
      </c>
      <c r="R38" s="48">
        <f t="shared" si="21"/>
        <v>0</v>
      </c>
      <c r="S38" s="49">
        <f t="shared" si="22"/>
        <v>-100</v>
      </c>
      <c r="T38" s="48">
        <f t="shared" si="23"/>
        <v>99.075000000000003</v>
      </c>
      <c r="U38" s="50">
        <f t="shared" si="24"/>
        <v>79.785712499999988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75941000</v>
      </c>
      <c r="C40" s="95">
        <f>SUM(C35:C39)</f>
        <v>-42809000</v>
      </c>
      <c r="D40" s="95"/>
      <c r="E40" s="95">
        <f t="shared" si="18"/>
        <v>33132000</v>
      </c>
      <c r="F40" s="96">
        <f t="shared" ref="F40:O40" si="25">SUM(F35:F39)</f>
        <v>33132000</v>
      </c>
      <c r="G40" s="97">
        <f t="shared" si="25"/>
        <v>8000000</v>
      </c>
      <c r="H40" s="96">
        <f t="shared" si="25"/>
        <v>52000</v>
      </c>
      <c r="I40" s="97">
        <f t="shared" si="25"/>
        <v>53164</v>
      </c>
      <c r="J40" s="96">
        <f t="shared" si="25"/>
        <v>34000</v>
      </c>
      <c r="K40" s="97">
        <f t="shared" si="25"/>
        <v>53316</v>
      </c>
      <c r="L40" s="96">
        <f t="shared" si="25"/>
        <v>0</v>
      </c>
      <c r="M40" s="97">
        <f t="shared" si="25"/>
        <v>6276377</v>
      </c>
      <c r="N40" s="96">
        <f t="shared" si="25"/>
        <v>7840000</v>
      </c>
      <c r="O40" s="97">
        <f t="shared" si="25"/>
        <v>0</v>
      </c>
      <c r="P40" s="96">
        <f t="shared" si="19"/>
        <v>7926000</v>
      </c>
      <c r="Q40" s="97">
        <f t="shared" si="20"/>
        <v>6382857</v>
      </c>
      <c r="R40" s="52">
        <f t="shared" si="21"/>
        <v>0</v>
      </c>
      <c r="S40" s="53">
        <f t="shared" si="22"/>
        <v>-100</v>
      </c>
      <c r="T40" s="52">
        <f>IF((+$E35+$E38) =0,0,(P40   /(+$E35+$E38) )*100)</f>
        <v>99.075000000000003</v>
      </c>
      <c r="U40" s="54">
        <f>IF((+$E35+$E38) =0,0,(Q40   /(+$E35+$E38) )*100)</f>
        <v>79.785712499999988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IF(($L42      =0),0,((($N42      -$L42      )/$L42      )*100))</f>
        <v>0</v>
      </c>
      <c r="S42" s="49">
        <f t="shared" ref="S42:S53" si="30">IF(($M42      =0),0,((($O42      -$M42      )/$M42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/>
      <c r="C51" s="92"/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IF(($L55      =0),0,((($N55      -$L55      )/$L55      )*100))</f>
        <v>0</v>
      </c>
      <c r="S55" s="49">
        <f>IF(($M55      =0),0,((($O55      -$M55      )/$M55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IF(($L56      =0),0,((($N56      -$L56      )/$L56      )*100))</f>
        <v>0</v>
      </c>
      <c r="S56" s="49">
        <f>IF(($M56      =0),0,((($O56      -$M56      )/$M56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IF(($L57      =0),0,((($N57      -$L57      )/$L57      )*100))</f>
        <v>0</v>
      </c>
      <c r="S57" s="49">
        <f>IF(($M57      =0),0,((($O57      -$M57      )/$M57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IF(($L58      =0),0,((($N58      -$L58      )/$L58      )*100))</f>
        <v>0</v>
      </c>
      <c r="S58" s="49">
        <f>IF(($M58      =0),0,((($O58      -$M58      )/$M58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IF(($L59      =0),0,((($N59      -$L59      )/$L59      )*100))</f>
        <v>0</v>
      </c>
      <c r="S59" s="58">
        <f>IF(($M59      =0),0,((($O59      -$M59      )/$M59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IF(($L61      =0),0,((($N61      -$L61      )/$L61      )*100))</f>
        <v>0</v>
      </c>
      <c r="S61" s="49">
        <f t="shared" ref="S61:S67" si="39">IF(($M61      =0),0,((($O61      -$M61      )/$M61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>
        <v>761197000</v>
      </c>
      <c r="C65" s="92">
        <v>11833000</v>
      </c>
      <c r="D65" s="92"/>
      <c r="E65" s="92">
        <f t="shared" si="35"/>
        <v>773030000</v>
      </c>
      <c r="F65" s="93">
        <v>773030000</v>
      </c>
      <c r="G65" s="94">
        <v>773030000</v>
      </c>
      <c r="H65" s="93">
        <v>226528000</v>
      </c>
      <c r="I65" s="94">
        <v>122549067</v>
      </c>
      <c r="J65" s="93">
        <v>146446000</v>
      </c>
      <c r="K65" s="94">
        <v>146445934</v>
      </c>
      <c r="L65" s="93">
        <v>161923000</v>
      </c>
      <c r="M65" s="94">
        <v>161923062</v>
      </c>
      <c r="N65" s="93">
        <v>165057000</v>
      </c>
      <c r="O65" s="94">
        <v>165057142</v>
      </c>
      <c r="P65" s="93">
        <f t="shared" si="36"/>
        <v>699954000</v>
      </c>
      <c r="Q65" s="94">
        <f t="shared" si="37"/>
        <v>595975205</v>
      </c>
      <c r="R65" s="48">
        <f t="shared" si="38"/>
        <v>1.9354878553386485</v>
      </c>
      <c r="S65" s="49">
        <f t="shared" si="39"/>
        <v>1.9355365204247434</v>
      </c>
      <c r="T65" s="48">
        <f t="shared" si="40"/>
        <v>90.546809308823711</v>
      </c>
      <c r="U65" s="50">
        <f t="shared" si="41"/>
        <v>77.095999508427866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761197000</v>
      </c>
      <c r="C66" s="95">
        <f>SUM(C61:C65)</f>
        <v>11833000</v>
      </c>
      <c r="D66" s="95"/>
      <c r="E66" s="95">
        <f t="shared" si="35"/>
        <v>773030000</v>
      </c>
      <c r="F66" s="96">
        <f t="shared" ref="F66:O66" si="42">SUM(F61:F65)</f>
        <v>773030000</v>
      </c>
      <c r="G66" s="97">
        <f t="shared" si="42"/>
        <v>773030000</v>
      </c>
      <c r="H66" s="96">
        <f t="shared" si="42"/>
        <v>226528000</v>
      </c>
      <c r="I66" s="97">
        <f t="shared" si="42"/>
        <v>122549067</v>
      </c>
      <c r="J66" s="96">
        <f t="shared" si="42"/>
        <v>146446000</v>
      </c>
      <c r="K66" s="97">
        <f t="shared" si="42"/>
        <v>146445934</v>
      </c>
      <c r="L66" s="96">
        <f t="shared" si="42"/>
        <v>161923000</v>
      </c>
      <c r="M66" s="97">
        <f t="shared" si="42"/>
        <v>161923062</v>
      </c>
      <c r="N66" s="96">
        <f t="shared" si="42"/>
        <v>165057000</v>
      </c>
      <c r="O66" s="97">
        <f t="shared" si="42"/>
        <v>165057142</v>
      </c>
      <c r="P66" s="96">
        <f t="shared" si="36"/>
        <v>699954000</v>
      </c>
      <c r="Q66" s="97">
        <f t="shared" si="37"/>
        <v>595975205</v>
      </c>
      <c r="R66" s="52">
        <f t="shared" si="38"/>
        <v>1.9354878553386485</v>
      </c>
      <c r="S66" s="53">
        <f t="shared" si="39"/>
        <v>1.9355365204247434</v>
      </c>
      <c r="T66" s="52">
        <f>IF((+$E61+$E63+$E64++$E65) =0,0,(P66   /(+$E61+$E63+$E64+$E65) )*100)</f>
        <v>90.546809308823711</v>
      </c>
      <c r="U66" s="54">
        <f>IF((+$E61+$E63+$E65) =0,0,(Q66  /(+$E61+$E63+$E65) )*100)</f>
        <v>77.095999508427866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1951592000</v>
      </c>
      <c r="C67" s="104">
        <f>SUM(C9:C14,C17:C23,C26:C29,C32,C35:C39,C42:C52,C55:C58,C61:C65)</f>
        <v>-125270000</v>
      </c>
      <c r="D67" s="104"/>
      <c r="E67" s="104">
        <f t="shared" si="35"/>
        <v>1826322000</v>
      </c>
      <c r="F67" s="105">
        <f t="shared" ref="F67:O67" si="43">SUM(F9:F14,F17:F23,F26:F29,F32,F35:F39,F42:F52,F55:F58,F61:F65)</f>
        <v>1826322000</v>
      </c>
      <c r="G67" s="106">
        <f t="shared" si="43"/>
        <v>1801190000</v>
      </c>
      <c r="H67" s="105">
        <f t="shared" si="43"/>
        <v>322048000</v>
      </c>
      <c r="I67" s="106">
        <f t="shared" si="43"/>
        <v>185676232</v>
      </c>
      <c r="J67" s="105">
        <f t="shared" si="43"/>
        <v>379918000</v>
      </c>
      <c r="K67" s="106">
        <f t="shared" si="43"/>
        <v>283939409</v>
      </c>
      <c r="L67" s="105">
        <f t="shared" si="43"/>
        <v>384124000</v>
      </c>
      <c r="M67" s="106">
        <f t="shared" si="43"/>
        <v>413671806</v>
      </c>
      <c r="N67" s="105">
        <f t="shared" si="43"/>
        <v>533133000</v>
      </c>
      <c r="O67" s="106">
        <f t="shared" si="43"/>
        <v>416741440</v>
      </c>
      <c r="P67" s="105">
        <f t="shared" si="36"/>
        <v>1619223000</v>
      </c>
      <c r="Q67" s="106">
        <f t="shared" si="37"/>
        <v>1300028887</v>
      </c>
      <c r="R67" s="61">
        <f t="shared" si="38"/>
        <v>38.79190053211984</v>
      </c>
      <c r="S67" s="62">
        <f t="shared" si="39"/>
        <v>0.74204573661469209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89.897401162564748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72.176110626863348</v>
      </c>
      <c r="V67" s="105">
        <f>SUM(V9:V14,V17:V23,V26:V29,V32,V35:V39,V42:V52,V55:V58,V61:V65)</f>
        <v>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/>
      <c r="C69" s="92"/>
      <c r="D69" s="92"/>
      <c r="E69" s="92">
        <f>$B69      +$C69      +$D69</f>
        <v>0</v>
      </c>
      <c r="F69" s="93">
        <v>0</v>
      </c>
      <c r="G69" s="94">
        <v>0</v>
      </c>
      <c r="H69" s="93"/>
      <c r="I69" s="94"/>
      <c r="J69" s="93"/>
      <c r="K69" s="94"/>
      <c r="L69" s="93"/>
      <c r="M69" s="94"/>
      <c r="N69" s="93"/>
      <c r="O69" s="94"/>
      <c r="P69" s="93">
        <f>$H69      +$J69      +$L69      +$N69</f>
        <v>0</v>
      </c>
      <c r="Q69" s="94">
        <f>$I69      +$K69      +$M69      +$O69</f>
        <v>0</v>
      </c>
      <c r="R69" s="48">
        <f>IF(($L69      =0),0,((($N69      -$L69      )/$L69      )*100))</f>
        <v>0</v>
      </c>
      <c r="S69" s="49">
        <f>IF(($M69      =0),0,((($O69      -$M69      )/$M69      )*100))</f>
        <v>0</v>
      </c>
      <c r="T69" s="48">
        <f>IF(($E69      =0),0,(($P69      /$E69      )*100))</f>
        <v>0</v>
      </c>
      <c r="U69" s="50">
        <f>IF(($E69      =0),0,(($Q69      /$E69      )*100))</f>
        <v>0</v>
      </c>
      <c r="V69" s="93">
        <v>0</v>
      </c>
      <c r="W69" s="94" t="s">
        <v>36</v>
      </c>
    </row>
    <row r="70" spans="1:23" s="64" customFormat="1" ht="12.95" customHeight="1" x14ac:dyDescent="0.2">
      <c r="A70" s="63" t="s">
        <v>89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IF(($L70      =0),0,((($N70      -$L70      )/$L70      )*100))</f>
        <v>0</v>
      </c>
      <c r="S70" s="49">
        <f>IF(($M70      =0),0,((($O70      -$M70      )/$M70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36</v>
      </c>
      <c r="W70" s="94" t="s">
        <v>36</v>
      </c>
    </row>
    <row r="71" spans="1:23" ht="12.95" customHeight="1" x14ac:dyDescent="0.2">
      <c r="A71" s="56" t="s">
        <v>42</v>
      </c>
      <c r="B71" s="101">
        <f>SUM(B69:B70)</f>
        <v>0</v>
      </c>
      <c r="C71" s="101">
        <f>SUM(C69:C70)</f>
        <v>0</v>
      </c>
      <c r="D71" s="101"/>
      <c r="E71" s="101">
        <f>$B71      +$C71      +$D71</f>
        <v>0</v>
      </c>
      <c r="F71" s="102">
        <f t="shared" ref="F71:O71" si="44">SUM(F69:F70)</f>
        <v>0</v>
      </c>
      <c r="G71" s="103">
        <f t="shared" si="44"/>
        <v>0</v>
      </c>
      <c r="H71" s="102">
        <f t="shared" si="44"/>
        <v>0</v>
      </c>
      <c r="I71" s="103">
        <f t="shared" si="44"/>
        <v>0</v>
      </c>
      <c r="J71" s="102">
        <f t="shared" si="44"/>
        <v>0</v>
      </c>
      <c r="K71" s="103">
        <f t="shared" si="44"/>
        <v>0</v>
      </c>
      <c r="L71" s="102">
        <f t="shared" si="44"/>
        <v>0</v>
      </c>
      <c r="M71" s="103">
        <f t="shared" si="44"/>
        <v>0</v>
      </c>
      <c r="N71" s="102">
        <f t="shared" si="44"/>
        <v>0</v>
      </c>
      <c r="O71" s="103">
        <f t="shared" si="44"/>
        <v>0</v>
      </c>
      <c r="P71" s="102">
        <f>$H71      +$J71      +$L71      +$N71</f>
        <v>0</v>
      </c>
      <c r="Q71" s="103">
        <f>$I71      +$K71      +$M71      +$O71</f>
        <v>0</v>
      </c>
      <c r="R71" s="57">
        <f>IF(($L71      =0),0,((($N71      -$L71      )/$L71      )*100))</f>
        <v>0</v>
      </c>
      <c r="S71" s="58">
        <f>IF(($M71      =0),0,((($O71      -$M71      )/$M71      )*100))</f>
        <v>0</v>
      </c>
      <c r="T71" s="57">
        <f>IF(($E69      =0),0,(($P69      /$E69      )*100))</f>
        <v>0</v>
      </c>
      <c r="U71" s="59">
        <f>IF($E69   =0,0,($Q69   /$E69 )*100)</f>
        <v>0</v>
      </c>
      <c r="V71" s="102">
        <f>SUM(V69:V70)</f>
        <v>0</v>
      </c>
      <c r="W71" s="103" t="s">
        <v>36</v>
      </c>
    </row>
    <row r="72" spans="1:23" ht="12.95" customHeight="1" x14ac:dyDescent="0.2">
      <c r="A72" s="60" t="s">
        <v>87</v>
      </c>
      <c r="B72" s="104">
        <f>SUM(B69:B70)</f>
        <v>0</v>
      </c>
      <c r="C72" s="104">
        <f>SUM(C69:C70)</f>
        <v>0</v>
      </c>
      <c r="D72" s="104"/>
      <c r="E72" s="104">
        <f>$B72      +$C72      +$D72</f>
        <v>0</v>
      </c>
      <c r="F72" s="105">
        <f t="shared" ref="F72:O72" si="45">SUM(F69:F70)</f>
        <v>0</v>
      </c>
      <c r="G72" s="106">
        <f t="shared" si="45"/>
        <v>0</v>
      </c>
      <c r="H72" s="105">
        <f t="shared" si="45"/>
        <v>0</v>
      </c>
      <c r="I72" s="106">
        <f t="shared" si="45"/>
        <v>0</v>
      </c>
      <c r="J72" s="105">
        <f t="shared" si="45"/>
        <v>0</v>
      </c>
      <c r="K72" s="106">
        <f t="shared" si="45"/>
        <v>0</v>
      </c>
      <c r="L72" s="105">
        <f t="shared" si="45"/>
        <v>0</v>
      </c>
      <c r="M72" s="106">
        <f t="shared" si="45"/>
        <v>0</v>
      </c>
      <c r="N72" s="105">
        <f t="shared" si="45"/>
        <v>0</v>
      </c>
      <c r="O72" s="106">
        <f t="shared" si="45"/>
        <v>0</v>
      </c>
      <c r="P72" s="105">
        <f>$H72      +$J72      +$L72      +$N72</f>
        <v>0</v>
      </c>
      <c r="Q72" s="106">
        <f>$I72      +$K72      +$M72      +$O72</f>
        <v>0</v>
      </c>
      <c r="R72" s="61">
        <f>IF(($L72      =0),0,((($N72      -$L72      )/$L72      )*100))</f>
        <v>0</v>
      </c>
      <c r="S72" s="62">
        <f>IF(($M72      =0),0,((($O72      -$M72      )/$M72      )*100))</f>
        <v>0</v>
      </c>
      <c r="T72" s="61">
        <f>IF(($E69      =0),0,(($P69      /$E69      )*100))</f>
        <v>0</v>
      </c>
      <c r="U72" s="65">
        <f>IF($E69   =0,0,($Q69   /$E69 )*100)</f>
        <v>0</v>
      </c>
      <c r="V72" s="105">
        <f>SUM(V69:V70)</f>
        <v>0</v>
      </c>
      <c r="W72" s="106" t="s">
        <v>36</v>
      </c>
    </row>
    <row r="73" spans="1:23" ht="12.95" customHeight="1" thickBot="1" x14ac:dyDescent="0.25">
      <c r="A73" s="60" t="s">
        <v>90</v>
      </c>
      <c r="B73" s="104">
        <f>SUM(B9:B14,B17:B23,B26:B29,B32,B35:B39,B42:B52,B55:B58,B61:B65,B69:B70)</f>
        <v>1951592000</v>
      </c>
      <c r="C73" s="104">
        <f>SUM(C9:C14,C17:C23,C26:C29,C32,C35:C39,C42:C52,C55:C58,C61:C65,C69:C70)</f>
        <v>-125270000</v>
      </c>
      <c r="D73" s="104"/>
      <c r="E73" s="104">
        <f>$B73      +$C73      +$D73</f>
        <v>1826322000</v>
      </c>
      <c r="F73" s="105">
        <f t="shared" ref="F73:O73" si="46">SUM(F9:F14,F17:F23,F26:F29,F32,F35:F39,F42:F52,F55:F58,F61:F65,F69:F70)</f>
        <v>1826322000</v>
      </c>
      <c r="G73" s="106">
        <f t="shared" si="46"/>
        <v>1801190000</v>
      </c>
      <c r="H73" s="105">
        <f t="shared" si="46"/>
        <v>322048000</v>
      </c>
      <c r="I73" s="106">
        <f t="shared" si="46"/>
        <v>185676232</v>
      </c>
      <c r="J73" s="105">
        <f t="shared" si="46"/>
        <v>379918000</v>
      </c>
      <c r="K73" s="106">
        <f t="shared" si="46"/>
        <v>283939409</v>
      </c>
      <c r="L73" s="105">
        <f t="shared" si="46"/>
        <v>384124000</v>
      </c>
      <c r="M73" s="106">
        <f t="shared" si="46"/>
        <v>413671806</v>
      </c>
      <c r="N73" s="105">
        <f t="shared" si="46"/>
        <v>533133000</v>
      </c>
      <c r="O73" s="106">
        <f t="shared" si="46"/>
        <v>416741440</v>
      </c>
      <c r="P73" s="105">
        <f>$H73      +$J73      +$L73      +$N73</f>
        <v>1619223000</v>
      </c>
      <c r="Q73" s="106">
        <f>$I73      +$K73      +$M73      +$O73</f>
        <v>1300028887</v>
      </c>
      <c r="R73" s="61">
        <f>IF(($L73      =0),0,((($N73      -$L73      )/$L73      )*100))</f>
        <v>38.79190053211984</v>
      </c>
      <c r="S73" s="62">
        <f>IF(($M73      =0),0,((($O73      -$M73      )/$M73      )*100))</f>
        <v>0.74204573661469209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89.897401162564748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72.176110626863348</v>
      </c>
      <c r="V73" s="105">
        <f>SUM(V9:V14,V17:V23,V26:V29,V32,V35:V39,V42:V52,V55:V58,V61:V65,V69:V70)</f>
        <v>0</v>
      </c>
      <c r="W73" s="106" t="s">
        <v>36</v>
      </c>
    </row>
    <row r="74" spans="1:23" ht="13.5" thickTop="1" x14ac:dyDescent="0.2">
      <c r="A74" s="66" t="s">
        <v>91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0" t="s">
        <v>10</v>
      </c>
      <c r="Q75" s="131"/>
      <c r="R75" s="132" t="s">
        <v>11</v>
      </c>
      <c r="S75" s="131"/>
      <c r="T75" s="132" t="s">
        <v>12</v>
      </c>
      <c r="U75" s="131"/>
      <c r="V75" s="130"/>
      <c r="W75" s="131"/>
    </row>
    <row r="76" spans="1:23" ht="67.5" x14ac:dyDescent="0.2">
      <c r="A76" s="77" t="s">
        <v>92</v>
      </c>
      <c r="B76" s="78" t="s">
        <v>93</v>
      </c>
      <c r="C76" s="78" t="s">
        <v>94</v>
      </c>
      <c r="D76" s="79" t="s">
        <v>17</v>
      </c>
      <c r="E76" s="78" t="s">
        <v>18</v>
      </c>
      <c r="F76" s="78" t="s">
        <v>19</v>
      </c>
      <c r="G76" s="78" t="s">
        <v>95</v>
      </c>
      <c r="H76" s="78" t="s">
        <v>96</v>
      </c>
      <c r="I76" s="80" t="s">
        <v>22</v>
      </c>
      <c r="J76" s="78" t="s">
        <v>97</v>
      </c>
      <c r="K76" s="80" t="s">
        <v>24</v>
      </c>
      <c r="L76" s="78" t="s">
        <v>98</v>
      </c>
      <c r="M76" s="80" t="s">
        <v>26</v>
      </c>
      <c r="N76" s="78" t="s">
        <v>99</v>
      </c>
      <c r="O76" s="80" t="s">
        <v>28</v>
      </c>
      <c r="P76" s="80" t="s">
        <v>100</v>
      </c>
      <c r="Q76" s="81" t="s">
        <v>30</v>
      </c>
      <c r="R76" s="82" t="s">
        <v>100</v>
      </c>
      <c r="S76" s="83" t="s">
        <v>30</v>
      </c>
      <c r="T76" s="82" t="s">
        <v>101</v>
      </c>
      <c r="U76" s="79" t="s">
        <v>32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123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124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125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126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127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128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102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103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IF(($L87      =0),0,((($N87      -$L87      )/$L87      )*100))</f>
        <v>0</v>
      </c>
      <c r="S87" s="90">
        <f t="shared" ref="S87:S94" si="52">IF(($M87      =0),0,((($O87      -$M87      )/$M87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110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111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129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87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130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131</v>
      </c>
    </row>
    <row r="117" spans="1:23" x14ac:dyDescent="0.2">
      <c r="A117" s="29" t="s">
        <v>132</v>
      </c>
    </row>
    <row r="118" spans="1:23" x14ac:dyDescent="0.2">
      <c r="A118" s="29" t="s">
        <v>133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134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135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136</v>
      </c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  <row r="126" spans="1:23" x14ac:dyDescent="0.2">
      <c r="A126" s="30"/>
      <c r="G126" s="30"/>
      <c r="W126" s="30"/>
    </row>
  </sheetData>
  <sheetProtection algorithmName="SHA-512" hashValue="QB1iVAGAojqhQVyN+MAxeEQl8LtN26a5sRAYozofGz+sIynHmIjHYtS1uGkygrTum72wanK4Q9Dz28VSCqWlvg==" saltValue="zUNtvvi2T+hvX1jjRJucGg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5:Q75"/>
    <mergeCell ref="R75:S75"/>
    <mergeCell ref="T75:U75"/>
    <mergeCell ref="V75:W75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4" max="16383" man="1"/>
    <brk id="9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W126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1"/>
      <c r="W1" s="31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2"/>
      <c r="W2" s="32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2"/>
      <c r="W3" s="32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2"/>
      <c r="W4" s="32"/>
    </row>
    <row r="5" spans="1:23" ht="15" customHeight="1" x14ac:dyDescent="0.25">
      <c r="A5" s="137" t="s">
        <v>113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3"/>
      <c r="W5" s="33"/>
    </row>
    <row r="6" spans="1:23" ht="12.75" customHeight="1" x14ac:dyDescent="0.2">
      <c r="A6" s="34" t="s">
        <v>91</v>
      </c>
      <c r="B6" s="34" t="s">
        <v>91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55000000</v>
      </c>
      <c r="C9" s="92">
        <v>-20000000</v>
      </c>
      <c r="D9" s="92"/>
      <c r="E9" s="92">
        <f>$B9       +$C9       +$D9</f>
        <v>35000000</v>
      </c>
      <c r="F9" s="93">
        <v>35000000</v>
      </c>
      <c r="G9" s="94">
        <v>35000000</v>
      </c>
      <c r="H9" s="93"/>
      <c r="I9" s="94"/>
      <c r="J9" s="93">
        <v>9982000</v>
      </c>
      <c r="K9" s="94"/>
      <c r="L9" s="93">
        <v>3408000</v>
      </c>
      <c r="M9" s="94"/>
      <c r="N9" s="93">
        <v>92000</v>
      </c>
      <c r="O9" s="94"/>
      <c r="P9" s="93">
        <f>$H9       +$J9       +$L9       +$N9</f>
        <v>13482000</v>
      </c>
      <c r="Q9" s="94">
        <f>$I9       +$K9       +$M9       +$O9</f>
        <v>0</v>
      </c>
      <c r="R9" s="48">
        <f>IF(($L9       =0),0,((($N9       -$L9       )/$L9       )*100))</f>
        <v>-97.300469483568079</v>
      </c>
      <c r="S9" s="49">
        <f>IF(($M9       =0),0,((($O9       -$M9       )/$M9       )*100))</f>
        <v>0</v>
      </c>
      <c r="T9" s="48">
        <f>IF(($E9       =0),0,(($P9       /$E9       )*100))</f>
        <v>38.519999999999996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1000000</v>
      </c>
      <c r="C10" s="92"/>
      <c r="D10" s="92"/>
      <c r="E10" s="92">
        <f t="shared" ref="E10:E15" si="0">$B10      +$C10      +$D10</f>
        <v>1000000</v>
      </c>
      <c r="F10" s="93">
        <v>1000000</v>
      </c>
      <c r="G10" s="94">
        <v>1000000</v>
      </c>
      <c r="H10" s="93">
        <v>249000</v>
      </c>
      <c r="I10" s="94">
        <v>250011</v>
      </c>
      <c r="J10" s="93">
        <v>249000</v>
      </c>
      <c r="K10" s="94">
        <v>249923</v>
      </c>
      <c r="L10" s="93">
        <v>249000</v>
      </c>
      <c r="M10" s="94">
        <v>249879</v>
      </c>
      <c r="N10" s="93">
        <v>249000</v>
      </c>
      <c r="O10" s="94">
        <v>249879</v>
      </c>
      <c r="P10" s="93">
        <f t="shared" ref="P10:P15" si="1">$H10      +$J10      +$L10      +$N10</f>
        <v>996000</v>
      </c>
      <c r="Q10" s="94">
        <f t="shared" ref="Q10:Q15" si="2">$I10      +$K10      +$M10      +$O10</f>
        <v>999692</v>
      </c>
      <c r="R10" s="48">
        <f t="shared" ref="R10:R15" si="3">IF(($L10      =0),0,((($N10      -$L10      )/$L10      )*100))</f>
        <v>0</v>
      </c>
      <c r="S10" s="49">
        <f t="shared" ref="S10:S15" si="4">IF(($M10      =0),0,((($O10      -$M10      )/$M10      )*100))</f>
        <v>0</v>
      </c>
      <c r="T10" s="48">
        <f t="shared" ref="T10:T14" si="5">IF(($E10      =0),0,(($P10      /$E10      )*100))</f>
        <v>99.6</v>
      </c>
      <c r="U10" s="50">
        <f t="shared" ref="U10:U14" si="6">IF(($E10      =0),0,(($Q10      /$E10      )*100))</f>
        <v>99.969200000000001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>
        <v>6000000</v>
      </c>
      <c r="C11" s="92">
        <v>-431000</v>
      </c>
      <c r="D11" s="92"/>
      <c r="E11" s="92">
        <f t="shared" si="0"/>
        <v>5569000</v>
      </c>
      <c r="F11" s="93">
        <v>5569000</v>
      </c>
      <c r="G11" s="94">
        <v>5569000</v>
      </c>
      <c r="H11" s="93">
        <v>1739000</v>
      </c>
      <c r="I11" s="94">
        <v>885684</v>
      </c>
      <c r="J11" s="93">
        <v>1244000</v>
      </c>
      <c r="K11" s="94">
        <v>1245813</v>
      </c>
      <c r="L11" s="93">
        <v>879000</v>
      </c>
      <c r="M11" s="94">
        <v>879809</v>
      </c>
      <c r="N11" s="93">
        <v>1117000</v>
      </c>
      <c r="O11" s="94">
        <v>310081</v>
      </c>
      <c r="P11" s="93">
        <f t="shared" si="1"/>
        <v>4979000</v>
      </c>
      <c r="Q11" s="94">
        <f t="shared" si="2"/>
        <v>3321387</v>
      </c>
      <c r="R11" s="48">
        <f t="shared" si="3"/>
        <v>27.076222980659843</v>
      </c>
      <c r="S11" s="49">
        <f t="shared" si="4"/>
        <v>-64.755873149740452</v>
      </c>
      <c r="T11" s="48">
        <f t="shared" si="5"/>
        <v>89.405638355180457</v>
      </c>
      <c r="U11" s="50">
        <f t="shared" si="6"/>
        <v>59.640635661698695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>
        <v>134799000</v>
      </c>
      <c r="C13" s="92">
        <v>-37700000</v>
      </c>
      <c r="D13" s="92"/>
      <c r="E13" s="92">
        <f t="shared" si="0"/>
        <v>97099000</v>
      </c>
      <c r="F13" s="93">
        <v>97099000</v>
      </c>
      <c r="G13" s="94">
        <v>97099000</v>
      </c>
      <c r="H13" s="93">
        <v>8541000</v>
      </c>
      <c r="I13" s="94">
        <v>7528000</v>
      </c>
      <c r="J13" s="93">
        <v>27685000</v>
      </c>
      <c r="K13" s="94">
        <v>5970000</v>
      </c>
      <c r="L13" s="93">
        <v>27605000</v>
      </c>
      <c r="M13" s="94">
        <v>5511000</v>
      </c>
      <c r="N13" s="93">
        <v>31873000</v>
      </c>
      <c r="O13" s="94">
        <v>2997000</v>
      </c>
      <c r="P13" s="93">
        <f t="shared" si="1"/>
        <v>95704000</v>
      </c>
      <c r="Q13" s="94">
        <f t="shared" si="2"/>
        <v>22006000</v>
      </c>
      <c r="R13" s="48">
        <f t="shared" si="3"/>
        <v>15.460967216084043</v>
      </c>
      <c r="S13" s="49">
        <f t="shared" si="4"/>
        <v>-45.617855198693526</v>
      </c>
      <c r="T13" s="48">
        <f t="shared" si="5"/>
        <v>98.56332197036015</v>
      </c>
      <c r="U13" s="50">
        <f t="shared" si="6"/>
        <v>22.663467182978199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>
        <v>500000</v>
      </c>
      <c r="C14" s="92">
        <v>-500000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197299000</v>
      </c>
      <c r="C15" s="95">
        <f>SUM(C9:C14)</f>
        <v>-58631000</v>
      </c>
      <c r="D15" s="95"/>
      <c r="E15" s="95">
        <f t="shared" si="0"/>
        <v>138668000</v>
      </c>
      <c r="F15" s="96">
        <f t="shared" ref="F15:O15" si="7">SUM(F9:F14)</f>
        <v>138668000</v>
      </c>
      <c r="G15" s="97">
        <f t="shared" si="7"/>
        <v>138668000</v>
      </c>
      <c r="H15" s="96">
        <f t="shared" si="7"/>
        <v>10529000</v>
      </c>
      <c r="I15" s="97">
        <f t="shared" si="7"/>
        <v>8663695</v>
      </c>
      <c r="J15" s="96">
        <f t="shared" si="7"/>
        <v>39160000</v>
      </c>
      <c r="K15" s="97">
        <f t="shared" si="7"/>
        <v>7465736</v>
      </c>
      <c r="L15" s="96">
        <f t="shared" si="7"/>
        <v>32141000</v>
      </c>
      <c r="M15" s="97">
        <f t="shared" si="7"/>
        <v>6640688</v>
      </c>
      <c r="N15" s="96">
        <f t="shared" si="7"/>
        <v>33331000</v>
      </c>
      <c r="O15" s="97">
        <f t="shared" si="7"/>
        <v>3556960</v>
      </c>
      <c r="P15" s="96">
        <f t="shared" si="1"/>
        <v>115161000</v>
      </c>
      <c r="Q15" s="97">
        <f t="shared" si="2"/>
        <v>26327079</v>
      </c>
      <c r="R15" s="52">
        <f t="shared" si="3"/>
        <v>3.7024361407547994</v>
      </c>
      <c r="S15" s="53">
        <f t="shared" si="4"/>
        <v>-46.436875215339136</v>
      </c>
      <c r="T15" s="52">
        <f>IF((SUM($E9:$E13))=0,0,(P15/(SUM($E9:$E13))*100))</f>
        <v>83.047999538465973</v>
      </c>
      <c r="U15" s="54">
        <f>IF((SUM($E9:$E13))=0,0,(Q15/(SUM($E9:$E13))*100))</f>
        <v>18.985691724118038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IF(($L17      =0),0,((($N17      -$L17      )/$L17      )*100))</f>
        <v>0</v>
      </c>
      <c r="S17" s="49">
        <f t="shared" ref="S17:S24" si="12">IF(($M17      =0),0,((($O17      -$M17      )/$M17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>
        <v>55200000</v>
      </c>
      <c r="C20" s="92">
        <v>6500000</v>
      </c>
      <c r="D20" s="92"/>
      <c r="E20" s="92">
        <f t="shared" si="8"/>
        <v>61700000</v>
      </c>
      <c r="F20" s="93">
        <v>61700000</v>
      </c>
      <c r="G20" s="94">
        <v>61700000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55200000</v>
      </c>
      <c r="C24" s="95">
        <f>SUM(C17:C23)</f>
        <v>6500000</v>
      </c>
      <c r="D24" s="95"/>
      <c r="E24" s="95">
        <f t="shared" si="8"/>
        <v>61700000</v>
      </c>
      <c r="F24" s="96">
        <f t="shared" ref="F24:O24" si="15">SUM(F17:F23)</f>
        <v>61700000</v>
      </c>
      <c r="G24" s="97">
        <f t="shared" si="15"/>
        <v>61700000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IF(($L26      =0),0,((($N26      -$L26      )/$L26      )*100))</f>
        <v>0</v>
      </c>
      <c r="S26" s="49">
        <f>IF(($M26      =0),0,((($O26      -$M26      )/$M26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IF(($L27      =0),0,((($N27      -$L27      )/$L27      )*100))</f>
        <v>0</v>
      </c>
      <c r="S27" s="49">
        <f>IF(($M27      =0),0,((($O27      -$M27      )/$M27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>
        <v>1227523000</v>
      </c>
      <c r="C28" s="92">
        <v>-490000000</v>
      </c>
      <c r="D28" s="92"/>
      <c r="E28" s="92">
        <f>$B28      +$C28      +$D28</f>
        <v>737523000</v>
      </c>
      <c r="F28" s="93">
        <v>737523000</v>
      </c>
      <c r="G28" s="94">
        <v>737523000</v>
      </c>
      <c r="H28" s="93">
        <v>30600000</v>
      </c>
      <c r="I28" s="94">
        <v>24493000</v>
      </c>
      <c r="J28" s="93">
        <v>57894000</v>
      </c>
      <c r="K28" s="94">
        <v>58074000</v>
      </c>
      <c r="L28" s="93">
        <v>47217000</v>
      </c>
      <c r="M28" s="94">
        <v>22906055</v>
      </c>
      <c r="N28" s="93">
        <v>154392000</v>
      </c>
      <c r="O28" s="94">
        <v>148735400</v>
      </c>
      <c r="P28" s="93">
        <f>$H28      +$J28      +$L28      +$N28</f>
        <v>290103000</v>
      </c>
      <c r="Q28" s="94">
        <f>$I28      +$K28      +$M28      +$O28</f>
        <v>254208455</v>
      </c>
      <c r="R28" s="48">
        <f>IF(($L28      =0),0,((($N28      -$L28      )/$L28      )*100))</f>
        <v>226.98392528114874</v>
      </c>
      <c r="S28" s="49">
        <f>IF(($M28      =0),0,((($O28      -$M28      )/$M28      )*100))</f>
        <v>549.32787422364959</v>
      </c>
      <c r="T28" s="48">
        <f>IF(($E28      =0),0,(($P28      /$E28      )*100))</f>
        <v>39.334773288426263</v>
      </c>
      <c r="U28" s="50">
        <f>IF(($E28      =0),0,(($Q28      /$E28      )*100))</f>
        <v>34.467868120723018</v>
      </c>
      <c r="V28" s="93">
        <v>262918000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IF(($L29      =0),0,((($N29      -$L29      )/$L29      )*100))</f>
        <v>0</v>
      </c>
      <c r="S29" s="49">
        <f>IF(($M29      =0),0,((($O29      -$M29      )/$M29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1227523000</v>
      </c>
      <c r="C30" s="95">
        <f>SUM(C26:C29)</f>
        <v>-490000000</v>
      </c>
      <c r="D30" s="95"/>
      <c r="E30" s="95">
        <f>$B30      +$C30      +$D30</f>
        <v>737523000</v>
      </c>
      <c r="F30" s="96">
        <f t="shared" ref="F30:O30" si="16">SUM(F26:F29)</f>
        <v>737523000</v>
      </c>
      <c r="G30" s="97">
        <f t="shared" si="16"/>
        <v>737523000</v>
      </c>
      <c r="H30" s="96">
        <f t="shared" si="16"/>
        <v>30600000</v>
      </c>
      <c r="I30" s="97">
        <f t="shared" si="16"/>
        <v>24493000</v>
      </c>
      <c r="J30" s="96">
        <f t="shared" si="16"/>
        <v>57894000</v>
      </c>
      <c r="K30" s="97">
        <f t="shared" si="16"/>
        <v>58074000</v>
      </c>
      <c r="L30" s="96">
        <f t="shared" si="16"/>
        <v>47217000</v>
      </c>
      <c r="M30" s="97">
        <f t="shared" si="16"/>
        <v>22906055</v>
      </c>
      <c r="N30" s="96">
        <f t="shared" si="16"/>
        <v>154392000</v>
      </c>
      <c r="O30" s="97">
        <f t="shared" si="16"/>
        <v>148735400</v>
      </c>
      <c r="P30" s="96">
        <f>$H30      +$J30      +$L30      +$N30</f>
        <v>290103000</v>
      </c>
      <c r="Q30" s="97">
        <f>$I30      +$K30      +$M30      +$O30</f>
        <v>254208455</v>
      </c>
      <c r="R30" s="52">
        <f>IF(($L30      =0),0,((($N30      -$L30      )/$L30      )*100))</f>
        <v>226.98392528114874</v>
      </c>
      <c r="S30" s="53">
        <f>IF(($M30      =0),0,((($O30      -$M30      )/$M30      )*100))</f>
        <v>549.32787422364959</v>
      </c>
      <c r="T30" s="52">
        <f>IF($E30   =0,0,($P30   /$E30   )*100)</f>
        <v>39.334773288426263</v>
      </c>
      <c r="U30" s="54">
        <f>IF($E30   =0,0,($Q30   /$E30   )*100)</f>
        <v>34.467868120723018</v>
      </c>
      <c r="V30" s="96">
        <f>SUM(V26:V29)</f>
        <v>262918000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13978000</v>
      </c>
      <c r="C32" s="92">
        <v>-781000</v>
      </c>
      <c r="D32" s="92"/>
      <c r="E32" s="92">
        <f>$B32      +$C32      +$D32</f>
        <v>13197000</v>
      </c>
      <c r="F32" s="93">
        <v>13197000</v>
      </c>
      <c r="G32" s="94">
        <v>13197000</v>
      </c>
      <c r="H32" s="93">
        <v>1894000</v>
      </c>
      <c r="I32" s="94">
        <v>1893666</v>
      </c>
      <c r="J32" s="93">
        <v>4537000</v>
      </c>
      <c r="K32" s="94">
        <v>4537000</v>
      </c>
      <c r="L32" s="93">
        <v>3622000</v>
      </c>
      <c r="M32" s="94">
        <v>3622000</v>
      </c>
      <c r="N32" s="93">
        <v>3030000</v>
      </c>
      <c r="O32" s="94">
        <v>1027000</v>
      </c>
      <c r="P32" s="93">
        <f>$H32      +$J32      +$L32      +$N32</f>
        <v>13083000</v>
      </c>
      <c r="Q32" s="94">
        <f>$I32      +$K32      +$M32      +$O32</f>
        <v>11079666</v>
      </c>
      <c r="R32" s="48">
        <f>IF(($L32      =0),0,((($N32      -$L32      )/$L32      )*100))</f>
        <v>-16.344561016013255</v>
      </c>
      <c r="S32" s="49">
        <f>IF(($M32      =0),0,((($O32      -$M32      )/$M32      )*100))</f>
        <v>-71.645499723909438</v>
      </c>
      <c r="T32" s="48">
        <f>IF(($E32      =0),0,(($P32      /$E32      )*100))</f>
        <v>99.136167310752441</v>
      </c>
      <c r="U32" s="50">
        <f>IF(($E32      =0),0,(($Q32      /$E32      )*100))</f>
        <v>83.955944532848363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13978000</v>
      </c>
      <c r="C33" s="95">
        <f>C32</f>
        <v>-781000</v>
      </c>
      <c r="D33" s="95"/>
      <c r="E33" s="95">
        <f>$B33      +$C33      +$D33</f>
        <v>13197000</v>
      </c>
      <c r="F33" s="96">
        <f t="shared" ref="F33:O33" si="17">F32</f>
        <v>13197000</v>
      </c>
      <c r="G33" s="97">
        <f t="shared" si="17"/>
        <v>13197000</v>
      </c>
      <c r="H33" s="96">
        <f t="shared" si="17"/>
        <v>1894000</v>
      </c>
      <c r="I33" s="97">
        <f t="shared" si="17"/>
        <v>1893666</v>
      </c>
      <c r="J33" s="96">
        <f t="shared" si="17"/>
        <v>4537000</v>
      </c>
      <c r="K33" s="97">
        <f t="shared" si="17"/>
        <v>4537000</v>
      </c>
      <c r="L33" s="96">
        <f t="shared" si="17"/>
        <v>3622000</v>
      </c>
      <c r="M33" s="97">
        <f t="shared" si="17"/>
        <v>3622000</v>
      </c>
      <c r="N33" s="96">
        <f t="shared" si="17"/>
        <v>3030000</v>
      </c>
      <c r="O33" s="97">
        <f t="shared" si="17"/>
        <v>1027000</v>
      </c>
      <c r="P33" s="96">
        <f>$H33      +$J33      +$L33      +$N33</f>
        <v>13083000</v>
      </c>
      <c r="Q33" s="97">
        <f>$I33      +$K33      +$M33      +$O33</f>
        <v>11079666</v>
      </c>
      <c r="R33" s="52">
        <f>IF(($L33      =0),0,((($N33      -$L33      )/$L33      )*100))</f>
        <v>-16.344561016013255</v>
      </c>
      <c r="S33" s="53">
        <f>IF(($M33      =0),0,((($O33      -$M33      )/$M33      )*100))</f>
        <v>-71.645499723909438</v>
      </c>
      <c r="T33" s="52">
        <f>IF($E33   =0,0,($P33   /$E33   )*100)</f>
        <v>99.136167310752441</v>
      </c>
      <c r="U33" s="54">
        <f>IF($E33   =0,0,($Q33   /$E33   )*100)</f>
        <v>83.955944532848363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/>
      <c r="C35" s="92"/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IF(($L35      =0),0,((($N35      -$L35      )/$L35      )*100))</f>
        <v>0</v>
      </c>
      <c r="S35" s="49">
        <f t="shared" ref="S35:S40" si="22">IF(($M35      =0),0,((($O35      -$M35      )/$M35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>
        <v>28498000</v>
      </c>
      <c r="C36" s="92">
        <v>-10585000</v>
      </c>
      <c r="D36" s="92"/>
      <c r="E36" s="92">
        <f t="shared" si="18"/>
        <v>17913000</v>
      </c>
      <c r="F36" s="93">
        <v>17913000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28498000</v>
      </c>
      <c r="C40" s="95">
        <f>SUM(C35:C39)</f>
        <v>-10585000</v>
      </c>
      <c r="D40" s="95"/>
      <c r="E40" s="95">
        <f t="shared" si="18"/>
        <v>17913000</v>
      </c>
      <c r="F40" s="96">
        <f t="shared" ref="F40:O40" si="25">SUM(F35:F39)</f>
        <v>17913000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IF(($L42      =0),0,((($N42      -$L42      )/$L42      )*100))</f>
        <v>0</v>
      </c>
      <c r="S42" s="49">
        <f t="shared" ref="S42:S53" si="30">IF(($M42      =0),0,((($O42      -$M42      )/$M42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/>
      <c r="C51" s="92"/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IF(($L55      =0),0,((($N55      -$L55      )/$L55      )*100))</f>
        <v>0</v>
      </c>
      <c r="S55" s="49">
        <f>IF(($M55      =0),0,((($O55      -$M55      )/$M55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IF(($L56      =0),0,((($N56      -$L56      )/$L56      )*100))</f>
        <v>0</v>
      </c>
      <c r="S56" s="49">
        <f>IF(($M56      =0),0,((($O56      -$M56      )/$M56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IF(($L57      =0),0,((($N57      -$L57      )/$L57      )*100))</f>
        <v>0</v>
      </c>
      <c r="S57" s="49">
        <f>IF(($M57      =0),0,((($O57      -$M57      )/$M57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IF(($L58      =0),0,((($N58      -$L58      )/$L58      )*100))</f>
        <v>0</v>
      </c>
      <c r="S58" s="49">
        <f>IF(($M58      =0),0,((($O58      -$M58      )/$M58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IF(($L59      =0),0,((($N59      -$L59      )/$L59      )*100))</f>
        <v>0</v>
      </c>
      <c r="S59" s="58">
        <f>IF(($M59      =0),0,((($O59      -$M59      )/$M59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IF(($L61      =0),0,((($N61      -$L61      )/$L61      )*100))</f>
        <v>0</v>
      </c>
      <c r="S61" s="49">
        <f t="shared" ref="S61:S67" si="39">IF(($M61      =0),0,((($O61      -$M61      )/$M61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>
        <v>715075000</v>
      </c>
      <c r="C65" s="92">
        <v>-94113000</v>
      </c>
      <c r="D65" s="92"/>
      <c r="E65" s="92">
        <f t="shared" si="35"/>
        <v>620962000</v>
      </c>
      <c r="F65" s="93">
        <v>620962000</v>
      </c>
      <c r="G65" s="94">
        <v>620962000</v>
      </c>
      <c r="H65" s="93">
        <v>43889000</v>
      </c>
      <c r="I65" s="94">
        <v>6941831</v>
      </c>
      <c r="J65" s="93">
        <v>124912000</v>
      </c>
      <c r="K65" s="94">
        <v>93005084</v>
      </c>
      <c r="L65" s="93">
        <v>283234000</v>
      </c>
      <c r="M65" s="94">
        <v>94810697</v>
      </c>
      <c r="N65" s="93">
        <v>168927000</v>
      </c>
      <c r="O65" s="94">
        <v>66795602</v>
      </c>
      <c r="P65" s="93">
        <f t="shared" si="36"/>
        <v>620962000</v>
      </c>
      <c r="Q65" s="94">
        <f t="shared" si="37"/>
        <v>261553214</v>
      </c>
      <c r="R65" s="48">
        <f t="shared" si="38"/>
        <v>-40.3577960273131</v>
      </c>
      <c r="S65" s="49">
        <f t="shared" si="39"/>
        <v>-29.548453799469481</v>
      </c>
      <c r="T65" s="48">
        <f t="shared" si="40"/>
        <v>100</v>
      </c>
      <c r="U65" s="50">
        <f t="shared" si="41"/>
        <v>42.120647318193384</v>
      </c>
      <c r="V65" s="93">
        <v>88998000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715075000</v>
      </c>
      <c r="C66" s="95">
        <f>SUM(C61:C65)</f>
        <v>-94113000</v>
      </c>
      <c r="D66" s="95"/>
      <c r="E66" s="95">
        <f t="shared" si="35"/>
        <v>620962000</v>
      </c>
      <c r="F66" s="96">
        <f t="shared" ref="F66:O66" si="42">SUM(F61:F65)</f>
        <v>620962000</v>
      </c>
      <c r="G66" s="97">
        <f t="shared" si="42"/>
        <v>620962000</v>
      </c>
      <c r="H66" s="96">
        <f t="shared" si="42"/>
        <v>43889000</v>
      </c>
      <c r="I66" s="97">
        <f t="shared" si="42"/>
        <v>6941831</v>
      </c>
      <c r="J66" s="96">
        <f t="shared" si="42"/>
        <v>124912000</v>
      </c>
      <c r="K66" s="97">
        <f t="shared" si="42"/>
        <v>93005084</v>
      </c>
      <c r="L66" s="96">
        <f t="shared" si="42"/>
        <v>283234000</v>
      </c>
      <c r="M66" s="97">
        <f t="shared" si="42"/>
        <v>94810697</v>
      </c>
      <c r="N66" s="96">
        <f t="shared" si="42"/>
        <v>168927000</v>
      </c>
      <c r="O66" s="97">
        <f t="shared" si="42"/>
        <v>66795602</v>
      </c>
      <c r="P66" s="96">
        <f t="shared" si="36"/>
        <v>620962000</v>
      </c>
      <c r="Q66" s="97">
        <f t="shared" si="37"/>
        <v>261553214</v>
      </c>
      <c r="R66" s="52">
        <f t="shared" si="38"/>
        <v>-40.3577960273131</v>
      </c>
      <c r="S66" s="53">
        <f t="shared" si="39"/>
        <v>-29.548453799469481</v>
      </c>
      <c r="T66" s="52">
        <f>IF((+$E61+$E63+$E64++$E65) =0,0,(P66   /(+$E61+$E63+$E64+$E65) )*100)</f>
        <v>100</v>
      </c>
      <c r="U66" s="54">
        <f>IF((+$E61+$E63+$E65) =0,0,(Q66  /(+$E61+$E63+$E65) )*100)</f>
        <v>42.120647318193384</v>
      </c>
      <c r="V66" s="96">
        <f>SUM(V61:V65)</f>
        <v>88998000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2237573000</v>
      </c>
      <c r="C67" s="104">
        <f>SUM(C9:C14,C17:C23,C26:C29,C32,C35:C39,C42:C52,C55:C58,C61:C65)</f>
        <v>-647610000</v>
      </c>
      <c r="D67" s="104"/>
      <c r="E67" s="104">
        <f t="shared" si="35"/>
        <v>1589963000</v>
      </c>
      <c r="F67" s="105">
        <f t="shared" ref="F67:O67" si="43">SUM(F9:F14,F17:F23,F26:F29,F32,F35:F39,F42:F52,F55:F58,F61:F65)</f>
        <v>1589963000</v>
      </c>
      <c r="G67" s="106">
        <f t="shared" si="43"/>
        <v>1572050000</v>
      </c>
      <c r="H67" s="105">
        <f t="shared" si="43"/>
        <v>86912000</v>
      </c>
      <c r="I67" s="106">
        <f t="shared" si="43"/>
        <v>41992192</v>
      </c>
      <c r="J67" s="105">
        <f t="shared" si="43"/>
        <v>226503000</v>
      </c>
      <c r="K67" s="106">
        <f t="shared" si="43"/>
        <v>163081820</v>
      </c>
      <c r="L67" s="105">
        <f t="shared" si="43"/>
        <v>366214000</v>
      </c>
      <c r="M67" s="106">
        <f t="shared" si="43"/>
        <v>127979440</v>
      </c>
      <c r="N67" s="105">
        <f t="shared" si="43"/>
        <v>359680000</v>
      </c>
      <c r="O67" s="106">
        <f t="shared" si="43"/>
        <v>220114962</v>
      </c>
      <c r="P67" s="105">
        <f t="shared" si="36"/>
        <v>1039309000</v>
      </c>
      <c r="Q67" s="106">
        <f t="shared" si="37"/>
        <v>553168414</v>
      </c>
      <c r="R67" s="61">
        <f t="shared" si="38"/>
        <v>-1.784202679307727</v>
      </c>
      <c r="S67" s="62">
        <f t="shared" si="39"/>
        <v>71.992440348230929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66.111701281765846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35.18771120511434</v>
      </c>
      <c r="V67" s="105">
        <f>SUM(V9:V14,V17:V23,V26:V29,V32,V35:V39,V42:V52,V55:V58,V61:V65)</f>
        <v>351916000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/>
      <c r="C69" s="92"/>
      <c r="D69" s="92"/>
      <c r="E69" s="92">
        <f>$B69      +$C69      +$D69</f>
        <v>0</v>
      </c>
      <c r="F69" s="93">
        <v>0</v>
      </c>
      <c r="G69" s="94">
        <v>0</v>
      </c>
      <c r="H69" s="93"/>
      <c r="I69" s="94"/>
      <c r="J69" s="93"/>
      <c r="K69" s="94"/>
      <c r="L69" s="93"/>
      <c r="M69" s="94"/>
      <c r="N69" s="93"/>
      <c r="O69" s="94"/>
      <c r="P69" s="93">
        <f>$H69      +$J69      +$L69      +$N69</f>
        <v>0</v>
      </c>
      <c r="Q69" s="94">
        <f>$I69      +$K69      +$M69      +$O69</f>
        <v>0</v>
      </c>
      <c r="R69" s="48">
        <f>IF(($L69      =0),0,((($N69      -$L69      )/$L69      )*100))</f>
        <v>0</v>
      </c>
      <c r="S69" s="49">
        <f>IF(($M69      =0),0,((($O69      -$M69      )/$M69      )*100))</f>
        <v>0</v>
      </c>
      <c r="T69" s="48">
        <f>IF(($E69      =0),0,(($P69      /$E69      )*100))</f>
        <v>0</v>
      </c>
      <c r="U69" s="50">
        <f>IF(($E69      =0),0,(($Q69      /$E69      )*100))</f>
        <v>0</v>
      </c>
      <c r="V69" s="93">
        <v>0</v>
      </c>
      <c r="W69" s="94" t="s">
        <v>36</v>
      </c>
    </row>
    <row r="70" spans="1:23" s="64" customFormat="1" ht="12.95" customHeight="1" x14ac:dyDescent="0.2">
      <c r="A70" s="63" t="s">
        <v>89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IF(($L70      =0),0,((($N70      -$L70      )/$L70      )*100))</f>
        <v>0</v>
      </c>
      <c r="S70" s="49">
        <f>IF(($M70      =0),0,((($O70      -$M70      )/$M70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36</v>
      </c>
      <c r="W70" s="94" t="s">
        <v>36</v>
      </c>
    </row>
    <row r="71" spans="1:23" ht="12.95" customHeight="1" x14ac:dyDescent="0.2">
      <c r="A71" s="56" t="s">
        <v>42</v>
      </c>
      <c r="B71" s="101">
        <f>SUM(B69:B70)</f>
        <v>0</v>
      </c>
      <c r="C71" s="101">
        <f>SUM(C69:C70)</f>
        <v>0</v>
      </c>
      <c r="D71" s="101"/>
      <c r="E71" s="101">
        <f>$B71      +$C71      +$D71</f>
        <v>0</v>
      </c>
      <c r="F71" s="102">
        <f t="shared" ref="F71:O71" si="44">SUM(F69:F70)</f>
        <v>0</v>
      </c>
      <c r="G71" s="103">
        <f t="shared" si="44"/>
        <v>0</v>
      </c>
      <c r="H71" s="102">
        <f t="shared" si="44"/>
        <v>0</v>
      </c>
      <c r="I71" s="103">
        <f t="shared" si="44"/>
        <v>0</v>
      </c>
      <c r="J71" s="102">
        <f t="shared" si="44"/>
        <v>0</v>
      </c>
      <c r="K71" s="103">
        <f t="shared" si="44"/>
        <v>0</v>
      </c>
      <c r="L71" s="102">
        <f t="shared" si="44"/>
        <v>0</v>
      </c>
      <c r="M71" s="103">
        <f t="shared" si="44"/>
        <v>0</v>
      </c>
      <c r="N71" s="102">
        <f t="shared" si="44"/>
        <v>0</v>
      </c>
      <c r="O71" s="103">
        <f t="shared" si="44"/>
        <v>0</v>
      </c>
      <c r="P71" s="102">
        <f>$H71      +$J71      +$L71      +$N71</f>
        <v>0</v>
      </c>
      <c r="Q71" s="103">
        <f>$I71      +$K71      +$M71      +$O71</f>
        <v>0</v>
      </c>
      <c r="R71" s="57">
        <f>IF(($L71      =0),0,((($N71      -$L71      )/$L71      )*100))</f>
        <v>0</v>
      </c>
      <c r="S71" s="58">
        <f>IF(($M71      =0),0,((($O71      -$M71      )/$M71      )*100))</f>
        <v>0</v>
      </c>
      <c r="T71" s="57">
        <f>IF(($E69      =0),0,(($P69      /$E69      )*100))</f>
        <v>0</v>
      </c>
      <c r="U71" s="59">
        <f>IF($E69   =0,0,($Q69   /$E69 )*100)</f>
        <v>0</v>
      </c>
      <c r="V71" s="102">
        <f>SUM(V69:V70)</f>
        <v>0</v>
      </c>
      <c r="W71" s="103" t="s">
        <v>36</v>
      </c>
    </row>
    <row r="72" spans="1:23" ht="12.95" customHeight="1" x14ac:dyDescent="0.2">
      <c r="A72" s="60" t="s">
        <v>87</v>
      </c>
      <c r="B72" s="104">
        <f>SUM(B69:B70)</f>
        <v>0</v>
      </c>
      <c r="C72" s="104">
        <f>SUM(C69:C70)</f>
        <v>0</v>
      </c>
      <c r="D72" s="104"/>
      <c r="E72" s="104">
        <f>$B72      +$C72      +$D72</f>
        <v>0</v>
      </c>
      <c r="F72" s="105">
        <f t="shared" ref="F72:O72" si="45">SUM(F69:F70)</f>
        <v>0</v>
      </c>
      <c r="G72" s="106">
        <f t="shared" si="45"/>
        <v>0</v>
      </c>
      <c r="H72" s="105">
        <f t="shared" si="45"/>
        <v>0</v>
      </c>
      <c r="I72" s="106">
        <f t="shared" si="45"/>
        <v>0</v>
      </c>
      <c r="J72" s="105">
        <f t="shared" si="45"/>
        <v>0</v>
      </c>
      <c r="K72" s="106">
        <f t="shared" si="45"/>
        <v>0</v>
      </c>
      <c r="L72" s="105">
        <f t="shared" si="45"/>
        <v>0</v>
      </c>
      <c r="M72" s="106">
        <f t="shared" si="45"/>
        <v>0</v>
      </c>
      <c r="N72" s="105">
        <f t="shared" si="45"/>
        <v>0</v>
      </c>
      <c r="O72" s="106">
        <f t="shared" si="45"/>
        <v>0</v>
      </c>
      <c r="P72" s="105">
        <f>$H72      +$J72      +$L72      +$N72</f>
        <v>0</v>
      </c>
      <c r="Q72" s="106">
        <f>$I72      +$K72      +$M72      +$O72</f>
        <v>0</v>
      </c>
      <c r="R72" s="61">
        <f>IF(($L72      =0),0,((($N72      -$L72      )/$L72      )*100))</f>
        <v>0</v>
      </c>
      <c r="S72" s="62">
        <f>IF(($M72      =0),0,((($O72      -$M72      )/$M72      )*100))</f>
        <v>0</v>
      </c>
      <c r="T72" s="61">
        <f>IF(($E69      =0),0,(($P69      /$E69      )*100))</f>
        <v>0</v>
      </c>
      <c r="U72" s="65">
        <f>IF($E69   =0,0,($Q69   /$E69 )*100)</f>
        <v>0</v>
      </c>
      <c r="V72" s="105">
        <f>SUM(V69:V70)</f>
        <v>0</v>
      </c>
      <c r="W72" s="106" t="s">
        <v>36</v>
      </c>
    </row>
    <row r="73" spans="1:23" ht="12.95" customHeight="1" thickBot="1" x14ac:dyDescent="0.25">
      <c r="A73" s="60" t="s">
        <v>90</v>
      </c>
      <c r="B73" s="104">
        <f>SUM(B9:B14,B17:B23,B26:B29,B32,B35:B39,B42:B52,B55:B58,B61:B65,B69:B70)</f>
        <v>2237573000</v>
      </c>
      <c r="C73" s="104">
        <f>SUM(C9:C14,C17:C23,C26:C29,C32,C35:C39,C42:C52,C55:C58,C61:C65,C69:C70)</f>
        <v>-647610000</v>
      </c>
      <c r="D73" s="104"/>
      <c r="E73" s="104">
        <f>$B73      +$C73      +$D73</f>
        <v>1589963000</v>
      </c>
      <c r="F73" s="105">
        <f t="shared" ref="F73:O73" si="46">SUM(F9:F14,F17:F23,F26:F29,F32,F35:F39,F42:F52,F55:F58,F61:F65,F69:F70)</f>
        <v>1589963000</v>
      </c>
      <c r="G73" s="106">
        <f t="shared" si="46"/>
        <v>1572050000</v>
      </c>
      <c r="H73" s="105">
        <f t="shared" si="46"/>
        <v>86912000</v>
      </c>
      <c r="I73" s="106">
        <f t="shared" si="46"/>
        <v>41992192</v>
      </c>
      <c r="J73" s="105">
        <f t="shared" si="46"/>
        <v>226503000</v>
      </c>
      <c r="K73" s="106">
        <f t="shared" si="46"/>
        <v>163081820</v>
      </c>
      <c r="L73" s="105">
        <f t="shared" si="46"/>
        <v>366214000</v>
      </c>
      <c r="M73" s="106">
        <f t="shared" si="46"/>
        <v>127979440</v>
      </c>
      <c r="N73" s="105">
        <f t="shared" si="46"/>
        <v>359680000</v>
      </c>
      <c r="O73" s="106">
        <f t="shared" si="46"/>
        <v>220114962</v>
      </c>
      <c r="P73" s="105">
        <f>$H73      +$J73      +$L73      +$N73</f>
        <v>1039309000</v>
      </c>
      <c r="Q73" s="106">
        <f>$I73      +$K73      +$M73      +$O73</f>
        <v>553168414</v>
      </c>
      <c r="R73" s="61">
        <f>IF(($L73      =0),0,((($N73      -$L73      )/$L73      )*100))</f>
        <v>-1.784202679307727</v>
      </c>
      <c r="S73" s="62">
        <f>IF(($M73      =0),0,((($O73      -$M73      )/$M73      )*100))</f>
        <v>71.992440348230929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66.111701281765846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35.18771120511434</v>
      </c>
      <c r="V73" s="105">
        <f>SUM(V9:V14,V17:V23,V26:V29,V32,V35:V39,V42:V52,V55:V58,V61:V65,V69:V70)</f>
        <v>351916000</v>
      </c>
      <c r="W73" s="106" t="s">
        <v>36</v>
      </c>
    </row>
    <row r="74" spans="1:23" ht="13.5" thickTop="1" x14ac:dyDescent="0.2">
      <c r="A74" s="66" t="s">
        <v>91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0" t="s">
        <v>10</v>
      </c>
      <c r="Q75" s="131"/>
      <c r="R75" s="132" t="s">
        <v>11</v>
      </c>
      <c r="S75" s="131"/>
      <c r="T75" s="132" t="s">
        <v>12</v>
      </c>
      <c r="U75" s="131"/>
      <c r="V75" s="130"/>
      <c r="W75" s="131"/>
    </row>
    <row r="76" spans="1:23" ht="67.5" x14ac:dyDescent="0.2">
      <c r="A76" s="77" t="s">
        <v>92</v>
      </c>
      <c r="B76" s="78" t="s">
        <v>93</v>
      </c>
      <c r="C76" s="78" t="s">
        <v>94</v>
      </c>
      <c r="D76" s="79" t="s">
        <v>17</v>
      </c>
      <c r="E76" s="78" t="s">
        <v>18</v>
      </c>
      <c r="F76" s="78" t="s">
        <v>19</v>
      </c>
      <c r="G76" s="78" t="s">
        <v>95</v>
      </c>
      <c r="H76" s="78" t="s">
        <v>96</v>
      </c>
      <c r="I76" s="80" t="s">
        <v>22</v>
      </c>
      <c r="J76" s="78" t="s">
        <v>97</v>
      </c>
      <c r="K76" s="80" t="s">
        <v>24</v>
      </c>
      <c r="L76" s="78" t="s">
        <v>98</v>
      </c>
      <c r="M76" s="80" t="s">
        <v>26</v>
      </c>
      <c r="N76" s="78" t="s">
        <v>99</v>
      </c>
      <c r="O76" s="80" t="s">
        <v>28</v>
      </c>
      <c r="P76" s="80" t="s">
        <v>100</v>
      </c>
      <c r="Q76" s="81" t="s">
        <v>30</v>
      </c>
      <c r="R76" s="82" t="s">
        <v>100</v>
      </c>
      <c r="S76" s="83" t="s">
        <v>30</v>
      </c>
      <c r="T76" s="82" t="s">
        <v>101</v>
      </c>
      <c r="U76" s="79" t="s">
        <v>32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123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124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125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126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127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128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102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103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IF(($L87      =0),0,((($N87      -$L87      )/$L87      )*100))</f>
        <v>0</v>
      </c>
      <c r="S87" s="90">
        <f t="shared" ref="S87:S94" si="52">IF(($M87      =0),0,((($O87      -$M87      )/$M87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110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111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129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87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130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131</v>
      </c>
    </row>
    <row r="117" spans="1:23" x14ac:dyDescent="0.2">
      <c r="A117" s="29" t="s">
        <v>132</v>
      </c>
    </row>
    <row r="118" spans="1:23" x14ac:dyDescent="0.2">
      <c r="A118" s="29" t="s">
        <v>133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134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135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136</v>
      </c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  <row r="126" spans="1:23" x14ac:dyDescent="0.2">
      <c r="A126" s="30"/>
      <c r="G126" s="30"/>
      <c r="W126" s="30"/>
    </row>
  </sheetData>
  <sheetProtection algorithmName="SHA-512" hashValue="Ghotyol3H0CK/wnTuJzDUPeCv5o7Qd37fesScllu0Na4G5+CO1sxkNwIeBKPZ62b0x4+TLGcA6kcTbusC5LlGA==" saltValue="cxSb42v+vKTf58sEh5vNYw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5:Q75"/>
    <mergeCell ref="R75:S75"/>
    <mergeCell ref="T75:U75"/>
    <mergeCell ref="V75:W75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4" max="16383" man="1"/>
    <brk id="96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W126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1"/>
      <c r="W1" s="31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2"/>
      <c r="W2" s="32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2"/>
      <c r="W3" s="32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2"/>
      <c r="W4" s="32"/>
    </row>
    <row r="5" spans="1:23" ht="15" customHeight="1" x14ac:dyDescent="0.25">
      <c r="A5" s="137" t="s">
        <v>114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3"/>
      <c r="W5" s="33"/>
    </row>
    <row r="6" spans="1:23" ht="12.75" customHeight="1" x14ac:dyDescent="0.2">
      <c r="A6" s="34" t="s">
        <v>91</v>
      </c>
      <c r="B6" s="34" t="s">
        <v>91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62000000</v>
      </c>
      <c r="C9" s="92">
        <v>-15000000</v>
      </c>
      <c r="D9" s="92"/>
      <c r="E9" s="92">
        <f>$B9       +$C9       +$D9</f>
        <v>47000000</v>
      </c>
      <c r="F9" s="93">
        <v>47000000</v>
      </c>
      <c r="G9" s="94">
        <v>47000000</v>
      </c>
      <c r="H9" s="93"/>
      <c r="I9" s="94"/>
      <c r="J9" s="93">
        <v>4356000</v>
      </c>
      <c r="K9" s="94"/>
      <c r="L9" s="93">
        <v>2391000</v>
      </c>
      <c r="M9" s="94"/>
      <c r="N9" s="93">
        <v>21728000</v>
      </c>
      <c r="O9" s="94">
        <v>46509248</v>
      </c>
      <c r="P9" s="93">
        <f>$H9       +$J9       +$L9       +$N9</f>
        <v>28475000</v>
      </c>
      <c r="Q9" s="94">
        <f>$I9       +$K9       +$M9       +$O9</f>
        <v>46509248</v>
      </c>
      <c r="R9" s="48">
        <f>IF(($L9       =0),0,((($N9       -$L9       )/$L9       )*100))</f>
        <v>808.74111250522787</v>
      </c>
      <c r="S9" s="49">
        <f>IF(($M9       =0),0,((($O9       -$M9       )/$M9       )*100))</f>
        <v>0</v>
      </c>
      <c r="T9" s="48">
        <f>IF(($E9       =0),0,(($P9       /$E9       )*100))</f>
        <v>60.585106382978729</v>
      </c>
      <c r="U9" s="50">
        <f>IF(($E9       =0),0,(($Q9       /$E9       )*100))</f>
        <v>98.955846808510643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2200000</v>
      </c>
      <c r="C10" s="92"/>
      <c r="D10" s="92"/>
      <c r="E10" s="92">
        <f t="shared" ref="E10:E15" si="0">$B10      +$C10      +$D10</f>
        <v>2200000</v>
      </c>
      <c r="F10" s="93">
        <v>2200000</v>
      </c>
      <c r="G10" s="94">
        <v>2200000</v>
      </c>
      <c r="H10" s="93"/>
      <c r="I10" s="94"/>
      <c r="J10" s="93">
        <v>146000</v>
      </c>
      <c r="K10" s="94"/>
      <c r="L10" s="93">
        <v>160000</v>
      </c>
      <c r="M10" s="94"/>
      <c r="N10" s="93">
        <v>183000</v>
      </c>
      <c r="O10" s="94">
        <v>1407527</v>
      </c>
      <c r="P10" s="93">
        <f t="shared" ref="P10:P15" si="1">$H10      +$J10      +$L10      +$N10</f>
        <v>489000</v>
      </c>
      <c r="Q10" s="94">
        <f t="shared" ref="Q10:Q15" si="2">$I10      +$K10      +$M10      +$O10</f>
        <v>1407527</v>
      </c>
      <c r="R10" s="48">
        <f t="shared" ref="R10:R15" si="3">IF(($L10      =0),0,((($N10      -$L10      )/$L10      )*100))</f>
        <v>14.374999999999998</v>
      </c>
      <c r="S10" s="49">
        <f t="shared" ref="S10:S15" si="4">IF(($M10      =0),0,((($O10      -$M10      )/$M10      )*100))</f>
        <v>0</v>
      </c>
      <c r="T10" s="48">
        <f t="shared" ref="T10:T14" si="5">IF(($E10      =0),0,(($P10      /$E10      )*100))</f>
        <v>22.227272727272727</v>
      </c>
      <c r="U10" s="50">
        <f t="shared" ref="U10:U14" si="6">IF(($E10      =0),0,(($Q10      /$E10      )*100))</f>
        <v>63.978500000000004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>
        <v>155465000</v>
      </c>
      <c r="C13" s="92">
        <v>-15000000</v>
      </c>
      <c r="D13" s="92"/>
      <c r="E13" s="92">
        <f t="shared" si="0"/>
        <v>140465000</v>
      </c>
      <c r="F13" s="93">
        <v>140465000</v>
      </c>
      <c r="G13" s="94">
        <v>140465000</v>
      </c>
      <c r="H13" s="93">
        <v>7094000</v>
      </c>
      <c r="I13" s="94"/>
      <c r="J13" s="93">
        <v>19127000</v>
      </c>
      <c r="K13" s="94"/>
      <c r="L13" s="93">
        <v>61576000</v>
      </c>
      <c r="M13" s="94"/>
      <c r="N13" s="93">
        <v>50046000</v>
      </c>
      <c r="O13" s="94">
        <v>119459275</v>
      </c>
      <c r="P13" s="93">
        <f t="shared" si="1"/>
        <v>137843000</v>
      </c>
      <c r="Q13" s="94">
        <f t="shared" si="2"/>
        <v>119459275</v>
      </c>
      <c r="R13" s="48">
        <f t="shared" si="3"/>
        <v>-18.724827855008446</v>
      </c>
      <c r="S13" s="49">
        <f t="shared" si="4"/>
        <v>0</v>
      </c>
      <c r="T13" s="48">
        <f t="shared" si="5"/>
        <v>98.133342825614918</v>
      </c>
      <c r="U13" s="50">
        <f t="shared" si="6"/>
        <v>85.045580749652942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>
        <v>1000000</v>
      </c>
      <c r="C14" s="92">
        <v>-1000000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220665000</v>
      </c>
      <c r="C15" s="95">
        <f>SUM(C9:C14)</f>
        <v>-31000000</v>
      </c>
      <c r="D15" s="95"/>
      <c r="E15" s="95">
        <f t="shared" si="0"/>
        <v>189665000</v>
      </c>
      <c r="F15" s="96">
        <f t="shared" ref="F15:O15" si="7">SUM(F9:F14)</f>
        <v>189665000</v>
      </c>
      <c r="G15" s="97">
        <f t="shared" si="7"/>
        <v>189665000</v>
      </c>
      <c r="H15" s="96">
        <f t="shared" si="7"/>
        <v>7094000</v>
      </c>
      <c r="I15" s="97">
        <f t="shared" si="7"/>
        <v>0</v>
      </c>
      <c r="J15" s="96">
        <f t="shared" si="7"/>
        <v>23629000</v>
      </c>
      <c r="K15" s="97">
        <f t="shared" si="7"/>
        <v>0</v>
      </c>
      <c r="L15" s="96">
        <f t="shared" si="7"/>
        <v>64127000</v>
      </c>
      <c r="M15" s="97">
        <f t="shared" si="7"/>
        <v>0</v>
      </c>
      <c r="N15" s="96">
        <f t="shared" si="7"/>
        <v>71957000</v>
      </c>
      <c r="O15" s="97">
        <f t="shared" si="7"/>
        <v>167376050</v>
      </c>
      <c r="P15" s="96">
        <f t="shared" si="1"/>
        <v>166807000</v>
      </c>
      <c r="Q15" s="97">
        <f t="shared" si="2"/>
        <v>167376050</v>
      </c>
      <c r="R15" s="52">
        <f t="shared" si="3"/>
        <v>12.210145492538246</v>
      </c>
      <c r="S15" s="53">
        <f t="shared" si="4"/>
        <v>0</v>
      </c>
      <c r="T15" s="52">
        <f>IF((SUM($E9:$E13))=0,0,(P15/(SUM($E9:$E13))*100))</f>
        <v>87.948224501094032</v>
      </c>
      <c r="U15" s="54">
        <f>IF((SUM($E9:$E13))=0,0,(Q15/(SUM($E9:$E13))*100))</f>
        <v>88.248253499591385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IF(($L17      =0),0,((($N17      -$L17      )/$L17      )*100))</f>
        <v>0</v>
      </c>
      <c r="S17" s="49">
        <f t="shared" ref="S17:S24" si="12">IF(($M17      =0),0,((($O17      -$M17      )/$M17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IF(($L26      =0),0,((($N26      -$L26      )/$L26      )*100))</f>
        <v>0</v>
      </c>
      <c r="S26" s="49">
        <f>IF(($M26      =0),0,((($O26      -$M26      )/$M26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IF(($L27      =0),0,((($N27      -$L27      )/$L27      )*100))</f>
        <v>0</v>
      </c>
      <c r="S27" s="49">
        <f>IF(($M27      =0),0,((($O27      -$M27      )/$M27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>
        <v>830319000</v>
      </c>
      <c r="C28" s="92">
        <v>-90000000</v>
      </c>
      <c r="D28" s="92"/>
      <c r="E28" s="92">
        <f>$B28      +$C28      +$D28</f>
        <v>740319000</v>
      </c>
      <c r="F28" s="93">
        <v>740319000</v>
      </c>
      <c r="G28" s="94">
        <v>740319000</v>
      </c>
      <c r="H28" s="93">
        <v>36373000</v>
      </c>
      <c r="I28" s="94"/>
      <c r="J28" s="93">
        <v>210811000</v>
      </c>
      <c r="K28" s="94"/>
      <c r="L28" s="93">
        <v>204672000</v>
      </c>
      <c r="M28" s="94"/>
      <c r="N28" s="93">
        <v>268444000</v>
      </c>
      <c r="O28" s="94">
        <v>675944200</v>
      </c>
      <c r="P28" s="93">
        <f>$H28      +$J28      +$L28      +$N28</f>
        <v>720300000</v>
      </c>
      <c r="Q28" s="94">
        <f>$I28      +$K28      +$M28      +$O28</f>
        <v>675944200</v>
      </c>
      <c r="R28" s="48">
        <f>IF(($L28      =0),0,((($N28      -$L28      )/$L28      )*100))</f>
        <v>31.158145716072543</v>
      </c>
      <c r="S28" s="49">
        <f>IF(($M28      =0),0,((($O28      -$M28      )/$M28      )*100))</f>
        <v>0</v>
      </c>
      <c r="T28" s="48">
        <f>IF(($E28      =0),0,(($P28      /$E28      )*100))</f>
        <v>97.295895418056261</v>
      </c>
      <c r="U28" s="50">
        <f>IF(($E28      =0),0,(($Q28      /$E28      )*100))</f>
        <v>91.30445118928462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IF(($L29      =0),0,((($N29      -$L29      )/$L29      )*100))</f>
        <v>0</v>
      </c>
      <c r="S29" s="49">
        <f>IF(($M29      =0),0,((($O29      -$M29      )/$M29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830319000</v>
      </c>
      <c r="C30" s="95">
        <f>SUM(C26:C29)</f>
        <v>-90000000</v>
      </c>
      <c r="D30" s="95"/>
      <c r="E30" s="95">
        <f>$B30      +$C30      +$D30</f>
        <v>740319000</v>
      </c>
      <c r="F30" s="96">
        <f t="shared" ref="F30:O30" si="16">SUM(F26:F29)</f>
        <v>740319000</v>
      </c>
      <c r="G30" s="97">
        <f t="shared" si="16"/>
        <v>740319000</v>
      </c>
      <c r="H30" s="96">
        <f t="shared" si="16"/>
        <v>36373000</v>
      </c>
      <c r="I30" s="97">
        <f t="shared" si="16"/>
        <v>0</v>
      </c>
      <c r="J30" s="96">
        <f t="shared" si="16"/>
        <v>210811000</v>
      </c>
      <c r="K30" s="97">
        <f t="shared" si="16"/>
        <v>0</v>
      </c>
      <c r="L30" s="96">
        <f t="shared" si="16"/>
        <v>204672000</v>
      </c>
      <c r="M30" s="97">
        <f t="shared" si="16"/>
        <v>0</v>
      </c>
      <c r="N30" s="96">
        <f t="shared" si="16"/>
        <v>268444000</v>
      </c>
      <c r="O30" s="97">
        <f t="shared" si="16"/>
        <v>675944200</v>
      </c>
      <c r="P30" s="96">
        <f>$H30      +$J30      +$L30      +$N30</f>
        <v>720300000</v>
      </c>
      <c r="Q30" s="97">
        <f>$I30      +$K30      +$M30      +$O30</f>
        <v>675944200</v>
      </c>
      <c r="R30" s="52">
        <f>IF(($L30      =0),0,((($N30      -$L30      )/$L30      )*100))</f>
        <v>31.158145716072543</v>
      </c>
      <c r="S30" s="53">
        <f>IF(($M30      =0),0,((($O30      -$M30      )/$M30      )*100))</f>
        <v>0</v>
      </c>
      <c r="T30" s="52">
        <f>IF($E30   =0,0,($P30   /$E30   )*100)</f>
        <v>97.295895418056261</v>
      </c>
      <c r="U30" s="54">
        <f>IF($E30   =0,0,($Q30   /$E30   )*100)</f>
        <v>91.30445118928462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16502000</v>
      </c>
      <c r="C32" s="92">
        <v>-922000</v>
      </c>
      <c r="D32" s="92"/>
      <c r="E32" s="92">
        <f>$B32      +$C32      +$D32</f>
        <v>15580000</v>
      </c>
      <c r="F32" s="93">
        <v>15580000</v>
      </c>
      <c r="G32" s="94">
        <v>15580000</v>
      </c>
      <c r="H32" s="93">
        <v>4125000</v>
      </c>
      <c r="I32" s="94"/>
      <c r="J32" s="93">
        <v>7422000</v>
      </c>
      <c r="K32" s="94"/>
      <c r="L32" s="93"/>
      <c r="M32" s="94"/>
      <c r="N32" s="93">
        <v>4000</v>
      </c>
      <c r="O32" s="94">
        <v>15580000</v>
      </c>
      <c r="P32" s="93">
        <f>$H32      +$J32      +$L32      +$N32</f>
        <v>11551000</v>
      </c>
      <c r="Q32" s="94">
        <f>$I32      +$K32      +$M32      +$O32</f>
        <v>15580000</v>
      </c>
      <c r="R32" s="48">
        <f>IF(($L32      =0),0,((($N32      -$L32      )/$L32      )*100))</f>
        <v>0</v>
      </c>
      <c r="S32" s="49">
        <f>IF(($M32      =0),0,((($O32      -$M32      )/$M32      )*100))</f>
        <v>0</v>
      </c>
      <c r="T32" s="48">
        <f>IF(($E32      =0),0,(($P32      /$E32      )*100))</f>
        <v>74.139922978177154</v>
      </c>
      <c r="U32" s="50">
        <f>IF(($E32      =0),0,(($Q32      /$E32      )*100))</f>
        <v>100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16502000</v>
      </c>
      <c r="C33" s="95">
        <f>C32</f>
        <v>-922000</v>
      </c>
      <c r="D33" s="95"/>
      <c r="E33" s="95">
        <f>$B33      +$C33      +$D33</f>
        <v>15580000</v>
      </c>
      <c r="F33" s="96">
        <f t="shared" ref="F33:O33" si="17">F32</f>
        <v>15580000</v>
      </c>
      <c r="G33" s="97">
        <f t="shared" si="17"/>
        <v>15580000</v>
      </c>
      <c r="H33" s="96">
        <f t="shared" si="17"/>
        <v>4125000</v>
      </c>
      <c r="I33" s="97">
        <f t="shared" si="17"/>
        <v>0</v>
      </c>
      <c r="J33" s="96">
        <f t="shared" si="17"/>
        <v>7422000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4000</v>
      </c>
      <c r="O33" s="97">
        <f t="shared" si="17"/>
        <v>15580000</v>
      </c>
      <c r="P33" s="96">
        <f>$H33      +$J33      +$L33      +$N33</f>
        <v>11551000</v>
      </c>
      <c r="Q33" s="97">
        <f>$I33      +$K33      +$M33      +$O33</f>
        <v>15580000</v>
      </c>
      <c r="R33" s="52">
        <f>IF(($L33      =0),0,((($N33      -$L33      )/$L33      )*100))</f>
        <v>0</v>
      </c>
      <c r="S33" s="53">
        <f>IF(($M33      =0),0,((($O33      -$M33      )/$M33      )*100))</f>
        <v>0</v>
      </c>
      <c r="T33" s="52">
        <f>IF($E33   =0,0,($P33   /$E33   )*100)</f>
        <v>74.139922978177154</v>
      </c>
      <c r="U33" s="54">
        <f>IF($E33   =0,0,($Q33   /$E33   )*100)</f>
        <v>100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/>
      <c r="C35" s="92"/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IF(($L35      =0),0,((($N35      -$L35      )/$L35      )*100))</f>
        <v>0</v>
      </c>
      <c r="S35" s="49">
        <f t="shared" ref="S35:S40" si="22">IF(($M35      =0),0,((($O35      -$M35      )/$M35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>
        <v>26901000</v>
      </c>
      <c r="C36" s="92">
        <v>1439000</v>
      </c>
      <c r="D36" s="92"/>
      <c r="E36" s="92">
        <f t="shared" si="18"/>
        <v>28340000</v>
      </c>
      <c r="F36" s="93">
        <v>28340000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>
        <v>8000000</v>
      </c>
      <c r="C38" s="92">
        <v>-6000000</v>
      </c>
      <c r="D38" s="92"/>
      <c r="E38" s="92">
        <f t="shared" si="18"/>
        <v>2000000</v>
      </c>
      <c r="F38" s="93">
        <v>2000000</v>
      </c>
      <c r="G38" s="94">
        <v>2000000</v>
      </c>
      <c r="H38" s="93"/>
      <c r="I38" s="94"/>
      <c r="J38" s="93">
        <v>2000000</v>
      </c>
      <c r="K38" s="94"/>
      <c r="L38" s="93"/>
      <c r="M38" s="94"/>
      <c r="N38" s="93"/>
      <c r="O38" s="94">
        <v>1999124</v>
      </c>
      <c r="P38" s="93">
        <f t="shared" si="19"/>
        <v>2000000</v>
      </c>
      <c r="Q38" s="94">
        <f t="shared" si="20"/>
        <v>1999124</v>
      </c>
      <c r="R38" s="48">
        <f t="shared" si="21"/>
        <v>0</v>
      </c>
      <c r="S38" s="49">
        <f t="shared" si="22"/>
        <v>0</v>
      </c>
      <c r="T38" s="48">
        <f t="shared" si="23"/>
        <v>100</v>
      </c>
      <c r="U38" s="50">
        <f t="shared" si="24"/>
        <v>99.956199999999995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34901000</v>
      </c>
      <c r="C40" s="95">
        <f>SUM(C35:C39)</f>
        <v>-4561000</v>
      </c>
      <c r="D40" s="95"/>
      <c r="E40" s="95">
        <f t="shared" si="18"/>
        <v>30340000</v>
      </c>
      <c r="F40" s="96">
        <f t="shared" ref="F40:O40" si="25">SUM(F35:F39)</f>
        <v>30340000</v>
      </c>
      <c r="G40" s="97">
        <f t="shared" si="25"/>
        <v>2000000</v>
      </c>
      <c r="H40" s="96">
        <f t="shared" si="25"/>
        <v>0</v>
      </c>
      <c r="I40" s="97">
        <f t="shared" si="25"/>
        <v>0</v>
      </c>
      <c r="J40" s="96">
        <f t="shared" si="25"/>
        <v>2000000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1999124</v>
      </c>
      <c r="P40" s="96">
        <f t="shared" si="19"/>
        <v>2000000</v>
      </c>
      <c r="Q40" s="97">
        <f t="shared" si="20"/>
        <v>1999124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100</v>
      </c>
      <c r="U40" s="54">
        <f>IF((+$E35+$E38) =0,0,(Q40   /(+$E35+$E38) )*100)</f>
        <v>99.956199999999995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IF(($L42      =0),0,((($N42      -$L42      )/$L42      )*100))</f>
        <v>0</v>
      </c>
      <c r="S42" s="49">
        <f t="shared" ref="S42:S53" si="30">IF(($M42      =0),0,((($O42      -$M42      )/$M42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/>
      <c r="C51" s="92"/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IF(($L55      =0),0,((($N55      -$L55      )/$L55      )*100))</f>
        <v>0</v>
      </c>
      <c r="S55" s="49">
        <f>IF(($M55      =0),0,((($O55      -$M55      )/$M55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IF(($L56      =0),0,((($N56      -$L56      )/$L56      )*100))</f>
        <v>0</v>
      </c>
      <c r="S56" s="49">
        <f>IF(($M56      =0),0,((($O56      -$M56      )/$M56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IF(($L57      =0),0,((($N57      -$L57      )/$L57      )*100))</f>
        <v>0</v>
      </c>
      <c r="S57" s="49">
        <f>IF(($M57      =0),0,((($O57      -$M57      )/$M57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IF(($L58      =0),0,((($N58      -$L58      )/$L58      )*100))</f>
        <v>0</v>
      </c>
      <c r="S58" s="49">
        <f>IF(($M58      =0),0,((($O58      -$M58      )/$M58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IF(($L59      =0),0,((($N59      -$L59      )/$L59      )*100))</f>
        <v>0</v>
      </c>
      <c r="S59" s="58">
        <f>IF(($M59      =0),0,((($O59      -$M59      )/$M59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IF(($L61      =0),0,((($N61      -$L61      )/$L61      )*100))</f>
        <v>0</v>
      </c>
      <c r="S61" s="49">
        <f t="shared" ref="S61:S67" si="39">IF(($M61      =0),0,((($O61      -$M61      )/$M61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>
        <v>619851000</v>
      </c>
      <c r="C65" s="92">
        <v>-84809000</v>
      </c>
      <c r="D65" s="92"/>
      <c r="E65" s="92">
        <f t="shared" si="35"/>
        <v>535042000</v>
      </c>
      <c r="F65" s="93">
        <v>535042000</v>
      </c>
      <c r="G65" s="94">
        <v>535042000</v>
      </c>
      <c r="H65" s="93">
        <v>23535000</v>
      </c>
      <c r="I65" s="94"/>
      <c r="J65" s="93">
        <v>121557000</v>
      </c>
      <c r="K65" s="94"/>
      <c r="L65" s="93">
        <v>72956000</v>
      </c>
      <c r="M65" s="94"/>
      <c r="N65" s="93">
        <v>264191000</v>
      </c>
      <c r="O65" s="94">
        <v>521991085</v>
      </c>
      <c r="P65" s="93">
        <f t="shared" si="36"/>
        <v>482239000</v>
      </c>
      <c r="Q65" s="94">
        <f t="shared" si="37"/>
        <v>521991085</v>
      </c>
      <c r="R65" s="48">
        <f t="shared" si="38"/>
        <v>262.12374581939798</v>
      </c>
      <c r="S65" s="49">
        <f t="shared" si="39"/>
        <v>0</v>
      </c>
      <c r="T65" s="48">
        <f t="shared" si="40"/>
        <v>90.13105513212048</v>
      </c>
      <c r="U65" s="50">
        <f t="shared" si="41"/>
        <v>97.560768126614363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619851000</v>
      </c>
      <c r="C66" s="95">
        <f>SUM(C61:C65)</f>
        <v>-84809000</v>
      </c>
      <c r="D66" s="95"/>
      <c r="E66" s="95">
        <f t="shared" si="35"/>
        <v>535042000</v>
      </c>
      <c r="F66" s="96">
        <f t="shared" ref="F66:O66" si="42">SUM(F61:F65)</f>
        <v>535042000</v>
      </c>
      <c r="G66" s="97">
        <f t="shared" si="42"/>
        <v>535042000</v>
      </c>
      <c r="H66" s="96">
        <f t="shared" si="42"/>
        <v>23535000</v>
      </c>
      <c r="I66" s="97">
        <f t="shared" si="42"/>
        <v>0</v>
      </c>
      <c r="J66" s="96">
        <f t="shared" si="42"/>
        <v>121557000</v>
      </c>
      <c r="K66" s="97">
        <f t="shared" si="42"/>
        <v>0</v>
      </c>
      <c r="L66" s="96">
        <f t="shared" si="42"/>
        <v>72956000</v>
      </c>
      <c r="M66" s="97">
        <f t="shared" si="42"/>
        <v>0</v>
      </c>
      <c r="N66" s="96">
        <f t="shared" si="42"/>
        <v>264191000</v>
      </c>
      <c r="O66" s="97">
        <f t="shared" si="42"/>
        <v>521991085</v>
      </c>
      <c r="P66" s="96">
        <f t="shared" si="36"/>
        <v>482239000</v>
      </c>
      <c r="Q66" s="97">
        <f t="shared" si="37"/>
        <v>521991085</v>
      </c>
      <c r="R66" s="52">
        <f t="shared" si="38"/>
        <v>262.12374581939798</v>
      </c>
      <c r="S66" s="53">
        <f t="shared" si="39"/>
        <v>0</v>
      </c>
      <c r="T66" s="52">
        <f>IF((+$E61+$E63+$E64++$E65) =0,0,(P66   /(+$E61+$E63+$E64+$E65) )*100)</f>
        <v>90.13105513212048</v>
      </c>
      <c r="U66" s="54">
        <f>IF((+$E61+$E63+$E65) =0,0,(Q66  /(+$E61+$E63+$E65) )*100)</f>
        <v>97.560768126614363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1722238000</v>
      </c>
      <c r="C67" s="104">
        <f>SUM(C9:C14,C17:C23,C26:C29,C32,C35:C39,C42:C52,C55:C58,C61:C65)</f>
        <v>-211292000</v>
      </c>
      <c r="D67" s="104"/>
      <c r="E67" s="104">
        <f t="shared" si="35"/>
        <v>1510946000</v>
      </c>
      <c r="F67" s="105">
        <f t="shared" ref="F67:O67" si="43">SUM(F9:F14,F17:F23,F26:F29,F32,F35:F39,F42:F52,F55:F58,F61:F65)</f>
        <v>1510946000</v>
      </c>
      <c r="G67" s="106">
        <f t="shared" si="43"/>
        <v>1482606000</v>
      </c>
      <c r="H67" s="105">
        <f t="shared" si="43"/>
        <v>71127000</v>
      </c>
      <c r="I67" s="106">
        <f t="shared" si="43"/>
        <v>0</v>
      </c>
      <c r="J67" s="105">
        <f t="shared" si="43"/>
        <v>365419000</v>
      </c>
      <c r="K67" s="106">
        <f t="shared" si="43"/>
        <v>0</v>
      </c>
      <c r="L67" s="105">
        <f t="shared" si="43"/>
        <v>341755000</v>
      </c>
      <c r="M67" s="106">
        <f t="shared" si="43"/>
        <v>0</v>
      </c>
      <c r="N67" s="105">
        <f t="shared" si="43"/>
        <v>604596000</v>
      </c>
      <c r="O67" s="106">
        <f t="shared" si="43"/>
        <v>1382890459</v>
      </c>
      <c r="P67" s="105">
        <f t="shared" si="36"/>
        <v>1382897000</v>
      </c>
      <c r="Q67" s="106">
        <f t="shared" si="37"/>
        <v>1382890459</v>
      </c>
      <c r="R67" s="61">
        <f t="shared" si="38"/>
        <v>76.90918933153867</v>
      </c>
      <c r="S67" s="62">
        <f t="shared" si="39"/>
        <v>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93.274747303059613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93.274306120439277</v>
      </c>
      <c r="V67" s="105">
        <f>SUM(V9:V14,V17:V23,V26:V29,V32,V35:V39,V42:V52,V55:V58,V61:V65)</f>
        <v>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/>
      <c r="C69" s="92"/>
      <c r="D69" s="92"/>
      <c r="E69" s="92">
        <f>$B69      +$C69      +$D69</f>
        <v>0</v>
      </c>
      <c r="F69" s="93">
        <v>0</v>
      </c>
      <c r="G69" s="94">
        <v>0</v>
      </c>
      <c r="H69" s="93"/>
      <c r="I69" s="94"/>
      <c r="J69" s="93"/>
      <c r="K69" s="94"/>
      <c r="L69" s="93"/>
      <c r="M69" s="94"/>
      <c r="N69" s="93"/>
      <c r="O69" s="94"/>
      <c r="P69" s="93">
        <f>$H69      +$J69      +$L69      +$N69</f>
        <v>0</v>
      </c>
      <c r="Q69" s="94">
        <f>$I69      +$K69      +$M69      +$O69</f>
        <v>0</v>
      </c>
      <c r="R69" s="48">
        <f>IF(($L69      =0),0,((($N69      -$L69      )/$L69      )*100))</f>
        <v>0</v>
      </c>
      <c r="S69" s="49">
        <f>IF(($M69      =0),0,((($O69      -$M69      )/$M69      )*100))</f>
        <v>0</v>
      </c>
      <c r="T69" s="48">
        <f>IF(($E69      =0),0,(($P69      /$E69      )*100))</f>
        <v>0</v>
      </c>
      <c r="U69" s="50">
        <f>IF(($E69      =0),0,(($Q69      /$E69      )*100))</f>
        <v>0</v>
      </c>
      <c r="V69" s="93">
        <v>0</v>
      </c>
      <c r="W69" s="94" t="s">
        <v>36</v>
      </c>
    </row>
    <row r="70" spans="1:23" s="64" customFormat="1" ht="12.95" customHeight="1" x14ac:dyDescent="0.2">
      <c r="A70" s="63" t="s">
        <v>89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IF(($L70      =0),0,((($N70      -$L70      )/$L70      )*100))</f>
        <v>0</v>
      </c>
      <c r="S70" s="49">
        <f>IF(($M70      =0),0,((($O70      -$M70      )/$M70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36</v>
      </c>
      <c r="W70" s="94" t="s">
        <v>36</v>
      </c>
    </row>
    <row r="71" spans="1:23" ht="12.95" customHeight="1" x14ac:dyDescent="0.2">
      <c r="A71" s="56" t="s">
        <v>42</v>
      </c>
      <c r="B71" s="101">
        <f>SUM(B69:B70)</f>
        <v>0</v>
      </c>
      <c r="C71" s="101">
        <f>SUM(C69:C70)</f>
        <v>0</v>
      </c>
      <c r="D71" s="101"/>
      <c r="E71" s="101">
        <f>$B71      +$C71      +$D71</f>
        <v>0</v>
      </c>
      <c r="F71" s="102">
        <f t="shared" ref="F71:O71" si="44">SUM(F69:F70)</f>
        <v>0</v>
      </c>
      <c r="G71" s="103">
        <f t="shared" si="44"/>
        <v>0</v>
      </c>
      <c r="H71" s="102">
        <f t="shared" si="44"/>
        <v>0</v>
      </c>
      <c r="I71" s="103">
        <f t="shared" si="44"/>
        <v>0</v>
      </c>
      <c r="J71" s="102">
        <f t="shared" si="44"/>
        <v>0</v>
      </c>
      <c r="K71" s="103">
        <f t="shared" si="44"/>
        <v>0</v>
      </c>
      <c r="L71" s="102">
        <f t="shared" si="44"/>
        <v>0</v>
      </c>
      <c r="M71" s="103">
        <f t="shared" si="44"/>
        <v>0</v>
      </c>
      <c r="N71" s="102">
        <f t="shared" si="44"/>
        <v>0</v>
      </c>
      <c r="O71" s="103">
        <f t="shared" si="44"/>
        <v>0</v>
      </c>
      <c r="P71" s="102">
        <f>$H71      +$J71      +$L71      +$N71</f>
        <v>0</v>
      </c>
      <c r="Q71" s="103">
        <f>$I71      +$K71      +$M71      +$O71</f>
        <v>0</v>
      </c>
      <c r="R71" s="57">
        <f>IF(($L71      =0),0,((($N71      -$L71      )/$L71      )*100))</f>
        <v>0</v>
      </c>
      <c r="S71" s="58">
        <f>IF(($M71      =0),0,((($O71      -$M71      )/$M71      )*100))</f>
        <v>0</v>
      </c>
      <c r="T71" s="57">
        <f>IF(($E69      =0),0,(($P69      /$E69      )*100))</f>
        <v>0</v>
      </c>
      <c r="U71" s="59">
        <f>IF($E69   =0,0,($Q69   /$E69 )*100)</f>
        <v>0</v>
      </c>
      <c r="V71" s="102">
        <f>SUM(V69:V70)</f>
        <v>0</v>
      </c>
      <c r="W71" s="103" t="s">
        <v>36</v>
      </c>
    </row>
    <row r="72" spans="1:23" ht="12.95" customHeight="1" x14ac:dyDescent="0.2">
      <c r="A72" s="60" t="s">
        <v>87</v>
      </c>
      <c r="B72" s="104">
        <f>SUM(B69:B70)</f>
        <v>0</v>
      </c>
      <c r="C72" s="104">
        <f>SUM(C69:C70)</f>
        <v>0</v>
      </c>
      <c r="D72" s="104"/>
      <c r="E72" s="104">
        <f>$B72      +$C72      +$D72</f>
        <v>0</v>
      </c>
      <c r="F72" s="105">
        <f t="shared" ref="F72:O72" si="45">SUM(F69:F70)</f>
        <v>0</v>
      </c>
      <c r="G72" s="106">
        <f t="shared" si="45"/>
        <v>0</v>
      </c>
      <c r="H72" s="105">
        <f t="shared" si="45"/>
        <v>0</v>
      </c>
      <c r="I72" s="106">
        <f t="shared" si="45"/>
        <v>0</v>
      </c>
      <c r="J72" s="105">
        <f t="shared" si="45"/>
        <v>0</v>
      </c>
      <c r="K72" s="106">
        <f t="shared" si="45"/>
        <v>0</v>
      </c>
      <c r="L72" s="105">
        <f t="shared" si="45"/>
        <v>0</v>
      </c>
      <c r="M72" s="106">
        <f t="shared" si="45"/>
        <v>0</v>
      </c>
      <c r="N72" s="105">
        <f t="shared" si="45"/>
        <v>0</v>
      </c>
      <c r="O72" s="106">
        <f t="shared" si="45"/>
        <v>0</v>
      </c>
      <c r="P72" s="105">
        <f>$H72      +$J72      +$L72      +$N72</f>
        <v>0</v>
      </c>
      <c r="Q72" s="106">
        <f>$I72      +$K72      +$M72      +$O72</f>
        <v>0</v>
      </c>
      <c r="R72" s="61">
        <f>IF(($L72      =0),0,((($N72      -$L72      )/$L72      )*100))</f>
        <v>0</v>
      </c>
      <c r="S72" s="62">
        <f>IF(($M72      =0),0,((($O72      -$M72      )/$M72      )*100))</f>
        <v>0</v>
      </c>
      <c r="T72" s="61">
        <f>IF(($E69      =0),0,(($P69      /$E69      )*100))</f>
        <v>0</v>
      </c>
      <c r="U72" s="65">
        <f>IF($E69   =0,0,($Q69   /$E69 )*100)</f>
        <v>0</v>
      </c>
      <c r="V72" s="105">
        <f>SUM(V69:V70)</f>
        <v>0</v>
      </c>
      <c r="W72" s="106" t="s">
        <v>36</v>
      </c>
    </row>
    <row r="73" spans="1:23" ht="12.95" customHeight="1" thickBot="1" x14ac:dyDescent="0.25">
      <c r="A73" s="60" t="s">
        <v>90</v>
      </c>
      <c r="B73" s="104">
        <f>SUM(B9:B14,B17:B23,B26:B29,B32,B35:B39,B42:B52,B55:B58,B61:B65,B69:B70)</f>
        <v>1722238000</v>
      </c>
      <c r="C73" s="104">
        <f>SUM(C9:C14,C17:C23,C26:C29,C32,C35:C39,C42:C52,C55:C58,C61:C65,C69:C70)</f>
        <v>-211292000</v>
      </c>
      <c r="D73" s="104"/>
      <c r="E73" s="104">
        <f>$B73      +$C73      +$D73</f>
        <v>1510946000</v>
      </c>
      <c r="F73" s="105">
        <f t="shared" ref="F73:O73" si="46">SUM(F9:F14,F17:F23,F26:F29,F32,F35:F39,F42:F52,F55:F58,F61:F65,F69:F70)</f>
        <v>1510946000</v>
      </c>
      <c r="G73" s="106">
        <f t="shared" si="46"/>
        <v>1482606000</v>
      </c>
      <c r="H73" s="105">
        <f t="shared" si="46"/>
        <v>71127000</v>
      </c>
      <c r="I73" s="106">
        <f t="shared" si="46"/>
        <v>0</v>
      </c>
      <c r="J73" s="105">
        <f t="shared" si="46"/>
        <v>365419000</v>
      </c>
      <c r="K73" s="106">
        <f t="shared" si="46"/>
        <v>0</v>
      </c>
      <c r="L73" s="105">
        <f t="shared" si="46"/>
        <v>341755000</v>
      </c>
      <c r="M73" s="106">
        <f t="shared" si="46"/>
        <v>0</v>
      </c>
      <c r="N73" s="105">
        <f t="shared" si="46"/>
        <v>604596000</v>
      </c>
      <c r="O73" s="106">
        <f t="shared" si="46"/>
        <v>1382890459</v>
      </c>
      <c r="P73" s="105">
        <f>$H73      +$J73      +$L73      +$N73</f>
        <v>1382897000</v>
      </c>
      <c r="Q73" s="106">
        <f>$I73      +$K73      +$M73      +$O73</f>
        <v>1382890459</v>
      </c>
      <c r="R73" s="61">
        <f>IF(($L73      =0),0,((($N73      -$L73      )/$L73      )*100))</f>
        <v>76.90918933153867</v>
      </c>
      <c r="S73" s="62">
        <f>IF(($M73      =0),0,((($O73      -$M73      )/$M73      )*100))</f>
        <v>0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93.274747303059613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93.274306120439277</v>
      </c>
      <c r="V73" s="105">
        <f>SUM(V9:V14,V17:V23,V26:V29,V32,V35:V39,V42:V52,V55:V58,V61:V65,V69:V70)</f>
        <v>0</v>
      </c>
      <c r="W73" s="106" t="s">
        <v>36</v>
      </c>
    </row>
    <row r="74" spans="1:23" ht="13.5" thickTop="1" x14ac:dyDescent="0.2">
      <c r="A74" s="66" t="s">
        <v>91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0" t="s">
        <v>10</v>
      </c>
      <c r="Q75" s="131"/>
      <c r="R75" s="132" t="s">
        <v>11</v>
      </c>
      <c r="S75" s="131"/>
      <c r="T75" s="132" t="s">
        <v>12</v>
      </c>
      <c r="U75" s="131"/>
      <c r="V75" s="130"/>
      <c r="W75" s="131"/>
    </row>
    <row r="76" spans="1:23" ht="67.5" x14ac:dyDescent="0.2">
      <c r="A76" s="77" t="s">
        <v>92</v>
      </c>
      <c r="B76" s="78" t="s">
        <v>93</v>
      </c>
      <c r="C76" s="78" t="s">
        <v>94</v>
      </c>
      <c r="D76" s="79" t="s">
        <v>17</v>
      </c>
      <c r="E76" s="78" t="s">
        <v>18</v>
      </c>
      <c r="F76" s="78" t="s">
        <v>19</v>
      </c>
      <c r="G76" s="78" t="s">
        <v>95</v>
      </c>
      <c r="H76" s="78" t="s">
        <v>96</v>
      </c>
      <c r="I76" s="80" t="s">
        <v>22</v>
      </c>
      <c r="J76" s="78" t="s">
        <v>97</v>
      </c>
      <c r="K76" s="80" t="s">
        <v>24</v>
      </c>
      <c r="L76" s="78" t="s">
        <v>98</v>
      </c>
      <c r="M76" s="80" t="s">
        <v>26</v>
      </c>
      <c r="N76" s="78" t="s">
        <v>99</v>
      </c>
      <c r="O76" s="80" t="s">
        <v>28</v>
      </c>
      <c r="P76" s="80" t="s">
        <v>100</v>
      </c>
      <c r="Q76" s="81" t="s">
        <v>30</v>
      </c>
      <c r="R76" s="82" t="s">
        <v>100</v>
      </c>
      <c r="S76" s="83" t="s">
        <v>30</v>
      </c>
      <c r="T76" s="82" t="s">
        <v>101</v>
      </c>
      <c r="U76" s="79" t="s">
        <v>32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123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124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125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126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127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128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102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103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IF(($L87      =0),0,((($N87      -$L87      )/$L87      )*100))</f>
        <v>0</v>
      </c>
      <c r="S87" s="90">
        <f t="shared" ref="S87:S94" si="52">IF(($M87      =0),0,((($O87      -$M87      )/$M87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110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111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129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87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130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131</v>
      </c>
    </row>
    <row r="117" spans="1:23" x14ac:dyDescent="0.2">
      <c r="A117" s="29" t="s">
        <v>132</v>
      </c>
    </row>
    <row r="118" spans="1:23" x14ac:dyDescent="0.2">
      <c r="A118" s="29" t="s">
        <v>133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134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135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136</v>
      </c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  <row r="126" spans="1:23" x14ac:dyDescent="0.2">
      <c r="A126" s="30"/>
      <c r="G126" s="30"/>
      <c r="W126" s="30"/>
    </row>
  </sheetData>
  <sheetProtection algorithmName="SHA-512" hashValue="Awo8YskP7pYcqwEUtL45TJJPmWN2FKG60KWWbOlGKx0a4pb09Zkc9ghS02ANwIje4JKiT9hTylGdAEH24W3mEQ==" saltValue="aSzahJqQLEAkWRuMQbYdxw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5:Q75"/>
    <mergeCell ref="R75:S75"/>
    <mergeCell ref="T75:U75"/>
    <mergeCell ref="V75:W75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4" max="16383" man="1"/>
    <brk id="96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W126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1"/>
      <c r="W1" s="31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2"/>
      <c r="W2" s="32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2"/>
      <c r="W3" s="32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2"/>
      <c r="W4" s="32"/>
    </row>
    <row r="5" spans="1:23" ht="15" customHeight="1" x14ac:dyDescent="0.25">
      <c r="A5" s="137" t="s">
        <v>115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3"/>
      <c r="W5" s="33"/>
    </row>
    <row r="6" spans="1:23" ht="12.75" customHeight="1" x14ac:dyDescent="0.2">
      <c r="A6" s="34" t="s">
        <v>91</v>
      </c>
      <c r="B6" s="34" t="s">
        <v>91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IF(($L9       =0),0,((($N9       -$L9       )/$L9       )*100))</f>
        <v>0</v>
      </c>
      <c r="S9" s="49">
        <f>IF(($M9       =0),0,((($O9       -$M9       )/$M9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2200000</v>
      </c>
      <c r="C10" s="92"/>
      <c r="D10" s="92"/>
      <c r="E10" s="92">
        <f t="shared" ref="E10:E15" si="0">$B10      +$C10      +$D10</f>
        <v>2200000</v>
      </c>
      <c r="F10" s="93">
        <v>2200000</v>
      </c>
      <c r="G10" s="94">
        <v>2200000</v>
      </c>
      <c r="H10" s="93">
        <v>294000</v>
      </c>
      <c r="I10" s="94">
        <v>196560</v>
      </c>
      <c r="J10" s="93">
        <v>293000</v>
      </c>
      <c r="K10" s="94">
        <v>293565</v>
      </c>
      <c r="L10" s="93">
        <v>384000</v>
      </c>
      <c r="M10" s="94">
        <v>378350</v>
      </c>
      <c r="N10" s="93">
        <v>1129000</v>
      </c>
      <c r="O10" s="94">
        <v>300940</v>
      </c>
      <c r="P10" s="93">
        <f t="shared" ref="P10:P15" si="1">$H10      +$J10      +$L10      +$N10</f>
        <v>2100000</v>
      </c>
      <c r="Q10" s="94">
        <f t="shared" ref="Q10:Q15" si="2">$I10      +$K10      +$M10      +$O10</f>
        <v>1169415</v>
      </c>
      <c r="R10" s="48">
        <f t="shared" ref="R10:R15" si="3">IF(($L10      =0),0,((($N10      -$L10      )/$L10      )*100))</f>
        <v>194.01041666666669</v>
      </c>
      <c r="S10" s="49">
        <f t="shared" ref="S10:S15" si="4">IF(($M10      =0),0,((($O10      -$M10      )/$M10      )*100))</f>
        <v>-20.45989163472975</v>
      </c>
      <c r="T10" s="48">
        <f t="shared" ref="T10:T14" si="5">IF(($E10      =0),0,(($P10      /$E10      )*100))</f>
        <v>95.454545454545453</v>
      </c>
      <c r="U10" s="50">
        <f t="shared" ref="U10:U14" si="6">IF(($E10      =0),0,(($Q10      /$E10      )*100))</f>
        <v>53.155227272727267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>
        <v>15000000</v>
      </c>
      <c r="C13" s="92">
        <v>-15000000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/>
      <c r="C14" s="92">
        <v>496000</v>
      </c>
      <c r="D14" s="92"/>
      <c r="E14" s="92">
        <f t="shared" si="0"/>
        <v>496000</v>
      </c>
      <c r="F14" s="93">
        <v>496000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17200000</v>
      </c>
      <c r="C15" s="95">
        <f>SUM(C9:C14)</f>
        <v>-14504000</v>
      </c>
      <c r="D15" s="95"/>
      <c r="E15" s="95">
        <f t="shared" si="0"/>
        <v>2696000</v>
      </c>
      <c r="F15" s="96">
        <f t="shared" ref="F15:O15" si="7">SUM(F9:F14)</f>
        <v>2696000</v>
      </c>
      <c r="G15" s="97">
        <f t="shared" si="7"/>
        <v>2200000</v>
      </c>
      <c r="H15" s="96">
        <f t="shared" si="7"/>
        <v>294000</v>
      </c>
      <c r="I15" s="97">
        <f t="shared" si="7"/>
        <v>196560</v>
      </c>
      <c r="J15" s="96">
        <f t="shared" si="7"/>
        <v>293000</v>
      </c>
      <c r="K15" s="97">
        <f t="shared" si="7"/>
        <v>293565</v>
      </c>
      <c r="L15" s="96">
        <f t="shared" si="7"/>
        <v>384000</v>
      </c>
      <c r="M15" s="97">
        <f t="shared" si="7"/>
        <v>378350</v>
      </c>
      <c r="N15" s="96">
        <f t="shared" si="7"/>
        <v>1129000</v>
      </c>
      <c r="O15" s="97">
        <f t="shared" si="7"/>
        <v>300940</v>
      </c>
      <c r="P15" s="96">
        <f t="shared" si="1"/>
        <v>2100000</v>
      </c>
      <c r="Q15" s="97">
        <f t="shared" si="2"/>
        <v>1169415</v>
      </c>
      <c r="R15" s="52">
        <f t="shared" si="3"/>
        <v>194.01041666666669</v>
      </c>
      <c r="S15" s="53">
        <f t="shared" si="4"/>
        <v>-20.45989163472975</v>
      </c>
      <c r="T15" s="52">
        <f>IF((SUM($E9:$E13))=0,0,(P15/(SUM($E9:$E13))*100))</f>
        <v>95.454545454545453</v>
      </c>
      <c r="U15" s="54">
        <f>IF((SUM($E9:$E13))=0,0,(Q15/(SUM($E9:$E13))*100))</f>
        <v>53.155227272727267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IF(($L17      =0),0,((($N17      -$L17      )/$L17      )*100))</f>
        <v>0</v>
      </c>
      <c r="S17" s="49">
        <f t="shared" ref="S17:S24" si="12">IF(($M17      =0),0,((($O17      -$M17      )/$M17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IF(($L26      =0),0,((($N26      -$L26      )/$L26      )*100))</f>
        <v>0</v>
      </c>
      <c r="S26" s="49">
        <f>IF(($M26      =0),0,((($O26      -$M26      )/$M26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IF(($L27      =0),0,((($N27      -$L27      )/$L27      )*100))</f>
        <v>0</v>
      </c>
      <c r="S27" s="49">
        <f>IF(($M27      =0),0,((($O27      -$M27      )/$M27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IF(($L28      =0),0,((($N28      -$L28      )/$L28      )*100))</f>
        <v>0</v>
      </c>
      <c r="S28" s="49">
        <f>IF(($M28      =0),0,((($O28      -$M28      )/$M28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IF(($L29      =0),0,((($N29      -$L29      )/$L29      )*100))</f>
        <v>0</v>
      </c>
      <c r="S29" s="49">
        <f>IF(($M29      =0),0,((($O29      -$M29      )/$M29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IF(($L30      =0),0,((($N30      -$L30      )/$L30      )*100))</f>
        <v>0</v>
      </c>
      <c r="S30" s="53">
        <f>IF(($M30      =0),0,((($O30      -$M30      )/$M30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1242000</v>
      </c>
      <c r="C32" s="92"/>
      <c r="D32" s="92"/>
      <c r="E32" s="92">
        <f>$B32      +$C32      +$D32</f>
        <v>1242000</v>
      </c>
      <c r="F32" s="93">
        <v>1242000</v>
      </c>
      <c r="G32" s="94">
        <v>1242000</v>
      </c>
      <c r="H32" s="93"/>
      <c r="I32" s="94"/>
      <c r="J32" s="93">
        <v>310000</v>
      </c>
      <c r="K32" s="94"/>
      <c r="L32" s="93"/>
      <c r="M32" s="94">
        <v>1241998</v>
      </c>
      <c r="N32" s="93"/>
      <c r="O32" s="94"/>
      <c r="P32" s="93">
        <f>$H32      +$J32      +$L32      +$N32</f>
        <v>310000</v>
      </c>
      <c r="Q32" s="94">
        <f>$I32      +$K32      +$M32      +$O32</f>
        <v>1241998</v>
      </c>
      <c r="R32" s="48">
        <f>IF(($L32      =0),0,((($N32      -$L32      )/$L32      )*100))</f>
        <v>0</v>
      </c>
      <c r="S32" s="49">
        <f>IF(($M32      =0),0,((($O32      -$M32      )/$M32      )*100))</f>
        <v>-100</v>
      </c>
      <c r="T32" s="48">
        <f>IF(($E32      =0),0,(($P32      /$E32      )*100))</f>
        <v>24.9597423510467</v>
      </c>
      <c r="U32" s="50">
        <f>IF(($E32      =0),0,(($Q32      /$E32      )*100))</f>
        <v>99.99983896940418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1242000</v>
      </c>
      <c r="C33" s="95">
        <f>C32</f>
        <v>0</v>
      </c>
      <c r="D33" s="95"/>
      <c r="E33" s="95">
        <f>$B33      +$C33      +$D33</f>
        <v>1242000</v>
      </c>
      <c r="F33" s="96">
        <f t="shared" ref="F33:O33" si="17">F32</f>
        <v>1242000</v>
      </c>
      <c r="G33" s="97">
        <f t="shared" si="17"/>
        <v>1242000</v>
      </c>
      <c r="H33" s="96">
        <f t="shared" si="17"/>
        <v>0</v>
      </c>
      <c r="I33" s="97">
        <f t="shared" si="17"/>
        <v>0</v>
      </c>
      <c r="J33" s="96">
        <f t="shared" si="17"/>
        <v>310000</v>
      </c>
      <c r="K33" s="97">
        <f t="shared" si="17"/>
        <v>0</v>
      </c>
      <c r="L33" s="96">
        <f t="shared" si="17"/>
        <v>0</v>
      </c>
      <c r="M33" s="97">
        <f t="shared" si="17"/>
        <v>1241998</v>
      </c>
      <c r="N33" s="96">
        <f t="shared" si="17"/>
        <v>0</v>
      </c>
      <c r="O33" s="97">
        <f t="shared" si="17"/>
        <v>0</v>
      </c>
      <c r="P33" s="96">
        <f>$H33      +$J33      +$L33      +$N33</f>
        <v>310000</v>
      </c>
      <c r="Q33" s="97">
        <f>$I33      +$K33      +$M33      +$O33</f>
        <v>1241998</v>
      </c>
      <c r="R33" s="52">
        <f>IF(($L33      =0),0,((($N33      -$L33      )/$L33      )*100))</f>
        <v>0</v>
      </c>
      <c r="S33" s="53">
        <f>IF(($M33      =0),0,((($O33      -$M33      )/$M33      )*100))</f>
        <v>-100</v>
      </c>
      <c r="T33" s="52">
        <f>IF($E33   =0,0,($P33   /$E33   )*100)</f>
        <v>24.9597423510467</v>
      </c>
      <c r="U33" s="54">
        <f>IF($E33   =0,0,($Q33   /$E33   )*100)</f>
        <v>99.99983896940418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3540000</v>
      </c>
      <c r="C35" s="92">
        <v>-2982000</v>
      </c>
      <c r="D35" s="92"/>
      <c r="E35" s="92">
        <f t="shared" ref="E35:E40" si="18">$B35      +$C35      +$D35</f>
        <v>558000</v>
      </c>
      <c r="F35" s="93">
        <v>558000</v>
      </c>
      <c r="G35" s="94">
        <v>558000</v>
      </c>
      <c r="H35" s="93"/>
      <c r="I35" s="94"/>
      <c r="J35" s="93"/>
      <c r="K35" s="94"/>
      <c r="L35" s="93"/>
      <c r="M35" s="94">
        <v>931500</v>
      </c>
      <c r="N35" s="93"/>
      <c r="O35" s="94">
        <v>-931500</v>
      </c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IF(($L35      =0),0,((($N35      -$L35      )/$L35      )*100))</f>
        <v>0</v>
      </c>
      <c r="S35" s="49">
        <f t="shared" ref="S35:S40" si="22">IF(($M35      =0),0,((($O35      -$M35      )/$M35      )*100))</f>
        <v>-200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>
        <v>115000</v>
      </c>
      <c r="C36" s="92">
        <v>-58000</v>
      </c>
      <c r="D36" s="92"/>
      <c r="E36" s="92">
        <f t="shared" si="18"/>
        <v>57000</v>
      </c>
      <c r="F36" s="93">
        <v>57000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3655000</v>
      </c>
      <c r="C40" s="95">
        <f>SUM(C35:C39)</f>
        <v>-3040000</v>
      </c>
      <c r="D40" s="95"/>
      <c r="E40" s="95">
        <f t="shared" si="18"/>
        <v>615000</v>
      </c>
      <c r="F40" s="96">
        <f t="shared" ref="F40:O40" si="25">SUM(F35:F39)</f>
        <v>615000</v>
      </c>
      <c r="G40" s="97">
        <f t="shared" si="25"/>
        <v>558000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931500</v>
      </c>
      <c r="N40" s="96">
        <f t="shared" si="25"/>
        <v>0</v>
      </c>
      <c r="O40" s="97">
        <f t="shared" si="25"/>
        <v>-931500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-200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IF(($L42      =0),0,((($N42      -$L42      )/$L42      )*100))</f>
        <v>0</v>
      </c>
      <c r="S42" s="49">
        <f t="shared" ref="S42:S53" si="30">IF(($M42      =0),0,((($O42      -$M42      )/$M42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>
        <v>671944000</v>
      </c>
      <c r="C44" s="92">
        <v>-45743000</v>
      </c>
      <c r="D44" s="92"/>
      <c r="E44" s="92">
        <f t="shared" si="26"/>
        <v>626201000</v>
      </c>
      <c r="F44" s="93">
        <v>626201000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/>
      <c r="C51" s="92"/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671944000</v>
      </c>
      <c r="C53" s="95">
        <f>SUM(C42:C52)</f>
        <v>-45743000</v>
      </c>
      <c r="D53" s="95"/>
      <c r="E53" s="95">
        <f t="shared" si="26"/>
        <v>626201000</v>
      </c>
      <c r="F53" s="96">
        <f t="shared" ref="F53:O53" si="33">SUM(F42:F52)</f>
        <v>626201000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IF(($L55      =0),0,((($N55      -$L55      )/$L55      )*100))</f>
        <v>0</v>
      </c>
      <c r="S55" s="49">
        <f>IF(($M55      =0),0,((($O55      -$M55      )/$M55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IF(($L56      =0),0,((($N56      -$L56      )/$L56      )*100))</f>
        <v>0</v>
      </c>
      <c r="S56" s="49">
        <f>IF(($M56      =0),0,((($O56      -$M56      )/$M56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IF(($L57      =0),0,((($N57      -$L57      )/$L57      )*100))</f>
        <v>0</v>
      </c>
      <c r="S57" s="49">
        <f>IF(($M57      =0),0,((($O57      -$M57      )/$M57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IF(($L58      =0),0,((($N58      -$L58      )/$L58      )*100))</f>
        <v>0</v>
      </c>
      <c r="S58" s="49">
        <f>IF(($M58      =0),0,((($O58      -$M58      )/$M58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IF(($L59      =0),0,((($N59      -$L59      )/$L59      )*100))</f>
        <v>0</v>
      </c>
      <c r="S59" s="58">
        <f>IF(($M59      =0),0,((($O59      -$M59      )/$M59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IF(($L61      =0),0,((($N61      -$L61      )/$L61      )*100))</f>
        <v>0</v>
      </c>
      <c r="S61" s="49">
        <f t="shared" ref="S61:S67" si="39">IF(($M61      =0),0,((($O61      -$M61      )/$M61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694041000</v>
      </c>
      <c r="C67" s="104">
        <f>SUM(C9:C14,C17:C23,C26:C29,C32,C35:C39,C42:C52,C55:C58,C61:C65)</f>
        <v>-63287000</v>
      </c>
      <c r="D67" s="104"/>
      <c r="E67" s="104">
        <f t="shared" si="35"/>
        <v>630754000</v>
      </c>
      <c r="F67" s="105">
        <f t="shared" ref="F67:O67" si="43">SUM(F9:F14,F17:F23,F26:F29,F32,F35:F39,F42:F52,F55:F58,F61:F65)</f>
        <v>630754000</v>
      </c>
      <c r="G67" s="106">
        <f t="shared" si="43"/>
        <v>4000000</v>
      </c>
      <c r="H67" s="105">
        <f t="shared" si="43"/>
        <v>294000</v>
      </c>
      <c r="I67" s="106">
        <f t="shared" si="43"/>
        <v>196560</v>
      </c>
      <c r="J67" s="105">
        <f t="shared" si="43"/>
        <v>603000</v>
      </c>
      <c r="K67" s="106">
        <f t="shared" si="43"/>
        <v>293565</v>
      </c>
      <c r="L67" s="105">
        <f t="shared" si="43"/>
        <v>384000</v>
      </c>
      <c r="M67" s="106">
        <f t="shared" si="43"/>
        <v>2551848</v>
      </c>
      <c r="N67" s="105">
        <f t="shared" si="43"/>
        <v>1129000</v>
      </c>
      <c r="O67" s="106">
        <f t="shared" si="43"/>
        <v>-630560</v>
      </c>
      <c r="P67" s="105">
        <f t="shared" si="36"/>
        <v>2410000</v>
      </c>
      <c r="Q67" s="106">
        <f t="shared" si="37"/>
        <v>2411413</v>
      </c>
      <c r="R67" s="61">
        <f t="shared" si="38"/>
        <v>194.01041666666669</v>
      </c>
      <c r="S67" s="62">
        <f t="shared" si="39"/>
        <v>-124.70993570149946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60.25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60.285325</v>
      </c>
      <c r="V67" s="105">
        <f>SUM(V9:V14,V17:V23,V26:V29,V32,V35:V39,V42:V52,V55:V58,V61:V65)</f>
        <v>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203242000</v>
      </c>
      <c r="C69" s="92">
        <v>-143593000</v>
      </c>
      <c r="D69" s="92"/>
      <c r="E69" s="92">
        <f>$B69      +$C69      +$D69</f>
        <v>59649000</v>
      </c>
      <c r="F69" s="93">
        <v>59649000</v>
      </c>
      <c r="G69" s="94">
        <v>59649000</v>
      </c>
      <c r="H69" s="93"/>
      <c r="I69" s="94">
        <v>3529934</v>
      </c>
      <c r="J69" s="93"/>
      <c r="K69" s="94">
        <v>43647</v>
      </c>
      <c r="L69" s="93">
        <v>28735000</v>
      </c>
      <c r="M69" s="94">
        <v>17001953</v>
      </c>
      <c r="N69" s="93">
        <v>30914000</v>
      </c>
      <c r="O69" s="94">
        <v>36235095</v>
      </c>
      <c r="P69" s="93">
        <f>$H69      +$J69      +$L69      +$N69</f>
        <v>59649000</v>
      </c>
      <c r="Q69" s="94">
        <f>$I69      +$K69      +$M69      +$O69</f>
        <v>56810629</v>
      </c>
      <c r="R69" s="48">
        <f>IF(($L69      =0),0,((($N69      -$L69      )/$L69      )*100))</f>
        <v>7.5830868279102139</v>
      </c>
      <c r="S69" s="49">
        <f>IF(($M69      =0),0,((($O69      -$M69      )/$M69      )*100))</f>
        <v>113.12313356000925</v>
      </c>
      <c r="T69" s="48">
        <f>IF(($E69      =0),0,(($P69      /$E69      )*100))</f>
        <v>100</v>
      </c>
      <c r="U69" s="50">
        <f>IF(($E69      =0),0,(($Q69      /$E69      )*100))</f>
        <v>95.241544703180267</v>
      </c>
      <c r="V69" s="93">
        <v>0</v>
      </c>
      <c r="W69" s="94" t="s">
        <v>36</v>
      </c>
    </row>
    <row r="70" spans="1:23" s="64" customFormat="1" ht="12.95" customHeight="1" x14ac:dyDescent="0.2">
      <c r="A70" s="63" t="s">
        <v>89</v>
      </c>
      <c r="B70" s="92"/>
      <c r="C70" s="92">
        <v>20000000</v>
      </c>
      <c r="D70" s="92"/>
      <c r="E70" s="92">
        <f>$B70      +$C70      +$D70</f>
        <v>20000000</v>
      </c>
      <c r="F70" s="93">
        <v>20000000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IF(($L70      =0),0,((($N70      -$L70      )/$L70      )*100))</f>
        <v>0</v>
      </c>
      <c r="S70" s="49">
        <f>IF(($M70      =0),0,((($O70      -$M70      )/$M70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36</v>
      </c>
      <c r="W70" s="94" t="s">
        <v>36</v>
      </c>
    </row>
    <row r="71" spans="1:23" ht="12.95" customHeight="1" x14ac:dyDescent="0.2">
      <c r="A71" s="56" t="s">
        <v>42</v>
      </c>
      <c r="B71" s="101">
        <f>SUM(B69:B70)</f>
        <v>203242000</v>
      </c>
      <c r="C71" s="101">
        <f>SUM(C69:C70)</f>
        <v>-123593000</v>
      </c>
      <c r="D71" s="101"/>
      <c r="E71" s="101">
        <f>$B71      +$C71      +$D71</f>
        <v>79649000</v>
      </c>
      <c r="F71" s="102">
        <f t="shared" ref="F71:O71" si="44">SUM(F69:F70)</f>
        <v>79649000</v>
      </c>
      <c r="G71" s="103">
        <f t="shared" si="44"/>
        <v>59649000</v>
      </c>
      <c r="H71" s="102">
        <f t="shared" si="44"/>
        <v>0</v>
      </c>
      <c r="I71" s="103">
        <f t="shared" si="44"/>
        <v>3529934</v>
      </c>
      <c r="J71" s="102">
        <f t="shared" si="44"/>
        <v>0</v>
      </c>
      <c r="K71" s="103">
        <f t="shared" si="44"/>
        <v>43647</v>
      </c>
      <c r="L71" s="102">
        <f t="shared" si="44"/>
        <v>28735000</v>
      </c>
      <c r="M71" s="103">
        <f t="shared" si="44"/>
        <v>17001953</v>
      </c>
      <c r="N71" s="102">
        <f t="shared" si="44"/>
        <v>30914000</v>
      </c>
      <c r="O71" s="103">
        <f t="shared" si="44"/>
        <v>36235095</v>
      </c>
      <c r="P71" s="102">
        <f>$H71      +$J71      +$L71      +$N71</f>
        <v>59649000</v>
      </c>
      <c r="Q71" s="103">
        <f>$I71      +$K71      +$M71      +$O71</f>
        <v>56810629</v>
      </c>
      <c r="R71" s="57">
        <f>IF(($L71      =0),0,((($N71      -$L71      )/$L71      )*100))</f>
        <v>7.5830868279102139</v>
      </c>
      <c r="S71" s="58">
        <f>IF(($M71      =0),0,((($O71      -$M71      )/$M71      )*100))</f>
        <v>113.12313356000925</v>
      </c>
      <c r="T71" s="57">
        <f>IF(($E69      =0),0,(($P69      /$E69      )*100))</f>
        <v>100</v>
      </c>
      <c r="U71" s="59">
        <f>IF($E69   =0,0,($Q69   /$E69 )*100)</f>
        <v>95.241544703180267</v>
      </c>
      <c r="V71" s="102">
        <f>SUM(V69:V70)</f>
        <v>0</v>
      </c>
      <c r="W71" s="103" t="s">
        <v>36</v>
      </c>
    </row>
    <row r="72" spans="1:23" ht="12.95" customHeight="1" x14ac:dyDescent="0.2">
      <c r="A72" s="60" t="s">
        <v>87</v>
      </c>
      <c r="B72" s="104">
        <f>SUM(B69:B70)</f>
        <v>203242000</v>
      </c>
      <c r="C72" s="104">
        <f>SUM(C69:C70)</f>
        <v>-123593000</v>
      </c>
      <c r="D72" s="104"/>
      <c r="E72" s="104">
        <f>$B72      +$C72      +$D72</f>
        <v>79649000</v>
      </c>
      <c r="F72" s="105">
        <f t="shared" ref="F72:O72" si="45">SUM(F69:F70)</f>
        <v>79649000</v>
      </c>
      <c r="G72" s="106">
        <f t="shared" si="45"/>
        <v>59649000</v>
      </c>
      <c r="H72" s="105">
        <f t="shared" si="45"/>
        <v>0</v>
      </c>
      <c r="I72" s="106">
        <f t="shared" si="45"/>
        <v>3529934</v>
      </c>
      <c r="J72" s="105">
        <f t="shared" si="45"/>
        <v>0</v>
      </c>
      <c r="K72" s="106">
        <f t="shared" si="45"/>
        <v>43647</v>
      </c>
      <c r="L72" s="105">
        <f t="shared" si="45"/>
        <v>28735000</v>
      </c>
      <c r="M72" s="106">
        <f t="shared" si="45"/>
        <v>17001953</v>
      </c>
      <c r="N72" s="105">
        <f t="shared" si="45"/>
        <v>30914000</v>
      </c>
      <c r="O72" s="106">
        <f t="shared" si="45"/>
        <v>36235095</v>
      </c>
      <c r="P72" s="105">
        <f>$H72      +$J72      +$L72      +$N72</f>
        <v>59649000</v>
      </c>
      <c r="Q72" s="106">
        <f>$I72      +$K72      +$M72      +$O72</f>
        <v>56810629</v>
      </c>
      <c r="R72" s="61">
        <f>IF(($L72      =0),0,((($N72      -$L72      )/$L72      )*100))</f>
        <v>7.5830868279102139</v>
      </c>
      <c r="S72" s="62">
        <f>IF(($M72      =0),0,((($O72      -$M72      )/$M72      )*100))</f>
        <v>113.12313356000925</v>
      </c>
      <c r="T72" s="61">
        <f>IF(($E69      =0),0,(($P69      /$E69      )*100))</f>
        <v>100</v>
      </c>
      <c r="U72" s="65">
        <f>IF($E69   =0,0,($Q69   /$E69 )*100)</f>
        <v>95.241544703180267</v>
      </c>
      <c r="V72" s="105">
        <f>SUM(V69:V70)</f>
        <v>0</v>
      </c>
      <c r="W72" s="106" t="s">
        <v>36</v>
      </c>
    </row>
    <row r="73" spans="1:23" ht="12.95" customHeight="1" thickBot="1" x14ac:dyDescent="0.25">
      <c r="A73" s="60" t="s">
        <v>90</v>
      </c>
      <c r="B73" s="104">
        <f>SUM(B9:B14,B17:B23,B26:B29,B32,B35:B39,B42:B52,B55:B58,B61:B65,B69:B70)</f>
        <v>897283000</v>
      </c>
      <c r="C73" s="104">
        <f>SUM(C9:C14,C17:C23,C26:C29,C32,C35:C39,C42:C52,C55:C58,C61:C65,C69:C70)</f>
        <v>-186880000</v>
      </c>
      <c r="D73" s="104"/>
      <c r="E73" s="104">
        <f>$B73      +$C73      +$D73</f>
        <v>710403000</v>
      </c>
      <c r="F73" s="105">
        <f t="shared" ref="F73:O73" si="46">SUM(F9:F14,F17:F23,F26:F29,F32,F35:F39,F42:F52,F55:F58,F61:F65,F69:F70)</f>
        <v>710403000</v>
      </c>
      <c r="G73" s="106">
        <f t="shared" si="46"/>
        <v>63649000</v>
      </c>
      <c r="H73" s="105">
        <f t="shared" si="46"/>
        <v>294000</v>
      </c>
      <c r="I73" s="106">
        <f t="shared" si="46"/>
        <v>3726494</v>
      </c>
      <c r="J73" s="105">
        <f t="shared" si="46"/>
        <v>603000</v>
      </c>
      <c r="K73" s="106">
        <f t="shared" si="46"/>
        <v>337212</v>
      </c>
      <c r="L73" s="105">
        <f t="shared" si="46"/>
        <v>29119000</v>
      </c>
      <c r="M73" s="106">
        <f t="shared" si="46"/>
        <v>19553801</v>
      </c>
      <c r="N73" s="105">
        <f t="shared" si="46"/>
        <v>32043000</v>
      </c>
      <c r="O73" s="106">
        <f t="shared" si="46"/>
        <v>35604535</v>
      </c>
      <c r="P73" s="105">
        <f>$H73      +$J73      +$L73      +$N73</f>
        <v>62059000</v>
      </c>
      <c r="Q73" s="106">
        <f>$I73      +$K73      +$M73      +$O73</f>
        <v>59222042</v>
      </c>
      <c r="R73" s="61">
        <f>IF(($L73      =0),0,((($N73      -$L73      )/$L73      )*100))</f>
        <v>10.04155362478107</v>
      </c>
      <c r="S73" s="62">
        <f>IF(($M73      =0),0,((($O73      -$M73      )/$M73      )*100))</f>
        <v>82.084981840615029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97.501924617825892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93.044732831623435</v>
      </c>
      <c r="V73" s="105">
        <f>SUM(V9:V14,V17:V23,V26:V29,V32,V35:V39,V42:V52,V55:V58,V61:V65,V69:V70)</f>
        <v>0</v>
      </c>
      <c r="W73" s="106" t="s">
        <v>36</v>
      </c>
    </row>
    <row r="74" spans="1:23" ht="13.5" thickTop="1" x14ac:dyDescent="0.2">
      <c r="A74" s="66" t="s">
        <v>91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0" t="s">
        <v>10</v>
      </c>
      <c r="Q75" s="131"/>
      <c r="R75" s="132" t="s">
        <v>11</v>
      </c>
      <c r="S75" s="131"/>
      <c r="T75" s="132" t="s">
        <v>12</v>
      </c>
      <c r="U75" s="131"/>
      <c r="V75" s="130"/>
      <c r="W75" s="131"/>
    </row>
    <row r="76" spans="1:23" ht="67.5" x14ac:dyDescent="0.2">
      <c r="A76" s="77" t="s">
        <v>92</v>
      </c>
      <c r="B76" s="78" t="s">
        <v>93</v>
      </c>
      <c r="C76" s="78" t="s">
        <v>94</v>
      </c>
      <c r="D76" s="79" t="s">
        <v>17</v>
      </c>
      <c r="E76" s="78" t="s">
        <v>18</v>
      </c>
      <c r="F76" s="78" t="s">
        <v>19</v>
      </c>
      <c r="G76" s="78" t="s">
        <v>95</v>
      </c>
      <c r="H76" s="78" t="s">
        <v>96</v>
      </c>
      <c r="I76" s="80" t="s">
        <v>22</v>
      </c>
      <c r="J76" s="78" t="s">
        <v>97</v>
      </c>
      <c r="K76" s="80" t="s">
        <v>24</v>
      </c>
      <c r="L76" s="78" t="s">
        <v>98</v>
      </c>
      <c r="M76" s="80" t="s">
        <v>26</v>
      </c>
      <c r="N76" s="78" t="s">
        <v>99</v>
      </c>
      <c r="O76" s="80" t="s">
        <v>28</v>
      </c>
      <c r="P76" s="80" t="s">
        <v>100</v>
      </c>
      <c r="Q76" s="81" t="s">
        <v>30</v>
      </c>
      <c r="R76" s="82" t="s">
        <v>100</v>
      </c>
      <c r="S76" s="83" t="s">
        <v>30</v>
      </c>
      <c r="T76" s="82" t="s">
        <v>101</v>
      </c>
      <c r="U76" s="79" t="s">
        <v>32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123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124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125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126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127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128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102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103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IF(($L87      =0),0,((($N87      -$L87      )/$L87      )*100))</f>
        <v>0</v>
      </c>
      <c r="S87" s="90">
        <f t="shared" ref="S87:S94" si="52">IF(($M87      =0),0,((($O87      -$M87      )/$M87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110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111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129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87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130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131</v>
      </c>
    </row>
    <row r="117" spans="1:23" x14ac:dyDescent="0.2">
      <c r="A117" s="29" t="s">
        <v>132</v>
      </c>
    </row>
    <row r="118" spans="1:23" x14ac:dyDescent="0.2">
      <c r="A118" s="29" t="s">
        <v>133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134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135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136</v>
      </c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  <row r="126" spans="1:23" x14ac:dyDescent="0.2">
      <c r="A126" s="30"/>
      <c r="G126" s="30"/>
      <c r="W126" s="30"/>
    </row>
  </sheetData>
  <sheetProtection algorithmName="SHA-512" hashValue="QIKsBCG4x+nOC1mpcKSmze3VPJFK9ur84bmHxbfHGY1kJ0ToZjjMwLhZGRogrjiXfaq13axB2Xmc9HfAgULSbw==" saltValue="yIdLjt83gPbJSkdvwv4+XQ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5:Q75"/>
    <mergeCell ref="R75:S75"/>
    <mergeCell ref="T75:U75"/>
    <mergeCell ref="V75:W75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4" max="16383" man="1"/>
    <brk id="96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W126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1"/>
      <c r="W1" s="31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2"/>
      <c r="W2" s="32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2"/>
      <c r="W3" s="32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2"/>
      <c r="W4" s="32"/>
    </row>
    <row r="5" spans="1:23" ht="15" customHeight="1" x14ac:dyDescent="0.25">
      <c r="A5" s="137" t="s">
        <v>116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3"/>
      <c r="W5" s="33"/>
    </row>
    <row r="6" spans="1:23" ht="12.75" customHeight="1" x14ac:dyDescent="0.2">
      <c r="A6" s="34" t="s">
        <v>91</v>
      </c>
      <c r="B6" s="34" t="s">
        <v>91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IF(($L9       =0),0,((($N9       -$L9       )/$L9       )*100))</f>
        <v>0</v>
      </c>
      <c r="S9" s="49">
        <f>IF(($M9       =0),0,((($O9       -$M9       )/$M9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1550000</v>
      </c>
      <c r="C10" s="92"/>
      <c r="D10" s="92"/>
      <c r="E10" s="92">
        <f t="shared" ref="E10:E15" si="0">$B10      +$C10      +$D10</f>
        <v>1550000</v>
      </c>
      <c r="F10" s="93">
        <v>1550000</v>
      </c>
      <c r="G10" s="94">
        <v>1550000</v>
      </c>
      <c r="H10" s="93">
        <v>319000</v>
      </c>
      <c r="I10" s="94"/>
      <c r="J10" s="93">
        <v>532000</v>
      </c>
      <c r="K10" s="94"/>
      <c r="L10" s="93">
        <v>412000</v>
      </c>
      <c r="M10" s="94"/>
      <c r="N10" s="93">
        <v>76000</v>
      </c>
      <c r="O10" s="94"/>
      <c r="P10" s="93">
        <f t="shared" ref="P10:P15" si="1">$H10      +$J10      +$L10      +$N10</f>
        <v>1339000</v>
      </c>
      <c r="Q10" s="94">
        <f t="shared" ref="Q10:Q15" si="2">$I10      +$K10      +$M10      +$O10</f>
        <v>0</v>
      </c>
      <c r="R10" s="48">
        <f t="shared" ref="R10:R15" si="3">IF(($L10      =0),0,((($N10      -$L10      )/$L10      )*100))</f>
        <v>-81.553398058252426</v>
      </c>
      <c r="S10" s="49">
        <f t="shared" ref="S10:S15" si="4">IF(($M10      =0),0,((($O10      -$M10      )/$M10      )*100))</f>
        <v>0</v>
      </c>
      <c r="T10" s="48">
        <f t="shared" ref="T10:T14" si="5">IF(($E10      =0),0,(($P10      /$E10      )*100))</f>
        <v>86.387096774193552</v>
      </c>
      <c r="U10" s="50">
        <f t="shared" ref="U10:U14" si="6">IF(($E10      =0),0,(($Q10      /$E10      )*100))</f>
        <v>0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>
        <v>10000000</v>
      </c>
      <c r="C13" s="92">
        <v>-1180000</v>
      </c>
      <c r="D13" s="92"/>
      <c r="E13" s="92">
        <f t="shared" si="0"/>
        <v>8820000</v>
      </c>
      <c r="F13" s="93">
        <v>8820000</v>
      </c>
      <c r="G13" s="94">
        <v>8820000</v>
      </c>
      <c r="H13" s="93">
        <v>3848000</v>
      </c>
      <c r="I13" s="94">
        <v>1220180</v>
      </c>
      <c r="J13" s="93">
        <v>891000</v>
      </c>
      <c r="K13" s="94">
        <v>7848186</v>
      </c>
      <c r="L13" s="93"/>
      <c r="M13" s="94">
        <v>3106164</v>
      </c>
      <c r="N13" s="93">
        <v>4081000</v>
      </c>
      <c r="O13" s="94">
        <v>5362332</v>
      </c>
      <c r="P13" s="93">
        <f t="shared" si="1"/>
        <v>8820000</v>
      </c>
      <c r="Q13" s="94">
        <f t="shared" si="2"/>
        <v>17536862</v>
      </c>
      <c r="R13" s="48">
        <f t="shared" si="3"/>
        <v>0</v>
      </c>
      <c r="S13" s="49">
        <f t="shared" si="4"/>
        <v>72.635186036538954</v>
      </c>
      <c r="T13" s="48">
        <f t="shared" si="5"/>
        <v>100</v>
      </c>
      <c r="U13" s="50">
        <f t="shared" si="6"/>
        <v>198.83063492063494</v>
      </c>
      <c r="V13" s="93">
        <v>6551000</v>
      </c>
      <c r="W13" s="94" t="s">
        <v>36</v>
      </c>
    </row>
    <row r="14" spans="1:23" ht="12.95" customHeight="1" x14ac:dyDescent="0.2">
      <c r="A14" s="47" t="s">
        <v>41</v>
      </c>
      <c r="B14" s="92">
        <v>100000</v>
      </c>
      <c r="C14" s="92">
        <v>-100000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11650000</v>
      </c>
      <c r="C15" s="95">
        <f>SUM(C9:C14)</f>
        <v>-1280000</v>
      </c>
      <c r="D15" s="95"/>
      <c r="E15" s="95">
        <f t="shared" si="0"/>
        <v>10370000</v>
      </c>
      <c r="F15" s="96">
        <f t="shared" ref="F15:O15" si="7">SUM(F9:F14)</f>
        <v>10370000</v>
      </c>
      <c r="G15" s="97">
        <f t="shared" si="7"/>
        <v>10370000</v>
      </c>
      <c r="H15" s="96">
        <f t="shared" si="7"/>
        <v>4167000</v>
      </c>
      <c r="I15" s="97">
        <f t="shared" si="7"/>
        <v>1220180</v>
      </c>
      <c r="J15" s="96">
        <f t="shared" si="7"/>
        <v>1423000</v>
      </c>
      <c r="K15" s="97">
        <f t="shared" si="7"/>
        <v>7848186</v>
      </c>
      <c r="L15" s="96">
        <f t="shared" si="7"/>
        <v>412000</v>
      </c>
      <c r="M15" s="97">
        <f t="shared" si="7"/>
        <v>3106164</v>
      </c>
      <c r="N15" s="96">
        <f t="shared" si="7"/>
        <v>4157000</v>
      </c>
      <c r="O15" s="97">
        <f t="shared" si="7"/>
        <v>5362332</v>
      </c>
      <c r="P15" s="96">
        <f t="shared" si="1"/>
        <v>10159000</v>
      </c>
      <c r="Q15" s="97">
        <f t="shared" si="2"/>
        <v>17536862</v>
      </c>
      <c r="R15" s="52">
        <f t="shared" si="3"/>
        <v>908.98058252427188</v>
      </c>
      <c r="S15" s="53">
        <f t="shared" si="4"/>
        <v>72.635186036538954</v>
      </c>
      <c r="T15" s="52">
        <f>IF((SUM($E9:$E13))=0,0,(P15/(SUM($E9:$E13))*100))</f>
        <v>97.965284474445511</v>
      </c>
      <c r="U15" s="54">
        <f>IF((SUM($E9:$E13))=0,0,(Q15/(SUM($E9:$E13))*100))</f>
        <v>169.11149469623916</v>
      </c>
      <c r="V15" s="96">
        <f>SUM(V9:V14)</f>
        <v>6551000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IF(($L17      =0),0,((($N17      -$L17      )/$L17      )*100))</f>
        <v>0</v>
      </c>
      <c r="S17" s="49">
        <f t="shared" ref="S17:S24" si="12">IF(($M17      =0),0,((($O17      -$M17      )/$M17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IF(($L26      =0),0,((($N26      -$L26      )/$L26      )*100))</f>
        <v>0</v>
      </c>
      <c r="S26" s="49">
        <f>IF(($M26      =0),0,((($O26      -$M26      )/$M26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IF(($L27      =0),0,((($N27      -$L27      )/$L27      )*100))</f>
        <v>0</v>
      </c>
      <c r="S27" s="49">
        <f>IF(($M27      =0),0,((($O27      -$M27      )/$M27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IF(($L28      =0),0,((($N28      -$L28      )/$L28      )*100))</f>
        <v>0</v>
      </c>
      <c r="S28" s="49">
        <f>IF(($M28      =0),0,((($O28      -$M28      )/$M28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IF(($L29      =0),0,((($N29      -$L29      )/$L29      )*100))</f>
        <v>0</v>
      </c>
      <c r="S29" s="49">
        <f>IF(($M29      =0),0,((($O29      -$M29      )/$M29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IF(($L30      =0),0,((($N30      -$L30      )/$L30      )*100))</f>
        <v>0</v>
      </c>
      <c r="S30" s="53">
        <f>IF(($M30      =0),0,((($O30      -$M30      )/$M30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3768000</v>
      </c>
      <c r="C32" s="92"/>
      <c r="D32" s="92"/>
      <c r="E32" s="92">
        <f>$B32      +$C32      +$D32</f>
        <v>3768000</v>
      </c>
      <c r="F32" s="93">
        <v>3768000</v>
      </c>
      <c r="G32" s="94">
        <v>3768000</v>
      </c>
      <c r="H32" s="93">
        <v>1838000</v>
      </c>
      <c r="I32" s="94"/>
      <c r="J32" s="93">
        <v>799000</v>
      </c>
      <c r="K32" s="94"/>
      <c r="L32" s="93">
        <v>211000</v>
      </c>
      <c r="M32" s="94"/>
      <c r="N32" s="93"/>
      <c r="O32" s="94"/>
      <c r="P32" s="93">
        <f>$H32      +$J32      +$L32      +$N32</f>
        <v>2848000</v>
      </c>
      <c r="Q32" s="94">
        <f>$I32      +$K32      +$M32      +$O32</f>
        <v>0</v>
      </c>
      <c r="R32" s="48">
        <f>IF(($L32      =0),0,((($N32      -$L32      )/$L32      )*100))</f>
        <v>-100</v>
      </c>
      <c r="S32" s="49">
        <f>IF(($M32      =0),0,((($O32      -$M32      )/$M32      )*100))</f>
        <v>0</v>
      </c>
      <c r="T32" s="48">
        <f>IF(($E32      =0),0,(($P32      /$E32      )*100))</f>
        <v>75.583864118895974</v>
      </c>
      <c r="U32" s="50">
        <f>IF(($E32      =0),0,(($Q32      /$E32      )*100))</f>
        <v>0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3768000</v>
      </c>
      <c r="C33" s="95">
        <f>C32</f>
        <v>0</v>
      </c>
      <c r="D33" s="95"/>
      <c r="E33" s="95">
        <f>$B33      +$C33      +$D33</f>
        <v>3768000</v>
      </c>
      <c r="F33" s="96">
        <f t="shared" ref="F33:O33" si="17">F32</f>
        <v>3768000</v>
      </c>
      <c r="G33" s="97">
        <f t="shared" si="17"/>
        <v>3768000</v>
      </c>
      <c r="H33" s="96">
        <f t="shared" si="17"/>
        <v>1838000</v>
      </c>
      <c r="I33" s="97">
        <f t="shared" si="17"/>
        <v>0</v>
      </c>
      <c r="J33" s="96">
        <f t="shared" si="17"/>
        <v>799000</v>
      </c>
      <c r="K33" s="97">
        <f t="shared" si="17"/>
        <v>0</v>
      </c>
      <c r="L33" s="96">
        <f t="shared" si="17"/>
        <v>211000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2848000</v>
      </c>
      <c r="Q33" s="97">
        <f>$I33      +$K33      +$M33      +$O33</f>
        <v>0</v>
      </c>
      <c r="R33" s="52">
        <f>IF(($L33      =0),0,((($N33      -$L33      )/$L33      )*100))</f>
        <v>-100</v>
      </c>
      <c r="S33" s="53">
        <f>IF(($M33      =0),0,((($O33      -$M33      )/$M33      )*100))</f>
        <v>0</v>
      </c>
      <c r="T33" s="52">
        <f>IF($E33   =0,0,($P33   /$E33   )*100)</f>
        <v>75.583864118895974</v>
      </c>
      <c r="U33" s="54">
        <f>IF($E33   =0,0,($Q33   /$E33   )*100)</f>
        <v>0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25212000</v>
      </c>
      <c r="C35" s="92">
        <v>-4000000</v>
      </c>
      <c r="D35" s="92"/>
      <c r="E35" s="92">
        <f t="shared" ref="E35:E40" si="18">$B35      +$C35      +$D35</f>
        <v>21212000</v>
      </c>
      <c r="F35" s="93">
        <v>21212000</v>
      </c>
      <c r="G35" s="94">
        <v>21212000</v>
      </c>
      <c r="H35" s="93"/>
      <c r="I35" s="94"/>
      <c r="J35" s="93"/>
      <c r="K35" s="94">
        <v>7190760</v>
      </c>
      <c r="L35" s="93">
        <v>9689000</v>
      </c>
      <c r="M35" s="94">
        <v>2296553</v>
      </c>
      <c r="N35" s="93">
        <v>1825000</v>
      </c>
      <c r="O35" s="94">
        <v>4778150</v>
      </c>
      <c r="P35" s="93">
        <f t="shared" ref="P35:P40" si="19">$H35      +$J35      +$L35      +$N35</f>
        <v>11514000</v>
      </c>
      <c r="Q35" s="94">
        <f t="shared" ref="Q35:Q40" si="20">$I35      +$K35      +$M35      +$O35</f>
        <v>14265463</v>
      </c>
      <c r="R35" s="48">
        <f t="shared" ref="R35:R40" si="21">IF(($L35      =0),0,((($N35      -$L35      )/$L35      )*100))</f>
        <v>-81.16420683249045</v>
      </c>
      <c r="S35" s="49">
        <f t="shared" ref="S35:S40" si="22">IF(($M35      =0),0,((($O35      -$M35      )/$M35      )*100))</f>
        <v>108.05746699510092</v>
      </c>
      <c r="T35" s="48">
        <f t="shared" ref="T35:T39" si="23">IF(($E35      =0),0,(($P35      /$E35      )*100))</f>
        <v>54.280595889119368</v>
      </c>
      <c r="U35" s="50">
        <f t="shared" ref="U35:U39" si="24">IF(($E35      =0),0,(($Q35      /$E35      )*100))</f>
        <v>67.25185272487272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/>
      <c r="C36" s="92"/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25212000</v>
      </c>
      <c r="C40" s="95">
        <f>SUM(C35:C39)</f>
        <v>-4000000</v>
      </c>
      <c r="D40" s="95"/>
      <c r="E40" s="95">
        <f t="shared" si="18"/>
        <v>21212000</v>
      </c>
      <c r="F40" s="96">
        <f t="shared" ref="F40:O40" si="25">SUM(F35:F39)</f>
        <v>21212000</v>
      </c>
      <c r="G40" s="97">
        <f t="shared" si="25"/>
        <v>21212000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7190760</v>
      </c>
      <c r="L40" s="96">
        <f t="shared" si="25"/>
        <v>9689000</v>
      </c>
      <c r="M40" s="97">
        <f t="shared" si="25"/>
        <v>2296553</v>
      </c>
      <c r="N40" s="96">
        <f t="shared" si="25"/>
        <v>1825000</v>
      </c>
      <c r="O40" s="97">
        <f t="shared" si="25"/>
        <v>4778150</v>
      </c>
      <c r="P40" s="96">
        <f t="shared" si="19"/>
        <v>11514000</v>
      </c>
      <c r="Q40" s="97">
        <f t="shared" si="20"/>
        <v>14265463</v>
      </c>
      <c r="R40" s="52">
        <f t="shared" si="21"/>
        <v>-81.16420683249045</v>
      </c>
      <c r="S40" s="53">
        <f t="shared" si="22"/>
        <v>108.05746699510092</v>
      </c>
      <c r="T40" s="52">
        <f>IF((+$E35+$E38) =0,0,(P40   /(+$E35+$E38) )*100)</f>
        <v>54.280595889119368</v>
      </c>
      <c r="U40" s="54">
        <f>IF((+$E35+$E38) =0,0,(Q40   /(+$E35+$E38) )*100)</f>
        <v>67.25185272487272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IF(($L42      =0),0,((($N42      -$L42      )/$L42      )*100))</f>
        <v>0</v>
      </c>
      <c r="S42" s="49">
        <f t="shared" ref="S42:S53" si="30">IF(($M42      =0),0,((($O42      -$M42      )/$M42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>
        <v>80000000</v>
      </c>
      <c r="C44" s="92">
        <v>-50000000</v>
      </c>
      <c r="D44" s="92"/>
      <c r="E44" s="92">
        <f t="shared" si="26"/>
        <v>30000000</v>
      </c>
      <c r="F44" s="93">
        <v>30000000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>
        <v>19712000</v>
      </c>
      <c r="C51" s="92"/>
      <c r="D51" s="92"/>
      <c r="E51" s="92">
        <f t="shared" si="26"/>
        <v>19712000</v>
      </c>
      <c r="F51" s="93">
        <v>19712000</v>
      </c>
      <c r="G51" s="94">
        <v>19712000</v>
      </c>
      <c r="H51" s="93">
        <v>1447000</v>
      </c>
      <c r="I51" s="94"/>
      <c r="J51" s="93">
        <v>8322000</v>
      </c>
      <c r="K51" s="94">
        <v>3065364</v>
      </c>
      <c r="L51" s="93">
        <v>7453000</v>
      </c>
      <c r="M51" s="94">
        <v>7784865</v>
      </c>
      <c r="N51" s="93">
        <v>2441000</v>
      </c>
      <c r="O51" s="94">
        <v>10087179</v>
      </c>
      <c r="P51" s="93">
        <f t="shared" si="27"/>
        <v>19663000</v>
      </c>
      <c r="Q51" s="94">
        <f t="shared" si="28"/>
        <v>20937408</v>
      </c>
      <c r="R51" s="48">
        <f t="shared" si="29"/>
        <v>-67.248088018247685</v>
      </c>
      <c r="S51" s="49">
        <f t="shared" si="30"/>
        <v>29.574231537733798</v>
      </c>
      <c r="T51" s="48">
        <f t="shared" si="31"/>
        <v>99.751420454545453</v>
      </c>
      <c r="U51" s="50">
        <f t="shared" si="32"/>
        <v>106.21655844155843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99712000</v>
      </c>
      <c r="C53" s="95">
        <f>SUM(C42:C52)</f>
        <v>-50000000</v>
      </c>
      <c r="D53" s="95"/>
      <c r="E53" s="95">
        <f t="shared" si="26"/>
        <v>49712000</v>
      </c>
      <c r="F53" s="96">
        <f t="shared" ref="F53:O53" si="33">SUM(F42:F52)</f>
        <v>49712000</v>
      </c>
      <c r="G53" s="97">
        <f t="shared" si="33"/>
        <v>19712000</v>
      </c>
      <c r="H53" s="96">
        <f t="shared" si="33"/>
        <v>1447000</v>
      </c>
      <c r="I53" s="97">
        <f t="shared" si="33"/>
        <v>0</v>
      </c>
      <c r="J53" s="96">
        <f t="shared" si="33"/>
        <v>8322000</v>
      </c>
      <c r="K53" s="97">
        <f t="shared" si="33"/>
        <v>3065364</v>
      </c>
      <c r="L53" s="96">
        <f t="shared" si="33"/>
        <v>7453000</v>
      </c>
      <c r="M53" s="97">
        <f t="shared" si="33"/>
        <v>7784865</v>
      </c>
      <c r="N53" s="96">
        <f t="shared" si="33"/>
        <v>2441000</v>
      </c>
      <c r="O53" s="97">
        <f t="shared" si="33"/>
        <v>10087179</v>
      </c>
      <c r="P53" s="96">
        <f t="shared" si="27"/>
        <v>19663000</v>
      </c>
      <c r="Q53" s="97">
        <f t="shared" si="28"/>
        <v>20937408</v>
      </c>
      <c r="R53" s="52">
        <f t="shared" si="29"/>
        <v>-67.248088018247685</v>
      </c>
      <c r="S53" s="53">
        <f t="shared" si="30"/>
        <v>29.574231537733798</v>
      </c>
      <c r="T53" s="52">
        <f>IF((+$E43+$E45+$E47+$E48+$E51) =0,0,(P53   /(+$E43+$E45+$E47+$E48+$E51) )*100)</f>
        <v>99.751420454545453</v>
      </c>
      <c r="U53" s="54">
        <f>IF((+$E43+$E45+$E47+$E48+$E51) =0,0,(Q53   /(+$E43+$E45+$E47+$E48+$E51) )*100)</f>
        <v>106.21655844155843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IF(($L55      =0),0,((($N55      -$L55      )/$L55      )*100))</f>
        <v>0</v>
      </c>
      <c r="S55" s="49">
        <f>IF(($M55      =0),0,((($O55      -$M55      )/$M55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IF(($L56      =0),0,((($N56      -$L56      )/$L56      )*100))</f>
        <v>0</v>
      </c>
      <c r="S56" s="49">
        <f>IF(($M56      =0),0,((($O56      -$M56      )/$M56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IF(($L57      =0),0,((($N57      -$L57      )/$L57      )*100))</f>
        <v>0</v>
      </c>
      <c r="S57" s="49">
        <f>IF(($M57      =0),0,((($O57      -$M57      )/$M57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IF(($L58      =0),0,((($N58      -$L58      )/$L58      )*100))</f>
        <v>0</v>
      </c>
      <c r="S58" s="49">
        <f>IF(($M58      =0),0,((($O58      -$M58      )/$M58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IF(($L59      =0),0,((($N59      -$L59      )/$L59      )*100))</f>
        <v>0</v>
      </c>
      <c r="S59" s="58">
        <f>IF(($M59      =0),0,((($O59      -$M59      )/$M59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IF(($L61      =0),0,((($N61      -$L61      )/$L61      )*100))</f>
        <v>0</v>
      </c>
      <c r="S61" s="49">
        <f t="shared" ref="S61:S67" si="39">IF(($M61      =0),0,((($O61      -$M61      )/$M61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140342000</v>
      </c>
      <c r="C67" s="104">
        <f>SUM(C9:C14,C17:C23,C26:C29,C32,C35:C39,C42:C52,C55:C58,C61:C65)</f>
        <v>-55280000</v>
      </c>
      <c r="D67" s="104"/>
      <c r="E67" s="104">
        <f t="shared" si="35"/>
        <v>85062000</v>
      </c>
      <c r="F67" s="105">
        <f t="shared" ref="F67:O67" si="43">SUM(F9:F14,F17:F23,F26:F29,F32,F35:F39,F42:F52,F55:F58,F61:F65)</f>
        <v>85062000</v>
      </c>
      <c r="G67" s="106">
        <f t="shared" si="43"/>
        <v>55062000</v>
      </c>
      <c r="H67" s="105">
        <f t="shared" si="43"/>
        <v>7452000</v>
      </c>
      <c r="I67" s="106">
        <f t="shared" si="43"/>
        <v>1220180</v>
      </c>
      <c r="J67" s="105">
        <f t="shared" si="43"/>
        <v>10544000</v>
      </c>
      <c r="K67" s="106">
        <f t="shared" si="43"/>
        <v>18104310</v>
      </c>
      <c r="L67" s="105">
        <f t="shared" si="43"/>
        <v>17765000</v>
      </c>
      <c r="M67" s="106">
        <f t="shared" si="43"/>
        <v>13187582</v>
      </c>
      <c r="N67" s="105">
        <f t="shared" si="43"/>
        <v>8423000</v>
      </c>
      <c r="O67" s="106">
        <f t="shared" si="43"/>
        <v>20227661</v>
      </c>
      <c r="P67" s="105">
        <f t="shared" si="36"/>
        <v>44184000</v>
      </c>
      <c r="Q67" s="106">
        <f t="shared" si="37"/>
        <v>52739733</v>
      </c>
      <c r="R67" s="61">
        <f t="shared" si="38"/>
        <v>-52.586546580354629</v>
      </c>
      <c r="S67" s="62">
        <f t="shared" si="39"/>
        <v>53.384153364885236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80.244088482074744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95.782450691947261</v>
      </c>
      <c r="V67" s="105">
        <f>SUM(V9:V14,V17:V23,V26:V29,V32,V35:V39,V42:V52,V55:V58,V61:V65)</f>
        <v>6551000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37385000</v>
      </c>
      <c r="C69" s="92">
        <v>-2500000</v>
      </c>
      <c r="D69" s="92"/>
      <c r="E69" s="92">
        <f>$B69      +$C69      +$D69</f>
        <v>34885000</v>
      </c>
      <c r="F69" s="93">
        <v>34885000</v>
      </c>
      <c r="G69" s="94">
        <v>34885000</v>
      </c>
      <c r="H69" s="93">
        <v>3245000</v>
      </c>
      <c r="I69" s="94">
        <v>3934054</v>
      </c>
      <c r="J69" s="93">
        <v>9925000</v>
      </c>
      <c r="K69" s="94">
        <v>9352989</v>
      </c>
      <c r="L69" s="93">
        <v>3410000</v>
      </c>
      <c r="M69" s="94">
        <v>7696540</v>
      </c>
      <c r="N69" s="93">
        <v>12345000</v>
      </c>
      <c r="O69" s="94">
        <v>12563875</v>
      </c>
      <c r="P69" s="93">
        <f>$H69      +$J69      +$L69      +$N69</f>
        <v>28925000</v>
      </c>
      <c r="Q69" s="94">
        <f>$I69      +$K69      +$M69      +$O69</f>
        <v>33547458</v>
      </c>
      <c r="R69" s="48">
        <f>IF(($L69      =0),0,((($N69      -$L69      )/$L69      )*100))</f>
        <v>262.02346041055716</v>
      </c>
      <c r="S69" s="49">
        <f>IF(($M69      =0),0,((($O69      -$M69      )/$M69      )*100))</f>
        <v>63.240560043863866</v>
      </c>
      <c r="T69" s="48">
        <f>IF(($E69      =0),0,(($P69      /$E69      )*100))</f>
        <v>82.915293105919446</v>
      </c>
      <c r="U69" s="50">
        <f>IF(($E69      =0),0,(($Q69      /$E69      )*100))</f>
        <v>96.16585351870431</v>
      </c>
      <c r="V69" s="93">
        <v>0</v>
      </c>
      <c r="W69" s="94" t="s">
        <v>36</v>
      </c>
    </row>
    <row r="70" spans="1:23" s="64" customFormat="1" ht="12.95" customHeight="1" x14ac:dyDescent="0.2">
      <c r="A70" s="63" t="s">
        <v>89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IF(($L70      =0),0,((($N70      -$L70      )/$L70      )*100))</f>
        <v>0</v>
      </c>
      <c r="S70" s="49">
        <f>IF(($M70      =0),0,((($O70      -$M70      )/$M70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36</v>
      </c>
      <c r="W70" s="94" t="s">
        <v>36</v>
      </c>
    </row>
    <row r="71" spans="1:23" ht="12.95" customHeight="1" x14ac:dyDescent="0.2">
      <c r="A71" s="56" t="s">
        <v>42</v>
      </c>
      <c r="B71" s="101">
        <f>SUM(B69:B70)</f>
        <v>37385000</v>
      </c>
      <c r="C71" s="101">
        <f>SUM(C69:C70)</f>
        <v>-2500000</v>
      </c>
      <c r="D71" s="101"/>
      <c r="E71" s="101">
        <f>$B71      +$C71      +$D71</f>
        <v>34885000</v>
      </c>
      <c r="F71" s="102">
        <f t="shared" ref="F71:O71" si="44">SUM(F69:F70)</f>
        <v>34885000</v>
      </c>
      <c r="G71" s="103">
        <f t="shared" si="44"/>
        <v>34885000</v>
      </c>
      <c r="H71" s="102">
        <f t="shared" si="44"/>
        <v>3245000</v>
      </c>
      <c r="I71" s="103">
        <f t="shared" si="44"/>
        <v>3934054</v>
      </c>
      <c r="J71" s="102">
        <f t="shared" si="44"/>
        <v>9925000</v>
      </c>
      <c r="K71" s="103">
        <f t="shared" si="44"/>
        <v>9352989</v>
      </c>
      <c r="L71" s="102">
        <f t="shared" si="44"/>
        <v>3410000</v>
      </c>
      <c r="M71" s="103">
        <f t="shared" si="44"/>
        <v>7696540</v>
      </c>
      <c r="N71" s="102">
        <f t="shared" si="44"/>
        <v>12345000</v>
      </c>
      <c r="O71" s="103">
        <f t="shared" si="44"/>
        <v>12563875</v>
      </c>
      <c r="P71" s="102">
        <f>$H71      +$J71      +$L71      +$N71</f>
        <v>28925000</v>
      </c>
      <c r="Q71" s="103">
        <f>$I71      +$K71      +$M71      +$O71</f>
        <v>33547458</v>
      </c>
      <c r="R71" s="57">
        <f>IF(($L71      =0),0,((($N71      -$L71      )/$L71      )*100))</f>
        <v>262.02346041055716</v>
      </c>
      <c r="S71" s="58">
        <f>IF(($M71      =0),0,((($O71      -$M71      )/$M71      )*100))</f>
        <v>63.240560043863866</v>
      </c>
      <c r="T71" s="57">
        <f>IF(($E69      =0),0,(($P69      /$E69      )*100))</f>
        <v>82.915293105919446</v>
      </c>
      <c r="U71" s="59">
        <f>IF($E69   =0,0,($Q69   /$E69 )*100)</f>
        <v>96.16585351870431</v>
      </c>
      <c r="V71" s="102">
        <f>SUM(V69:V70)</f>
        <v>0</v>
      </c>
      <c r="W71" s="103" t="s">
        <v>36</v>
      </c>
    </row>
    <row r="72" spans="1:23" ht="12.95" customHeight="1" x14ac:dyDescent="0.2">
      <c r="A72" s="60" t="s">
        <v>87</v>
      </c>
      <c r="B72" s="104">
        <f>SUM(B69:B70)</f>
        <v>37385000</v>
      </c>
      <c r="C72" s="104">
        <f>SUM(C69:C70)</f>
        <v>-2500000</v>
      </c>
      <c r="D72" s="104"/>
      <c r="E72" s="104">
        <f>$B72      +$C72      +$D72</f>
        <v>34885000</v>
      </c>
      <c r="F72" s="105">
        <f t="shared" ref="F72:O72" si="45">SUM(F69:F70)</f>
        <v>34885000</v>
      </c>
      <c r="G72" s="106">
        <f t="shared" si="45"/>
        <v>34885000</v>
      </c>
      <c r="H72" s="105">
        <f t="shared" si="45"/>
        <v>3245000</v>
      </c>
      <c r="I72" s="106">
        <f t="shared" si="45"/>
        <v>3934054</v>
      </c>
      <c r="J72" s="105">
        <f t="shared" si="45"/>
        <v>9925000</v>
      </c>
      <c r="K72" s="106">
        <f t="shared" si="45"/>
        <v>9352989</v>
      </c>
      <c r="L72" s="105">
        <f t="shared" si="45"/>
        <v>3410000</v>
      </c>
      <c r="M72" s="106">
        <f t="shared" si="45"/>
        <v>7696540</v>
      </c>
      <c r="N72" s="105">
        <f t="shared" si="45"/>
        <v>12345000</v>
      </c>
      <c r="O72" s="106">
        <f t="shared" si="45"/>
        <v>12563875</v>
      </c>
      <c r="P72" s="105">
        <f>$H72      +$J72      +$L72      +$N72</f>
        <v>28925000</v>
      </c>
      <c r="Q72" s="106">
        <f>$I72      +$K72      +$M72      +$O72</f>
        <v>33547458</v>
      </c>
      <c r="R72" s="61">
        <f>IF(($L72      =0),0,((($N72      -$L72      )/$L72      )*100))</f>
        <v>262.02346041055716</v>
      </c>
      <c r="S72" s="62">
        <f>IF(($M72      =0),0,((($O72      -$M72      )/$M72      )*100))</f>
        <v>63.240560043863866</v>
      </c>
      <c r="T72" s="61">
        <f>IF(($E69      =0),0,(($P69      /$E69      )*100))</f>
        <v>82.915293105919446</v>
      </c>
      <c r="U72" s="65">
        <f>IF($E69   =0,0,($Q69   /$E69 )*100)</f>
        <v>96.16585351870431</v>
      </c>
      <c r="V72" s="105">
        <f>SUM(V69:V70)</f>
        <v>0</v>
      </c>
      <c r="W72" s="106" t="s">
        <v>36</v>
      </c>
    </row>
    <row r="73" spans="1:23" ht="12.95" customHeight="1" thickBot="1" x14ac:dyDescent="0.25">
      <c r="A73" s="60" t="s">
        <v>90</v>
      </c>
      <c r="B73" s="104">
        <f>SUM(B9:B14,B17:B23,B26:B29,B32,B35:B39,B42:B52,B55:B58,B61:B65,B69:B70)</f>
        <v>177727000</v>
      </c>
      <c r="C73" s="104">
        <f>SUM(C9:C14,C17:C23,C26:C29,C32,C35:C39,C42:C52,C55:C58,C61:C65,C69:C70)</f>
        <v>-57780000</v>
      </c>
      <c r="D73" s="104"/>
      <c r="E73" s="104">
        <f>$B73      +$C73      +$D73</f>
        <v>119947000</v>
      </c>
      <c r="F73" s="105">
        <f t="shared" ref="F73:O73" si="46">SUM(F9:F14,F17:F23,F26:F29,F32,F35:F39,F42:F52,F55:F58,F61:F65,F69:F70)</f>
        <v>119947000</v>
      </c>
      <c r="G73" s="106">
        <f t="shared" si="46"/>
        <v>89947000</v>
      </c>
      <c r="H73" s="105">
        <f t="shared" si="46"/>
        <v>10697000</v>
      </c>
      <c r="I73" s="106">
        <f t="shared" si="46"/>
        <v>5154234</v>
      </c>
      <c r="J73" s="105">
        <f t="shared" si="46"/>
        <v>20469000</v>
      </c>
      <c r="K73" s="106">
        <f t="shared" si="46"/>
        <v>27457299</v>
      </c>
      <c r="L73" s="105">
        <f t="shared" si="46"/>
        <v>21175000</v>
      </c>
      <c r="M73" s="106">
        <f t="shared" si="46"/>
        <v>20884122</v>
      </c>
      <c r="N73" s="105">
        <f t="shared" si="46"/>
        <v>20768000</v>
      </c>
      <c r="O73" s="106">
        <f t="shared" si="46"/>
        <v>32791536</v>
      </c>
      <c r="P73" s="105">
        <f>$H73      +$J73      +$L73      +$N73</f>
        <v>73109000</v>
      </c>
      <c r="Q73" s="106">
        <f>$I73      +$K73      +$M73      +$O73</f>
        <v>86287191</v>
      </c>
      <c r="R73" s="61">
        <f>IF(($L73      =0),0,((($N73      -$L73      )/$L73      )*100))</f>
        <v>-1.9220779220779223</v>
      </c>
      <c r="S73" s="62">
        <f>IF(($M73      =0),0,((($O73      -$M73      )/$M73      )*100))</f>
        <v>57.016588966488513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81.280087162440111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95.931149454678859</v>
      </c>
      <c r="V73" s="105">
        <f>SUM(V9:V14,V17:V23,V26:V29,V32,V35:V39,V42:V52,V55:V58,V61:V65,V69:V70)</f>
        <v>6551000</v>
      </c>
      <c r="W73" s="106" t="s">
        <v>36</v>
      </c>
    </row>
    <row r="74" spans="1:23" ht="13.5" thickTop="1" x14ac:dyDescent="0.2">
      <c r="A74" s="66" t="s">
        <v>91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0" t="s">
        <v>10</v>
      </c>
      <c r="Q75" s="131"/>
      <c r="R75" s="132" t="s">
        <v>11</v>
      </c>
      <c r="S75" s="131"/>
      <c r="T75" s="132" t="s">
        <v>12</v>
      </c>
      <c r="U75" s="131"/>
      <c r="V75" s="130"/>
      <c r="W75" s="131"/>
    </row>
    <row r="76" spans="1:23" ht="67.5" x14ac:dyDescent="0.2">
      <c r="A76" s="77" t="s">
        <v>92</v>
      </c>
      <c r="B76" s="78" t="s">
        <v>93</v>
      </c>
      <c r="C76" s="78" t="s">
        <v>94</v>
      </c>
      <c r="D76" s="79" t="s">
        <v>17</v>
      </c>
      <c r="E76" s="78" t="s">
        <v>18</v>
      </c>
      <c r="F76" s="78" t="s">
        <v>19</v>
      </c>
      <c r="G76" s="78" t="s">
        <v>95</v>
      </c>
      <c r="H76" s="78" t="s">
        <v>96</v>
      </c>
      <c r="I76" s="80" t="s">
        <v>22</v>
      </c>
      <c r="J76" s="78" t="s">
        <v>97</v>
      </c>
      <c r="K76" s="80" t="s">
        <v>24</v>
      </c>
      <c r="L76" s="78" t="s">
        <v>98</v>
      </c>
      <c r="M76" s="80" t="s">
        <v>26</v>
      </c>
      <c r="N76" s="78" t="s">
        <v>99</v>
      </c>
      <c r="O76" s="80" t="s">
        <v>28</v>
      </c>
      <c r="P76" s="80" t="s">
        <v>100</v>
      </c>
      <c r="Q76" s="81" t="s">
        <v>30</v>
      </c>
      <c r="R76" s="82" t="s">
        <v>100</v>
      </c>
      <c r="S76" s="83" t="s">
        <v>30</v>
      </c>
      <c r="T76" s="82" t="s">
        <v>101</v>
      </c>
      <c r="U76" s="79" t="s">
        <v>32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123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124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125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126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127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128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102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103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IF(($L87      =0),0,((($N87      -$L87      )/$L87      )*100))</f>
        <v>0</v>
      </c>
      <c r="S87" s="90">
        <f t="shared" ref="S87:S94" si="52">IF(($M87      =0),0,((($O87      -$M87      )/$M87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110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111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129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87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130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131</v>
      </c>
    </row>
    <row r="117" spans="1:23" x14ac:dyDescent="0.2">
      <c r="A117" s="29" t="s">
        <v>132</v>
      </c>
    </row>
    <row r="118" spans="1:23" x14ac:dyDescent="0.2">
      <c r="A118" s="29" t="s">
        <v>133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134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135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136</v>
      </c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  <row r="126" spans="1:23" x14ac:dyDescent="0.2">
      <c r="A126" s="30"/>
      <c r="G126" s="30"/>
      <c r="W126" s="30"/>
    </row>
  </sheetData>
  <sheetProtection algorithmName="SHA-512" hashValue="Xv32tE0uvMrdEvd3S7DcNnFzeWSCK4dmGYFWAeH4iUXVgtpaFT9yXRSQbxt12Bf+SyOTRcHkkBO4q+/lW+KyMA==" saltValue="ONYMQyw+jZDRYXaNUx6/8w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5:Q75"/>
    <mergeCell ref="R75:S75"/>
    <mergeCell ref="T75:U75"/>
    <mergeCell ref="V75:W75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4" max="16383" man="1"/>
    <brk id="96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W126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1"/>
      <c r="W1" s="31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2"/>
      <c r="W2" s="32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2"/>
      <c r="W3" s="32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2"/>
      <c r="W4" s="32"/>
    </row>
    <row r="5" spans="1:23" ht="15" customHeight="1" x14ac:dyDescent="0.25">
      <c r="A5" s="137" t="s">
        <v>117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3"/>
      <c r="W5" s="33"/>
    </row>
    <row r="6" spans="1:23" ht="12.75" customHeight="1" x14ac:dyDescent="0.2">
      <c r="A6" s="34" t="s">
        <v>91</v>
      </c>
      <c r="B6" s="34" t="s">
        <v>91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IF(($L9       =0),0,((($N9       -$L9       )/$L9       )*100))</f>
        <v>0</v>
      </c>
      <c r="S9" s="49">
        <f>IF(($M9       =0),0,((($O9       -$M9       )/$M9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1950000</v>
      </c>
      <c r="C10" s="92"/>
      <c r="D10" s="92"/>
      <c r="E10" s="92">
        <f t="shared" ref="E10:E15" si="0">$B10      +$C10      +$D10</f>
        <v>1950000</v>
      </c>
      <c r="F10" s="93">
        <v>1950000</v>
      </c>
      <c r="G10" s="94">
        <v>1950000</v>
      </c>
      <c r="H10" s="93">
        <v>88000</v>
      </c>
      <c r="I10" s="94">
        <v>6000</v>
      </c>
      <c r="J10" s="93">
        <v>367000</v>
      </c>
      <c r="K10" s="94">
        <v>295429</v>
      </c>
      <c r="L10" s="93">
        <v>28000</v>
      </c>
      <c r="M10" s="94"/>
      <c r="N10" s="93">
        <v>1467000</v>
      </c>
      <c r="O10" s="94">
        <v>1252197</v>
      </c>
      <c r="P10" s="93">
        <f t="shared" ref="P10:P15" si="1">$H10      +$J10      +$L10      +$N10</f>
        <v>1950000</v>
      </c>
      <c r="Q10" s="94">
        <f t="shared" ref="Q10:Q15" si="2">$I10      +$K10      +$M10      +$O10</f>
        <v>1553626</v>
      </c>
      <c r="R10" s="48">
        <f t="shared" ref="R10:R15" si="3">IF(($L10      =0),0,((($N10      -$L10      )/$L10      )*100))</f>
        <v>5139.2857142857147</v>
      </c>
      <c r="S10" s="49">
        <f t="shared" ref="S10:S15" si="4">IF(($M10      =0),0,((($O10      -$M10      )/$M10      )*100))</f>
        <v>0</v>
      </c>
      <c r="T10" s="48">
        <f t="shared" ref="T10:T14" si="5">IF(($E10      =0),0,(($P10      /$E10      )*100))</f>
        <v>100</v>
      </c>
      <c r="U10" s="50">
        <f t="shared" ref="U10:U14" si="6">IF(($E10      =0),0,(($Q10      /$E10      )*100))</f>
        <v>79.673128205128208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>
        <v>500000</v>
      </c>
      <c r="C14" s="92">
        <v>-400000</v>
      </c>
      <c r="D14" s="92"/>
      <c r="E14" s="92">
        <f t="shared" si="0"/>
        <v>100000</v>
      </c>
      <c r="F14" s="93">
        <v>100000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2450000</v>
      </c>
      <c r="C15" s="95">
        <f>SUM(C9:C14)</f>
        <v>-400000</v>
      </c>
      <c r="D15" s="95"/>
      <c r="E15" s="95">
        <f t="shared" si="0"/>
        <v>2050000</v>
      </c>
      <c r="F15" s="96">
        <f t="shared" ref="F15:O15" si="7">SUM(F9:F14)</f>
        <v>2050000</v>
      </c>
      <c r="G15" s="97">
        <f t="shared" si="7"/>
        <v>1950000</v>
      </c>
      <c r="H15" s="96">
        <f t="shared" si="7"/>
        <v>88000</v>
      </c>
      <c r="I15" s="97">
        <f t="shared" si="7"/>
        <v>6000</v>
      </c>
      <c r="J15" s="96">
        <f t="shared" si="7"/>
        <v>367000</v>
      </c>
      <c r="K15" s="97">
        <f t="shared" si="7"/>
        <v>295429</v>
      </c>
      <c r="L15" s="96">
        <f t="shared" si="7"/>
        <v>28000</v>
      </c>
      <c r="M15" s="97">
        <f t="shared" si="7"/>
        <v>0</v>
      </c>
      <c r="N15" s="96">
        <f t="shared" si="7"/>
        <v>1467000</v>
      </c>
      <c r="O15" s="97">
        <f t="shared" si="7"/>
        <v>1252197</v>
      </c>
      <c r="P15" s="96">
        <f t="shared" si="1"/>
        <v>1950000</v>
      </c>
      <c r="Q15" s="97">
        <f t="shared" si="2"/>
        <v>1553626</v>
      </c>
      <c r="R15" s="52">
        <f t="shared" si="3"/>
        <v>5139.2857142857147</v>
      </c>
      <c r="S15" s="53">
        <f t="shared" si="4"/>
        <v>0</v>
      </c>
      <c r="T15" s="52">
        <f>IF((SUM($E9:$E13))=0,0,(P15/(SUM($E9:$E13))*100))</f>
        <v>100</v>
      </c>
      <c r="U15" s="54">
        <f>IF((SUM($E9:$E13))=0,0,(Q15/(SUM($E9:$E13))*100))</f>
        <v>79.673128205128208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IF(($L17      =0),0,((($N17      -$L17      )/$L17      )*100))</f>
        <v>0</v>
      </c>
      <c r="S17" s="49">
        <f t="shared" ref="S17:S24" si="12">IF(($M17      =0),0,((($O17      -$M17      )/$M17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IF(($L26      =0),0,((($N26      -$L26      )/$L26      )*100))</f>
        <v>0</v>
      </c>
      <c r="S26" s="49">
        <f>IF(($M26      =0),0,((($O26      -$M26      )/$M26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IF(($L27      =0),0,((($N27      -$L27      )/$L27      )*100))</f>
        <v>0</v>
      </c>
      <c r="S27" s="49">
        <f>IF(($M27      =0),0,((($O27      -$M27      )/$M27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IF(($L28      =0),0,((($N28      -$L28      )/$L28      )*100))</f>
        <v>0</v>
      </c>
      <c r="S28" s="49">
        <f>IF(($M28      =0),0,((($O28      -$M28      )/$M28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IF(($L29      =0),0,((($N29      -$L29      )/$L29      )*100))</f>
        <v>0</v>
      </c>
      <c r="S29" s="49">
        <f>IF(($M29      =0),0,((($O29      -$M29      )/$M29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IF(($L30      =0),0,((($N30      -$L30      )/$L30      )*100))</f>
        <v>0</v>
      </c>
      <c r="S30" s="53">
        <f>IF(($M30      =0),0,((($O30      -$M30      )/$M30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1091000</v>
      </c>
      <c r="C32" s="92"/>
      <c r="D32" s="92"/>
      <c r="E32" s="92">
        <f>$B32      +$C32      +$D32</f>
        <v>1091000</v>
      </c>
      <c r="F32" s="93">
        <v>1091000</v>
      </c>
      <c r="G32" s="94">
        <v>1091000</v>
      </c>
      <c r="H32" s="93">
        <v>39000</v>
      </c>
      <c r="I32" s="94">
        <v>204065</v>
      </c>
      <c r="J32" s="93">
        <v>245000</v>
      </c>
      <c r="K32" s="94">
        <v>552054</v>
      </c>
      <c r="L32" s="93">
        <v>346000</v>
      </c>
      <c r="M32" s="94">
        <v>582296</v>
      </c>
      <c r="N32" s="93">
        <v>461000</v>
      </c>
      <c r="O32" s="94">
        <v>671488</v>
      </c>
      <c r="P32" s="93">
        <f>$H32      +$J32      +$L32      +$N32</f>
        <v>1091000</v>
      </c>
      <c r="Q32" s="94">
        <f>$I32      +$K32      +$M32      +$O32</f>
        <v>2009903</v>
      </c>
      <c r="R32" s="48">
        <f>IF(($L32      =0),0,((($N32      -$L32      )/$L32      )*100))</f>
        <v>33.236994219653177</v>
      </c>
      <c r="S32" s="49">
        <f>IF(($M32      =0),0,((($O32      -$M32      )/$M32      )*100))</f>
        <v>15.317295670930248</v>
      </c>
      <c r="T32" s="48">
        <f>IF(($E32      =0),0,(($P32      /$E32      )*100))</f>
        <v>100</v>
      </c>
      <c r="U32" s="50">
        <f>IF(($E32      =0),0,(($Q32      /$E32      )*100))</f>
        <v>184.22575618698443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1091000</v>
      </c>
      <c r="C33" s="95">
        <f>C32</f>
        <v>0</v>
      </c>
      <c r="D33" s="95"/>
      <c r="E33" s="95">
        <f>$B33      +$C33      +$D33</f>
        <v>1091000</v>
      </c>
      <c r="F33" s="96">
        <f t="shared" ref="F33:O33" si="17">F32</f>
        <v>1091000</v>
      </c>
      <c r="G33" s="97">
        <f t="shared" si="17"/>
        <v>1091000</v>
      </c>
      <c r="H33" s="96">
        <f t="shared" si="17"/>
        <v>39000</v>
      </c>
      <c r="I33" s="97">
        <f t="shared" si="17"/>
        <v>204065</v>
      </c>
      <c r="J33" s="96">
        <f t="shared" si="17"/>
        <v>245000</v>
      </c>
      <c r="K33" s="97">
        <f t="shared" si="17"/>
        <v>552054</v>
      </c>
      <c r="L33" s="96">
        <f t="shared" si="17"/>
        <v>346000</v>
      </c>
      <c r="M33" s="97">
        <f t="shared" si="17"/>
        <v>582296</v>
      </c>
      <c r="N33" s="96">
        <f t="shared" si="17"/>
        <v>461000</v>
      </c>
      <c r="O33" s="97">
        <f t="shared" si="17"/>
        <v>671488</v>
      </c>
      <c r="P33" s="96">
        <f>$H33      +$J33      +$L33      +$N33</f>
        <v>1091000</v>
      </c>
      <c r="Q33" s="97">
        <f>$I33      +$K33      +$M33      +$O33</f>
        <v>2009903</v>
      </c>
      <c r="R33" s="52">
        <f>IF(($L33      =0),0,((($N33      -$L33      )/$L33      )*100))</f>
        <v>33.236994219653177</v>
      </c>
      <c r="S33" s="53">
        <f>IF(($M33      =0),0,((($O33      -$M33      )/$M33      )*100))</f>
        <v>15.317295670930248</v>
      </c>
      <c r="T33" s="52">
        <f>IF($E33   =0,0,($P33   /$E33   )*100)</f>
        <v>100</v>
      </c>
      <c r="U33" s="54">
        <f>IF($E33   =0,0,($Q33   /$E33   )*100)</f>
        <v>184.22575618698443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33627000</v>
      </c>
      <c r="C35" s="92">
        <v>-5000000</v>
      </c>
      <c r="D35" s="92"/>
      <c r="E35" s="92">
        <f t="shared" ref="E35:E40" si="18">$B35      +$C35      +$D35</f>
        <v>28627000</v>
      </c>
      <c r="F35" s="93">
        <v>28627000</v>
      </c>
      <c r="G35" s="94">
        <v>28627000</v>
      </c>
      <c r="H35" s="93"/>
      <c r="I35" s="94"/>
      <c r="J35" s="93">
        <v>5970000</v>
      </c>
      <c r="K35" s="94">
        <v>12816718</v>
      </c>
      <c r="L35" s="93">
        <v>11624000</v>
      </c>
      <c r="M35" s="94">
        <v>4777438</v>
      </c>
      <c r="N35" s="93">
        <v>4513000</v>
      </c>
      <c r="O35" s="94">
        <v>6283911</v>
      </c>
      <c r="P35" s="93">
        <f t="shared" ref="P35:P40" si="19">$H35      +$J35      +$L35      +$N35</f>
        <v>22107000</v>
      </c>
      <c r="Q35" s="94">
        <f t="shared" ref="Q35:Q40" si="20">$I35      +$K35      +$M35      +$O35</f>
        <v>23878067</v>
      </c>
      <c r="R35" s="48">
        <f t="shared" ref="R35:R40" si="21">IF(($L35      =0),0,((($N35      -$L35      )/$L35      )*100))</f>
        <v>-61.175154852030275</v>
      </c>
      <c r="S35" s="49">
        <f t="shared" ref="S35:S40" si="22">IF(($M35      =0),0,((($O35      -$M35      )/$M35      )*100))</f>
        <v>31.533072747359569</v>
      </c>
      <c r="T35" s="48">
        <f t="shared" ref="T35:T39" si="23">IF(($E35      =0),0,(($P35      /$E35      )*100))</f>
        <v>77.22429873895274</v>
      </c>
      <c r="U35" s="50">
        <f t="shared" ref="U35:U39" si="24">IF(($E35      =0),0,(($Q35      /$E35      )*100))</f>
        <v>83.411000104796173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/>
      <c r="C36" s="92"/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33627000</v>
      </c>
      <c r="C40" s="95">
        <f>SUM(C35:C39)</f>
        <v>-5000000</v>
      </c>
      <c r="D40" s="95"/>
      <c r="E40" s="95">
        <f t="shared" si="18"/>
        <v>28627000</v>
      </c>
      <c r="F40" s="96">
        <f t="shared" ref="F40:O40" si="25">SUM(F35:F39)</f>
        <v>28627000</v>
      </c>
      <c r="G40" s="97">
        <f t="shared" si="25"/>
        <v>28627000</v>
      </c>
      <c r="H40" s="96">
        <f t="shared" si="25"/>
        <v>0</v>
      </c>
      <c r="I40" s="97">
        <f t="shared" si="25"/>
        <v>0</v>
      </c>
      <c r="J40" s="96">
        <f t="shared" si="25"/>
        <v>5970000</v>
      </c>
      <c r="K40" s="97">
        <f t="shared" si="25"/>
        <v>12816718</v>
      </c>
      <c r="L40" s="96">
        <f t="shared" si="25"/>
        <v>11624000</v>
      </c>
      <c r="M40" s="97">
        <f t="shared" si="25"/>
        <v>4777438</v>
      </c>
      <c r="N40" s="96">
        <f t="shared" si="25"/>
        <v>4513000</v>
      </c>
      <c r="O40" s="97">
        <f t="shared" si="25"/>
        <v>6283911</v>
      </c>
      <c r="P40" s="96">
        <f t="shared" si="19"/>
        <v>22107000</v>
      </c>
      <c r="Q40" s="97">
        <f t="shared" si="20"/>
        <v>23878067</v>
      </c>
      <c r="R40" s="52">
        <f t="shared" si="21"/>
        <v>-61.175154852030275</v>
      </c>
      <c r="S40" s="53">
        <f t="shared" si="22"/>
        <v>31.533072747359569</v>
      </c>
      <c r="T40" s="52">
        <f>IF((+$E35+$E38) =0,0,(P40   /(+$E35+$E38) )*100)</f>
        <v>77.22429873895274</v>
      </c>
      <c r="U40" s="54">
        <f>IF((+$E35+$E38) =0,0,(Q40   /(+$E35+$E38) )*100)</f>
        <v>83.411000104796173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IF(($L42      =0),0,((($N42      -$L42      )/$L42      )*100))</f>
        <v>0</v>
      </c>
      <c r="S42" s="49">
        <f t="shared" ref="S42:S53" si="30">IF(($M42      =0),0,((($O42      -$M42      )/$M42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>
        <v>18808000</v>
      </c>
      <c r="C51" s="92"/>
      <c r="D51" s="92"/>
      <c r="E51" s="92">
        <f t="shared" si="26"/>
        <v>18808000</v>
      </c>
      <c r="F51" s="93">
        <v>18808000</v>
      </c>
      <c r="G51" s="94">
        <v>18808000</v>
      </c>
      <c r="H51" s="93"/>
      <c r="I51" s="94"/>
      <c r="J51" s="93">
        <v>2021000</v>
      </c>
      <c r="K51" s="94">
        <v>7526187</v>
      </c>
      <c r="L51" s="93">
        <v>9697000</v>
      </c>
      <c r="M51" s="94">
        <v>3744588</v>
      </c>
      <c r="N51" s="93">
        <v>6115000</v>
      </c>
      <c r="O51" s="94">
        <v>6115758</v>
      </c>
      <c r="P51" s="93">
        <f t="shared" si="27"/>
        <v>17833000</v>
      </c>
      <c r="Q51" s="94">
        <f t="shared" si="28"/>
        <v>17386533</v>
      </c>
      <c r="R51" s="48">
        <f t="shared" si="29"/>
        <v>-36.93925956481386</v>
      </c>
      <c r="S51" s="49">
        <f t="shared" si="30"/>
        <v>63.322587157786117</v>
      </c>
      <c r="T51" s="48">
        <f t="shared" si="31"/>
        <v>94.816035729476823</v>
      </c>
      <c r="U51" s="50">
        <f t="shared" si="32"/>
        <v>92.442221395151009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18808000</v>
      </c>
      <c r="C53" s="95">
        <f>SUM(C42:C52)</f>
        <v>0</v>
      </c>
      <c r="D53" s="95"/>
      <c r="E53" s="95">
        <f t="shared" si="26"/>
        <v>18808000</v>
      </c>
      <c r="F53" s="96">
        <f t="shared" ref="F53:O53" si="33">SUM(F42:F52)</f>
        <v>18808000</v>
      </c>
      <c r="G53" s="97">
        <f t="shared" si="33"/>
        <v>18808000</v>
      </c>
      <c r="H53" s="96">
        <f t="shared" si="33"/>
        <v>0</v>
      </c>
      <c r="I53" s="97">
        <f t="shared" si="33"/>
        <v>0</v>
      </c>
      <c r="J53" s="96">
        <f t="shared" si="33"/>
        <v>2021000</v>
      </c>
      <c r="K53" s="97">
        <f t="shared" si="33"/>
        <v>7526187</v>
      </c>
      <c r="L53" s="96">
        <f t="shared" si="33"/>
        <v>9697000</v>
      </c>
      <c r="M53" s="97">
        <f t="shared" si="33"/>
        <v>3744588</v>
      </c>
      <c r="N53" s="96">
        <f t="shared" si="33"/>
        <v>6115000</v>
      </c>
      <c r="O53" s="97">
        <f t="shared" si="33"/>
        <v>6115758</v>
      </c>
      <c r="P53" s="96">
        <f t="shared" si="27"/>
        <v>17833000</v>
      </c>
      <c r="Q53" s="97">
        <f t="shared" si="28"/>
        <v>17386533</v>
      </c>
      <c r="R53" s="52">
        <f t="shared" si="29"/>
        <v>-36.93925956481386</v>
      </c>
      <c r="S53" s="53">
        <f t="shared" si="30"/>
        <v>63.322587157786117</v>
      </c>
      <c r="T53" s="52">
        <f>IF((+$E43+$E45+$E47+$E48+$E51) =0,0,(P53   /(+$E43+$E45+$E47+$E48+$E51) )*100)</f>
        <v>94.816035729476823</v>
      </c>
      <c r="U53" s="54">
        <f>IF((+$E43+$E45+$E47+$E48+$E51) =0,0,(Q53   /(+$E43+$E45+$E47+$E48+$E51) )*100)</f>
        <v>92.442221395151009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IF(($L55      =0),0,((($N55      -$L55      )/$L55      )*100))</f>
        <v>0</v>
      </c>
      <c r="S55" s="49">
        <f>IF(($M55      =0),0,((($O55      -$M55      )/$M55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IF(($L56      =0),0,((($N56      -$L56      )/$L56      )*100))</f>
        <v>0</v>
      </c>
      <c r="S56" s="49">
        <f>IF(($M56      =0),0,((($O56      -$M56      )/$M56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IF(($L57      =0),0,((($N57      -$L57      )/$L57      )*100))</f>
        <v>0</v>
      </c>
      <c r="S57" s="49">
        <f>IF(($M57      =0),0,((($O57      -$M57      )/$M57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IF(($L58      =0),0,((($N58      -$L58      )/$L58      )*100))</f>
        <v>0</v>
      </c>
      <c r="S58" s="49">
        <f>IF(($M58      =0),0,((($O58      -$M58      )/$M58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IF(($L59      =0),0,((($N59      -$L59      )/$L59      )*100))</f>
        <v>0</v>
      </c>
      <c r="S59" s="58">
        <f>IF(($M59      =0),0,((($O59      -$M59      )/$M59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IF(($L61      =0),0,((($N61      -$L61      )/$L61      )*100))</f>
        <v>0</v>
      </c>
      <c r="S61" s="49">
        <f t="shared" ref="S61:S67" si="39">IF(($M61      =0),0,((($O61      -$M61      )/$M61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55976000</v>
      </c>
      <c r="C67" s="104">
        <f>SUM(C9:C14,C17:C23,C26:C29,C32,C35:C39,C42:C52,C55:C58,C61:C65)</f>
        <v>-5400000</v>
      </c>
      <c r="D67" s="104"/>
      <c r="E67" s="104">
        <f t="shared" si="35"/>
        <v>50576000</v>
      </c>
      <c r="F67" s="105">
        <f t="shared" ref="F67:O67" si="43">SUM(F9:F14,F17:F23,F26:F29,F32,F35:F39,F42:F52,F55:F58,F61:F65)</f>
        <v>50576000</v>
      </c>
      <c r="G67" s="106">
        <f t="shared" si="43"/>
        <v>50476000</v>
      </c>
      <c r="H67" s="105">
        <f t="shared" si="43"/>
        <v>127000</v>
      </c>
      <c r="I67" s="106">
        <f t="shared" si="43"/>
        <v>210065</v>
      </c>
      <c r="J67" s="105">
        <f t="shared" si="43"/>
        <v>8603000</v>
      </c>
      <c r="K67" s="106">
        <f t="shared" si="43"/>
        <v>21190388</v>
      </c>
      <c r="L67" s="105">
        <f t="shared" si="43"/>
        <v>21695000</v>
      </c>
      <c r="M67" s="106">
        <f t="shared" si="43"/>
        <v>9104322</v>
      </c>
      <c r="N67" s="105">
        <f t="shared" si="43"/>
        <v>12556000</v>
      </c>
      <c r="O67" s="106">
        <f t="shared" si="43"/>
        <v>14323354</v>
      </c>
      <c r="P67" s="105">
        <f t="shared" si="36"/>
        <v>42981000</v>
      </c>
      <c r="Q67" s="106">
        <f t="shared" si="37"/>
        <v>44828129</v>
      </c>
      <c r="R67" s="61">
        <f t="shared" si="38"/>
        <v>-42.124913574556352</v>
      </c>
      <c r="S67" s="62">
        <f t="shared" si="39"/>
        <v>57.324773882118841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85.151359061732308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88.81077938029955</v>
      </c>
      <c r="V67" s="105">
        <f>SUM(V9:V14,V17:V23,V26:V29,V32,V35:V39,V42:V52,V55:V58,V61:V65)</f>
        <v>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30878000</v>
      </c>
      <c r="C69" s="92">
        <v>22935000</v>
      </c>
      <c r="D69" s="92"/>
      <c r="E69" s="92">
        <f>$B69      +$C69      +$D69</f>
        <v>53813000</v>
      </c>
      <c r="F69" s="93">
        <v>53813000</v>
      </c>
      <c r="G69" s="94">
        <v>53813000</v>
      </c>
      <c r="H69" s="93">
        <v>6986000</v>
      </c>
      <c r="I69" s="94"/>
      <c r="J69" s="93">
        <v>15656000</v>
      </c>
      <c r="K69" s="94">
        <v>7588702</v>
      </c>
      <c r="L69" s="93">
        <v>8336000</v>
      </c>
      <c r="M69" s="94">
        <v>11833203</v>
      </c>
      <c r="N69" s="93">
        <v>22835000</v>
      </c>
      <c r="O69" s="94">
        <v>31543020</v>
      </c>
      <c r="P69" s="93">
        <f>$H69      +$J69      +$L69      +$N69</f>
        <v>53813000</v>
      </c>
      <c r="Q69" s="94">
        <f>$I69      +$K69      +$M69      +$O69</f>
        <v>50964925</v>
      </c>
      <c r="R69" s="48">
        <f>IF(($L69      =0),0,((($N69      -$L69      )/$L69      )*100))</f>
        <v>173.93234165067179</v>
      </c>
      <c r="S69" s="49">
        <f>IF(($M69      =0),0,((($O69      -$M69      )/$M69      )*100))</f>
        <v>166.5636683491359</v>
      </c>
      <c r="T69" s="48">
        <f>IF(($E69      =0),0,(($P69      /$E69      )*100))</f>
        <v>100</v>
      </c>
      <c r="U69" s="50">
        <f>IF(($E69      =0),0,(($Q69      /$E69      )*100))</f>
        <v>94.707459164142492</v>
      </c>
      <c r="V69" s="93">
        <v>0</v>
      </c>
      <c r="W69" s="94" t="s">
        <v>36</v>
      </c>
    </row>
    <row r="70" spans="1:23" s="64" customFormat="1" ht="12.95" customHeight="1" x14ac:dyDescent="0.2">
      <c r="A70" s="63" t="s">
        <v>89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IF(($L70      =0),0,((($N70      -$L70      )/$L70      )*100))</f>
        <v>0</v>
      </c>
      <c r="S70" s="49">
        <f>IF(($M70      =0),0,((($O70      -$M70      )/$M70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36</v>
      </c>
      <c r="W70" s="94" t="s">
        <v>36</v>
      </c>
    </row>
    <row r="71" spans="1:23" ht="12.95" customHeight="1" x14ac:dyDescent="0.2">
      <c r="A71" s="56" t="s">
        <v>42</v>
      </c>
      <c r="B71" s="101">
        <f>SUM(B69:B70)</f>
        <v>30878000</v>
      </c>
      <c r="C71" s="101">
        <f>SUM(C69:C70)</f>
        <v>22935000</v>
      </c>
      <c r="D71" s="101"/>
      <c r="E71" s="101">
        <f>$B71      +$C71      +$D71</f>
        <v>53813000</v>
      </c>
      <c r="F71" s="102">
        <f t="shared" ref="F71:O71" si="44">SUM(F69:F70)</f>
        <v>53813000</v>
      </c>
      <c r="G71" s="103">
        <f t="shared" si="44"/>
        <v>53813000</v>
      </c>
      <c r="H71" s="102">
        <f t="shared" si="44"/>
        <v>6986000</v>
      </c>
      <c r="I71" s="103">
        <f t="shared" si="44"/>
        <v>0</v>
      </c>
      <c r="J71" s="102">
        <f t="shared" si="44"/>
        <v>15656000</v>
      </c>
      <c r="K71" s="103">
        <f t="shared" si="44"/>
        <v>7588702</v>
      </c>
      <c r="L71" s="102">
        <f t="shared" si="44"/>
        <v>8336000</v>
      </c>
      <c r="M71" s="103">
        <f t="shared" si="44"/>
        <v>11833203</v>
      </c>
      <c r="N71" s="102">
        <f t="shared" si="44"/>
        <v>22835000</v>
      </c>
      <c r="O71" s="103">
        <f t="shared" si="44"/>
        <v>31543020</v>
      </c>
      <c r="P71" s="102">
        <f>$H71      +$J71      +$L71      +$N71</f>
        <v>53813000</v>
      </c>
      <c r="Q71" s="103">
        <f>$I71      +$K71      +$M71      +$O71</f>
        <v>50964925</v>
      </c>
      <c r="R71" s="57">
        <f>IF(($L71      =0),0,((($N71      -$L71      )/$L71      )*100))</f>
        <v>173.93234165067179</v>
      </c>
      <c r="S71" s="58">
        <f>IF(($M71      =0),0,((($O71      -$M71      )/$M71      )*100))</f>
        <v>166.5636683491359</v>
      </c>
      <c r="T71" s="57">
        <f>IF(($E69      =0),0,(($P69      /$E69      )*100))</f>
        <v>100</v>
      </c>
      <c r="U71" s="59">
        <f>IF($E69   =0,0,($Q69   /$E69 )*100)</f>
        <v>94.707459164142492</v>
      </c>
      <c r="V71" s="102">
        <f>SUM(V69:V70)</f>
        <v>0</v>
      </c>
      <c r="W71" s="103" t="s">
        <v>36</v>
      </c>
    </row>
    <row r="72" spans="1:23" ht="12.95" customHeight="1" x14ac:dyDescent="0.2">
      <c r="A72" s="60" t="s">
        <v>87</v>
      </c>
      <c r="B72" s="104">
        <f>SUM(B69:B70)</f>
        <v>30878000</v>
      </c>
      <c r="C72" s="104">
        <f>SUM(C69:C70)</f>
        <v>22935000</v>
      </c>
      <c r="D72" s="104"/>
      <c r="E72" s="104">
        <f>$B72      +$C72      +$D72</f>
        <v>53813000</v>
      </c>
      <c r="F72" s="105">
        <f t="shared" ref="F72:O72" si="45">SUM(F69:F70)</f>
        <v>53813000</v>
      </c>
      <c r="G72" s="106">
        <f t="shared" si="45"/>
        <v>53813000</v>
      </c>
      <c r="H72" s="105">
        <f t="shared" si="45"/>
        <v>6986000</v>
      </c>
      <c r="I72" s="106">
        <f t="shared" si="45"/>
        <v>0</v>
      </c>
      <c r="J72" s="105">
        <f t="shared" si="45"/>
        <v>15656000</v>
      </c>
      <c r="K72" s="106">
        <f t="shared" si="45"/>
        <v>7588702</v>
      </c>
      <c r="L72" s="105">
        <f t="shared" si="45"/>
        <v>8336000</v>
      </c>
      <c r="M72" s="106">
        <f t="shared" si="45"/>
        <v>11833203</v>
      </c>
      <c r="N72" s="105">
        <f t="shared" si="45"/>
        <v>22835000</v>
      </c>
      <c r="O72" s="106">
        <f t="shared" si="45"/>
        <v>31543020</v>
      </c>
      <c r="P72" s="105">
        <f>$H72      +$J72      +$L72      +$N72</f>
        <v>53813000</v>
      </c>
      <c r="Q72" s="106">
        <f>$I72      +$K72      +$M72      +$O72</f>
        <v>50964925</v>
      </c>
      <c r="R72" s="61">
        <f>IF(($L72      =0),0,((($N72      -$L72      )/$L72      )*100))</f>
        <v>173.93234165067179</v>
      </c>
      <c r="S72" s="62">
        <f>IF(($M72      =0),0,((($O72      -$M72      )/$M72      )*100))</f>
        <v>166.5636683491359</v>
      </c>
      <c r="T72" s="61">
        <f>IF(($E69      =0),0,(($P69      /$E69      )*100))</f>
        <v>100</v>
      </c>
      <c r="U72" s="65">
        <f>IF($E69   =0,0,($Q69   /$E69 )*100)</f>
        <v>94.707459164142492</v>
      </c>
      <c r="V72" s="105">
        <f>SUM(V69:V70)</f>
        <v>0</v>
      </c>
      <c r="W72" s="106" t="s">
        <v>36</v>
      </c>
    </row>
    <row r="73" spans="1:23" ht="12.95" customHeight="1" thickBot="1" x14ac:dyDescent="0.25">
      <c r="A73" s="60" t="s">
        <v>90</v>
      </c>
      <c r="B73" s="104">
        <f>SUM(B9:B14,B17:B23,B26:B29,B32,B35:B39,B42:B52,B55:B58,B61:B65,B69:B70)</f>
        <v>86854000</v>
      </c>
      <c r="C73" s="104">
        <f>SUM(C9:C14,C17:C23,C26:C29,C32,C35:C39,C42:C52,C55:C58,C61:C65,C69:C70)</f>
        <v>17535000</v>
      </c>
      <c r="D73" s="104"/>
      <c r="E73" s="104">
        <f>$B73      +$C73      +$D73</f>
        <v>104389000</v>
      </c>
      <c r="F73" s="105">
        <f t="shared" ref="F73:O73" si="46">SUM(F9:F14,F17:F23,F26:F29,F32,F35:F39,F42:F52,F55:F58,F61:F65,F69:F70)</f>
        <v>104389000</v>
      </c>
      <c r="G73" s="106">
        <f t="shared" si="46"/>
        <v>104289000</v>
      </c>
      <c r="H73" s="105">
        <f t="shared" si="46"/>
        <v>7113000</v>
      </c>
      <c r="I73" s="106">
        <f t="shared" si="46"/>
        <v>210065</v>
      </c>
      <c r="J73" s="105">
        <f t="shared" si="46"/>
        <v>24259000</v>
      </c>
      <c r="K73" s="106">
        <f t="shared" si="46"/>
        <v>28779090</v>
      </c>
      <c r="L73" s="105">
        <f t="shared" si="46"/>
        <v>30031000</v>
      </c>
      <c r="M73" s="106">
        <f t="shared" si="46"/>
        <v>20937525</v>
      </c>
      <c r="N73" s="105">
        <f t="shared" si="46"/>
        <v>35391000</v>
      </c>
      <c r="O73" s="106">
        <f t="shared" si="46"/>
        <v>45866374</v>
      </c>
      <c r="P73" s="105">
        <f>$H73      +$J73      +$L73      +$N73</f>
        <v>96794000</v>
      </c>
      <c r="Q73" s="106">
        <f>$I73      +$K73      +$M73      +$O73</f>
        <v>95793054</v>
      </c>
      <c r="R73" s="61">
        <f>IF(($L73      =0),0,((($N73      -$L73      )/$L73      )*100))</f>
        <v>17.848223502380872</v>
      </c>
      <c r="S73" s="62">
        <f>IF(($M73      =0),0,((($O73      -$M73      )/$M73      )*100))</f>
        <v>119.06301723818838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92.813240130790405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91.853459137588814</v>
      </c>
      <c r="V73" s="105">
        <f>SUM(V9:V14,V17:V23,V26:V29,V32,V35:V39,V42:V52,V55:V58,V61:V65,V69:V70)</f>
        <v>0</v>
      </c>
      <c r="W73" s="106" t="s">
        <v>36</v>
      </c>
    </row>
    <row r="74" spans="1:23" ht="13.5" thickTop="1" x14ac:dyDescent="0.2">
      <c r="A74" s="66" t="s">
        <v>91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0" t="s">
        <v>10</v>
      </c>
      <c r="Q75" s="131"/>
      <c r="R75" s="132" t="s">
        <v>11</v>
      </c>
      <c r="S75" s="131"/>
      <c r="T75" s="132" t="s">
        <v>12</v>
      </c>
      <c r="U75" s="131"/>
      <c r="V75" s="130"/>
      <c r="W75" s="131"/>
    </row>
    <row r="76" spans="1:23" ht="67.5" x14ac:dyDescent="0.2">
      <c r="A76" s="77" t="s">
        <v>92</v>
      </c>
      <c r="B76" s="78" t="s">
        <v>93</v>
      </c>
      <c r="C76" s="78" t="s">
        <v>94</v>
      </c>
      <c r="D76" s="79" t="s">
        <v>17</v>
      </c>
      <c r="E76" s="78" t="s">
        <v>18</v>
      </c>
      <c r="F76" s="78" t="s">
        <v>19</v>
      </c>
      <c r="G76" s="78" t="s">
        <v>95</v>
      </c>
      <c r="H76" s="78" t="s">
        <v>96</v>
      </c>
      <c r="I76" s="80" t="s">
        <v>22</v>
      </c>
      <c r="J76" s="78" t="s">
        <v>97</v>
      </c>
      <c r="K76" s="80" t="s">
        <v>24</v>
      </c>
      <c r="L76" s="78" t="s">
        <v>98</v>
      </c>
      <c r="M76" s="80" t="s">
        <v>26</v>
      </c>
      <c r="N76" s="78" t="s">
        <v>99</v>
      </c>
      <c r="O76" s="80" t="s">
        <v>28</v>
      </c>
      <c r="P76" s="80" t="s">
        <v>100</v>
      </c>
      <c r="Q76" s="81" t="s">
        <v>30</v>
      </c>
      <c r="R76" s="82" t="s">
        <v>100</v>
      </c>
      <c r="S76" s="83" t="s">
        <v>30</v>
      </c>
      <c r="T76" s="82" t="s">
        <v>101</v>
      </c>
      <c r="U76" s="79" t="s">
        <v>32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123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124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125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126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127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128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102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103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IF(($L87      =0),0,((($N87      -$L87      )/$L87      )*100))</f>
        <v>0</v>
      </c>
      <c r="S87" s="90">
        <f t="shared" ref="S87:S94" si="52">IF(($M87      =0),0,((($O87      -$M87      )/$M87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110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111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129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87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130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131</v>
      </c>
    </row>
    <row r="117" spans="1:23" x14ac:dyDescent="0.2">
      <c r="A117" s="29" t="s">
        <v>132</v>
      </c>
    </row>
    <row r="118" spans="1:23" x14ac:dyDescent="0.2">
      <c r="A118" s="29" t="s">
        <v>133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134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135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136</v>
      </c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  <row r="126" spans="1:23" x14ac:dyDescent="0.2">
      <c r="A126" s="30"/>
      <c r="G126" s="30"/>
      <c r="W126" s="30"/>
    </row>
  </sheetData>
  <sheetProtection algorithmName="SHA-512" hashValue="iceIZTZLtH6oMx/ZaWaaSXScdlw3ii1V7PFWGVGk8Qrjfdg2hCAOhr6tSuo80Ym2pXmYdy2a77NSadAzxmtdPw==" saltValue="pREqPfVI6+XMzTJPP14ugA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5:Q75"/>
    <mergeCell ref="R75:S75"/>
    <mergeCell ref="T75:U75"/>
    <mergeCell ref="V75:W75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4" max="16383" man="1"/>
    <brk id="96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W126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1"/>
      <c r="W1" s="31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2"/>
      <c r="W2" s="32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2"/>
      <c r="W3" s="32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2"/>
      <c r="W4" s="32"/>
    </row>
    <row r="5" spans="1:23" ht="15" customHeight="1" x14ac:dyDescent="0.25">
      <c r="A5" s="137" t="s">
        <v>118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3"/>
      <c r="W5" s="33"/>
    </row>
    <row r="6" spans="1:23" ht="12.75" customHeight="1" x14ac:dyDescent="0.2">
      <c r="A6" s="34" t="s">
        <v>91</v>
      </c>
      <c r="B6" s="34" t="s">
        <v>91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IF(($L9       =0),0,((($N9       -$L9       )/$L9       )*100))</f>
        <v>0</v>
      </c>
      <c r="S9" s="49">
        <f>IF(($M9       =0),0,((($O9       -$M9       )/$M9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1400000</v>
      </c>
      <c r="C10" s="92"/>
      <c r="D10" s="92"/>
      <c r="E10" s="92">
        <f t="shared" ref="E10:E15" si="0">$B10      +$C10      +$D10</f>
        <v>1400000</v>
      </c>
      <c r="F10" s="93">
        <v>1400000</v>
      </c>
      <c r="G10" s="94">
        <v>1400000</v>
      </c>
      <c r="H10" s="93">
        <v>377000</v>
      </c>
      <c r="I10" s="94">
        <v>377287</v>
      </c>
      <c r="J10" s="93">
        <v>84000</v>
      </c>
      <c r="K10" s="94">
        <v>84874</v>
      </c>
      <c r="L10" s="93">
        <v>119000</v>
      </c>
      <c r="M10" s="94">
        <v>118535</v>
      </c>
      <c r="N10" s="93">
        <v>766000</v>
      </c>
      <c r="O10" s="94">
        <v>765901</v>
      </c>
      <c r="P10" s="93">
        <f t="shared" ref="P10:P15" si="1">$H10      +$J10      +$L10      +$N10</f>
        <v>1346000</v>
      </c>
      <c r="Q10" s="94">
        <f t="shared" ref="Q10:Q15" si="2">$I10      +$K10      +$M10      +$O10</f>
        <v>1346597</v>
      </c>
      <c r="R10" s="48">
        <f t="shared" ref="R10:R15" si="3">IF(($L10      =0),0,((($N10      -$L10      )/$L10      )*100))</f>
        <v>543.69747899159665</v>
      </c>
      <c r="S10" s="49">
        <f t="shared" ref="S10:S15" si="4">IF(($M10      =0),0,((($O10      -$M10      )/$M10      )*100))</f>
        <v>546.13911502931626</v>
      </c>
      <c r="T10" s="48">
        <f t="shared" ref="T10:T14" si="5">IF(($E10      =0),0,(($P10      /$E10      )*100))</f>
        <v>96.142857142857139</v>
      </c>
      <c r="U10" s="50">
        <f t="shared" ref="U10:U14" si="6">IF(($E10      =0),0,(($Q10      /$E10      )*100))</f>
        <v>96.185500000000005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1400000</v>
      </c>
      <c r="C15" s="95">
        <f>SUM(C9:C14)</f>
        <v>0</v>
      </c>
      <c r="D15" s="95"/>
      <c r="E15" s="95">
        <f t="shared" si="0"/>
        <v>1400000</v>
      </c>
      <c r="F15" s="96">
        <f t="shared" ref="F15:O15" si="7">SUM(F9:F14)</f>
        <v>1400000</v>
      </c>
      <c r="G15" s="97">
        <f t="shared" si="7"/>
        <v>1400000</v>
      </c>
      <c r="H15" s="96">
        <f t="shared" si="7"/>
        <v>377000</v>
      </c>
      <c r="I15" s="97">
        <f t="shared" si="7"/>
        <v>377287</v>
      </c>
      <c r="J15" s="96">
        <f t="shared" si="7"/>
        <v>84000</v>
      </c>
      <c r="K15" s="97">
        <f t="shared" si="7"/>
        <v>84874</v>
      </c>
      <c r="L15" s="96">
        <f t="shared" si="7"/>
        <v>119000</v>
      </c>
      <c r="M15" s="97">
        <f t="shared" si="7"/>
        <v>118535</v>
      </c>
      <c r="N15" s="96">
        <f t="shared" si="7"/>
        <v>766000</v>
      </c>
      <c r="O15" s="97">
        <f t="shared" si="7"/>
        <v>765901</v>
      </c>
      <c r="P15" s="96">
        <f t="shared" si="1"/>
        <v>1346000</v>
      </c>
      <c r="Q15" s="97">
        <f t="shared" si="2"/>
        <v>1346597</v>
      </c>
      <c r="R15" s="52">
        <f t="shared" si="3"/>
        <v>543.69747899159665</v>
      </c>
      <c r="S15" s="53">
        <f t="shared" si="4"/>
        <v>546.13911502931626</v>
      </c>
      <c r="T15" s="52">
        <f>IF((SUM($E9:$E13))=0,0,(P15/(SUM($E9:$E13))*100))</f>
        <v>96.142857142857139</v>
      </c>
      <c r="U15" s="54">
        <f>IF((SUM($E9:$E13))=0,0,(Q15/(SUM($E9:$E13))*100))</f>
        <v>96.185500000000005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IF(($L17      =0),0,((($N17      -$L17      )/$L17      )*100))</f>
        <v>0</v>
      </c>
      <c r="S17" s="49">
        <f t="shared" ref="S17:S24" si="12">IF(($M17      =0),0,((($O17      -$M17      )/$M17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IF(($L26      =0),0,((($N26      -$L26      )/$L26      )*100))</f>
        <v>0</v>
      </c>
      <c r="S26" s="49">
        <f>IF(($M26      =0),0,((($O26      -$M26      )/$M26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IF(($L27      =0),0,((($N27      -$L27      )/$L27      )*100))</f>
        <v>0</v>
      </c>
      <c r="S27" s="49">
        <f>IF(($M27      =0),0,((($O27      -$M27      )/$M27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IF(($L28      =0),0,((($N28      -$L28      )/$L28      )*100))</f>
        <v>0</v>
      </c>
      <c r="S28" s="49">
        <f>IF(($M28      =0),0,((($O28      -$M28      )/$M28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>
        <v>2616000</v>
      </c>
      <c r="C29" s="92"/>
      <c r="D29" s="92"/>
      <c r="E29" s="92">
        <f>$B29      +$C29      +$D29</f>
        <v>2616000</v>
      </c>
      <c r="F29" s="93">
        <v>2616000</v>
      </c>
      <c r="G29" s="94">
        <v>2616000</v>
      </c>
      <c r="H29" s="93">
        <v>407000</v>
      </c>
      <c r="I29" s="94">
        <v>406975</v>
      </c>
      <c r="J29" s="93">
        <v>945000</v>
      </c>
      <c r="K29" s="94">
        <v>945356</v>
      </c>
      <c r="L29" s="93">
        <v>116000</v>
      </c>
      <c r="M29" s="94">
        <v>312424</v>
      </c>
      <c r="N29" s="93">
        <v>754000</v>
      </c>
      <c r="O29" s="94">
        <v>556530</v>
      </c>
      <c r="P29" s="93">
        <f>$H29      +$J29      +$L29      +$N29</f>
        <v>2222000</v>
      </c>
      <c r="Q29" s="94">
        <f>$I29      +$K29      +$M29      +$O29</f>
        <v>2221285</v>
      </c>
      <c r="R29" s="48">
        <f>IF(($L29      =0),0,((($N29      -$L29      )/$L29      )*100))</f>
        <v>550</v>
      </c>
      <c r="S29" s="49">
        <f>IF(($M29      =0),0,((($O29      -$M29      )/$M29      )*100))</f>
        <v>78.132921926612553</v>
      </c>
      <c r="T29" s="48">
        <f>IF(($E29      =0),0,(($P29      /$E29      )*100))</f>
        <v>84.938837920489291</v>
      </c>
      <c r="U29" s="50">
        <f>IF(($E29      =0),0,(($Q29      /$E29      )*100))</f>
        <v>84.911506116207946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2616000</v>
      </c>
      <c r="C30" s="95">
        <f>SUM(C26:C29)</f>
        <v>0</v>
      </c>
      <c r="D30" s="95"/>
      <c r="E30" s="95">
        <f>$B30      +$C30      +$D30</f>
        <v>2616000</v>
      </c>
      <c r="F30" s="96">
        <f t="shared" ref="F30:O30" si="16">SUM(F26:F29)</f>
        <v>2616000</v>
      </c>
      <c r="G30" s="97">
        <f t="shared" si="16"/>
        <v>2616000</v>
      </c>
      <c r="H30" s="96">
        <f t="shared" si="16"/>
        <v>407000</v>
      </c>
      <c r="I30" s="97">
        <f t="shared" si="16"/>
        <v>406975</v>
      </c>
      <c r="J30" s="96">
        <f t="shared" si="16"/>
        <v>945000</v>
      </c>
      <c r="K30" s="97">
        <f t="shared" si="16"/>
        <v>945356</v>
      </c>
      <c r="L30" s="96">
        <f t="shared" si="16"/>
        <v>116000</v>
      </c>
      <c r="M30" s="97">
        <f t="shared" si="16"/>
        <v>312424</v>
      </c>
      <c r="N30" s="96">
        <f t="shared" si="16"/>
        <v>754000</v>
      </c>
      <c r="O30" s="97">
        <f t="shared" si="16"/>
        <v>556530</v>
      </c>
      <c r="P30" s="96">
        <f>$H30      +$J30      +$L30      +$N30</f>
        <v>2222000</v>
      </c>
      <c r="Q30" s="97">
        <f>$I30      +$K30      +$M30      +$O30</f>
        <v>2221285</v>
      </c>
      <c r="R30" s="52">
        <f>IF(($L30      =0),0,((($N30      -$L30      )/$L30      )*100))</f>
        <v>550</v>
      </c>
      <c r="S30" s="53">
        <f>IF(($M30      =0),0,((($O30      -$M30      )/$M30      )*100))</f>
        <v>78.132921926612553</v>
      </c>
      <c r="T30" s="52">
        <f>IF($E30   =0,0,($P30   /$E30   )*100)</f>
        <v>84.938837920489291</v>
      </c>
      <c r="U30" s="54">
        <f>IF($E30   =0,0,($Q30   /$E30   )*100)</f>
        <v>84.911506116207946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1079000</v>
      </c>
      <c r="C32" s="92"/>
      <c r="D32" s="92"/>
      <c r="E32" s="92">
        <f>$B32      +$C32      +$D32</f>
        <v>1079000</v>
      </c>
      <c r="F32" s="93">
        <v>1079000</v>
      </c>
      <c r="G32" s="94">
        <v>1079000</v>
      </c>
      <c r="H32" s="93"/>
      <c r="I32" s="94">
        <v>59106</v>
      </c>
      <c r="J32" s="93">
        <v>177000</v>
      </c>
      <c r="K32" s="94">
        <v>324212</v>
      </c>
      <c r="L32" s="93">
        <v>294000</v>
      </c>
      <c r="M32" s="94">
        <v>295234</v>
      </c>
      <c r="N32" s="93">
        <v>358000</v>
      </c>
      <c r="O32" s="94">
        <v>358212</v>
      </c>
      <c r="P32" s="93">
        <f>$H32      +$J32      +$L32      +$N32</f>
        <v>829000</v>
      </c>
      <c r="Q32" s="94">
        <f>$I32      +$K32      +$M32      +$O32</f>
        <v>1036764</v>
      </c>
      <c r="R32" s="48">
        <f>IF(($L32      =0),0,((($N32      -$L32      )/$L32      )*100))</f>
        <v>21.768707482993197</v>
      </c>
      <c r="S32" s="49">
        <f>IF(($M32      =0),0,((($O32      -$M32      )/$M32      )*100))</f>
        <v>21.331553953812907</v>
      </c>
      <c r="T32" s="48">
        <f>IF(($E32      =0),0,(($P32      /$E32      )*100))</f>
        <v>76.830398517145511</v>
      </c>
      <c r="U32" s="50">
        <f>IF(($E32      =0),0,(($Q32      /$E32      )*100))</f>
        <v>96.085634847080627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1079000</v>
      </c>
      <c r="C33" s="95">
        <f>C32</f>
        <v>0</v>
      </c>
      <c r="D33" s="95"/>
      <c r="E33" s="95">
        <f>$B33      +$C33      +$D33</f>
        <v>1079000</v>
      </c>
      <c r="F33" s="96">
        <f t="shared" ref="F33:O33" si="17">F32</f>
        <v>1079000</v>
      </c>
      <c r="G33" s="97">
        <f t="shared" si="17"/>
        <v>1079000</v>
      </c>
      <c r="H33" s="96">
        <f t="shared" si="17"/>
        <v>0</v>
      </c>
      <c r="I33" s="97">
        <f t="shared" si="17"/>
        <v>59106</v>
      </c>
      <c r="J33" s="96">
        <f t="shared" si="17"/>
        <v>177000</v>
      </c>
      <c r="K33" s="97">
        <f t="shared" si="17"/>
        <v>324212</v>
      </c>
      <c r="L33" s="96">
        <f t="shared" si="17"/>
        <v>294000</v>
      </c>
      <c r="M33" s="97">
        <f t="shared" si="17"/>
        <v>295234</v>
      </c>
      <c r="N33" s="96">
        <f t="shared" si="17"/>
        <v>358000</v>
      </c>
      <c r="O33" s="97">
        <f t="shared" si="17"/>
        <v>358212</v>
      </c>
      <c r="P33" s="96">
        <f>$H33      +$J33      +$L33      +$N33</f>
        <v>829000</v>
      </c>
      <c r="Q33" s="97">
        <f>$I33      +$K33      +$M33      +$O33</f>
        <v>1036764</v>
      </c>
      <c r="R33" s="52">
        <f>IF(($L33      =0),0,((($N33      -$L33      )/$L33      )*100))</f>
        <v>21.768707482993197</v>
      </c>
      <c r="S33" s="53">
        <f>IF(($M33      =0),0,((($O33      -$M33      )/$M33      )*100))</f>
        <v>21.331553953812907</v>
      </c>
      <c r="T33" s="52">
        <f>IF($E33   =0,0,($P33   /$E33   )*100)</f>
        <v>76.830398517145511</v>
      </c>
      <c r="U33" s="54">
        <f>IF($E33   =0,0,($Q33   /$E33   )*100)</f>
        <v>96.085634847080627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/>
      <c r="C35" s="92"/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IF(($L35      =0),0,((($N35      -$L35      )/$L35      )*100))</f>
        <v>0</v>
      </c>
      <c r="S35" s="49">
        <f t="shared" ref="S35:S40" si="22">IF(($M35      =0),0,((($O35      -$M35      )/$M35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/>
      <c r="C36" s="92"/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0</v>
      </c>
      <c r="C40" s="95">
        <f>SUM(C35:C39)</f>
        <v>0</v>
      </c>
      <c r="D40" s="95"/>
      <c r="E40" s="95">
        <f t="shared" si="18"/>
        <v>0</v>
      </c>
      <c r="F40" s="96">
        <f t="shared" ref="F40:O40" si="25">SUM(F35:F39)</f>
        <v>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IF(($L42      =0),0,((($N42      -$L42      )/$L42      )*100))</f>
        <v>0</v>
      </c>
      <c r="S42" s="49">
        <f t="shared" ref="S42:S53" si="30">IF(($M42      =0),0,((($O42      -$M42      )/$M42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/>
      <c r="C51" s="92"/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IF(($L55      =0),0,((($N55      -$L55      )/$L55      )*100))</f>
        <v>0</v>
      </c>
      <c r="S55" s="49">
        <f>IF(($M55      =0),0,((($O55      -$M55      )/$M55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IF(($L56      =0),0,((($N56      -$L56      )/$L56      )*100))</f>
        <v>0</v>
      </c>
      <c r="S56" s="49">
        <f>IF(($M56      =0),0,((($O56      -$M56      )/$M56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IF(($L57      =0),0,((($N57      -$L57      )/$L57      )*100))</f>
        <v>0</v>
      </c>
      <c r="S57" s="49">
        <f>IF(($M57      =0),0,((($O57      -$M57      )/$M57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IF(($L58      =0),0,((($N58      -$L58      )/$L58      )*100))</f>
        <v>0</v>
      </c>
      <c r="S58" s="49">
        <f>IF(($M58      =0),0,((($O58      -$M58      )/$M58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IF(($L59      =0),0,((($N59      -$L59      )/$L59      )*100))</f>
        <v>0</v>
      </c>
      <c r="S59" s="58">
        <f>IF(($M59      =0),0,((($O59      -$M59      )/$M59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IF(($L61      =0),0,((($N61      -$L61      )/$L61      )*100))</f>
        <v>0</v>
      </c>
      <c r="S61" s="49">
        <f t="shared" ref="S61:S67" si="39">IF(($M61      =0),0,((($O61      -$M61      )/$M61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5095000</v>
      </c>
      <c r="C67" s="104">
        <f>SUM(C9:C14,C17:C23,C26:C29,C32,C35:C39,C42:C52,C55:C58,C61:C65)</f>
        <v>0</v>
      </c>
      <c r="D67" s="104"/>
      <c r="E67" s="104">
        <f t="shared" si="35"/>
        <v>5095000</v>
      </c>
      <c r="F67" s="105">
        <f t="shared" ref="F67:O67" si="43">SUM(F9:F14,F17:F23,F26:F29,F32,F35:F39,F42:F52,F55:F58,F61:F65)</f>
        <v>5095000</v>
      </c>
      <c r="G67" s="106">
        <f t="shared" si="43"/>
        <v>5095000</v>
      </c>
      <c r="H67" s="105">
        <f t="shared" si="43"/>
        <v>784000</v>
      </c>
      <c r="I67" s="106">
        <f t="shared" si="43"/>
        <v>843368</v>
      </c>
      <c r="J67" s="105">
        <f t="shared" si="43"/>
        <v>1206000</v>
      </c>
      <c r="K67" s="106">
        <f t="shared" si="43"/>
        <v>1354442</v>
      </c>
      <c r="L67" s="105">
        <f t="shared" si="43"/>
        <v>529000</v>
      </c>
      <c r="M67" s="106">
        <f t="shared" si="43"/>
        <v>726193</v>
      </c>
      <c r="N67" s="105">
        <f t="shared" si="43"/>
        <v>1878000</v>
      </c>
      <c r="O67" s="106">
        <f t="shared" si="43"/>
        <v>1680643</v>
      </c>
      <c r="P67" s="105">
        <f t="shared" si="36"/>
        <v>4397000</v>
      </c>
      <c r="Q67" s="106">
        <f t="shared" si="37"/>
        <v>4604646</v>
      </c>
      <c r="R67" s="61">
        <f t="shared" si="38"/>
        <v>255.00945179584122</v>
      </c>
      <c r="S67" s="62">
        <f t="shared" si="39"/>
        <v>131.4320022363201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86.300294406280671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90.375780176643772</v>
      </c>
      <c r="V67" s="105">
        <f>SUM(V9:V14,V17:V23,V26:V29,V32,V35:V39,V42:V52,V55:V58,V61:V65)</f>
        <v>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/>
      <c r="C69" s="92"/>
      <c r="D69" s="92"/>
      <c r="E69" s="92">
        <f>$B69      +$C69      +$D69</f>
        <v>0</v>
      </c>
      <c r="F69" s="93">
        <v>0</v>
      </c>
      <c r="G69" s="94">
        <v>0</v>
      </c>
      <c r="H69" s="93"/>
      <c r="I69" s="94"/>
      <c r="J69" s="93"/>
      <c r="K69" s="94"/>
      <c r="L69" s="93"/>
      <c r="M69" s="94"/>
      <c r="N69" s="93"/>
      <c r="O69" s="94"/>
      <c r="P69" s="93">
        <f>$H69      +$J69      +$L69      +$N69</f>
        <v>0</v>
      </c>
      <c r="Q69" s="94">
        <f>$I69      +$K69      +$M69      +$O69</f>
        <v>0</v>
      </c>
      <c r="R69" s="48">
        <f>IF(($L69      =0),0,((($N69      -$L69      )/$L69      )*100))</f>
        <v>0</v>
      </c>
      <c r="S69" s="49">
        <f>IF(($M69      =0),0,((($O69      -$M69      )/$M69      )*100))</f>
        <v>0</v>
      </c>
      <c r="T69" s="48">
        <f>IF(($E69      =0),0,(($P69      /$E69      )*100))</f>
        <v>0</v>
      </c>
      <c r="U69" s="50">
        <f>IF(($E69      =0),0,(($Q69      /$E69      )*100))</f>
        <v>0</v>
      </c>
      <c r="V69" s="93">
        <v>0</v>
      </c>
      <c r="W69" s="94" t="s">
        <v>36</v>
      </c>
    </row>
    <row r="70" spans="1:23" s="64" customFormat="1" ht="12.95" customHeight="1" x14ac:dyDescent="0.2">
      <c r="A70" s="63" t="s">
        <v>89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IF(($L70      =0),0,((($N70      -$L70      )/$L70      )*100))</f>
        <v>0</v>
      </c>
      <c r="S70" s="49">
        <f>IF(($M70      =0),0,((($O70      -$M70      )/$M70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36</v>
      </c>
      <c r="W70" s="94" t="s">
        <v>36</v>
      </c>
    </row>
    <row r="71" spans="1:23" ht="12.95" customHeight="1" x14ac:dyDescent="0.2">
      <c r="A71" s="56" t="s">
        <v>42</v>
      </c>
      <c r="B71" s="101">
        <f>SUM(B69:B70)</f>
        <v>0</v>
      </c>
      <c r="C71" s="101">
        <f>SUM(C69:C70)</f>
        <v>0</v>
      </c>
      <c r="D71" s="101"/>
      <c r="E71" s="101">
        <f>$B71      +$C71      +$D71</f>
        <v>0</v>
      </c>
      <c r="F71" s="102">
        <f t="shared" ref="F71:O71" si="44">SUM(F69:F70)</f>
        <v>0</v>
      </c>
      <c r="G71" s="103">
        <f t="shared" si="44"/>
        <v>0</v>
      </c>
      <c r="H71" s="102">
        <f t="shared" si="44"/>
        <v>0</v>
      </c>
      <c r="I71" s="103">
        <f t="shared" si="44"/>
        <v>0</v>
      </c>
      <c r="J71" s="102">
        <f t="shared" si="44"/>
        <v>0</v>
      </c>
      <c r="K71" s="103">
        <f t="shared" si="44"/>
        <v>0</v>
      </c>
      <c r="L71" s="102">
        <f t="shared" si="44"/>
        <v>0</v>
      </c>
      <c r="M71" s="103">
        <f t="shared" si="44"/>
        <v>0</v>
      </c>
      <c r="N71" s="102">
        <f t="shared" si="44"/>
        <v>0</v>
      </c>
      <c r="O71" s="103">
        <f t="shared" si="44"/>
        <v>0</v>
      </c>
      <c r="P71" s="102">
        <f>$H71      +$J71      +$L71      +$N71</f>
        <v>0</v>
      </c>
      <c r="Q71" s="103">
        <f>$I71      +$K71      +$M71      +$O71</f>
        <v>0</v>
      </c>
      <c r="R71" s="57">
        <f>IF(($L71      =0),0,((($N71      -$L71      )/$L71      )*100))</f>
        <v>0</v>
      </c>
      <c r="S71" s="58">
        <f>IF(($M71      =0),0,((($O71      -$M71      )/$M71      )*100))</f>
        <v>0</v>
      </c>
      <c r="T71" s="57">
        <f>IF(($E69      =0),0,(($P69      /$E69      )*100))</f>
        <v>0</v>
      </c>
      <c r="U71" s="59">
        <f>IF($E69   =0,0,($Q69   /$E69 )*100)</f>
        <v>0</v>
      </c>
      <c r="V71" s="102">
        <f>SUM(V69:V70)</f>
        <v>0</v>
      </c>
      <c r="W71" s="103" t="s">
        <v>36</v>
      </c>
    </row>
    <row r="72" spans="1:23" ht="12.95" customHeight="1" x14ac:dyDescent="0.2">
      <c r="A72" s="60" t="s">
        <v>87</v>
      </c>
      <c r="B72" s="104">
        <f>SUM(B69:B70)</f>
        <v>0</v>
      </c>
      <c r="C72" s="104">
        <f>SUM(C69:C70)</f>
        <v>0</v>
      </c>
      <c r="D72" s="104"/>
      <c r="E72" s="104">
        <f>$B72      +$C72      +$D72</f>
        <v>0</v>
      </c>
      <c r="F72" s="105">
        <f t="shared" ref="F72:O72" si="45">SUM(F69:F70)</f>
        <v>0</v>
      </c>
      <c r="G72" s="106">
        <f t="shared" si="45"/>
        <v>0</v>
      </c>
      <c r="H72" s="105">
        <f t="shared" si="45"/>
        <v>0</v>
      </c>
      <c r="I72" s="106">
        <f t="shared" si="45"/>
        <v>0</v>
      </c>
      <c r="J72" s="105">
        <f t="shared" si="45"/>
        <v>0</v>
      </c>
      <c r="K72" s="106">
        <f t="shared" si="45"/>
        <v>0</v>
      </c>
      <c r="L72" s="105">
        <f t="shared" si="45"/>
        <v>0</v>
      </c>
      <c r="M72" s="106">
        <f t="shared" si="45"/>
        <v>0</v>
      </c>
      <c r="N72" s="105">
        <f t="shared" si="45"/>
        <v>0</v>
      </c>
      <c r="O72" s="106">
        <f t="shared" si="45"/>
        <v>0</v>
      </c>
      <c r="P72" s="105">
        <f>$H72      +$J72      +$L72      +$N72</f>
        <v>0</v>
      </c>
      <c r="Q72" s="106">
        <f>$I72      +$K72      +$M72      +$O72</f>
        <v>0</v>
      </c>
      <c r="R72" s="61">
        <f>IF(($L72      =0),0,((($N72      -$L72      )/$L72      )*100))</f>
        <v>0</v>
      </c>
      <c r="S72" s="62">
        <f>IF(($M72      =0),0,((($O72      -$M72      )/$M72      )*100))</f>
        <v>0</v>
      </c>
      <c r="T72" s="61">
        <f>IF(($E69      =0),0,(($P69      /$E69      )*100))</f>
        <v>0</v>
      </c>
      <c r="U72" s="65">
        <f>IF($E69   =0,0,($Q69   /$E69 )*100)</f>
        <v>0</v>
      </c>
      <c r="V72" s="105">
        <f>SUM(V69:V70)</f>
        <v>0</v>
      </c>
      <c r="W72" s="106" t="s">
        <v>36</v>
      </c>
    </row>
    <row r="73" spans="1:23" ht="12.95" customHeight="1" thickBot="1" x14ac:dyDescent="0.25">
      <c r="A73" s="60" t="s">
        <v>90</v>
      </c>
      <c r="B73" s="104">
        <f>SUM(B9:B14,B17:B23,B26:B29,B32,B35:B39,B42:B52,B55:B58,B61:B65,B69:B70)</f>
        <v>5095000</v>
      </c>
      <c r="C73" s="104">
        <f>SUM(C9:C14,C17:C23,C26:C29,C32,C35:C39,C42:C52,C55:C58,C61:C65,C69:C70)</f>
        <v>0</v>
      </c>
      <c r="D73" s="104"/>
      <c r="E73" s="104">
        <f>$B73      +$C73      +$D73</f>
        <v>5095000</v>
      </c>
      <c r="F73" s="105">
        <f t="shared" ref="F73:O73" si="46">SUM(F9:F14,F17:F23,F26:F29,F32,F35:F39,F42:F52,F55:F58,F61:F65,F69:F70)</f>
        <v>5095000</v>
      </c>
      <c r="G73" s="106">
        <f t="shared" si="46"/>
        <v>5095000</v>
      </c>
      <c r="H73" s="105">
        <f t="shared" si="46"/>
        <v>784000</v>
      </c>
      <c r="I73" s="106">
        <f t="shared" si="46"/>
        <v>843368</v>
      </c>
      <c r="J73" s="105">
        <f t="shared" si="46"/>
        <v>1206000</v>
      </c>
      <c r="K73" s="106">
        <f t="shared" si="46"/>
        <v>1354442</v>
      </c>
      <c r="L73" s="105">
        <f t="shared" si="46"/>
        <v>529000</v>
      </c>
      <c r="M73" s="106">
        <f t="shared" si="46"/>
        <v>726193</v>
      </c>
      <c r="N73" s="105">
        <f t="shared" si="46"/>
        <v>1878000</v>
      </c>
      <c r="O73" s="106">
        <f t="shared" si="46"/>
        <v>1680643</v>
      </c>
      <c r="P73" s="105">
        <f>$H73      +$J73      +$L73      +$N73</f>
        <v>4397000</v>
      </c>
      <c r="Q73" s="106">
        <f>$I73      +$K73      +$M73      +$O73</f>
        <v>4604646</v>
      </c>
      <c r="R73" s="61">
        <f>IF(($L73      =0),0,((($N73      -$L73      )/$L73      )*100))</f>
        <v>255.00945179584122</v>
      </c>
      <c r="S73" s="62">
        <f>IF(($M73      =0),0,((($O73      -$M73      )/$M73      )*100))</f>
        <v>131.4320022363201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86.300294406280671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90.375780176643772</v>
      </c>
      <c r="V73" s="105">
        <f>SUM(V9:V14,V17:V23,V26:V29,V32,V35:V39,V42:V52,V55:V58,V61:V65,V69:V70)</f>
        <v>0</v>
      </c>
      <c r="W73" s="106" t="s">
        <v>36</v>
      </c>
    </row>
    <row r="74" spans="1:23" ht="13.5" thickTop="1" x14ac:dyDescent="0.2">
      <c r="A74" s="66" t="s">
        <v>91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0" t="s">
        <v>10</v>
      </c>
      <c r="Q75" s="131"/>
      <c r="R75" s="132" t="s">
        <v>11</v>
      </c>
      <c r="S75" s="131"/>
      <c r="T75" s="132" t="s">
        <v>12</v>
      </c>
      <c r="U75" s="131"/>
      <c r="V75" s="130"/>
      <c r="W75" s="131"/>
    </row>
    <row r="76" spans="1:23" ht="67.5" x14ac:dyDescent="0.2">
      <c r="A76" s="77" t="s">
        <v>92</v>
      </c>
      <c r="B76" s="78" t="s">
        <v>93</v>
      </c>
      <c r="C76" s="78" t="s">
        <v>94</v>
      </c>
      <c r="D76" s="79" t="s">
        <v>17</v>
      </c>
      <c r="E76" s="78" t="s">
        <v>18</v>
      </c>
      <c r="F76" s="78" t="s">
        <v>19</v>
      </c>
      <c r="G76" s="78" t="s">
        <v>95</v>
      </c>
      <c r="H76" s="78" t="s">
        <v>96</v>
      </c>
      <c r="I76" s="80" t="s">
        <v>22</v>
      </c>
      <c r="J76" s="78" t="s">
        <v>97</v>
      </c>
      <c r="K76" s="80" t="s">
        <v>24</v>
      </c>
      <c r="L76" s="78" t="s">
        <v>98</v>
      </c>
      <c r="M76" s="80" t="s">
        <v>26</v>
      </c>
      <c r="N76" s="78" t="s">
        <v>99</v>
      </c>
      <c r="O76" s="80" t="s">
        <v>28</v>
      </c>
      <c r="P76" s="80" t="s">
        <v>100</v>
      </c>
      <c r="Q76" s="81" t="s">
        <v>30</v>
      </c>
      <c r="R76" s="82" t="s">
        <v>100</v>
      </c>
      <c r="S76" s="83" t="s">
        <v>30</v>
      </c>
      <c r="T76" s="82" t="s">
        <v>101</v>
      </c>
      <c r="U76" s="79" t="s">
        <v>32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123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124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125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126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127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128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102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103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IF(($L87      =0),0,((($N87      -$L87      )/$L87      )*100))</f>
        <v>0</v>
      </c>
      <c r="S87" s="90">
        <f t="shared" ref="S87:S94" si="52">IF(($M87      =0),0,((($O87      -$M87      )/$M87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110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111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129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87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130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131</v>
      </c>
    </row>
    <row r="117" spans="1:23" x14ac:dyDescent="0.2">
      <c r="A117" s="29" t="s">
        <v>132</v>
      </c>
    </row>
    <row r="118" spans="1:23" x14ac:dyDescent="0.2">
      <c r="A118" s="29" t="s">
        <v>133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134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135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136</v>
      </c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  <row r="126" spans="1:23" x14ac:dyDescent="0.2">
      <c r="A126" s="30"/>
      <c r="G126" s="30"/>
      <c r="W126" s="30"/>
    </row>
  </sheetData>
  <sheetProtection algorithmName="SHA-512" hashValue="bEW30quVyPiFVMeRVywHdGZIwHMr7Gt12/eAUwFhI6wMoSOQA0v2uwk/xWODkPlFbmyVxkLTwWYNuRe3YyVzrA==" saltValue="kbbpsywyuqOCZ9t+LNZk7g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5:Q75"/>
    <mergeCell ref="R75:S75"/>
    <mergeCell ref="T75:U75"/>
    <mergeCell ref="V75:W75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4" max="16383" man="1"/>
    <brk id="96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W126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1"/>
      <c r="W1" s="31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2"/>
      <c r="W2" s="32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2"/>
      <c r="W3" s="32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2"/>
      <c r="W4" s="32"/>
    </row>
    <row r="5" spans="1:23" ht="15" customHeight="1" x14ac:dyDescent="0.25">
      <c r="A5" s="137" t="s">
        <v>119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3"/>
      <c r="W5" s="33"/>
    </row>
    <row r="6" spans="1:23" ht="12.75" customHeight="1" x14ac:dyDescent="0.2">
      <c r="A6" s="34" t="s">
        <v>91</v>
      </c>
      <c r="B6" s="34" t="s">
        <v>91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IF(($L9       =0),0,((($N9       -$L9       )/$L9       )*100))</f>
        <v>0</v>
      </c>
      <c r="S9" s="49">
        <f>IF(($M9       =0),0,((($O9       -$M9       )/$M9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1700000</v>
      </c>
      <c r="C10" s="92"/>
      <c r="D10" s="92"/>
      <c r="E10" s="92">
        <f t="shared" ref="E10:E15" si="0">$B10      +$C10      +$D10</f>
        <v>1700000</v>
      </c>
      <c r="F10" s="93">
        <v>1700000</v>
      </c>
      <c r="G10" s="94">
        <v>1700000</v>
      </c>
      <c r="H10" s="93">
        <v>174000</v>
      </c>
      <c r="I10" s="94"/>
      <c r="J10" s="93">
        <v>673000</v>
      </c>
      <c r="K10" s="94"/>
      <c r="L10" s="93">
        <v>166000</v>
      </c>
      <c r="M10" s="94">
        <v>392967</v>
      </c>
      <c r="N10" s="93">
        <v>687000</v>
      </c>
      <c r="O10" s="94"/>
      <c r="P10" s="93">
        <f t="shared" ref="P10:P15" si="1">$H10      +$J10      +$L10      +$N10</f>
        <v>1700000</v>
      </c>
      <c r="Q10" s="94">
        <f t="shared" ref="Q10:Q15" si="2">$I10      +$K10      +$M10      +$O10</f>
        <v>392967</v>
      </c>
      <c r="R10" s="48">
        <f t="shared" ref="R10:R15" si="3">IF(($L10      =0),0,((($N10      -$L10      )/$L10      )*100))</f>
        <v>313.85542168674698</v>
      </c>
      <c r="S10" s="49">
        <f t="shared" ref="S10:S15" si="4">IF(($M10      =0),0,((($O10      -$M10      )/$M10      )*100))</f>
        <v>-100</v>
      </c>
      <c r="T10" s="48">
        <f t="shared" ref="T10:T14" si="5">IF(($E10      =0),0,(($P10      /$E10      )*100))</f>
        <v>100</v>
      </c>
      <c r="U10" s="50">
        <f t="shared" ref="U10:U14" si="6">IF(($E10      =0),0,(($Q10      /$E10      )*100))</f>
        <v>23.115705882352941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>
        <v>30000000</v>
      </c>
      <c r="C13" s="92">
        <v>45357000</v>
      </c>
      <c r="D13" s="92"/>
      <c r="E13" s="92">
        <f t="shared" si="0"/>
        <v>75357000</v>
      </c>
      <c r="F13" s="93">
        <v>75357000</v>
      </c>
      <c r="G13" s="94">
        <v>75357000</v>
      </c>
      <c r="H13" s="93">
        <v>24333000</v>
      </c>
      <c r="I13" s="94"/>
      <c r="J13" s="93">
        <v>3313000</v>
      </c>
      <c r="K13" s="94"/>
      <c r="L13" s="93"/>
      <c r="M13" s="94">
        <v>999280</v>
      </c>
      <c r="N13" s="93">
        <v>18565000</v>
      </c>
      <c r="O13" s="94">
        <v>66429812</v>
      </c>
      <c r="P13" s="93">
        <f t="shared" si="1"/>
        <v>46211000</v>
      </c>
      <c r="Q13" s="94">
        <f t="shared" si="2"/>
        <v>67429092</v>
      </c>
      <c r="R13" s="48">
        <f t="shared" si="3"/>
        <v>0</v>
      </c>
      <c r="S13" s="49">
        <f t="shared" si="4"/>
        <v>6547.7675926667207</v>
      </c>
      <c r="T13" s="48">
        <f t="shared" si="5"/>
        <v>61.322770280133234</v>
      </c>
      <c r="U13" s="50">
        <f t="shared" si="6"/>
        <v>89.479533420916439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>
        <v>2000000</v>
      </c>
      <c r="C14" s="92">
        <v>82483000</v>
      </c>
      <c r="D14" s="92"/>
      <c r="E14" s="92">
        <f t="shared" si="0"/>
        <v>84483000</v>
      </c>
      <c r="F14" s="93">
        <v>84483000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33700000</v>
      </c>
      <c r="C15" s="95">
        <f>SUM(C9:C14)</f>
        <v>127840000</v>
      </c>
      <c r="D15" s="95"/>
      <c r="E15" s="95">
        <f t="shared" si="0"/>
        <v>161540000</v>
      </c>
      <c r="F15" s="96">
        <f t="shared" ref="F15:O15" si="7">SUM(F9:F14)</f>
        <v>161540000</v>
      </c>
      <c r="G15" s="97">
        <f t="shared" si="7"/>
        <v>77057000</v>
      </c>
      <c r="H15" s="96">
        <f t="shared" si="7"/>
        <v>24507000</v>
      </c>
      <c r="I15" s="97">
        <f t="shared" si="7"/>
        <v>0</v>
      </c>
      <c r="J15" s="96">
        <f t="shared" si="7"/>
        <v>3986000</v>
      </c>
      <c r="K15" s="97">
        <f t="shared" si="7"/>
        <v>0</v>
      </c>
      <c r="L15" s="96">
        <f t="shared" si="7"/>
        <v>166000</v>
      </c>
      <c r="M15" s="97">
        <f t="shared" si="7"/>
        <v>1392247</v>
      </c>
      <c r="N15" s="96">
        <f t="shared" si="7"/>
        <v>19252000</v>
      </c>
      <c r="O15" s="97">
        <f t="shared" si="7"/>
        <v>66429812</v>
      </c>
      <c r="P15" s="96">
        <f t="shared" si="1"/>
        <v>47911000</v>
      </c>
      <c r="Q15" s="97">
        <f t="shared" si="2"/>
        <v>67822059</v>
      </c>
      <c r="R15" s="52">
        <f t="shared" si="3"/>
        <v>11497.590361445784</v>
      </c>
      <c r="S15" s="53">
        <f t="shared" si="4"/>
        <v>4671.4099581467945</v>
      </c>
      <c r="T15" s="52">
        <f>IF((SUM($E9:$E13))=0,0,(P15/(SUM($E9:$E13))*100))</f>
        <v>62.176051494348336</v>
      </c>
      <c r="U15" s="54">
        <f>IF((SUM($E9:$E13))=0,0,(Q15/(SUM($E9:$E13))*100))</f>
        <v>88.015441815798695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>
        <v>158007000</v>
      </c>
      <c r="C17" s="92"/>
      <c r="D17" s="92"/>
      <c r="E17" s="92">
        <f t="shared" ref="E17:E24" si="8">$B17      +$C17      +$D17</f>
        <v>158007000</v>
      </c>
      <c r="F17" s="93">
        <v>158007000</v>
      </c>
      <c r="G17" s="94">
        <v>158007000</v>
      </c>
      <c r="H17" s="93">
        <v>6579000</v>
      </c>
      <c r="I17" s="94"/>
      <c r="J17" s="93">
        <v>67526000</v>
      </c>
      <c r="K17" s="94"/>
      <c r="L17" s="93">
        <v>35568000</v>
      </c>
      <c r="M17" s="94">
        <v>17764719</v>
      </c>
      <c r="N17" s="93">
        <v>48334000</v>
      </c>
      <c r="O17" s="94">
        <v>119788965</v>
      </c>
      <c r="P17" s="93">
        <f t="shared" ref="P17:P24" si="9">$H17      +$J17      +$L17      +$N17</f>
        <v>158007000</v>
      </c>
      <c r="Q17" s="94">
        <f t="shared" ref="Q17:Q24" si="10">$I17      +$K17      +$M17      +$O17</f>
        <v>137553684</v>
      </c>
      <c r="R17" s="48">
        <f t="shared" ref="R17:R24" si="11">IF(($L17      =0),0,((($N17      -$L17      )/$L17      )*100))</f>
        <v>35.891812865497073</v>
      </c>
      <c r="S17" s="49">
        <f t="shared" ref="S17:S24" si="12">IF(($M17      =0),0,((($O17      -$M17      )/$M17      )*100))</f>
        <v>574.30824546113001</v>
      </c>
      <c r="T17" s="48">
        <f t="shared" ref="T17:T23" si="13">IF(($E17      =0),0,(($P17      /$E17      )*100))</f>
        <v>100</v>
      </c>
      <c r="U17" s="50">
        <f t="shared" ref="U17:U23" si="14">IF(($E17      =0),0,(($Q17      /$E17      )*100))</f>
        <v>87.055436784446258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158007000</v>
      </c>
      <c r="C24" s="95">
        <f>SUM(C17:C23)</f>
        <v>0</v>
      </c>
      <c r="D24" s="95"/>
      <c r="E24" s="95">
        <f t="shared" si="8"/>
        <v>158007000</v>
      </c>
      <c r="F24" s="96">
        <f t="shared" ref="F24:O24" si="15">SUM(F17:F23)</f>
        <v>158007000</v>
      </c>
      <c r="G24" s="97">
        <f t="shared" si="15"/>
        <v>158007000</v>
      </c>
      <c r="H24" s="96">
        <f t="shared" si="15"/>
        <v>6579000</v>
      </c>
      <c r="I24" s="97">
        <f t="shared" si="15"/>
        <v>0</v>
      </c>
      <c r="J24" s="96">
        <f t="shared" si="15"/>
        <v>67526000</v>
      </c>
      <c r="K24" s="97">
        <f t="shared" si="15"/>
        <v>0</v>
      </c>
      <c r="L24" s="96">
        <f t="shared" si="15"/>
        <v>35568000</v>
      </c>
      <c r="M24" s="97">
        <f t="shared" si="15"/>
        <v>17764719</v>
      </c>
      <c r="N24" s="96">
        <f t="shared" si="15"/>
        <v>48334000</v>
      </c>
      <c r="O24" s="97">
        <f t="shared" si="15"/>
        <v>119788965</v>
      </c>
      <c r="P24" s="96">
        <f t="shared" si="9"/>
        <v>158007000</v>
      </c>
      <c r="Q24" s="97">
        <f t="shared" si="10"/>
        <v>137553684</v>
      </c>
      <c r="R24" s="52">
        <f t="shared" si="11"/>
        <v>35.891812865497073</v>
      </c>
      <c r="S24" s="53">
        <f t="shared" si="12"/>
        <v>574.30824546113001</v>
      </c>
      <c r="T24" s="52">
        <f>IF(($E24-$E19-$E23)   =0,0,($P24   /($E24-$E19-$E23)   )*100)</f>
        <v>100</v>
      </c>
      <c r="U24" s="54">
        <f>IF(($E24-$E19-$E23)   =0,0,($Q24   /($E24-$E19-$E23)   )*100)</f>
        <v>87.055436784446258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IF(($L26      =0),0,((($N26      -$L26      )/$L26      )*100))</f>
        <v>0</v>
      </c>
      <c r="S26" s="49">
        <f>IF(($M26      =0),0,((($O26      -$M26      )/$M26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IF(($L27      =0),0,((($N27      -$L27      )/$L27      )*100))</f>
        <v>0</v>
      </c>
      <c r="S27" s="49">
        <f>IF(($M27      =0),0,((($O27      -$M27      )/$M27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IF(($L28      =0),0,((($N28      -$L28      )/$L28      )*100))</f>
        <v>0</v>
      </c>
      <c r="S28" s="49">
        <f>IF(($M28      =0),0,((($O28      -$M28      )/$M28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IF(($L29      =0),0,((($N29      -$L29      )/$L29      )*100))</f>
        <v>0</v>
      </c>
      <c r="S29" s="49">
        <f>IF(($M29      =0),0,((($O29      -$M29      )/$M29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IF(($L30      =0),0,((($N30      -$L30      )/$L30      )*100))</f>
        <v>0</v>
      </c>
      <c r="S30" s="53">
        <f>IF(($M30      =0),0,((($O30      -$M30      )/$M30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6366000</v>
      </c>
      <c r="C32" s="92"/>
      <c r="D32" s="92"/>
      <c r="E32" s="92">
        <f>$B32      +$C32      +$D32</f>
        <v>6366000</v>
      </c>
      <c r="F32" s="93">
        <v>6366000</v>
      </c>
      <c r="G32" s="94">
        <v>6366000</v>
      </c>
      <c r="H32" s="93">
        <v>4169000</v>
      </c>
      <c r="I32" s="94"/>
      <c r="J32" s="93">
        <v>287000</v>
      </c>
      <c r="K32" s="94"/>
      <c r="L32" s="93">
        <v>356000</v>
      </c>
      <c r="M32" s="94">
        <v>10845102</v>
      </c>
      <c r="N32" s="93"/>
      <c r="O32" s="94">
        <v>7126081</v>
      </c>
      <c r="P32" s="93">
        <f>$H32      +$J32      +$L32      +$N32</f>
        <v>4812000</v>
      </c>
      <c r="Q32" s="94">
        <f>$I32      +$K32      +$M32      +$O32</f>
        <v>17971183</v>
      </c>
      <c r="R32" s="48">
        <f>IF(($L32      =0),0,((($N32      -$L32      )/$L32      )*100))</f>
        <v>-100</v>
      </c>
      <c r="S32" s="49">
        <f>IF(($M32      =0),0,((($O32      -$M32      )/$M32      )*100))</f>
        <v>-34.292171710326009</v>
      </c>
      <c r="T32" s="48">
        <f>IF(($E32      =0),0,(($P32      /$E32      )*100))</f>
        <v>75.58906691800189</v>
      </c>
      <c r="U32" s="50">
        <f>IF(($E32      =0),0,(($Q32      /$E32      )*100))</f>
        <v>282.29945020420985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6366000</v>
      </c>
      <c r="C33" s="95">
        <f>C32</f>
        <v>0</v>
      </c>
      <c r="D33" s="95"/>
      <c r="E33" s="95">
        <f>$B33      +$C33      +$D33</f>
        <v>6366000</v>
      </c>
      <c r="F33" s="96">
        <f t="shared" ref="F33:O33" si="17">F32</f>
        <v>6366000</v>
      </c>
      <c r="G33" s="97">
        <f t="shared" si="17"/>
        <v>6366000</v>
      </c>
      <c r="H33" s="96">
        <f t="shared" si="17"/>
        <v>4169000</v>
      </c>
      <c r="I33" s="97">
        <f t="shared" si="17"/>
        <v>0</v>
      </c>
      <c r="J33" s="96">
        <f t="shared" si="17"/>
        <v>287000</v>
      </c>
      <c r="K33" s="97">
        <f t="shared" si="17"/>
        <v>0</v>
      </c>
      <c r="L33" s="96">
        <f t="shared" si="17"/>
        <v>356000</v>
      </c>
      <c r="M33" s="97">
        <f t="shared" si="17"/>
        <v>10845102</v>
      </c>
      <c r="N33" s="96">
        <f t="shared" si="17"/>
        <v>0</v>
      </c>
      <c r="O33" s="97">
        <f t="shared" si="17"/>
        <v>7126081</v>
      </c>
      <c r="P33" s="96">
        <f>$H33      +$J33      +$L33      +$N33</f>
        <v>4812000</v>
      </c>
      <c r="Q33" s="97">
        <f>$I33      +$K33      +$M33      +$O33</f>
        <v>17971183</v>
      </c>
      <c r="R33" s="52">
        <f>IF(($L33      =0),0,((($N33      -$L33      )/$L33      )*100))</f>
        <v>-100</v>
      </c>
      <c r="S33" s="53">
        <f>IF(($M33      =0),0,((($O33      -$M33      )/$M33      )*100))</f>
        <v>-34.292171710326009</v>
      </c>
      <c r="T33" s="52">
        <f>IF($E33   =0,0,($P33   /$E33   )*100)</f>
        <v>75.58906691800189</v>
      </c>
      <c r="U33" s="54">
        <f>IF($E33   =0,0,($Q33   /$E33   )*100)</f>
        <v>282.29945020420985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13493000</v>
      </c>
      <c r="C35" s="92"/>
      <c r="D35" s="92"/>
      <c r="E35" s="92">
        <f t="shared" ref="E35:E40" si="18">$B35      +$C35      +$D35</f>
        <v>13493000</v>
      </c>
      <c r="F35" s="93">
        <v>13493000</v>
      </c>
      <c r="G35" s="94">
        <v>13493000</v>
      </c>
      <c r="H35" s="93"/>
      <c r="I35" s="94"/>
      <c r="J35" s="93">
        <v>2965000</v>
      </c>
      <c r="K35" s="94"/>
      <c r="L35" s="93">
        <v>4799000</v>
      </c>
      <c r="M35" s="94"/>
      <c r="N35" s="93"/>
      <c r="O35" s="94">
        <v>11856739</v>
      </c>
      <c r="P35" s="93">
        <f t="shared" ref="P35:P40" si="19">$H35      +$J35      +$L35      +$N35</f>
        <v>7764000</v>
      </c>
      <c r="Q35" s="94">
        <f t="shared" ref="Q35:Q40" si="20">$I35      +$K35      +$M35      +$O35</f>
        <v>11856739</v>
      </c>
      <c r="R35" s="48">
        <f t="shared" ref="R35:R40" si="21">IF(($L35      =0),0,((($N35      -$L35      )/$L35      )*100))</f>
        <v>-100</v>
      </c>
      <c r="S35" s="49">
        <f t="shared" ref="S35:S40" si="22">IF(($M35      =0),0,((($O35      -$M35      )/$M35      )*100))</f>
        <v>0</v>
      </c>
      <c r="T35" s="48">
        <f t="shared" ref="T35:T39" si="23">IF(($E35      =0),0,(($P35      /$E35      )*100))</f>
        <v>57.540947157785517</v>
      </c>
      <c r="U35" s="50">
        <f t="shared" ref="U35:U39" si="24">IF(($E35      =0),0,(($Q35      /$E35      )*100))</f>
        <v>87.873260208997266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>
        <v>11646000</v>
      </c>
      <c r="C36" s="92">
        <v>17176000</v>
      </c>
      <c r="D36" s="92"/>
      <c r="E36" s="92">
        <f t="shared" si="18"/>
        <v>28822000</v>
      </c>
      <c r="F36" s="93">
        <v>28822000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25139000</v>
      </c>
      <c r="C40" s="95">
        <f>SUM(C35:C39)</f>
        <v>17176000</v>
      </c>
      <c r="D40" s="95"/>
      <c r="E40" s="95">
        <f t="shared" si="18"/>
        <v>42315000</v>
      </c>
      <c r="F40" s="96">
        <f t="shared" ref="F40:O40" si="25">SUM(F35:F39)</f>
        <v>42315000</v>
      </c>
      <c r="G40" s="97">
        <f t="shared" si="25"/>
        <v>13493000</v>
      </c>
      <c r="H40" s="96">
        <f t="shared" si="25"/>
        <v>0</v>
      </c>
      <c r="I40" s="97">
        <f t="shared" si="25"/>
        <v>0</v>
      </c>
      <c r="J40" s="96">
        <f t="shared" si="25"/>
        <v>2965000</v>
      </c>
      <c r="K40" s="97">
        <f t="shared" si="25"/>
        <v>0</v>
      </c>
      <c r="L40" s="96">
        <f t="shared" si="25"/>
        <v>4799000</v>
      </c>
      <c r="M40" s="97">
        <f t="shared" si="25"/>
        <v>0</v>
      </c>
      <c r="N40" s="96">
        <f t="shared" si="25"/>
        <v>0</v>
      </c>
      <c r="O40" s="97">
        <f t="shared" si="25"/>
        <v>11856739</v>
      </c>
      <c r="P40" s="96">
        <f t="shared" si="19"/>
        <v>7764000</v>
      </c>
      <c r="Q40" s="97">
        <f t="shared" si="20"/>
        <v>11856739</v>
      </c>
      <c r="R40" s="52">
        <f t="shared" si="21"/>
        <v>-100</v>
      </c>
      <c r="S40" s="53">
        <f t="shared" si="22"/>
        <v>0</v>
      </c>
      <c r="T40" s="52">
        <f>IF((+$E35+$E38) =0,0,(P40   /(+$E35+$E38) )*100)</f>
        <v>57.540947157785517</v>
      </c>
      <c r="U40" s="54">
        <f>IF((+$E35+$E38) =0,0,(Q40   /(+$E35+$E38) )*100)</f>
        <v>87.873260208997266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IF(($L42      =0),0,((($N42      -$L42      )/$L42      )*100))</f>
        <v>0</v>
      </c>
      <c r="S42" s="49">
        <f t="shared" ref="S42:S53" si="30">IF(($M42      =0),0,((($O42      -$M42      )/$M42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>
        <v>46782000</v>
      </c>
      <c r="C51" s="92"/>
      <c r="D51" s="92"/>
      <c r="E51" s="92">
        <f t="shared" si="26"/>
        <v>46782000</v>
      </c>
      <c r="F51" s="93">
        <v>46782000</v>
      </c>
      <c r="G51" s="94">
        <v>46782000</v>
      </c>
      <c r="H51" s="93"/>
      <c r="I51" s="94"/>
      <c r="J51" s="93">
        <v>15527000</v>
      </c>
      <c r="K51" s="94"/>
      <c r="L51" s="93">
        <v>14875000</v>
      </c>
      <c r="M51" s="94">
        <v>-24518264</v>
      </c>
      <c r="N51" s="93">
        <v>12423000</v>
      </c>
      <c r="O51" s="94">
        <v>40053087</v>
      </c>
      <c r="P51" s="93">
        <f t="shared" si="27"/>
        <v>42825000</v>
      </c>
      <c r="Q51" s="94">
        <f t="shared" si="28"/>
        <v>15534823</v>
      </c>
      <c r="R51" s="48">
        <f t="shared" si="29"/>
        <v>-16.48403361344538</v>
      </c>
      <c r="S51" s="49">
        <f t="shared" si="30"/>
        <v>-263.36020772106866</v>
      </c>
      <c r="T51" s="48">
        <f t="shared" si="31"/>
        <v>91.541618571245351</v>
      </c>
      <c r="U51" s="50">
        <f t="shared" si="32"/>
        <v>33.206838100123981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46782000</v>
      </c>
      <c r="C53" s="95">
        <f>SUM(C42:C52)</f>
        <v>0</v>
      </c>
      <c r="D53" s="95"/>
      <c r="E53" s="95">
        <f t="shared" si="26"/>
        <v>46782000</v>
      </c>
      <c r="F53" s="96">
        <f t="shared" ref="F53:O53" si="33">SUM(F42:F52)</f>
        <v>46782000</v>
      </c>
      <c r="G53" s="97">
        <f t="shared" si="33"/>
        <v>46782000</v>
      </c>
      <c r="H53" s="96">
        <f t="shared" si="33"/>
        <v>0</v>
      </c>
      <c r="I53" s="97">
        <f t="shared" si="33"/>
        <v>0</v>
      </c>
      <c r="J53" s="96">
        <f t="shared" si="33"/>
        <v>15527000</v>
      </c>
      <c r="K53" s="97">
        <f t="shared" si="33"/>
        <v>0</v>
      </c>
      <c r="L53" s="96">
        <f t="shared" si="33"/>
        <v>14875000</v>
      </c>
      <c r="M53" s="97">
        <f t="shared" si="33"/>
        <v>-24518264</v>
      </c>
      <c r="N53" s="96">
        <f t="shared" si="33"/>
        <v>12423000</v>
      </c>
      <c r="O53" s="97">
        <f t="shared" si="33"/>
        <v>40053087</v>
      </c>
      <c r="P53" s="96">
        <f t="shared" si="27"/>
        <v>42825000</v>
      </c>
      <c r="Q53" s="97">
        <f t="shared" si="28"/>
        <v>15534823</v>
      </c>
      <c r="R53" s="52">
        <f t="shared" si="29"/>
        <v>-16.48403361344538</v>
      </c>
      <c r="S53" s="53">
        <f t="shared" si="30"/>
        <v>-263.36020772106866</v>
      </c>
      <c r="T53" s="52">
        <f>IF((+$E43+$E45+$E47+$E48+$E51) =0,0,(P53   /(+$E43+$E45+$E47+$E48+$E51) )*100)</f>
        <v>91.541618571245351</v>
      </c>
      <c r="U53" s="54">
        <f>IF((+$E43+$E45+$E47+$E48+$E51) =0,0,(Q53   /(+$E43+$E45+$E47+$E48+$E51) )*100)</f>
        <v>33.206838100123981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IF(($L55      =0),0,((($N55      -$L55      )/$L55      )*100))</f>
        <v>0</v>
      </c>
      <c r="S55" s="49">
        <f>IF(($M55      =0),0,((($O55      -$M55      )/$M55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IF(($L56      =0),0,((($N56      -$L56      )/$L56      )*100))</f>
        <v>0</v>
      </c>
      <c r="S56" s="49">
        <f>IF(($M56      =0),0,((($O56      -$M56      )/$M56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IF(($L57      =0),0,((($N57      -$L57      )/$L57      )*100))</f>
        <v>0</v>
      </c>
      <c r="S57" s="49">
        <f>IF(($M57      =0),0,((($O57      -$M57      )/$M57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IF(($L58      =0),0,((($N58      -$L58      )/$L58      )*100))</f>
        <v>0</v>
      </c>
      <c r="S58" s="49">
        <f>IF(($M58      =0),0,((($O58      -$M58      )/$M58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IF(($L59      =0),0,((($N59      -$L59      )/$L59      )*100))</f>
        <v>0</v>
      </c>
      <c r="S59" s="58">
        <f>IF(($M59      =0),0,((($O59      -$M59      )/$M59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IF(($L61      =0),0,((($N61      -$L61      )/$L61      )*100))</f>
        <v>0</v>
      </c>
      <c r="S61" s="49">
        <f t="shared" ref="S61:S67" si="39">IF(($M61      =0),0,((($O61      -$M61      )/$M61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269994000</v>
      </c>
      <c r="C67" s="104">
        <f>SUM(C9:C14,C17:C23,C26:C29,C32,C35:C39,C42:C52,C55:C58,C61:C65)</f>
        <v>145016000</v>
      </c>
      <c r="D67" s="104"/>
      <c r="E67" s="104">
        <f t="shared" si="35"/>
        <v>415010000</v>
      </c>
      <c r="F67" s="105">
        <f t="shared" ref="F67:O67" si="43">SUM(F9:F14,F17:F23,F26:F29,F32,F35:F39,F42:F52,F55:F58,F61:F65)</f>
        <v>415010000</v>
      </c>
      <c r="G67" s="106">
        <f t="shared" si="43"/>
        <v>301705000</v>
      </c>
      <c r="H67" s="105">
        <f t="shared" si="43"/>
        <v>35255000</v>
      </c>
      <c r="I67" s="106">
        <f t="shared" si="43"/>
        <v>0</v>
      </c>
      <c r="J67" s="105">
        <f t="shared" si="43"/>
        <v>90291000</v>
      </c>
      <c r="K67" s="106">
        <f t="shared" si="43"/>
        <v>0</v>
      </c>
      <c r="L67" s="105">
        <f t="shared" si="43"/>
        <v>55764000</v>
      </c>
      <c r="M67" s="106">
        <f t="shared" si="43"/>
        <v>5483804</v>
      </c>
      <c r="N67" s="105">
        <f t="shared" si="43"/>
        <v>80009000</v>
      </c>
      <c r="O67" s="106">
        <f t="shared" si="43"/>
        <v>245254684</v>
      </c>
      <c r="P67" s="105">
        <f t="shared" si="36"/>
        <v>261319000</v>
      </c>
      <c r="Q67" s="106">
        <f t="shared" si="37"/>
        <v>250738488</v>
      </c>
      <c r="R67" s="61">
        <f t="shared" si="38"/>
        <v>43.477871027903312</v>
      </c>
      <c r="S67" s="62">
        <f t="shared" si="39"/>
        <v>4372.3459117065449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86.614076664291275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83.107170249084376</v>
      </c>
      <c r="V67" s="105">
        <f>SUM(V9:V14,V17:V23,V26:V29,V32,V35:V39,V42:V52,V55:V58,V61:V65)</f>
        <v>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/>
      <c r="C69" s="92"/>
      <c r="D69" s="92"/>
      <c r="E69" s="92">
        <f>$B69      +$C69      +$D69</f>
        <v>0</v>
      </c>
      <c r="F69" s="93">
        <v>0</v>
      </c>
      <c r="G69" s="94">
        <v>0</v>
      </c>
      <c r="H69" s="93"/>
      <c r="I69" s="94"/>
      <c r="J69" s="93"/>
      <c r="K69" s="94"/>
      <c r="L69" s="93"/>
      <c r="M69" s="94"/>
      <c r="N69" s="93"/>
      <c r="O69" s="94"/>
      <c r="P69" s="93">
        <f>$H69      +$J69      +$L69      +$N69</f>
        <v>0</v>
      </c>
      <c r="Q69" s="94">
        <f>$I69      +$K69      +$M69      +$O69</f>
        <v>0</v>
      </c>
      <c r="R69" s="48">
        <f>IF(($L69      =0),0,((($N69      -$L69      )/$L69      )*100))</f>
        <v>0</v>
      </c>
      <c r="S69" s="49">
        <f>IF(($M69      =0),0,((($O69      -$M69      )/$M69      )*100))</f>
        <v>0</v>
      </c>
      <c r="T69" s="48">
        <f>IF(($E69      =0),0,(($P69      /$E69      )*100))</f>
        <v>0</v>
      </c>
      <c r="U69" s="50">
        <f>IF(($E69      =0),0,(($Q69      /$E69      )*100))</f>
        <v>0</v>
      </c>
      <c r="V69" s="93">
        <v>0</v>
      </c>
      <c r="W69" s="94" t="s">
        <v>36</v>
      </c>
    </row>
    <row r="70" spans="1:23" s="64" customFormat="1" ht="12.95" customHeight="1" x14ac:dyDescent="0.2">
      <c r="A70" s="63" t="s">
        <v>89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IF(($L70      =0),0,((($N70      -$L70      )/$L70      )*100))</f>
        <v>0</v>
      </c>
      <c r="S70" s="49">
        <f>IF(($M70      =0),0,((($O70      -$M70      )/$M70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36</v>
      </c>
      <c r="W70" s="94" t="s">
        <v>36</v>
      </c>
    </row>
    <row r="71" spans="1:23" ht="12.95" customHeight="1" x14ac:dyDescent="0.2">
      <c r="A71" s="56" t="s">
        <v>42</v>
      </c>
      <c r="B71" s="101">
        <f>SUM(B69:B70)</f>
        <v>0</v>
      </c>
      <c r="C71" s="101">
        <f>SUM(C69:C70)</f>
        <v>0</v>
      </c>
      <c r="D71" s="101"/>
      <c r="E71" s="101">
        <f>$B71      +$C71      +$D71</f>
        <v>0</v>
      </c>
      <c r="F71" s="102">
        <f t="shared" ref="F71:O71" si="44">SUM(F69:F70)</f>
        <v>0</v>
      </c>
      <c r="G71" s="103">
        <f t="shared" si="44"/>
        <v>0</v>
      </c>
      <c r="H71" s="102">
        <f t="shared" si="44"/>
        <v>0</v>
      </c>
      <c r="I71" s="103">
        <f t="shared" si="44"/>
        <v>0</v>
      </c>
      <c r="J71" s="102">
        <f t="shared" si="44"/>
        <v>0</v>
      </c>
      <c r="K71" s="103">
        <f t="shared" si="44"/>
        <v>0</v>
      </c>
      <c r="L71" s="102">
        <f t="shared" si="44"/>
        <v>0</v>
      </c>
      <c r="M71" s="103">
        <f t="shared" si="44"/>
        <v>0</v>
      </c>
      <c r="N71" s="102">
        <f t="shared" si="44"/>
        <v>0</v>
      </c>
      <c r="O71" s="103">
        <f t="shared" si="44"/>
        <v>0</v>
      </c>
      <c r="P71" s="102">
        <f>$H71      +$J71      +$L71      +$N71</f>
        <v>0</v>
      </c>
      <c r="Q71" s="103">
        <f>$I71      +$K71      +$M71      +$O71</f>
        <v>0</v>
      </c>
      <c r="R71" s="57">
        <f>IF(($L71      =0),0,((($N71      -$L71      )/$L71      )*100))</f>
        <v>0</v>
      </c>
      <c r="S71" s="58">
        <f>IF(($M71      =0),0,((($O71      -$M71      )/$M71      )*100))</f>
        <v>0</v>
      </c>
      <c r="T71" s="57">
        <f>IF(($E69      =0),0,(($P69      /$E69      )*100))</f>
        <v>0</v>
      </c>
      <c r="U71" s="59">
        <f>IF($E69   =0,0,($Q69   /$E69 )*100)</f>
        <v>0</v>
      </c>
      <c r="V71" s="102">
        <f>SUM(V69:V70)</f>
        <v>0</v>
      </c>
      <c r="W71" s="103" t="s">
        <v>36</v>
      </c>
    </row>
    <row r="72" spans="1:23" ht="12.95" customHeight="1" x14ac:dyDescent="0.2">
      <c r="A72" s="60" t="s">
        <v>87</v>
      </c>
      <c r="B72" s="104">
        <f>SUM(B69:B70)</f>
        <v>0</v>
      </c>
      <c r="C72" s="104">
        <f>SUM(C69:C70)</f>
        <v>0</v>
      </c>
      <c r="D72" s="104"/>
      <c r="E72" s="104">
        <f>$B72      +$C72      +$D72</f>
        <v>0</v>
      </c>
      <c r="F72" s="105">
        <f t="shared" ref="F72:O72" si="45">SUM(F69:F70)</f>
        <v>0</v>
      </c>
      <c r="G72" s="106">
        <f t="shared" si="45"/>
        <v>0</v>
      </c>
      <c r="H72" s="105">
        <f t="shared" si="45"/>
        <v>0</v>
      </c>
      <c r="I72" s="106">
        <f t="shared" si="45"/>
        <v>0</v>
      </c>
      <c r="J72" s="105">
        <f t="shared" si="45"/>
        <v>0</v>
      </c>
      <c r="K72" s="106">
        <f t="shared" si="45"/>
        <v>0</v>
      </c>
      <c r="L72" s="105">
        <f t="shared" si="45"/>
        <v>0</v>
      </c>
      <c r="M72" s="106">
        <f t="shared" si="45"/>
        <v>0</v>
      </c>
      <c r="N72" s="105">
        <f t="shared" si="45"/>
        <v>0</v>
      </c>
      <c r="O72" s="106">
        <f t="shared" si="45"/>
        <v>0</v>
      </c>
      <c r="P72" s="105">
        <f>$H72      +$J72      +$L72      +$N72</f>
        <v>0</v>
      </c>
      <c r="Q72" s="106">
        <f>$I72      +$K72      +$M72      +$O72</f>
        <v>0</v>
      </c>
      <c r="R72" s="61">
        <f>IF(($L72      =0),0,((($N72      -$L72      )/$L72      )*100))</f>
        <v>0</v>
      </c>
      <c r="S72" s="62">
        <f>IF(($M72      =0),0,((($O72      -$M72      )/$M72      )*100))</f>
        <v>0</v>
      </c>
      <c r="T72" s="61">
        <f>IF(($E69      =0),0,(($P69      /$E69      )*100))</f>
        <v>0</v>
      </c>
      <c r="U72" s="65">
        <f>IF($E69   =0,0,($Q69   /$E69 )*100)</f>
        <v>0</v>
      </c>
      <c r="V72" s="105">
        <f>SUM(V69:V70)</f>
        <v>0</v>
      </c>
      <c r="W72" s="106" t="s">
        <v>36</v>
      </c>
    </row>
    <row r="73" spans="1:23" ht="12.95" customHeight="1" thickBot="1" x14ac:dyDescent="0.25">
      <c r="A73" s="60" t="s">
        <v>90</v>
      </c>
      <c r="B73" s="104">
        <f>SUM(B9:B14,B17:B23,B26:B29,B32,B35:B39,B42:B52,B55:B58,B61:B65,B69:B70)</f>
        <v>269994000</v>
      </c>
      <c r="C73" s="104">
        <f>SUM(C9:C14,C17:C23,C26:C29,C32,C35:C39,C42:C52,C55:C58,C61:C65,C69:C70)</f>
        <v>145016000</v>
      </c>
      <c r="D73" s="104"/>
      <c r="E73" s="104">
        <f>$B73      +$C73      +$D73</f>
        <v>415010000</v>
      </c>
      <c r="F73" s="105">
        <f t="shared" ref="F73:O73" si="46">SUM(F9:F14,F17:F23,F26:F29,F32,F35:F39,F42:F52,F55:F58,F61:F65,F69:F70)</f>
        <v>415010000</v>
      </c>
      <c r="G73" s="106">
        <f t="shared" si="46"/>
        <v>301705000</v>
      </c>
      <c r="H73" s="105">
        <f t="shared" si="46"/>
        <v>35255000</v>
      </c>
      <c r="I73" s="106">
        <f t="shared" si="46"/>
        <v>0</v>
      </c>
      <c r="J73" s="105">
        <f t="shared" si="46"/>
        <v>90291000</v>
      </c>
      <c r="K73" s="106">
        <f t="shared" si="46"/>
        <v>0</v>
      </c>
      <c r="L73" s="105">
        <f t="shared" si="46"/>
        <v>55764000</v>
      </c>
      <c r="M73" s="106">
        <f t="shared" si="46"/>
        <v>5483804</v>
      </c>
      <c r="N73" s="105">
        <f t="shared" si="46"/>
        <v>80009000</v>
      </c>
      <c r="O73" s="106">
        <f t="shared" si="46"/>
        <v>245254684</v>
      </c>
      <c r="P73" s="105">
        <f>$H73      +$J73      +$L73      +$N73</f>
        <v>261319000</v>
      </c>
      <c r="Q73" s="106">
        <f>$I73      +$K73      +$M73      +$O73</f>
        <v>250738488</v>
      </c>
      <c r="R73" s="61">
        <f>IF(($L73      =0),0,((($N73      -$L73      )/$L73      )*100))</f>
        <v>43.477871027903312</v>
      </c>
      <c r="S73" s="62">
        <f>IF(($M73      =0),0,((($O73      -$M73      )/$M73      )*100))</f>
        <v>4372.3459117065449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86.614076664291275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83.107170249084376</v>
      </c>
      <c r="V73" s="105">
        <f>SUM(V9:V14,V17:V23,V26:V29,V32,V35:V39,V42:V52,V55:V58,V61:V65,V69:V70)</f>
        <v>0</v>
      </c>
      <c r="W73" s="106" t="s">
        <v>36</v>
      </c>
    </row>
    <row r="74" spans="1:23" ht="13.5" thickTop="1" x14ac:dyDescent="0.2">
      <c r="A74" s="66" t="s">
        <v>91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0" t="s">
        <v>10</v>
      </c>
      <c r="Q75" s="131"/>
      <c r="R75" s="132" t="s">
        <v>11</v>
      </c>
      <c r="S75" s="131"/>
      <c r="T75" s="132" t="s">
        <v>12</v>
      </c>
      <c r="U75" s="131"/>
      <c r="V75" s="130"/>
      <c r="W75" s="131"/>
    </row>
    <row r="76" spans="1:23" ht="67.5" x14ac:dyDescent="0.2">
      <c r="A76" s="77" t="s">
        <v>92</v>
      </c>
      <c r="B76" s="78" t="s">
        <v>93</v>
      </c>
      <c r="C76" s="78" t="s">
        <v>94</v>
      </c>
      <c r="D76" s="79" t="s">
        <v>17</v>
      </c>
      <c r="E76" s="78" t="s">
        <v>18</v>
      </c>
      <c r="F76" s="78" t="s">
        <v>19</v>
      </c>
      <c r="G76" s="78" t="s">
        <v>95</v>
      </c>
      <c r="H76" s="78" t="s">
        <v>96</v>
      </c>
      <c r="I76" s="80" t="s">
        <v>22</v>
      </c>
      <c r="J76" s="78" t="s">
        <v>97</v>
      </c>
      <c r="K76" s="80" t="s">
        <v>24</v>
      </c>
      <c r="L76" s="78" t="s">
        <v>98</v>
      </c>
      <c r="M76" s="80" t="s">
        <v>26</v>
      </c>
      <c r="N76" s="78" t="s">
        <v>99</v>
      </c>
      <c r="O76" s="80" t="s">
        <v>28</v>
      </c>
      <c r="P76" s="80" t="s">
        <v>100</v>
      </c>
      <c r="Q76" s="81" t="s">
        <v>30</v>
      </c>
      <c r="R76" s="82" t="s">
        <v>100</v>
      </c>
      <c r="S76" s="83" t="s">
        <v>30</v>
      </c>
      <c r="T76" s="82" t="s">
        <v>101</v>
      </c>
      <c r="U76" s="79" t="s">
        <v>32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123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124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125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126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127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128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102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103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IF(($L87      =0),0,((($N87      -$L87      )/$L87      )*100))</f>
        <v>0</v>
      </c>
      <c r="S87" s="90">
        <f t="shared" ref="S87:S94" si="52">IF(($M87      =0),0,((($O87      -$M87      )/$M87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110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111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129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87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130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131</v>
      </c>
    </row>
    <row r="117" spans="1:23" x14ac:dyDescent="0.2">
      <c r="A117" s="29" t="s">
        <v>132</v>
      </c>
    </row>
    <row r="118" spans="1:23" x14ac:dyDescent="0.2">
      <c r="A118" s="29" t="s">
        <v>133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134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135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136</v>
      </c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  <row r="126" spans="1:23" x14ac:dyDescent="0.2">
      <c r="A126" s="30"/>
      <c r="G126" s="30"/>
      <c r="W126" s="30"/>
    </row>
  </sheetData>
  <sheetProtection algorithmName="SHA-512" hashValue="SALZqKMLIENMdMtDQk+X5bQcXJ/LfcvmlSzN2FjemGf7DLloRZyU4dQOJHqQUpgiIiSknv3DhlT4EVfhjDlYHQ==" saltValue="NaWLAGcvaY5U8iZ2si5x0w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5:Q75"/>
    <mergeCell ref="R75:S75"/>
    <mergeCell ref="T75:U75"/>
    <mergeCell ref="V75:W75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4" max="16383" man="1"/>
    <brk id="96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C02400A8EBC024784A1C2355D0C68CE" ma:contentTypeVersion="" ma:contentTypeDescription="Create a new document." ma:contentTypeScope="" ma:versionID="30373b39843be6c89737bbaf984dcb9f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c9f2915bc449c9eb1438cf294b3051d9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F29CE7D9-17FC-453D-81BC-E96BCC7FBFF0}"/>
</file>

<file path=customXml/itemProps2.xml><?xml version="1.0" encoding="utf-8"?>
<ds:datastoreItem xmlns:ds="http://schemas.openxmlformats.org/officeDocument/2006/customXml" ds:itemID="{5352C403-8293-43F2-8EEF-81352CF09A8F}"/>
</file>

<file path=customXml/itemProps3.xml><?xml version="1.0" encoding="utf-8"?>
<ds:datastoreItem xmlns:ds="http://schemas.openxmlformats.org/officeDocument/2006/customXml" ds:itemID="{88FF6798-855F-4B78-8705-8CAF98FB27B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12</vt:i4>
      </vt:variant>
    </vt:vector>
  </HeadingPairs>
  <TitlesOfParts>
    <vt:vector size="24" baseType="lpstr">
      <vt:lpstr>Summary</vt:lpstr>
      <vt:lpstr>EKU</vt:lpstr>
      <vt:lpstr>JHB</vt:lpstr>
      <vt:lpstr>TSH</vt:lpstr>
      <vt:lpstr>GT421</vt:lpstr>
      <vt:lpstr>GT422</vt:lpstr>
      <vt:lpstr>GT423</vt:lpstr>
      <vt:lpstr>DC42</vt:lpstr>
      <vt:lpstr>GT481</vt:lpstr>
      <vt:lpstr>GT484</vt:lpstr>
      <vt:lpstr>GT485</vt:lpstr>
      <vt:lpstr>DC48</vt:lpstr>
      <vt:lpstr>'DC42'!Print_Area</vt:lpstr>
      <vt:lpstr>'DC48'!Print_Area</vt:lpstr>
      <vt:lpstr>EKU!Print_Area</vt:lpstr>
      <vt:lpstr>'GT421'!Print_Area</vt:lpstr>
      <vt:lpstr>'GT422'!Print_Area</vt:lpstr>
      <vt:lpstr>'GT423'!Print_Area</vt:lpstr>
      <vt:lpstr>'GT481'!Print_Area</vt:lpstr>
      <vt:lpstr>'GT484'!Print_Area</vt:lpstr>
      <vt:lpstr>'GT485'!Print_Area</vt:lpstr>
      <vt:lpstr>JHB!Print_Area</vt:lpstr>
      <vt:lpstr>Summary!Print_Area</vt:lpstr>
      <vt:lpstr>TSH!Print_Area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Sephiri Tlhomeli</dc:creator>
  <cp:lastModifiedBy>Sephiri Tlhomeli</cp:lastModifiedBy>
  <dcterms:created xsi:type="dcterms:W3CDTF">2024-08-07T08:35:37Z</dcterms:created>
  <dcterms:modified xsi:type="dcterms:W3CDTF">2024-08-07T08:55:58Z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0x010100CC02400A8EBC024784A1C2355D0C68CE</vt:lpwstr>
  </property>
</Properties>
</file>