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4\Final New\"/>
    </mc:Choice>
  </mc:AlternateContent>
  <xr:revisionPtr revIDLastSave="0" documentId="13_ncr:1_{C3014272-ECB5-4E24-AFF6-78612C3DA2E2}" xr6:coauthVersionLast="47" xr6:coauthVersionMax="47" xr10:uidLastSave="{00000000-0000-0000-0000-000000000000}"/>
  <bookViews>
    <workbookView xWindow="-120" yWindow="-120" windowWidth="29040" windowHeight="16440" activeTab="8" xr2:uid="{00000000-000D-0000-FFFF-FFFF00000000}"/>
  </bookViews>
  <sheets>
    <sheet name="Summary" sheetId="1" r:id="rId1"/>
    <sheet name="Eastern Cape" sheetId="2" r:id="rId2"/>
    <sheet name="Free State" sheetId="3" r:id="rId3"/>
    <sheet name="Gauteng" sheetId="4" r:id="rId4"/>
    <sheet name="KwaZulu-Natal" sheetId="5" r:id="rId5"/>
    <sheet name="Limpopo" sheetId="6" r:id="rId6"/>
    <sheet name="Mpumalanga" sheetId="7" r:id="rId7"/>
    <sheet name="North West" sheetId="8" r:id="rId8"/>
    <sheet name="Northern Cape" sheetId="10" r:id="rId9"/>
    <sheet name="Western Cape" sheetId="9" r:id="rId10"/>
  </sheets>
  <definedNames>
    <definedName name="_xlnm.Print_Area" localSheetId="1">'Eastern Cape'!$A$1:$X$128</definedName>
    <definedName name="_xlnm.Print_Area" localSheetId="2">'Free State'!$A$1:$X$128</definedName>
    <definedName name="_xlnm.Print_Area" localSheetId="3">Gauteng!$A$1:$X$128</definedName>
    <definedName name="_xlnm.Print_Area" localSheetId="4">'KwaZulu-Natal'!$A$1:$X$128</definedName>
    <definedName name="_xlnm.Print_Area" localSheetId="5">Limpopo!$A$1:$X$128</definedName>
    <definedName name="_xlnm.Print_Area" localSheetId="6">Mpumalanga!$A$1:$X$128</definedName>
    <definedName name="_xlnm.Print_Area" localSheetId="7">'North West'!$A$1:$X$128</definedName>
    <definedName name="_xlnm.Print_Area" localSheetId="8">'Northern Cape'!$A$1:$X$128</definedName>
    <definedName name="_xlnm.Print_Area" localSheetId="0">Summary!$A$1:$X$128</definedName>
    <definedName name="_xlnm.Print_Area" localSheetId="9">'Western Cape'!$A$1:$X$128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0" l="1"/>
  <c r="P9" i="10"/>
  <c r="Q9" i="10"/>
  <c r="R9" i="10"/>
  <c r="S9" i="10"/>
  <c r="T9" i="10"/>
  <c r="U9" i="10"/>
  <c r="E10" i="10"/>
  <c r="T73" i="10" s="1"/>
  <c r="P10" i="10"/>
  <c r="Q10" i="10"/>
  <c r="R10" i="10"/>
  <c r="S10" i="10"/>
  <c r="E11" i="10"/>
  <c r="T11" i="10" s="1"/>
  <c r="P11" i="10"/>
  <c r="Q11" i="10"/>
  <c r="R11" i="10"/>
  <c r="S11" i="10"/>
  <c r="E12" i="10"/>
  <c r="T12" i="10" s="1"/>
  <c r="P12" i="10"/>
  <c r="Q12" i="10"/>
  <c r="R12" i="10"/>
  <c r="S12" i="10"/>
  <c r="E13" i="10"/>
  <c r="T13" i="10" s="1"/>
  <c r="P13" i="10"/>
  <c r="Q13" i="10"/>
  <c r="R13" i="10"/>
  <c r="S13" i="10"/>
  <c r="E14" i="10"/>
  <c r="U14" i="10" s="1"/>
  <c r="P14" i="10"/>
  <c r="Q14" i="10"/>
  <c r="R14" i="10"/>
  <c r="S14" i="10"/>
  <c r="T14" i="10"/>
  <c r="B15" i="10"/>
  <c r="E15" i="10" s="1"/>
  <c r="C15" i="10"/>
  <c r="F15" i="10"/>
  <c r="G15" i="10"/>
  <c r="H15" i="10"/>
  <c r="P15" i="10" s="1"/>
  <c r="I15" i="10"/>
  <c r="J15" i="10"/>
  <c r="K15" i="10"/>
  <c r="L15" i="10"/>
  <c r="R15" i="10" s="1"/>
  <c r="M15" i="10"/>
  <c r="N15" i="10"/>
  <c r="O15" i="10"/>
  <c r="Q15" i="10" s="1"/>
  <c r="V15" i="10"/>
  <c r="E17" i="10"/>
  <c r="T17" i="10" s="1"/>
  <c r="P17" i="10"/>
  <c r="Q17" i="10"/>
  <c r="R17" i="10"/>
  <c r="S17" i="10"/>
  <c r="E18" i="10"/>
  <c r="P18" i="10"/>
  <c r="Q18" i="10"/>
  <c r="R18" i="10"/>
  <c r="S18" i="10"/>
  <c r="T18" i="10"/>
  <c r="U18" i="10"/>
  <c r="E19" i="10"/>
  <c r="P19" i="10"/>
  <c r="Q19" i="10"/>
  <c r="U19" i="10" s="1"/>
  <c r="R19" i="10"/>
  <c r="S19" i="10"/>
  <c r="T19" i="10"/>
  <c r="E20" i="10"/>
  <c r="T20" i="10" s="1"/>
  <c r="P20" i="10"/>
  <c r="Q20" i="10"/>
  <c r="R20" i="10"/>
  <c r="S20" i="10"/>
  <c r="E21" i="10"/>
  <c r="P21" i="10"/>
  <c r="Q21" i="10"/>
  <c r="R21" i="10"/>
  <c r="S21" i="10"/>
  <c r="T21" i="10"/>
  <c r="U21" i="10"/>
  <c r="E22" i="10"/>
  <c r="P22" i="10"/>
  <c r="Q22" i="10"/>
  <c r="R22" i="10"/>
  <c r="S22" i="10"/>
  <c r="T22" i="10"/>
  <c r="U22" i="10"/>
  <c r="E23" i="10"/>
  <c r="T23" i="10" s="1"/>
  <c r="P23" i="10"/>
  <c r="Q23" i="10"/>
  <c r="R23" i="10"/>
  <c r="S23" i="10"/>
  <c r="U23" i="10"/>
  <c r="B24" i="10"/>
  <c r="E24" i="10" s="1"/>
  <c r="C24" i="10"/>
  <c r="F24" i="10"/>
  <c r="G24" i="10"/>
  <c r="H24" i="10"/>
  <c r="I24" i="10"/>
  <c r="J24" i="10"/>
  <c r="P24" i="10" s="1"/>
  <c r="K24" i="10"/>
  <c r="Q24" i="10" s="1"/>
  <c r="L24" i="10"/>
  <c r="M24" i="10"/>
  <c r="N24" i="10"/>
  <c r="O24" i="10"/>
  <c r="R24" i="10"/>
  <c r="S24" i="10"/>
  <c r="V24" i="10"/>
  <c r="E26" i="10"/>
  <c r="T26" i="10" s="1"/>
  <c r="P26" i="10"/>
  <c r="Q26" i="10"/>
  <c r="R26" i="10"/>
  <c r="S26" i="10"/>
  <c r="E27" i="10"/>
  <c r="P27" i="10"/>
  <c r="Q27" i="10"/>
  <c r="R27" i="10"/>
  <c r="S27" i="10"/>
  <c r="T27" i="10"/>
  <c r="U27" i="10"/>
  <c r="E28" i="10"/>
  <c r="P28" i="10"/>
  <c r="Q28" i="10"/>
  <c r="R28" i="10"/>
  <c r="S28" i="10"/>
  <c r="T28" i="10"/>
  <c r="U28" i="10"/>
  <c r="E29" i="10"/>
  <c r="T29" i="10" s="1"/>
  <c r="P29" i="10"/>
  <c r="Q29" i="10"/>
  <c r="R29" i="10"/>
  <c r="S29" i="10"/>
  <c r="U29" i="10"/>
  <c r="B30" i="10"/>
  <c r="E30" i="10" s="1"/>
  <c r="C30" i="10"/>
  <c r="F30" i="10"/>
  <c r="G30" i="10"/>
  <c r="H30" i="10"/>
  <c r="I30" i="10"/>
  <c r="J30" i="10"/>
  <c r="P30" i="10" s="1"/>
  <c r="K30" i="10"/>
  <c r="Q30" i="10" s="1"/>
  <c r="L30" i="10"/>
  <c r="M30" i="10"/>
  <c r="N30" i="10"/>
  <c r="O30" i="10"/>
  <c r="R30" i="10"/>
  <c r="S30" i="10"/>
  <c r="V30" i="10"/>
  <c r="E32" i="10"/>
  <c r="T32" i="10" s="1"/>
  <c r="P32" i="10"/>
  <c r="Q32" i="10"/>
  <c r="R32" i="10"/>
  <c r="S32" i="10"/>
  <c r="B33" i="10"/>
  <c r="C33" i="10"/>
  <c r="E33" i="10" s="1"/>
  <c r="F33" i="10"/>
  <c r="G33" i="10"/>
  <c r="H33" i="10"/>
  <c r="P33" i="10" s="1"/>
  <c r="I33" i="10"/>
  <c r="J33" i="10"/>
  <c r="K33" i="10"/>
  <c r="L33" i="10"/>
  <c r="R33" i="10" s="1"/>
  <c r="M33" i="10"/>
  <c r="S33" i="10" s="1"/>
  <c r="N33" i="10"/>
  <c r="O33" i="10"/>
  <c r="Q33" i="10" s="1"/>
  <c r="V33" i="10"/>
  <c r="E35" i="10"/>
  <c r="T40" i="10" s="1"/>
  <c r="P35" i="10"/>
  <c r="Q35" i="10"/>
  <c r="R35" i="10"/>
  <c r="S35" i="10"/>
  <c r="E36" i="10"/>
  <c r="T36" i="10" s="1"/>
  <c r="P36" i="10"/>
  <c r="Q36" i="10"/>
  <c r="U36" i="10" s="1"/>
  <c r="R36" i="10"/>
  <c r="S36" i="10"/>
  <c r="E37" i="10"/>
  <c r="P37" i="10"/>
  <c r="Q37" i="10"/>
  <c r="R37" i="10"/>
  <c r="S37" i="10"/>
  <c r="T37" i="10"/>
  <c r="U37" i="10"/>
  <c r="E38" i="10"/>
  <c r="T38" i="10" s="1"/>
  <c r="P38" i="10"/>
  <c r="Q38" i="10"/>
  <c r="R38" i="10"/>
  <c r="S38" i="10"/>
  <c r="E39" i="10"/>
  <c r="P39" i="10"/>
  <c r="Q39" i="10"/>
  <c r="R39" i="10"/>
  <c r="S39" i="10"/>
  <c r="T39" i="10"/>
  <c r="U39" i="10"/>
  <c r="B40" i="10"/>
  <c r="C40" i="10"/>
  <c r="E40" i="10"/>
  <c r="F40" i="10"/>
  <c r="G40" i="10"/>
  <c r="H40" i="10"/>
  <c r="I40" i="10"/>
  <c r="J40" i="10"/>
  <c r="K40" i="10"/>
  <c r="L40" i="10"/>
  <c r="M40" i="10"/>
  <c r="S40" i="10" s="1"/>
  <c r="N40" i="10"/>
  <c r="O40" i="10"/>
  <c r="P40" i="10"/>
  <c r="Q40" i="10"/>
  <c r="R40" i="10"/>
  <c r="V40" i="10"/>
  <c r="E42" i="10"/>
  <c r="T42" i="10" s="1"/>
  <c r="P42" i="10"/>
  <c r="Q42" i="10"/>
  <c r="R42" i="10"/>
  <c r="S42" i="10"/>
  <c r="U42" i="10"/>
  <c r="E43" i="10"/>
  <c r="T43" i="10" s="1"/>
  <c r="P43" i="10"/>
  <c r="Q43" i="10"/>
  <c r="R43" i="10"/>
  <c r="S43" i="10"/>
  <c r="E44" i="10"/>
  <c r="T44" i="10" s="1"/>
  <c r="P44" i="10"/>
  <c r="Q44" i="10"/>
  <c r="R44" i="10"/>
  <c r="S44" i="10"/>
  <c r="E45" i="10"/>
  <c r="P45" i="10"/>
  <c r="Q45" i="10"/>
  <c r="R45" i="10"/>
  <c r="S45" i="10"/>
  <c r="T45" i="10"/>
  <c r="U45" i="10"/>
  <c r="E46" i="10"/>
  <c r="P46" i="10"/>
  <c r="Q46" i="10"/>
  <c r="R46" i="10"/>
  <c r="S46" i="10"/>
  <c r="T46" i="10"/>
  <c r="U46" i="10"/>
  <c r="E47" i="10"/>
  <c r="T47" i="10" s="1"/>
  <c r="P47" i="10"/>
  <c r="Q47" i="10"/>
  <c r="R47" i="10"/>
  <c r="S47" i="10"/>
  <c r="U47" i="10"/>
  <c r="E48" i="10"/>
  <c r="T53" i="10" s="1"/>
  <c r="P48" i="10"/>
  <c r="Q48" i="10"/>
  <c r="R48" i="10"/>
  <c r="S48" i="10"/>
  <c r="E49" i="10"/>
  <c r="T49" i="10" s="1"/>
  <c r="P49" i="10"/>
  <c r="Q49" i="10"/>
  <c r="R49" i="10"/>
  <c r="S49" i="10"/>
  <c r="E50" i="10"/>
  <c r="P50" i="10"/>
  <c r="Q50" i="10"/>
  <c r="R50" i="10"/>
  <c r="S50" i="10"/>
  <c r="T50" i="10"/>
  <c r="U50" i="10"/>
  <c r="E51" i="10"/>
  <c r="P51" i="10"/>
  <c r="Q51" i="10"/>
  <c r="U51" i="10" s="1"/>
  <c r="R51" i="10"/>
  <c r="S51" i="10"/>
  <c r="T51" i="10"/>
  <c r="E52" i="10"/>
  <c r="T52" i="10" s="1"/>
  <c r="P52" i="10"/>
  <c r="Q52" i="10"/>
  <c r="R52" i="10"/>
  <c r="S52" i="10"/>
  <c r="B53" i="10"/>
  <c r="E53" i="10" s="1"/>
  <c r="C53" i="10"/>
  <c r="F53" i="10"/>
  <c r="G53" i="10"/>
  <c r="H53" i="10"/>
  <c r="I53" i="10"/>
  <c r="J53" i="10"/>
  <c r="K53" i="10"/>
  <c r="L53" i="10"/>
  <c r="R53" i="10" s="1"/>
  <c r="M53" i="10"/>
  <c r="N53" i="10"/>
  <c r="O53" i="10"/>
  <c r="Q53" i="10" s="1"/>
  <c r="P53" i="10"/>
  <c r="V53" i="10"/>
  <c r="E55" i="10"/>
  <c r="T55" i="10" s="1"/>
  <c r="P55" i="10"/>
  <c r="Q55" i="10"/>
  <c r="R55" i="10"/>
  <c r="S55" i="10"/>
  <c r="E56" i="10"/>
  <c r="T56" i="10" s="1"/>
  <c r="P56" i="10"/>
  <c r="Q56" i="10"/>
  <c r="R56" i="10"/>
  <c r="S56" i="10"/>
  <c r="U56" i="10"/>
  <c r="E57" i="10"/>
  <c r="T57" i="10" s="1"/>
  <c r="P57" i="10"/>
  <c r="Q57" i="10"/>
  <c r="R57" i="10"/>
  <c r="S57" i="10"/>
  <c r="E58" i="10"/>
  <c r="T58" i="10" s="1"/>
  <c r="P58" i="10"/>
  <c r="Q58" i="10"/>
  <c r="R58" i="10"/>
  <c r="S58" i="10"/>
  <c r="B59" i="10"/>
  <c r="C59" i="10"/>
  <c r="E59" i="10" s="1"/>
  <c r="F59" i="10"/>
  <c r="G59" i="10"/>
  <c r="H59" i="10"/>
  <c r="P59" i="10" s="1"/>
  <c r="I59" i="10"/>
  <c r="J59" i="10"/>
  <c r="K59" i="10"/>
  <c r="L59" i="10"/>
  <c r="R59" i="10" s="1"/>
  <c r="M59" i="10"/>
  <c r="N59" i="10"/>
  <c r="O59" i="10"/>
  <c r="Q59" i="10" s="1"/>
  <c r="S59" i="10"/>
  <c r="V59" i="10"/>
  <c r="E61" i="10"/>
  <c r="T66" i="10" s="1"/>
  <c r="P61" i="10"/>
  <c r="Q61" i="10"/>
  <c r="R61" i="10"/>
  <c r="S61" i="10"/>
  <c r="E62" i="10"/>
  <c r="P62" i="10"/>
  <c r="Q62" i="10"/>
  <c r="R62" i="10"/>
  <c r="S62" i="10"/>
  <c r="T62" i="10"/>
  <c r="U62" i="10"/>
  <c r="E63" i="10"/>
  <c r="P63" i="10"/>
  <c r="Q63" i="10"/>
  <c r="R63" i="10"/>
  <c r="S63" i="10"/>
  <c r="T63" i="10"/>
  <c r="U63" i="10"/>
  <c r="E64" i="10"/>
  <c r="T64" i="10" s="1"/>
  <c r="P64" i="10"/>
  <c r="Q64" i="10"/>
  <c r="R64" i="10"/>
  <c r="S64" i="10"/>
  <c r="E65" i="10"/>
  <c r="P65" i="10"/>
  <c r="Q65" i="10"/>
  <c r="R65" i="10"/>
  <c r="S65" i="10"/>
  <c r="T65" i="10"/>
  <c r="U65" i="10"/>
  <c r="B66" i="10"/>
  <c r="C66" i="10"/>
  <c r="E66" i="10"/>
  <c r="F66" i="10"/>
  <c r="G66" i="10"/>
  <c r="H66" i="10"/>
  <c r="P66" i="10" s="1"/>
  <c r="I66" i="10"/>
  <c r="Q66" i="10" s="1"/>
  <c r="J66" i="10"/>
  <c r="K66" i="10"/>
  <c r="L66" i="10"/>
  <c r="M66" i="10"/>
  <c r="S66" i="10" s="1"/>
  <c r="N66" i="10"/>
  <c r="O66" i="10"/>
  <c r="R66" i="10"/>
  <c r="V66" i="10"/>
  <c r="B67" i="10"/>
  <c r="C67" i="10"/>
  <c r="E67" i="10"/>
  <c r="F67" i="10"/>
  <c r="G67" i="10"/>
  <c r="H67" i="10"/>
  <c r="I67" i="10"/>
  <c r="J67" i="10"/>
  <c r="K67" i="10"/>
  <c r="Q67" i="10" s="1"/>
  <c r="U67" i="10" s="1"/>
  <c r="L67" i="10"/>
  <c r="P67" i="10" s="1"/>
  <c r="M67" i="10"/>
  <c r="S67" i="10" s="1"/>
  <c r="N67" i="10"/>
  <c r="O67" i="10"/>
  <c r="V67" i="10"/>
  <c r="E69" i="10"/>
  <c r="P69" i="10"/>
  <c r="Q69" i="10"/>
  <c r="R69" i="10"/>
  <c r="S69" i="10"/>
  <c r="T69" i="10"/>
  <c r="U69" i="10"/>
  <c r="E70" i="10"/>
  <c r="T70" i="10" s="1"/>
  <c r="P70" i="10"/>
  <c r="Q70" i="10"/>
  <c r="R70" i="10"/>
  <c r="S70" i="10"/>
  <c r="U70" i="10"/>
  <c r="B71" i="10"/>
  <c r="E71" i="10" s="1"/>
  <c r="C71" i="10"/>
  <c r="F71" i="10"/>
  <c r="G71" i="10"/>
  <c r="H71" i="10"/>
  <c r="I71" i="10"/>
  <c r="J71" i="10"/>
  <c r="P71" i="10" s="1"/>
  <c r="K71" i="10"/>
  <c r="Q71" i="10" s="1"/>
  <c r="L71" i="10"/>
  <c r="M71" i="10"/>
  <c r="N71" i="10"/>
  <c r="O71" i="10"/>
  <c r="R71" i="10"/>
  <c r="S71" i="10"/>
  <c r="T71" i="10"/>
  <c r="U71" i="10"/>
  <c r="V71" i="10"/>
  <c r="B72" i="10"/>
  <c r="C72" i="10"/>
  <c r="E72" i="10"/>
  <c r="F72" i="10"/>
  <c r="G72" i="10"/>
  <c r="H72" i="10"/>
  <c r="I72" i="10"/>
  <c r="J72" i="10"/>
  <c r="K72" i="10"/>
  <c r="L72" i="10"/>
  <c r="M72" i="10"/>
  <c r="Q72" i="10" s="1"/>
  <c r="N72" i="10"/>
  <c r="P72" i="10" s="1"/>
  <c r="O72" i="10"/>
  <c r="T72" i="10"/>
  <c r="U72" i="10"/>
  <c r="V72" i="10"/>
  <c r="B73" i="10"/>
  <c r="E73" i="10" s="1"/>
  <c r="C73" i="10"/>
  <c r="F73" i="10"/>
  <c r="G73" i="10"/>
  <c r="H73" i="10"/>
  <c r="I73" i="10"/>
  <c r="J73" i="10"/>
  <c r="P73" i="10" s="1"/>
  <c r="K73" i="10"/>
  <c r="Q73" i="10" s="1"/>
  <c r="L73" i="10"/>
  <c r="M73" i="10"/>
  <c r="N73" i="10"/>
  <c r="O73" i="10"/>
  <c r="R73" i="10"/>
  <c r="S73" i="10"/>
  <c r="V73" i="10"/>
  <c r="A77" i="10"/>
  <c r="B80" i="10"/>
  <c r="C80" i="10"/>
  <c r="D80" i="10"/>
  <c r="E80" i="10"/>
  <c r="F80" i="10"/>
  <c r="G80" i="10"/>
  <c r="H80" i="10"/>
  <c r="I80" i="10"/>
  <c r="J80" i="10"/>
  <c r="K80" i="10"/>
  <c r="L80" i="10"/>
  <c r="M80" i="10"/>
  <c r="V80" i="10"/>
  <c r="W80" i="10"/>
  <c r="E81" i="10"/>
  <c r="E82" i="10"/>
  <c r="E83" i="10"/>
  <c r="E84" i="10"/>
  <c r="E87" i="10"/>
  <c r="T87" i="10" s="1"/>
  <c r="P87" i="10"/>
  <c r="Q87" i="10"/>
  <c r="R87" i="10"/>
  <c r="S87" i="10"/>
  <c r="E88" i="10"/>
  <c r="P88" i="10"/>
  <c r="Q88" i="10"/>
  <c r="R88" i="10"/>
  <c r="S88" i="10"/>
  <c r="T88" i="10"/>
  <c r="U88" i="10"/>
  <c r="E89" i="10"/>
  <c r="T89" i="10" s="1"/>
  <c r="P89" i="10"/>
  <c r="Q89" i="10"/>
  <c r="R89" i="10"/>
  <c r="S89" i="10"/>
  <c r="U89" i="10"/>
  <c r="E90" i="10"/>
  <c r="T90" i="10" s="1"/>
  <c r="P90" i="10"/>
  <c r="Q90" i="10"/>
  <c r="R90" i="10"/>
  <c r="S90" i="10"/>
  <c r="E91" i="10"/>
  <c r="P91" i="10"/>
  <c r="Q91" i="10"/>
  <c r="R91" i="10"/>
  <c r="S91" i="10"/>
  <c r="T91" i="10"/>
  <c r="U91" i="10"/>
  <c r="E92" i="10"/>
  <c r="P92" i="10"/>
  <c r="Q92" i="10"/>
  <c r="R92" i="10"/>
  <c r="S92" i="10"/>
  <c r="T92" i="10"/>
  <c r="U92" i="10"/>
  <c r="E93" i="10"/>
  <c r="T93" i="10" s="1"/>
  <c r="P93" i="10"/>
  <c r="Q93" i="10"/>
  <c r="R93" i="10"/>
  <c r="S93" i="10"/>
  <c r="U93" i="10"/>
  <c r="E94" i="10"/>
  <c r="T94" i="10" s="1"/>
  <c r="P94" i="10"/>
  <c r="Q94" i="10"/>
  <c r="R94" i="10"/>
  <c r="S94" i="10"/>
  <c r="B96" i="10"/>
  <c r="C96" i="10"/>
  <c r="C113" i="10" s="1"/>
  <c r="D96" i="10"/>
  <c r="F96" i="10"/>
  <c r="G96" i="10"/>
  <c r="H96" i="10"/>
  <c r="I96" i="10"/>
  <c r="J96" i="10"/>
  <c r="K96" i="10"/>
  <c r="K113" i="10" s="1"/>
  <c r="L96" i="10"/>
  <c r="R96" i="10" s="1"/>
  <c r="M96" i="10"/>
  <c r="S96" i="10"/>
  <c r="V96" i="10"/>
  <c r="V113" i="10" s="1"/>
  <c r="W96" i="10"/>
  <c r="W113" i="10" s="1"/>
  <c r="E97" i="10"/>
  <c r="E96" i="10" s="1"/>
  <c r="R97" i="10"/>
  <c r="S97" i="10"/>
  <c r="T97" i="10"/>
  <c r="E98" i="10"/>
  <c r="R98" i="10"/>
  <c r="S98" i="10"/>
  <c r="T98" i="10"/>
  <c r="U98" i="10"/>
  <c r="E99" i="10"/>
  <c r="T99" i="10" s="1"/>
  <c r="R99" i="10"/>
  <c r="S99" i="10"/>
  <c r="U99" i="10"/>
  <c r="E100" i="10"/>
  <c r="T100" i="10" s="1"/>
  <c r="R100" i="10"/>
  <c r="S100" i="10"/>
  <c r="E101" i="10"/>
  <c r="R101" i="10"/>
  <c r="S101" i="10"/>
  <c r="T101" i="10"/>
  <c r="U101" i="10"/>
  <c r="E102" i="10"/>
  <c r="T102" i="10" s="1"/>
  <c r="R102" i="10"/>
  <c r="S102" i="10"/>
  <c r="E103" i="10"/>
  <c r="T103" i="10" s="1"/>
  <c r="R103" i="10"/>
  <c r="S103" i="10"/>
  <c r="E104" i="10"/>
  <c r="R104" i="10"/>
  <c r="S104" i="10"/>
  <c r="T104" i="10"/>
  <c r="U104" i="10"/>
  <c r="E105" i="10"/>
  <c r="T105" i="10" s="1"/>
  <c r="R105" i="10"/>
  <c r="S105" i="10"/>
  <c r="E106" i="10"/>
  <c r="R106" i="10"/>
  <c r="S106" i="10"/>
  <c r="T106" i="10"/>
  <c r="U106" i="10"/>
  <c r="E107" i="10"/>
  <c r="T107" i="10" s="1"/>
  <c r="R107" i="10"/>
  <c r="S107" i="10"/>
  <c r="U107" i="10"/>
  <c r="E108" i="10"/>
  <c r="T108" i="10" s="1"/>
  <c r="R108" i="10"/>
  <c r="S108" i="10"/>
  <c r="E109" i="10"/>
  <c r="R109" i="10"/>
  <c r="S109" i="10"/>
  <c r="T109" i="10"/>
  <c r="U109" i="10"/>
  <c r="E110" i="10"/>
  <c r="T110" i="10" s="1"/>
  <c r="R110" i="10"/>
  <c r="S110" i="10"/>
  <c r="E111" i="10"/>
  <c r="T111" i="10" s="1"/>
  <c r="R111" i="10"/>
  <c r="S111" i="10"/>
  <c r="R112" i="10"/>
  <c r="S112" i="10"/>
  <c r="T112" i="10"/>
  <c r="U112" i="10"/>
  <c r="B113" i="10"/>
  <c r="D113" i="10"/>
  <c r="F113" i="10"/>
  <c r="G113" i="10"/>
  <c r="H113" i="10"/>
  <c r="I113" i="10"/>
  <c r="J113" i="10"/>
  <c r="L113" i="10"/>
  <c r="M113" i="10"/>
  <c r="N113" i="10"/>
  <c r="O113" i="10"/>
  <c r="P113" i="10"/>
  <c r="Q113" i="10"/>
  <c r="R113" i="10"/>
  <c r="S113" i="10"/>
  <c r="B114" i="10"/>
  <c r="C114" i="10"/>
  <c r="D114" i="10"/>
  <c r="E114" i="10"/>
  <c r="F114" i="10"/>
  <c r="G114" i="10"/>
  <c r="H114" i="10"/>
  <c r="I114" i="10"/>
  <c r="J114" i="10"/>
  <c r="K114" i="10"/>
  <c r="L114" i="10"/>
  <c r="R114" i="10" s="1"/>
  <c r="M114" i="10"/>
  <c r="N114" i="10"/>
  <c r="O114" i="10"/>
  <c r="P114" i="10"/>
  <c r="Q114" i="10"/>
  <c r="S114" i="10"/>
  <c r="T114" i="10"/>
  <c r="U114" i="10"/>
  <c r="V114" i="10"/>
  <c r="W114" i="10"/>
  <c r="T33" i="10" l="1"/>
  <c r="U33" i="10"/>
  <c r="T59" i="10"/>
  <c r="U59" i="10"/>
  <c r="E113" i="10"/>
  <c r="T96" i="10"/>
  <c r="U96" i="10"/>
  <c r="T30" i="10"/>
  <c r="U30" i="10"/>
  <c r="T24" i="10"/>
  <c r="U24" i="10"/>
  <c r="U110" i="10"/>
  <c r="U102" i="10"/>
  <c r="U94" i="10"/>
  <c r="U48" i="10"/>
  <c r="U10" i="10"/>
  <c r="U105" i="10"/>
  <c r="U97" i="10"/>
  <c r="U87" i="10"/>
  <c r="R67" i="10"/>
  <c r="U61" i="10"/>
  <c r="U55" i="10"/>
  <c r="U53" i="10"/>
  <c r="U49" i="10"/>
  <c r="T48" i="10"/>
  <c r="U35" i="10"/>
  <c r="U17" i="10"/>
  <c r="U15" i="10"/>
  <c r="U11" i="10"/>
  <c r="T10" i="10"/>
  <c r="U108" i="10"/>
  <c r="U100" i="10"/>
  <c r="S72" i="10"/>
  <c r="U66" i="10"/>
  <c r="T61" i="10"/>
  <c r="U40" i="10"/>
  <c r="T35" i="10"/>
  <c r="T15" i="10"/>
  <c r="U12" i="10"/>
  <c r="U111" i="10"/>
  <c r="U103" i="10"/>
  <c r="R72" i="10"/>
  <c r="U57" i="10"/>
  <c r="S53" i="10"/>
  <c r="U43" i="10"/>
  <c r="S15" i="10"/>
  <c r="U13" i="10"/>
  <c r="U90" i="10"/>
  <c r="U73" i="10"/>
  <c r="U64" i="10"/>
  <c r="U58" i="10"/>
  <c r="U52" i="10"/>
  <c r="U44" i="10"/>
  <c r="U38" i="10"/>
  <c r="U32" i="10"/>
  <c r="U26" i="10"/>
  <c r="U20" i="10"/>
  <c r="T67" i="10"/>
  <c r="E9" i="9"/>
  <c r="P9" i="9"/>
  <c r="Q9" i="9"/>
  <c r="R9" i="9"/>
  <c r="S9" i="9"/>
  <c r="T9" i="9"/>
  <c r="U9" i="9"/>
  <c r="E10" i="9"/>
  <c r="P10" i="9"/>
  <c r="Q10" i="9"/>
  <c r="R10" i="9"/>
  <c r="S10" i="9"/>
  <c r="E11" i="9"/>
  <c r="T11" i="9" s="1"/>
  <c r="P11" i="9"/>
  <c r="Q11" i="9"/>
  <c r="R11" i="9"/>
  <c r="S11" i="9"/>
  <c r="E12" i="9"/>
  <c r="T12" i="9" s="1"/>
  <c r="P12" i="9"/>
  <c r="Q12" i="9"/>
  <c r="R12" i="9"/>
  <c r="S12" i="9"/>
  <c r="E13" i="9"/>
  <c r="P13" i="9"/>
  <c r="T13" i="9" s="1"/>
  <c r="Q13" i="9"/>
  <c r="U13" i="9" s="1"/>
  <c r="R13" i="9"/>
  <c r="S13" i="9"/>
  <c r="E14" i="9"/>
  <c r="T14" i="9" s="1"/>
  <c r="P14" i="9"/>
  <c r="Q14" i="9"/>
  <c r="U14" i="9" s="1"/>
  <c r="R14" i="9"/>
  <c r="S14" i="9"/>
  <c r="B15" i="9"/>
  <c r="E15" i="9" s="1"/>
  <c r="C15" i="9"/>
  <c r="F15" i="9"/>
  <c r="G15" i="9"/>
  <c r="H15" i="9"/>
  <c r="I15" i="9"/>
  <c r="J15" i="9"/>
  <c r="K15" i="9"/>
  <c r="Q15" i="9" s="1"/>
  <c r="L15" i="9"/>
  <c r="M15" i="9"/>
  <c r="N15" i="9"/>
  <c r="R15" i="9" s="1"/>
  <c r="O15" i="9"/>
  <c r="S15" i="9" s="1"/>
  <c r="V15" i="9"/>
  <c r="E17" i="9"/>
  <c r="T17" i="9" s="1"/>
  <c r="P17" i="9"/>
  <c r="Q17" i="9"/>
  <c r="R17" i="9"/>
  <c r="S17" i="9"/>
  <c r="E18" i="9"/>
  <c r="T18" i="9" s="1"/>
  <c r="P18" i="9"/>
  <c r="Q18" i="9"/>
  <c r="R18" i="9"/>
  <c r="S18" i="9"/>
  <c r="E19" i="9"/>
  <c r="P19" i="9"/>
  <c r="T19" i="9" s="1"/>
  <c r="Q19" i="9"/>
  <c r="U19" i="9" s="1"/>
  <c r="R19" i="9"/>
  <c r="S19" i="9"/>
  <c r="E20" i="9"/>
  <c r="T20" i="9" s="1"/>
  <c r="P20" i="9"/>
  <c r="Q20" i="9"/>
  <c r="U20" i="9" s="1"/>
  <c r="R20" i="9"/>
  <c r="S20" i="9"/>
  <c r="E21" i="9"/>
  <c r="U21" i="9" s="1"/>
  <c r="P21" i="9"/>
  <c r="Q21" i="9"/>
  <c r="R21" i="9"/>
  <c r="S21" i="9"/>
  <c r="T21" i="9"/>
  <c r="E22" i="9"/>
  <c r="P22" i="9"/>
  <c r="Q22" i="9"/>
  <c r="R22" i="9"/>
  <c r="S22" i="9"/>
  <c r="T22" i="9"/>
  <c r="U22" i="9"/>
  <c r="E23" i="9"/>
  <c r="P23" i="9"/>
  <c r="Q23" i="9"/>
  <c r="R23" i="9"/>
  <c r="S23" i="9"/>
  <c r="T23" i="9"/>
  <c r="U23" i="9"/>
  <c r="B24" i="9"/>
  <c r="E24" i="9" s="1"/>
  <c r="C24" i="9"/>
  <c r="F24" i="9"/>
  <c r="G24" i="9"/>
  <c r="H24" i="9"/>
  <c r="I24" i="9"/>
  <c r="Q24" i="9" s="1"/>
  <c r="J24" i="9"/>
  <c r="P24" i="9" s="1"/>
  <c r="K24" i="9"/>
  <c r="L24" i="9"/>
  <c r="M24" i="9"/>
  <c r="N24" i="9"/>
  <c r="O24" i="9"/>
  <c r="R24" i="9"/>
  <c r="S24" i="9"/>
  <c r="V24" i="9"/>
  <c r="W24" i="9"/>
  <c r="E26" i="9"/>
  <c r="P26" i="9"/>
  <c r="Q26" i="9"/>
  <c r="R26" i="9"/>
  <c r="S26" i="9"/>
  <c r="T26" i="9"/>
  <c r="U26" i="9"/>
  <c r="E27" i="9"/>
  <c r="T27" i="9" s="1"/>
  <c r="P27" i="9"/>
  <c r="Q27" i="9"/>
  <c r="R27" i="9"/>
  <c r="S27" i="9"/>
  <c r="U27" i="9"/>
  <c r="E28" i="9"/>
  <c r="U28" i="9" s="1"/>
  <c r="P28" i="9"/>
  <c r="Q28" i="9"/>
  <c r="R28" i="9"/>
  <c r="S28" i="9"/>
  <c r="T28" i="9"/>
  <c r="E29" i="9"/>
  <c r="P29" i="9"/>
  <c r="Q29" i="9"/>
  <c r="R29" i="9"/>
  <c r="S29" i="9"/>
  <c r="T29" i="9"/>
  <c r="U29" i="9"/>
  <c r="B30" i="9"/>
  <c r="C30" i="9"/>
  <c r="E30" i="9" s="1"/>
  <c r="F30" i="9"/>
  <c r="G30" i="9"/>
  <c r="H30" i="9"/>
  <c r="I30" i="9"/>
  <c r="J30" i="9"/>
  <c r="P30" i="9" s="1"/>
  <c r="K30" i="9"/>
  <c r="L30" i="9"/>
  <c r="M30" i="9"/>
  <c r="S30" i="9" s="1"/>
  <c r="N30" i="9"/>
  <c r="O30" i="9"/>
  <c r="Q30" i="9"/>
  <c r="R30" i="9"/>
  <c r="V30" i="9"/>
  <c r="E32" i="9"/>
  <c r="P32" i="9"/>
  <c r="T32" i="9" s="1"/>
  <c r="Q32" i="9"/>
  <c r="U32" i="9" s="1"/>
  <c r="R32" i="9"/>
  <c r="S32" i="9"/>
  <c r="B33" i="9"/>
  <c r="C33" i="9"/>
  <c r="E33" i="9"/>
  <c r="T33" i="9" s="1"/>
  <c r="F33" i="9"/>
  <c r="G33" i="9"/>
  <c r="H33" i="9"/>
  <c r="I33" i="9"/>
  <c r="J33" i="9"/>
  <c r="P33" i="9" s="1"/>
  <c r="K33" i="9"/>
  <c r="L33" i="9"/>
  <c r="M33" i="9"/>
  <c r="Q33" i="9" s="1"/>
  <c r="U33" i="9" s="1"/>
  <c r="N33" i="9"/>
  <c r="R33" i="9" s="1"/>
  <c r="O33" i="9"/>
  <c r="V33" i="9"/>
  <c r="E35" i="9"/>
  <c r="U35" i="9" s="1"/>
  <c r="P35" i="9"/>
  <c r="Q35" i="9"/>
  <c r="R35" i="9"/>
  <c r="S35" i="9"/>
  <c r="E36" i="9"/>
  <c r="T36" i="9" s="1"/>
  <c r="P36" i="9"/>
  <c r="Q36" i="9"/>
  <c r="R36" i="9"/>
  <c r="S36" i="9"/>
  <c r="E37" i="9"/>
  <c r="T37" i="9" s="1"/>
  <c r="P37" i="9"/>
  <c r="Q37" i="9"/>
  <c r="R37" i="9"/>
  <c r="S37" i="9"/>
  <c r="E38" i="9"/>
  <c r="P38" i="9"/>
  <c r="T38" i="9" s="1"/>
  <c r="Q38" i="9"/>
  <c r="U38" i="9" s="1"/>
  <c r="R38" i="9"/>
  <c r="S38" i="9"/>
  <c r="E39" i="9"/>
  <c r="T39" i="9" s="1"/>
  <c r="P39" i="9"/>
  <c r="Q39" i="9"/>
  <c r="R39" i="9"/>
  <c r="S39" i="9"/>
  <c r="U39" i="9"/>
  <c r="B40" i="9"/>
  <c r="E40" i="9" s="1"/>
  <c r="C40" i="9"/>
  <c r="F40" i="9"/>
  <c r="G40" i="9"/>
  <c r="H40" i="9"/>
  <c r="I40" i="9"/>
  <c r="J40" i="9"/>
  <c r="K40" i="9"/>
  <c r="Q40" i="9" s="1"/>
  <c r="L40" i="9"/>
  <c r="M40" i="9"/>
  <c r="N40" i="9"/>
  <c r="R40" i="9" s="1"/>
  <c r="O40" i="9"/>
  <c r="S40" i="9" s="1"/>
  <c r="P40" i="9"/>
  <c r="V40" i="9"/>
  <c r="W40" i="9"/>
  <c r="E42" i="9"/>
  <c r="U42" i="9" s="1"/>
  <c r="P42" i="9"/>
  <c r="Q42" i="9"/>
  <c r="R42" i="9"/>
  <c r="S42" i="9"/>
  <c r="E43" i="9"/>
  <c r="T43" i="9" s="1"/>
  <c r="P43" i="9"/>
  <c r="Q43" i="9"/>
  <c r="R43" i="9"/>
  <c r="S43" i="9"/>
  <c r="E44" i="9"/>
  <c r="T44" i="9" s="1"/>
  <c r="P44" i="9"/>
  <c r="Q44" i="9"/>
  <c r="R44" i="9"/>
  <c r="S44" i="9"/>
  <c r="E45" i="9"/>
  <c r="P45" i="9"/>
  <c r="Q45" i="9"/>
  <c r="R45" i="9"/>
  <c r="S45" i="9"/>
  <c r="T45" i="9"/>
  <c r="U45" i="9"/>
  <c r="E46" i="9"/>
  <c r="T46" i="9" s="1"/>
  <c r="P46" i="9"/>
  <c r="Q46" i="9"/>
  <c r="R46" i="9"/>
  <c r="S46" i="9"/>
  <c r="U46" i="9"/>
  <c r="E47" i="9"/>
  <c r="U47" i="9" s="1"/>
  <c r="P47" i="9"/>
  <c r="Q47" i="9"/>
  <c r="R47" i="9"/>
  <c r="S47" i="9"/>
  <c r="T47" i="9"/>
  <c r="E48" i="9"/>
  <c r="T48" i="9" s="1"/>
  <c r="P48" i="9"/>
  <c r="Q48" i="9"/>
  <c r="R48" i="9"/>
  <c r="S48" i="9"/>
  <c r="U48" i="9"/>
  <c r="E49" i="9"/>
  <c r="P49" i="9"/>
  <c r="Q49" i="9"/>
  <c r="R49" i="9"/>
  <c r="S49" i="9"/>
  <c r="T49" i="9"/>
  <c r="U49" i="9"/>
  <c r="E50" i="9"/>
  <c r="U50" i="9" s="1"/>
  <c r="P50" i="9"/>
  <c r="Q50" i="9"/>
  <c r="R50" i="9"/>
  <c r="S50" i="9"/>
  <c r="E51" i="9"/>
  <c r="T51" i="9" s="1"/>
  <c r="P51" i="9"/>
  <c r="Q51" i="9"/>
  <c r="R51" i="9"/>
  <c r="S51" i="9"/>
  <c r="E52" i="9"/>
  <c r="T52" i="9" s="1"/>
  <c r="P52" i="9"/>
  <c r="Q52" i="9"/>
  <c r="R52" i="9"/>
  <c r="S52" i="9"/>
  <c r="B53" i="9"/>
  <c r="C53" i="9"/>
  <c r="E53" i="9" s="1"/>
  <c r="F53" i="9"/>
  <c r="G53" i="9"/>
  <c r="H53" i="9"/>
  <c r="I53" i="9"/>
  <c r="J53" i="9"/>
  <c r="K53" i="9"/>
  <c r="L53" i="9"/>
  <c r="P53" i="9" s="1"/>
  <c r="T53" i="9" s="1"/>
  <c r="M53" i="9"/>
  <c r="Q53" i="9" s="1"/>
  <c r="N53" i="9"/>
  <c r="O53" i="9"/>
  <c r="V53" i="9"/>
  <c r="W53" i="9"/>
  <c r="E55" i="9"/>
  <c r="T55" i="9" s="1"/>
  <c r="P55" i="9"/>
  <c r="Q55" i="9"/>
  <c r="R55" i="9"/>
  <c r="S55" i="9"/>
  <c r="U55" i="9"/>
  <c r="E56" i="9"/>
  <c r="P56" i="9"/>
  <c r="Q56" i="9"/>
  <c r="R56" i="9"/>
  <c r="S56" i="9"/>
  <c r="T56" i="9"/>
  <c r="U56" i="9"/>
  <c r="E57" i="9"/>
  <c r="U57" i="9" s="1"/>
  <c r="P57" i="9"/>
  <c r="Q57" i="9"/>
  <c r="R57" i="9"/>
  <c r="S57" i="9"/>
  <c r="E58" i="9"/>
  <c r="T58" i="9" s="1"/>
  <c r="P58" i="9"/>
  <c r="Q58" i="9"/>
  <c r="R58" i="9"/>
  <c r="S58" i="9"/>
  <c r="B59" i="9"/>
  <c r="C59" i="9"/>
  <c r="E59" i="9"/>
  <c r="T59" i="9" s="1"/>
  <c r="F59" i="9"/>
  <c r="G59" i="9"/>
  <c r="H59" i="9"/>
  <c r="I59" i="9"/>
  <c r="J59" i="9"/>
  <c r="K59" i="9"/>
  <c r="Q59" i="9" s="1"/>
  <c r="L59" i="9"/>
  <c r="P59" i="9" s="1"/>
  <c r="M59" i="9"/>
  <c r="S59" i="9" s="1"/>
  <c r="N59" i="9"/>
  <c r="O59" i="9"/>
  <c r="U59" i="9"/>
  <c r="V59" i="9"/>
  <c r="E61" i="9"/>
  <c r="T61" i="9" s="1"/>
  <c r="P61" i="9"/>
  <c r="Q61" i="9"/>
  <c r="R61" i="9"/>
  <c r="S61" i="9"/>
  <c r="U61" i="9"/>
  <c r="E62" i="9"/>
  <c r="P62" i="9"/>
  <c r="Q62" i="9"/>
  <c r="R62" i="9"/>
  <c r="S62" i="9"/>
  <c r="T62" i="9"/>
  <c r="U62" i="9"/>
  <c r="E63" i="9"/>
  <c r="U63" i="9" s="1"/>
  <c r="P63" i="9"/>
  <c r="Q63" i="9"/>
  <c r="R63" i="9"/>
  <c r="S63" i="9"/>
  <c r="E64" i="9"/>
  <c r="T64" i="9" s="1"/>
  <c r="P64" i="9"/>
  <c r="Q64" i="9"/>
  <c r="R64" i="9"/>
  <c r="S64" i="9"/>
  <c r="E65" i="9"/>
  <c r="T65" i="9" s="1"/>
  <c r="P65" i="9"/>
  <c r="Q65" i="9"/>
  <c r="R65" i="9"/>
  <c r="S65" i="9"/>
  <c r="B66" i="9"/>
  <c r="C66" i="9"/>
  <c r="E66" i="9" s="1"/>
  <c r="F66" i="9"/>
  <c r="G66" i="9"/>
  <c r="H66" i="9"/>
  <c r="I66" i="9"/>
  <c r="J66" i="9"/>
  <c r="K66" i="9"/>
  <c r="L66" i="9"/>
  <c r="P66" i="9" s="1"/>
  <c r="M66" i="9"/>
  <c r="S66" i="9" s="1"/>
  <c r="N66" i="9"/>
  <c r="O66" i="9"/>
  <c r="Q66" i="9"/>
  <c r="V66" i="9"/>
  <c r="W66" i="9"/>
  <c r="B67" i="9"/>
  <c r="E67" i="9" s="1"/>
  <c r="C67" i="9"/>
  <c r="F67" i="9"/>
  <c r="G67" i="9"/>
  <c r="H67" i="9"/>
  <c r="I67" i="9"/>
  <c r="Q67" i="9" s="1"/>
  <c r="J67" i="9"/>
  <c r="K67" i="9"/>
  <c r="L67" i="9"/>
  <c r="R67" i="9" s="1"/>
  <c r="M67" i="9"/>
  <c r="N67" i="9"/>
  <c r="O67" i="9"/>
  <c r="S67" i="9" s="1"/>
  <c r="V67" i="9"/>
  <c r="W67" i="9"/>
  <c r="E69" i="9"/>
  <c r="P69" i="9"/>
  <c r="T72" i="9" s="1"/>
  <c r="Q69" i="9"/>
  <c r="R69" i="9"/>
  <c r="S69" i="9"/>
  <c r="U69" i="9"/>
  <c r="E70" i="9"/>
  <c r="T70" i="9" s="1"/>
  <c r="P70" i="9"/>
  <c r="Q70" i="9"/>
  <c r="R70" i="9"/>
  <c r="S70" i="9"/>
  <c r="B71" i="9"/>
  <c r="E71" i="9" s="1"/>
  <c r="C71" i="9"/>
  <c r="F71" i="9"/>
  <c r="G71" i="9"/>
  <c r="H71" i="9"/>
  <c r="I71" i="9"/>
  <c r="J71" i="9"/>
  <c r="K71" i="9"/>
  <c r="Q71" i="9" s="1"/>
  <c r="L71" i="9"/>
  <c r="P71" i="9" s="1"/>
  <c r="M71" i="9"/>
  <c r="N71" i="9"/>
  <c r="O71" i="9"/>
  <c r="S71" i="9"/>
  <c r="U71" i="9"/>
  <c r="V71" i="9"/>
  <c r="W71" i="9"/>
  <c r="B72" i="9"/>
  <c r="E72" i="9" s="1"/>
  <c r="C72" i="9"/>
  <c r="F72" i="9"/>
  <c r="G72" i="9"/>
  <c r="H72" i="9"/>
  <c r="I72" i="9"/>
  <c r="J72" i="9"/>
  <c r="K72" i="9"/>
  <c r="L72" i="9"/>
  <c r="R72" i="9" s="1"/>
  <c r="M72" i="9"/>
  <c r="N72" i="9"/>
  <c r="O72" i="9"/>
  <c r="S72" i="9" s="1"/>
  <c r="Q72" i="9"/>
  <c r="U72" i="9"/>
  <c r="V72" i="9"/>
  <c r="W72" i="9"/>
  <c r="B73" i="9"/>
  <c r="E73" i="9" s="1"/>
  <c r="C73" i="9"/>
  <c r="F73" i="9"/>
  <c r="G73" i="9"/>
  <c r="H73" i="9"/>
  <c r="I73" i="9"/>
  <c r="J73" i="9"/>
  <c r="P73" i="9" s="1"/>
  <c r="T73" i="9" s="1"/>
  <c r="K73" i="9"/>
  <c r="L73" i="9"/>
  <c r="R73" i="9" s="1"/>
  <c r="M73" i="9"/>
  <c r="N73" i="9"/>
  <c r="O73" i="9"/>
  <c r="Q73" i="9" s="1"/>
  <c r="V73" i="9"/>
  <c r="W73" i="9"/>
  <c r="A77" i="9"/>
  <c r="B80" i="9"/>
  <c r="C80" i="9"/>
  <c r="D80" i="9"/>
  <c r="E80" i="9"/>
  <c r="F80" i="9"/>
  <c r="G80" i="9"/>
  <c r="H80" i="9"/>
  <c r="I80" i="9"/>
  <c r="J80" i="9"/>
  <c r="K80" i="9"/>
  <c r="L80" i="9"/>
  <c r="M80" i="9"/>
  <c r="V80" i="9"/>
  <c r="W80" i="9"/>
  <c r="E81" i="9"/>
  <c r="E82" i="9"/>
  <c r="E83" i="9"/>
  <c r="E84" i="9"/>
  <c r="E87" i="9"/>
  <c r="P87" i="9"/>
  <c r="Q87" i="9"/>
  <c r="R87" i="9"/>
  <c r="S87" i="9"/>
  <c r="T87" i="9"/>
  <c r="U87" i="9"/>
  <c r="E88" i="9"/>
  <c r="T88" i="9" s="1"/>
  <c r="P88" i="9"/>
  <c r="Q88" i="9"/>
  <c r="R88" i="9"/>
  <c r="S88" i="9"/>
  <c r="E89" i="9"/>
  <c r="P89" i="9"/>
  <c r="Q89" i="9"/>
  <c r="R89" i="9"/>
  <c r="S89" i="9"/>
  <c r="T89" i="9"/>
  <c r="U89" i="9"/>
  <c r="E90" i="9"/>
  <c r="T90" i="9" s="1"/>
  <c r="P90" i="9"/>
  <c r="Q90" i="9"/>
  <c r="R90" i="9"/>
  <c r="S90" i="9"/>
  <c r="U90" i="9"/>
  <c r="E91" i="9"/>
  <c r="U91" i="9" s="1"/>
  <c r="P91" i="9"/>
  <c r="Q91" i="9"/>
  <c r="R91" i="9"/>
  <c r="S91" i="9"/>
  <c r="T91" i="9"/>
  <c r="E92" i="9"/>
  <c r="T92" i="9" s="1"/>
  <c r="P92" i="9"/>
  <c r="Q92" i="9"/>
  <c r="R92" i="9"/>
  <c r="S92" i="9"/>
  <c r="U92" i="9"/>
  <c r="E93" i="9"/>
  <c r="P93" i="9"/>
  <c r="Q93" i="9"/>
  <c r="R93" i="9"/>
  <c r="S93" i="9"/>
  <c r="T93" i="9"/>
  <c r="U93" i="9"/>
  <c r="E94" i="9"/>
  <c r="U94" i="9" s="1"/>
  <c r="P94" i="9"/>
  <c r="Q94" i="9"/>
  <c r="R94" i="9"/>
  <c r="S94" i="9"/>
  <c r="B96" i="9"/>
  <c r="C96" i="9"/>
  <c r="C113" i="9" s="1"/>
  <c r="D96" i="9"/>
  <c r="F96" i="9"/>
  <c r="G96" i="9"/>
  <c r="H96" i="9"/>
  <c r="I96" i="9"/>
  <c r="I113" i="9" s="1"/>
  <c r="J96" i="9"/>
  <c r="K96" i="9"/>
  <c r="K113" i="9" s="1"/>
  <c r="L96" i="9"/>
  <c r="M96" i="9"/>
  <c r="S96" i="9" s="1"/>
  <c r="R96" i="9"/>
  <c r="V96" i="9"/>
  <c r="W96" i="9"/>
  <c r="W113" i="9" s="1"/>
  <c r="E97" i="9"/>
  <c r="U97" i="9" s="1"/>
  <c r="R97" i="9"/>
  <c r="S97" i="9"/>
  <c r="T97" i="9"/>
  <c r="E98" i="9"/>
  <c r="T98" i="9" s="1"/>
  <c r="R98" i="9"/>
  <c r="S98" i="9"/>
  <c r="E99" i="9"/>
  <c r="U99" i="9" s="1"/>
  <c r="R99" i="9"/>
  <c r="S99" i="9"/>
  <c r="T99" i="9"/>
  <c r="E100" i="9"/>
  <c r="T100" i="9" s="1"/>
  <c r="R100" i="9"/>
  <c r="S100" i="9"/>
  <c r="E101" i="9"/>
  <c r="U101" i="9" s="1"/>
  <c r="R101" i="9"/>
  <c r="S101" i="9"/>
  <c r="T101" i="9"/>
  <c r="E102" i="9"/>
  <c r="T102" i="9" s="1"/>
  <c r="R102" i="9"/>
  <c r="S102" i="9"/>
  <c r="U102" i="9"/>
  <c r="E103" i="9"/>
  <c r="R103" i="9"/>
  <c r="S103" i="9"/>
  <c r="T103" i="9"/>
  <c r="U103" i="9"/>
  <c r="E104" i="9"/>
  <c r="T104" i="9" s="1"/>
  <c r="R104" i="9"/>
  <c r="S104" i="9"/>
  <c r="U104" i="9"/>
  <c r="E105" i="9"/>
  <c r="R105" i="9"/>
  <c r="S105" i="9"/>
  <c r="T105" i="9"/>
  <c r="U105" i="9"/>
  <c r="E106" i="9"/>
  <c r="T106" i="9" s="1"/>
  <c r="R106" i="9"/>
  <c r="S106" i="9"/>
  <c r="E107" i="9"/>
  <c r="U107" i="9" s="1"/>
  <c r="R107" i="9"/>
  <c r="S107" i="9"/>
  <c r="T107" i="9"/>
  <c r="E108" i="9"/>
  <c r="T108" i="9" s="1"/>
  <c r="R108" i="9"/>
  <c r="S108" i="9"/>
  <c r="E109" i="9"/>
  <c r="U109" i="9" s="1"/>
  <c r="R109" i="9"/>
  <c r="S109" i="9"/>
  <c r="T109" i="9"/>
  <c r="E110" i="9"/>
  <c r="T110" i="9" s="1"/>
  <c r="R110" i="9"/>
  <c r="S110" i="9"/>
  <c r="U110" i="9"/>
  <c r="E111" i="9"/>
  <c r="R111" i="9"/>
  <c r="S111" i="9"/>
  <c r="T111" i="9"/>
  <c r="U111" i="9"/>
  <c r="R112" i="9"/>
  <c r="S112" i="9"/>
  <c r="T112" i="9"/>
  <c r="U112" i="9"/>
  <c r="B113" i="9"/>
  <c r="D113" i="9"/>
  <c r="F113" i="9"/>
  <c r="G113" i="9"/>
  <c r="H113" i="9"/>
  <c r="J113" i="9"/>
  <c r="L113" i="9"/>
  <c r="M113" i="9"/>
  <c r="S113" i="9" s="1"/>
  <c r="N113" i="9"/>
  <c r="O113" i="9"/>
  <c r="P113" i="9"/>
  <c r="Q113" i="9"/>
  <c r="R113" i="9"/>
  <c r="V113" i="9"/>
  <c r="B114" i="9"/>
  <c r="C114" i="9"/>
  <c r="D114" i="9"/>
  <c r="E114" i="9"/>
  <c r="F114" i="9"/>
  <c r="G114" i="9"/>
  <c r="H114" i="9"/>
  <c r="I114" i="9"/>
  <c r="J114" i="9"/>
  <c r="K114" i="9"/>
  <c r="L114" i="9"/>
  <c r="R114" i="9" s="1"/>
  <c r="M114" i="9"/>
  <c r="N114" i="9"/>
  <c r="O114" i="9"/>
  <c r="P114" i="9"/>
  <c r="Q114" i="9"/>
  <c r="S114" i="9"/>
  <c r="T114" i="9"/>
  <c r="U114" i="9"/>
  <c r="V114" i="9"/>
  <c r="W114" i="9"/>
  <c r="T113" i="10" l="1"/>
  <c r="U113" i="10"/>
  <c r="T30" i="9"/>
  <c r="U30" i="9"/>
  <c r="U73" i="9"/>
  <c r="T24" i="9"/>
  <c r="U24" i="9"/>
  <c r="P15" i="9"/>
  <c r="S73" i="9"/>
  <c r="P72" i="9"/>
  <c r="P67" i="9"/>
  <c r="U66" i="9"/>
  <c r="U53" i="9"/>
  <c r="T94" i="9"/>
  <c r="U64" i="9"/>
  <c r="T63" i="9"/>
  <c r="R59" i="9"/>
  <c r="U58" i="9"/>
  <c r="T57" i="9"/>
  <c r="S53" i="9"/>
  <c r="U51" i="9"/>
  <c r="T50" i="9"/>
  <c r="U43" i="9"/>
  <c r="T42" i="9"/>
  <c r="U40" i="9"/>
  <c r="U36" i="9"/>
  <c r="T35" i="9"/>
  <c r="U17" i="9"/>
  <c r="U15" i="9"/>
  <c r="U11" i="9"/>
  <c r="T10" i="9"/>
  <c r="T71" i="9"/>
  <c r="U108" i="9"/>
  <c r="U100" i="9"/>
  <c r="U88" i="9"/>
  <c r="R71" i="9"/>
  <c r="U70" i="9"/>
  <c r="T69" i="9"/>
  <c r="U67" i="9"/>
  <c r="R66" i="9"/>
  <c r="U65" i="9"/>
  <c r="R53" i="9"/>
  <c r="U52" i="9"/>
  <c r="U44" i="9"/>
  <c r="T40" i="9"/>
  <c r="U37" i="9"/>
  <c r="S33" i="9"/>
  <c r="U18" i="9"/>
  <c r="T15" i="9"/>
  <c r="U12" i="9"/>
  <c r="U10" i="9"/>
  <c r="T67" i="9"/>
  <c r="E96" i="9"/>
  <c r="T66" i="9"/>
  <c r="U106" i="9"/>
  <c r="U98" i="9"/>
  <c r="E9" i="8"/>
  <c r="T15" i="8" s="1"/>
  <c r="P9" i="8"/>
  <c r="Q9" i="8"/>
  <c r="R9" i="8"/>
  <c r="S9" i="8"/>
  <c r="E10" i="8"/>
  <c r="T10" i="8" s="1"/>
  <c r="P10" i="8"/>
  <c r="Q10" i="8"/>
  <c r="R10" i="8"/>
  <c r="S10" i="8"/>
  <c r="E11" i="8"/>
  <c r="P11" i="8"/>
  <c r="Q11" i="8"/>
  <c r="R11" i="8"/>
  <c r="S11" i="8"/>
  <c r="T11" i="8"/>
  <c r="U11" i="8"/>
  <c r="E12" i="8"/>
  <c r="P12" i="8"/>
  <c r="Q12" i="8"/>
  <c r="R12" i="8"/>
  <c r="S12" i="8"/>
  <c r="T12" i="8"/>
  <c r="U12" i="8"/>
  <c r="E13" i="8"/>
  <c r="P13" i="8"/>
  <c r="Q13" i="8"/>
  <c r="R13" i="8"/>
  <c r="S13" i="8"/>
  <c r="T13" i="8"/>
  <c r="U13" i="8"/>
  <c r="E14" i="8"/>
  <c r="P14" i="8"/>
  <c r="Q14" i="8"/>
  <c r="R14" i="8"/>
  <c r="S14" i="8"/>
  <c r="T14" i="8"/>
  <c r="U14" i="8"/>
  <c r="B15" i="8"/>
  <c r="E15" i="8" s="1"/>
  <c r="C15" i="8"/>
  <c r="F15" i="8"/>
  <c r="G15" i="8"/>
  <c r="H15" i="8"/>
  <c r="P15" i="8" s="1"/>
  <c r="I15" i="8"/>
  <c r="J15" i="8"/>
  <c r="K15" i="8"/>
  <c r="Q15" i="8" s="1"/>
  <c r="L15" i="8"/>
  <c r="M15" i="8"/>
  <c r="N15" i="8"/>
  <c r="O15" i="8"/>
  <c r="R15" i="8"/>
  <c r="S15" i="8"/>
  <c r="V15" i="8"/>
  <c r="E17" i="8"/>
  <c r="P17" i="8"/>
  <c r="Q17" i="8"/>
  <c r="R17" i="8"/>
  <c r="S17" i="8"/>
  <c r="T17" i="8"/>
  <c r="U17" i="8"/>
  <c r="E18" i="8"/>
  <c r="P18" i="8"/>
  <c r="Q18" i="8"/>
  <c r="R18" i="8"/>
  <c r="S18" i="8"/>
  <c r="T18" i="8"/>
  <c r="U18" i="8"/>
  <c r="E19" i="8"/>
  <c r="P19" i="8"/>
  <c r="Q19" i="8"/>
  <c r="R19" i="8"/>
  <c r="S19" i="8"/>
  <c r="T19" i="8"/>
  <c r="U19" i="8"/>
  <c r="E20" i="8"/>
  <c r="P20" i="8"/>
  <c r="Q20" i="8"/>
  <c r="R20" i="8"/>
  <c r="S20" i="8"/>
  <c r="T20" i="8"/>
  <c r="U20" i="8"/>
  <c r="E21" i="8"/>
  <c r="U21" i="8" s="1"/>
  <c r="P21" i="8"/>
  <c r="Q21" i="8"/>
  <c r="R21" i="8"/>
  <c r="S21" i="8"/>
  <c r="T21" i="8"/>
  <c r="E22" i="8"/>
  <c r="T22" i="8" s="1"/>
  <c r="P22" i="8"/>
  <c r="Q22" i="8"/>
  <c r="R22" i="8"/>
  <c r="S22" i="8"/>
  <c r="U22" i="8"/>
  <c r="E23" i="8"/>
  <c r="T23" i="8" s="1"/>
  <c r="P23" i="8"/>
  <c r="Q23" i="8"/>
  <c r="R23" i="8"/>
  <c r="S23" i="8"/>
  <c r="B24" i="8"/>
  <c r="E24" i="8" s="1"/>
  <c r="C24" i="8"/>
  <c r="F24" i="8"/>
  <c r="G24" i="8"/>
  <c r="H24" i="8"/>
  <c r="I24" i="8"/>
  <c r="J24" i="8"/>
  <c r="K24" i="8"/>
  <c r="Q24" i="8" s="1"/>
  <c r="L24" i="8"/>
  <c r="P24" i="8" s="1"/>
  <c r="M24" i="8"/>
  <c r="N24" i="8"/>
  <c r="O24" i="8"/>
  <c r="S24" i="8"/>
  <c r="V24" i="8"/>
  <c r="E26" i="8"/>
  <c r="P26" i="8"/>
  <c r="Q26" i="8"/>
  <c r="R26" i="8"/>
  <c r="S26" i="8"/>
  <c r="T26" i="8"/>
  <c r="U26" i="8"/>
  <c r="E27" i="8"/>
  <c r="U27" i="8" s="1"/>
  <c r="P27" i="8"/>
  <c r="Q27" i="8"/>
  <c r="R27" i="8"/>
  <c r="S27" i="8"/>
  <c r="T27" i="8"/>
  <c r="E28" i="8"/>
  <c r="T28" i="8" s="1"/>
  <c r="P28" i="8"/>
  <c r="Q28" i="8"/>
  <c r="R28" i="8"/>
  <c r="S28" i="8"/>
  <c r="U28" i="8"/>
  <c r="E29" i="8"/>
  <c r="T29" i="8" s="1"/>
  <c r="P29" i="8"/>
  <c r="Q29" i="8"/>
  <c r="R29" i="8"/>
  <c r="S29" i="8"/>
  <c r="B30" i="8"/>
  <c r="E30" i="8" s="1"/>
  <c r="C30" i="8"/>
  <c r="F30" i="8"/>
  <c r="G30" i="8"/>
  <c r="H30" i="8"/>
  <c r="I30" i="8"/>
  <c r="J30" i="8"/>
  <c r="K30" i="8"/>
  <c r="Q30" i="8" s="1"/>
  <c r="L30" i="8"/>
  <c r="P30" i="8" s="1"/>
  <c r="M30" i="8"/>
  <c r="N30" i="8"/>
  <c r="O30" i="8"/>
  <c r="S30" i="8"/>
  <c r="V30" i="8"/>
  <c r="E32" i="8"/>
  <c r="P32" i="8"/>
  <c r="Q32" i="8"/>
  <c r="R32" i="8"/>
  <c r="S32" i="8"/>
  <c r="T32" i="8"/>
  <c r="U32" i="8"/>
  <c r="B33" i="8"/>
  <c r="E33" i="8" s="1"/>
  <c r="C33" i="8"/>
  <c r="F33" i="8"/>
  <c r="G33" i="8"/>
  <c r="H33" i="8"/>
  <c r="I33" i="8"/>
  <c r="J33" i="8"/>
  <c r="K33" i="8"/>
  <c r="Q33" i="8" s="1"/>
  <c r="L33" i="8"/>
  <c r="M33" i="8"/>
  <c r="N33" i="8"/>
  <c r="O33" i="8"/>
  <c r="P33" i="8"/>
  <c r="R33" i="8"/>
  <c r="S33" i="8"/>
  <c r="V33" i="8"/>
  <c r="E35" i="8"/>
  <c r="P35" i="8"/>
  <c r="T35" i="8" s="1"/>
  <c r="Q35" i="8"/>
  <c r="U35" i="8" s="1"/>
  <c r="R35" i="8"/>
  <c r="S35" i="8"/>
  <c r="E36" i="8"/>
  <c r="P36" i="8"/>
  <c r="Q36" i="8"/>
  <c r="U36" i="8" s="1"/>
  <c r="R36" i="8"/>
  <c r="S36" i="8"/>
  <c r="T36" i="8"/>
  <c r="E37" i="8"/>
  <c r="P37" i="8"/>
  <c r="Q37" i="8"/>
  <c r="R37" i="8"/>
  <c r="S37" i="8"/>
  <c r="T37" i="8"/>
  <c r="U37" i="8"/>
  <c r="E38" i="8"/>
  <c r="P38" i="8"/>
  <c r="Q38" i="8"/>
  <c r="R38" i="8"/>
  <c r="S38" i="8"/>
  <c r="T38" i="8"/>
  <c r="U38" i="8"/>
  <c r="E39" i="8"/>
  <c r="U39" i="8" s="1"/>
  <c r="P39" i="8"/>
  <c r="Q39" i="8"/>
  <c r="R39" i="8"/>
  <c r="S39" i="8"/>
  <c r="T39" i="8"/>
  <c r="B40" i="8"/>
  <c r="E40" i="8" s="1"/>
  <c r="C40" i="8"/>
  <c r="F40" i="8"/>
  <c r="G40" i="8"/>
  <c r="H40" i="8"/>
  <c r="I40" i="8"/>
  <c r="J40" i="8"/>
  <c r="P40" i="8" s="1"/>
  <c r="T40" i="8" s="1"/>
  <c r="K40" i="8"/>
  <c r="L40" i="8"/>
  <c r="R40" i="8" s="1"/>
  <c r="M40" i="8"/>
  <c r="N40" i="8"/>
  <c r="O40" i="8"/>
  <c r="Q40" i="8"/>
  <c r="U40" i="8" s="1"/>
  <c r="S40" i="8"/>
  <c r="V40" i="8"/>
  <c r="E42" i="8"/>
  <c r="P42" i="8"/>
  <c r="Q42" i="8"/>
  <c r="R42" i="8"/>
  <c r="S42" i="8"/>
  <c r="T42" i="8"/>
  <c r="U42" i="8"/>
  <c r="E43" i="8"/>
  <c r="T53" i="8" s="1"/>
  <c r="P43" i="8"/>
  <c r="Q43" i="8"/>
  <c r="R43" i="8"/>
  <c r="S43" i="8"/>
  <c r="T43" i="8"/>
  <c r="U43" i="8"/>
  <c r="E44" i="8"/>
  <c r="P44" i="8"/>
  <c r="Q44" i="8"/>
  <c r="R44" i="8"/>
  <c r="S44" i="8"/>
  <c r="T44" i="8"/>
  <c r="U44" i="8"/>
  <c r="E45" i="8"/>
  <c r="U45" i="8" s="1"/>
  <c r="P45" i="8"/>
  <c r="Q45" i="8"/>
  <c r="R45" i="8"/>
  <c r="S45" i="8"/>
  <c r="T45" i="8"/>
  <c r="E46" i="8"/>
  <c r="T46" i="8" s="1"/>
  <c r="P46" i="8"/>
  <c r="Q46" i="8"/>
  <c r="R46" i="8"/>
  <c r="S46" i="8"/>
  <c r="U46" i="8"/>
  <c r="E47" i="8"/>
  <c r="T47" i="8" s="1"/>
  <c r="P47" i="8"/>
  <c r="Q47" i="8"/>
  <c r="R47" i="8"/>
  <c r="S47" i="8"/>
  <c r="E48" i="8"/>
  <c r="U67" i="8" s="1"/>
  <c r="P48" i="8"/>
  <c r="Q48" i="8"/>
  <c r="R48" i="8"/>
  <c r="S48" i="8"/>
  <c r="E49" i="8"/>
  <c r="P49" i="8"/>
  <c r="Q49" i="8"/>
  <c r="R49" i="8"/>
  <c r="S49" i="8"/>
  <c r="T49" i="8"/>
  <c r="U49" i="8"/>
  <c r="E50" i="8"/>
  <c r="P50" i="8"/>
  <c r="Q50" i="8"/>
  <c r="R50" i="8"/>
  <c r="S50" i="8"/>
  <c r="T50" i="8"/>
  <c r="U50" i="8"/>
  <c r="E51" i="8"/>
  <c r="P51" i="8"/>
  <c r="Q51" i="8"/>
  <c r="R51" i="8"/>
  <c r="S51" i="8"/>
  <c r="T51" i="8"/>
  <c r="U51" i="8"/>
  <c r="E52" i="8"/>
  <c r="P52" i="8"/>
  <c r="Q52" i="8"/>
  <c r="R52" i="8"/>
  <c r="S52" i="8"/>
  <c r="T52" i="8"/>
  <c r="U52" i="8"/>
  <c r="B53" i="8"/>
  <c r="E53" i="8" s="1"/>
  <c r="C53" i="8"/>
  <c r="F53" i="8"/>
  <c r="G53" i="8"/>
  <c r="H53" i="8"/>
  <c r="I53" i="8"/>
  <c r="J53" i="8"/>
  <c r="K53" i="8"/>
  <c r="Q53" i="8" s="1"/>
  <c r="L53" i="8"/>
  <c r="M53" i="8"/>
  <c r="N53" i="8"/>
  <c r="O53" i="8"/>
  <c r="P53" i="8"/>
  <c r="R53" i="8"/>
  <c r="S53" i="8"/>
  <c r="V53" i="8"/>
  <c r="W53" i="8"/>
  <c r="E55" i="8"/>
  <c r="T55" i="8" s="1"/>
  <c r="P55" i="8"/>
  <c r="Q55" i="8"/>
  <c r="R55" i="8"/>
  <c r="S55" i="8"/>
  <c r="E56" i="8"/>
  <c r="P56" i="8"/>
  <c r="Q56" i="8"/>
  <c r="R56" i="8"/>
  <c r="S56" i="8"/>
  <c r="T56" i="8"/>
  <c r="U56" i="8"/>
  <c r="E57" i="8"/>
  <c r="P57" i="8"/>
  <c r="Q57" i="8"/>
  <c r="R57" i="8"/>
  <c r="S57" i="8"/>
  <c r="T57" i="8"/>
  <c r="U57" i="8"/>
  <c r="E58" i="8"/>
  <c r="P58" i="8"/>
  <c r="Q58" i="8"/>
  <c r="R58" i="8"/>
  <c r="S58" i="8"/>
  <c r="T58" i="8"/>
  <c r="U58" i="8"/>
  <c r="B59" i="8"/>
  <c r="E59" i="8" s="1"/>
  <c r="C59" i="8"/>
  <c r="F59" i="8"/>
  <c r="G59" i="8"/>
  <c r="H59" i="8"/>
  <c r="I59" i="8"/>
  <c r="J59" i="8"/>
  <c r="P59" i="8" s="1"/>
  <c r="K59" i="8"/>
  <c r="L59" i="8"/>
  <c r="M59" i="8"/>
  <c r="N59" i="8"/>
  <c r="O59" i="8"/>
  <c r="Q59" i="8" s="1"/>
  <c r="R59" i="8"/>
  <c r="S59" i="8"/>
  <c r="V59" i="8"/>
  <c r="E61" i="8"/>
  <c r="T66" i="8" s="1"/>
  <c r="P61" i="8"/>
  <c r="Q61" i="8"/>
  <c r="R61" i="8"/>
  <c r="S61" i="8"/>
  <c r="E62" i="8"/>
  <c r="P62" i="8"/>
  <c r="Q62" i="8"/>
  <c r="R62" i="8"/>
  <c r="S62" i="8"/>
  <c r="T62" i="8"/>
  <c r="U62" i="8"/>
  <c r="E63" i="8"/>
  <c r="P63" i="8"/>
  <c r="Q63" i="8"/>
  <c r="R63" i="8"/>
  <c r="S63" i="8"/>
  <c r="T63" i="8"/>
  <c r="U63" i="8"/>
  <c r="E64" i="8"/>
  <c r="P64" i="8"/>
  <c r="Q64" i="8"/>
  <c r="R64" i="8"/>
  <c r="S64" i="8"/>
  <c r="T64" i="8"/>
  <c r="U64" i="8"/>
  <c r="E65" i="8"/>
  <c r="P65" i="8"/>
  <c r="Q65" i="8"/>
  <c r="R65" i="8"/>
  <c r="S65" i="8"/>
  <c r="T65" i="8"/>
  <c r="U65" i="8"/>
  <c r="B66" i="8"/>
  <c r="E66" i="8" s="1"/>
  <c r="C66" i="8"/>
  <c r="F66" i="8"/>
  <c r="G66" i="8"/>
  <c r="H66" i="8"/>
  <c r="I66" i="8"/>
  <c r="J66" i="8"/>
  <c r="K66" i="8"/>
  <c r="Q66" i="8" s="1"/>
  <c r="L66" i="8"/>
  <c r="M66" i="8"/>
  <c r="N66" i="8"/>
  <c r="O66" i="8"/>
  <c r="P66" i="8"/>
  <c r="R66" i="8"/>
  <c r="S66" i="8"/>
  <c r="V66" i="8"/>
  <c r="B67" i="8"/>
  <c r="C67" i="8"/>
  <c r="E67" i="8" s="1"/>
  <c r="F67" i="8"/>
  <c r="G67" i="8"/>
  <c r="H67" i="8"/>
  <c r="I67" i="8"/>
  <c r="J67" i="8"/>
  <c r="K67" i="8"/>
  <c r="L67" i="8"/>
  <c r="P67" i="8" s="1"/>
  <c r="T67" i="8" s="1"/>
  <c r="M67" i="8"/>
  <c r="S67" i="8" s="1"/>
  <c r="N67" i="8"/>
  <c r="O67" i="8"/>
  <c r="Q67" i="8" s="1"/>
  <c r="V67" i="8"/>
  <c r="W67" i="8"/>
  <c r="E69" i="8"/>
  <c r="P69" i="8"/>
  <c r="Q69" i="8"/>
  <c r="R69" i="8"/>
  <c r="S69" i="8"/>
  <c r="T69" i="8"/>
  <c r="U69" i="8"/>
  <c r="E70" i="8"/>
  <c r="U70" i="8" s="1"/>
  <c r="P70" i="8"/>
  <c r="Q70" i="8"/>
  <c r="R70" i="8"/>
  <c r="S70" i="8"/>
  <c r="B71" i="8"/>
  <c r="E71" i="8" s="1"/>
  <c r="C71" i="8"/>
  <c r="F71" i="8"/>
  <c r="G71" i="8"/>
  <c r="H71" i="8"/>
  <c r="I71" i="8"/>
  <c r="Q71" i="8" s="1"/>
  <c r="J71" i="8"/>
  <c r="P71" i="8" s="1"/>
  <c r="K71" i="8"/>
  <c r="L71" i="8"/>
  <c r="R71" i="8" s="1"/>
  <c r="M71" i="8"/>
  <c r="N71" i="8"/>
  <c r="O71" i="8"/>
  <c r="S71" i="8"/>
  <c r="T71" i="8"/>
  <c r="U71" i="8"/>
  <c r="V71" i="8"/>
  <c r="W71" i="8"/>
  <c r="B72" i="8"/>
  <c r="C72" i="8"/>
  <c r="E72" i="8" s="1"/>
  <c r="F72" i="8"/>
  <c r="G72" i="8"/>
  <c r="H72" i="8"/>
  <c r="I72" i="8"/>
  <c r="J72" i="8"/>
  <c r="K72" i="8"/>
  <c r="L72" i="8"/>
  <c r="P72" i="8" s="1"/>
  <c r="M72" i="8"/>
  <c r="Q72" i="8" s="1"/>
  <c r="N72" i="8"/>
  <c r="O72" i="8"/>
  <c r="T72" i="8"/>
  <c r="U72" i="8"/>
  <c r="V72" i="8"/>
  <c r="W72" i="8"/>
  <c r="B73" i="8"/>
  <c r="E73" i="8" s="1"/>
  <c r="C73" i="8"/>
  <c r="F73" i="8"/>
  <c r="G73" i="8"/>
  <c r="H73" i="8"/>
  <c r="I73" i="8"/>
  <c r="J73" i="8"/>
  <c r="P73" i="8" s="1"/>
  <c r="K73" i="8"/>
  <c r="L73" i="8"/>
  <c r="M73" i="8"/>
  <c r="N73" i="8"/>
  <c r="O73" i="8"/>
  <c r="S73" i="8" s="1"/>
  <c r="Q73" i="8"/>
  <c r="R73" i="8"/>
  <c r="V73" i="8"/>
  <c r="W73" i="8"/>
  <c r="A77" i="8"/>
  <c r="B80" i="8"/>
  <c r="C80" i="8"/>
  <c r="D80" i="8"/>
  <c r="F80" i="8"/>
  <c r="G80" i="8"/>
  <c r="H80" i="8"/>
  <c r="I80" i="8"/>
  <c r="J80" i="8"/>
  <c r="K80" i="8"/>
  <c r="L80" i="8"/>
  <c r="M80" i="8"/>
  <c r="V80" i="8"/>
  <c r="W80" i="8"/>
  <c r="E81" i="8"/>
  <c r="E80" i="8" s="1"/>
  <c r="E82" i="8"/>
  <c r="E83" i="8"/>
  <c r="E84" i="8"/>
  <c r="E87" i="8"/>
  <c r="P87" i="8"/>
  <c r="Q87" i="8"/>
  <c r="R87" i="8"/>
  <c r="S87" i="8"/>
  <c r="T87" i="8"/>
  <c r="U87" i="8"/>
  <c r="E88" i="8"/>
  <c r="U88" i="8" s="1"/>
  <c r="P88" i="8"/>
  <c r="Q88" i="8"/>
  <c r="R88" i="8"/>
  <c r="S88" i="8"/>
  <c r="E89" i="8"/>
  <c r="T89" i="8" s="1"/>
  <c r="P89" i="8"/>
  <c r="Q89" i="8"/>
  <c r="R89" i="8"/>
  <c r="S89" i="8"/>
  <c r="E90" i="8"/>
  <c r="T90" i="8" s="1"/>
  <c r="P90" i="8"/>
  <c r="Q90" i="8"/>
  <c r="R90" i="8"/>
  <c r="S90" i="8"/>
  <c r="E91" i="8"/>
  <c r="T91" i="8" s="1"/>
  <c r="P91" i="8"/>
  <c r="Q91" i="8"/>
  <c r="R91" i="8"/>
  <c r="S91" i="8"/>
  <c r="E92" i="8"/>
  <c r="P92" i="8"/>
  <c r="Q92" i="8"/>
  <c r="R92" i="8"/>
  <c r="S92" i="8"/>
  <c r="T92" i="8"/>
  <c r="U92" i="8"/>
  <c r="E93" i="8"/>
  <c r="P93" i="8"/>
  <c r="Q93" i="8"/>
  <c r="R93" i="8"/>
  <c r="S93" i="8"/>
  <c r="T93" i="8"/>
  <c r="U93" i="8"/>
  <c r="E94" i="8"/>
  <c r="P94" i="8"/>
  <c r="Q94" i="8"/>
  <c r="R94" i="8"/>
  <c r="S94" i="8"/>
  <c r="T94" i="8"/>
  <c r="U94" i="8"/>
  <c r="B96" i="8"/>
  <c r="C96" i="8"/>
  <c r="C113" i="8" s="1"/>
  <c r="D96" i="8"/>
  <c r="F96" i="8"/>
  <c r="G96" i="8"/>
  <c r="H96" i="8"/>
  <c r="I96" i="8"/>
  <c r="I113" i="8" s="1"/>
  <c r="J96" i="8"/>
  <c r="K96" i="8"/>
  <c r="K113" i="8" s="1"/>
  <c r="L96" i="8"/>
  <c r="M96" i="8"/>
  <c r="R96" i="8"/>
  <c r="S96" i="8"/>
  <c r="V96" i="8"/>
  <c r="W96" i="8"/>
  <c r="E97" i="8"/>
  <c r="R97" i="8"/>
  <c r="S97" i="8"/>
  <c r="T97" i="8"/>
  <c r="U97" i="8"/>
  <c r="E98" i="8"/>
  <c r="T98" i="8" s="1"/>
  <c r="R98" i="8"/>
  <c r="S98" i="8"/>
  <c r="E99" i="8"/>
  <c r="U99" i="8" s="1"/>
  <c r="R99" i="8"/>
  <c r="S99" i="8"/>
  <c r="T99" i="8"/>
  <c r="E100" i="8"/>
  <c r="R100" i="8"/>
  <c r="S100" i="8"/>
  <c r="T100" i="8"/>
  <c r="U100" i="8"/>
  <c r="E101" i="8"/>
  <c r="T101" i="8" s="1"/>
  <c r="R101" i="8"/>
  <c r="S101" i="8"/>
  <c r="E102" i="8"/>
  <c r="R102" i="8"/>
  <c r="S102" i="8"/>
  <c r="T102" i="8"/>
  <c r="U102" i="8"/>
  <c r="E103" i="8"/>
  <c r="T103" i="8" s="1"/>
  <c r="R103" i="8"/>
  <c r="S103" i="8"/>
  <c r="U103" i="8"/>
  <c r="E104" i="8"/>
  <c r="T104" i="8" s="1"/>
  <c r="R104" i="8"/>
  <c r="S104" i="8"/>
  <c r="E105" i="8"/>
  <c r="R105" i="8"/>
  <c r="S105" i="8"/>
  <c r="T105" i="8"/>
  <c r="U105" i="8"/>
  <c r="E106" i="8"/>
  <c r="T106" i="8" s="1"/>
  <c r="R106" i="8"/>
  <c r="S106" i="8"/>
  <c r="E107" i="8"/>
  <c r="U107" i="8" s="1"/>
  <c r="R107" i="8"/>
  <c r="S107" i="8"/>
  <c r="T107" i="8"/>
  <c r="E108" i="8"/>
  <c r="R108" i="8"/>
  <c r="S108" i="8"/>
  <c r="T108" i="8"/>
  <c r="U108" i="8"/>
  <c r="E109" i="8"/>
  <c r="T109" i="8" s="1"/>
  <c r="R109" i="8"/>
  <c r="S109" i="8"/>
  <c r="E110" i="8"/>
  <c r="R110" i="8"/>
  <c r="S110" i="8"/>
  <c r="T110" i="8"/>
  <c r="U110" i="8"/>
  <c r="E111" i="8"/>
  <c r="T111" i="8" s="1"/>
  <c r="R111" i="8"/>
  <c r="S111" i="8"/>
  <c r="U111" i="8"/>
  <c r="R112" i="8"/>
  <c r="S112" i="8"/>
  <c r="T112" i="8"/>
  <c r="U112" i="8"/>
  <c r="B113" i="8"/>
  <c r="D113" i="8"/>
  <c r="F113" i="8"/>
  <c r="G113" i="8"/>
  <c r="H113" i="8"/>
  <c r="J113" i="8"/>
  <c r="L113" i="8"/>
  <c r="M113" i="8"/>
  <c r="S113" i="8" s="1"/>
  <c r="N113" i="8"/>
  <c r="O113" i="8"/>
  <c r="P113" i="8"/>
  <c r="Q113" i="8"/>
  <c r="R113" i="8"/>
  <c r="V113" i="8"/>
  <c r="W113" i="8"/>
  <c r="B114" i="8"/>
  <c r="C114" i="8"/>
  <c r="D114" i="8"/>
  <c r="E114" i="8"/>
  <c r="F114" i="8"/>
  <c r="G114" i="8"/>
  <c r="H114" i="8"/>
  <c r="I114" i="8"/>
  <c r="J114" i="8"/>
  <c r="K114" i="8"/>
  <c r="L114" i="8"/>
  <c r="M114" i="8"/>
  <c r="N114" i="8"/>
  <c r="O114" i="8"/>
  <c r="P114" i="8"/>
  <c r="Q114" i="8"/>
  <c r="R114" i="8"/>
  <c r="S114" i="8"/>
  <c r="T114" i="8"/>
  <c r="U114" i="8"/>
  <c r="V114" i="8"/>
  <c r="W114" i="8"/>
  <c r="E113" i="9" l="1"/>
  <c r="T96" i="9"/>
  <c r="U96" i="9"/>
  <c r="T30" i="8"/>
  <c r="U30" i="8"/>
  <c r="T59" i="8"/>
  <c r="U59" i="8"/>
  <c r="T33" i="8"/>
  <c r="U33" i="8"/>
  <c r="T24" i="8"/>
  <c r="U24" i="8"/>
  <c r="U89" i="8"/>
  <c r="T88" i="8"/>
  <c r="T70" i="8"/>
  <c r="U106" i="8"/>
  <c r="U98" i="8"/>
  <c r="E96" i="8"/>
  <c r="U90" i="8"/>
  <c r="S72" i="8"/>
  <c r="U47" i="8"/>
  <c r="R30" i="8"/>
  <c r="U29" i="8"/>
  <c r="R24" i="8"/>
  <c r="U23" i="8"/>
  <c r="U9" i="8"/>
  <c r="U109" i="8"/>
  <c r="U101" i="8"/>
  <c r="U91" i="8"/>
  <c r="U73" i="8"/>
  <c r="R72" i="8"/>
  <c r="R67" i="8"/>
  <c r="U61" i="8"/>
  <c r="U55" i="8"/>
  <c r="U48" i="8"/>
  <c r="U10" i="8"/>
  <c r="T9" i="8"/>
  <c r="T73" i="8"/>
  <c r="U66" i="8"/>
  <c r="T61" i="8"/>
  <c r="U53" i="8"/>
  <c r="T48" i="8"/>
  <c r="U15" i="8"/>
  <c r="U104" i="8"/>
  <c r="E9" i="7"/>
  <c r="T15" i="7" s="1"/>
  <c r="P9" i="7"/>
  <c r="Q9" i="7"/>
  <c r="R9" i="7"/>
  <c r="S9" i="7"/>
  <c r="E10" i="7"/>
  <c r="P10" i="7"/>
  <c r="Q10" i="7"/>
  <c r="R10" i="7"/>
  <c r="S10" i="7"/>
  <c r="E11" i="7"/>
  <c r="P11" i="7"/>
  <c r="T11" i="7" s="1"/>
  <c r="Q11" i="7"/>
  <c r="R11" i="7"/>
  <c r="S11" i="7"/>
  <c r="U11" i="7"/>
  <c r="E12" i="7"/>
  <c r="P12" i="7"/>
  <c r="Q12" i="7"/>
  <c r="R12" i="7"/>
  <c r="S12" i="7"/>
  <c r="T12" i="7"/>
  <c r="U12" i="7"/>
  <c r="E13" i="7"/>
  <c r="T13" i="7" s="1"/>
  <c r="P13" i="7"/>
  <c r="Q13" i="7"/>
  <c r="R13" i="7"/>
  <c r="S13" i="7"/>
  <c r="E14" i="7"/>
  <c r="P14" i="7"/>
  <c r="Q14" i="7"/>
  <c r="R14" i="7"/>
  <c r="S14" i="7"/>
  <c r="T14" i="7"/>
  <c r="U14" i="7"/>
  <c r="B15" i="7"/>
  <c r="E15" i="7" s="1"/>
  <c r="C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V15" i="7"/>
  <c r="E17" i="7"/>
  <c r="P17" i="7"/>
  <c r="T17" i="7" s="1"/>
  <c r="Q17" i="7"/>
  <c r="U17" i="7" s="1"/>
  <c r="R17" i="7"/>
  <c r="S17" i="7"/>
  <c r="E18" i="7"/>
  <c r="P18" i="7"/>
  <c r="Q18" i="7"/>
  <c r="R18" i="7"/>
  <c r="S18" i="7"/>
  <c r="T18" i="7"/>
  <c r="U18" i="7"/>
  <c r="E19" i="7"/>
  <c r="P19" i="7"/>
  <c r="Q19" i="7"/>
  <c r="R19" i="7"/>
  <c r="S19" i="7"/>
  <c r="T19" i="7"/>
  <c r="U19" i="7"/>
  <c r="E20" i="7"/>
  <c r="P20" i="7"/>
  <c r="Q20" i="7"/>
  <c r="R20" i="7"/>
  <c r="S20" i="7"/>
  <c r="T20" i="7"/>
  <c r="U20" i="7"/>
  <c r="E21" i="7"/>
  <c r="U21" i="7" s="1"/>
  <c r="P21" i="7"/>
  <c r="Q21" i="7"/>
  <c r="R21" i="7"/>
  <c r="S21" i="7"/>
  <c r="T21" i="7"/>
  <c r="E22" i="7"/>
  <c r="T22" i="7" s="1"/>
  <c r="P22" i="7"/>
  <c r="Q22" i="7"/>
  <c r="R22" i="7"/>
  <c r="S22" i="7"/>
  <c r="U22" i="7"/>
  <c r="E23" i="7"/>
  <c r="T23" i="7" s="1"/>
  <c r="P23" i="7"/>
  <c r="Q23" i="7"/>
  <c r="R23" i="7"/>
  <c r="S23" i="7"/>
  <c r="B24" i="7"/>
  <c r="E24" i="7" s="1"/>
  <c r="C24" i="7"/>
  <c r="F24" i="7"/>
  <c r="G24" i="7"/>
  <c r="H24" i="7"/>
  <c r="I24" i="7"/>
  <c r="J24" i="7"/>
  <c r="K24" i="7"/>
  <c r="Q24" i="7" s="1"/>
  <c r="L24" i="7"/>
  <c r="P24" i="7" s="1"/>
  <c r="M24" i="7"/>
  <c r="N24" i="7"/>
  <c r="O24" i="7"/>
  <c r="S24" i="7"/>
  <c r="V24" i="7"/>
  <c r="E26" i="7"/>
  <c r="P26" i="7"/>
  <c r="Q26" i="7"/>
  <c r="R26" i="7"/>
  <c r="S26" i="7"/>
  <c r="T26" i="7"/>
  <c r="U26" i="7"/>
  <c r="E27" i="7"/>
  <c r="U27" i="7" s="1"/>
  <c r="P27" i="7"/>
  <c r="Q27" i="7"/>
  <c r="R27" i="7"/>
  <c r="S27" i="7"/>
  <c r="T27" i="7"/>
  <c r="E28" i="7"/>
  <c r="T28" i="7" s="1"/>
  <c r="P28" i="7"/>
  <c r="Q28" i="7"/>
  <c r="R28" i="7"/>
  <c r="S28" i="7"/>
  <c r="U28" i="7"/>
  <c r="E29" i="7"/>
  <c r="T29" i="7" s="1"/>
  <c r="P29" i="7"/>
  <c r="Q29" i="7"/>
  <c r="R29" i="7"/>
  <c r="S29" i="7"/>
  <c r="B30" i="7"/>
  <c r="E30" i="7" s="1"/>
  <c r="C30" i="7"/>
  <c r="F30" i="7"/>
  <c r="G30" i="7"/>
  <c r="H30" i="7"/>
  <c r="I30" i="7"/>
  <c r="J30" i="7"/>
  <c r="K30" i="7"/>
  <c r="Q30" i="7" s="1"/>
  <c r="L30" i="7"/>
  <c r="R30" i="7" s="1"/>
  <c r="M30" i="7"/>
  <c r="N30" i="7"/>
  <c r="P30" i="7" s="1"/>
  <c r="O30" i="7"/>
  <c r="S30" i="7"/>
  <c r="V30" i="7"/>
  <c r="E32" i="7"/>
  <c r="P32" i="7"/>
  <c r="T32" i="7" s="1"/>
  <c r="Q32" i="7"/>
  <c r="R32" i="7"/>
  <c r="S32" i="7"/>
  <c r="U32" i="7"/>
  <c r="B33" i="7"/>
  <c r="E33" i="7" s="1"/>
  <c r="C33" i="7"/>
  <c r="F33" i="7"/>
  <c r="G33" i="7"/>
  <c r="H33" i="7"/>
  <c r="I33" i="7"/>
  <c r="J33" i="7"/>
  <c r="K33" i="7"/>
  <c r="Q33" i="7" s="1"/>
  <c r="L33" i="7"/>
  <c r="M33" i="7"/>
  <c r="N33" i="7"/>
  <c r="O33" i="7"/>
  <c r="P33" i="7"/>
  <c r="R33" i="7"/>
  <c r="S33" i="7"/>
  <c r="V33" i="7"/>
  <c r="E35" i="7"/>
  <c r="P35" i="7"/>
  <c r="T35" i="7" s="1"/>
  <c r="Q35" i="7"/>
  <c r="R35" i="7"/>
  <c r="S35" i="7"/>
  <c r="U35" i="7"/>
  <c r="E36" i="7"/>
  <c r="P36" i="7"/>
  <c r="Q36" i="7"/>
  <c r="U36" i="7" s="1"/>
  <c r="R36" i="7"/>
  <c r="S36" i="7"/>
  <c r="T36" i="7"/>
  <c r="E37" i="7"/>
  <c r="P37" i="7"/>
  <c r="Q37" i="7"/>
  <c r="R37" i="7"/>
  <c r="S37" i="7"/>
  <c r="T37" i="7"/>
  <c r="U37" i="7"/>
  <c r="E38" i="7"/>
  <c r="P38" i="7"/>
  <c r="T38" i="7" s="1"/>
  <c r="Q38" i="7"/>
  <c r="R38" i="7"/>
  <c r="S38" i="7"/>
  <c r="U38" i="7"/>
  <c r="E39" i="7"/>
  <c r="U39" i="7" s="1"/>
  <c r="P39" i="7"/>
  <c r="Q39" i="7"/>
  <c r="R39" i="7"/>
  <c r="S39" i="7"/>
  <c r="T39" i="7"/>
  <c r="B40" i="7"/>
  <c r="E40" i="7" s="1"/>
  <c r="C40" i="7"/>
  <c r="F40" i="7"/>
  <c r="G40" i="7"/>
  <c r="H40" i="7"/>
  <c r="I40" i="7"/>
  <c r="Q40" i="7" s="1"/>
  <c r="U40" i="7" s="1"/>
  <c r="J40" i="7"/>
  <c r="P40" i="7" s="1"/>
  <c r="T40" i="7" s="1"/>
  <c r="K40" i="7"/>
  <c r="L40" i="7"/>
  <c r="R40" i="7" s="1"/>
  <c r="M40" i="7"/>
  <c r="N40" i="7"/>
  <c r="O40" i="7"/>
  <c r="S40" i="7"/>
  <c r="V40" i="7"/>
  <c r="E42" i="7"/>
  <c r="P42" i="7"/>
  <c r="Q42" i="7"/>
  <c r="R42" i="7"/>
  <c r="S42" i="7"/>
  <c r="T42" i="7"/>
  <c r="U42" i="7"/>
  <c r="E43" i="7"/>
  <c r="T53" i="7" s="1"/>
  <c r="P43" i="7"/>
  <c r="Q43" i="7"/>
  <c r="R43" i="7"/>
  <c r="S43" i="7"/>
  <c r="T43" i="7"/>
  <c r="U43" i="7"/>
  <c r="E44" i="7"/>
  <c r="P44" i="7"/>
  <c r="T44" i="7" s="1"/>
  <c r="Q44" i="7"/>
  <c r="R44" i="7"/>
  <c r="S44" i="7"/>
  <c r="U44" i="7"/>
  <c r="E45" i="7"/>
  <c r="U45" i="7" s="1"/>
  <c r="P45" i="7"/>
  <c r="Q45" i="7"/>
  <c r="R45" i="7"/>
  <c r="S45" i="7"/>
  <c r="T45" i="7"/>
  <c r="E46" i="7"/>
  <c r="T46" i="7" s="1"/>
  <c r="P46" i="7"/>
  <c r="Q46" i="7"/>
  <c r="R46" i="7"/>
  <c r="S46" i="7"/>
  <c r="U46" i="7"/>
  <c r="E47" i="7"/>
  <c r="T47" i="7" s="1"/>
  <c r="P47" i="7"/>
  <c r="Q47" i="7"/>
  <c r="R47" i="7"/>
  <c r="S47" i="7"/>
  <c r="E48" i="7"/>
  <c r="T48" i="7" s="1"/>
  <c r="P48" i="7"/>
  <c r="Q48" i="7"/>
  <c r="R48" i="7"/>
  <c r="S48" i="7"/>
  <c r="E49" i="7"/>
  <c r="P49" i="7"/>
  <c r="Q49" i="7"/>
  <c r="R49" i="7"/>
  <c r="S49" i="7"/>
  <c r="T49" i="7"/>
  <c r="U49" i="7"/>
  <c r="E50" i="7"/>
  <c r="P50" i="7"/>
  <c r="Q50" i="7"/>
  <c r="R50" i="7"/>
  <c r="S50" i="7"/>
  <c r="T50" i="7"/>
  <c r="U50" i="7"/>
  <c r="E51" i="7"/>
  <c r="P51" i="7"/>
  <c r="Q51" i="7"/>
  <c r="R51" i="7"/>
  <c r="S51" i="7"/>
  <c r="T51" i="7"/>
  <c r="U51" i="7"/>
  <c r="E52" i="7"/>
  <c r="P52" i="7"/>
  <c r="T52" i="7" s="1"/>
  <c r="Q52" i="7"/>
  <c r="R52" i="7"/>
  <c r="S52" i="7"/>
  <c r="U52" i="7"/>
  <c r="B53" i="7"/>
  <c r="E53" i="7" s="1"/>
  <c r="C53" i="7"/>
  <c r="F53" i="7"/>
  <c r="G53" i="7"/>
  <c r="H53" i="7"/>
  <c r="P53" i="7" s="1"/>
  <c r="I53" i="7"/>
  <c r="J53" i="7"/>
  <c r="K53" i="7"/>
  <c r="Q53" i="7" s="1"/>
  <c r="L53" i="7"/>
  <c r="M53" i="7"/>
  <c r="N53" i="7"/>
  <c r="O53" i="7"/>
  <c r="R53" i="7"/>
  <c r="S53" i="7"/>
  <c r="V53" i="7"/>
  <c r="W53" i="7"/>
  <c r="E55" i="7"/>
  <c r="T55" i="7" s="1"/>
  <c r="P55" i="7"/>
  <c r="Q55" i="7"/>
  <c r="R55" i="7"/>
  <c r="S55" i="7"/>
  <c r="E56" i="7"/>
  <c r="P56" i="7"/>
  <c r="Q56" i="7"/>
  <c r="R56" i="7"/>
  <c r="S56" i="7"/>
  <c r="T56" i="7"/>
  <c r="U56" i="7"/>
  <c r="E57" i="7"/>
  <c r="P57" i="7"/>
  <c r="Q57" i="7"/>
  <c r="R57" i="7"/>
  <c r="S57" i="7"/>
  <c r="T57" i="7"/>
  <c r="U57" i="7"/>
  <c r="E58" i="7"/>
  <c r="P58" i="7"/>
  <c r="Q58" i="7"/>
  <c r="R58" i="7"/>
  <c r="S58" i="7"/>
  <c r="T58" i="7"/>
  <c r="U58" i="7"/>
  <c r="B59" i="7"/>
  <c r="E59" i="7" s="1"/>
  <c r="C59" i="7"/>
  <c r="F59" i="7"/>
  <c r="G59" i="7"/>
  <c r="H59" i="7"/>
  <c r="I59" i="7"/>
  <c r="J59" i="7"/>
  <c r="P59" i="7" s="1"/>
  <c r="K59" i="7"/>
  <c r="L59" i="7"/>
  <c r="M59" i="7"/>
  <c r="N59" i="7"/>
  <c r="O59" i="7"/>
  <c r="Q59" i="7" s="1"/>
  <c r="R59" i="7"/>
  <c r="S59" i="7"/>
  <c r="V59" i="7"/>
  <c r="E61" i="7"/>
  <c r="T66" i="7" s="1"/>
  <c r="P61" i="7"/>
  <c r="Q61" i="7"/>
  <c r="R61" i="7"/>
  <c r="S61" i="7"/>
  <c r="E62" i="7"/>
  <c r="P62" i="7"/>
  <c r="Q62" i="7"/>
  <c r="R62" i="7"/>
  <c r="S62" i="7"/>
  <c r="T62" i="7"/>
  <c r="U62" i="7"/>
  <c r="E63" i="7"/>
  <c r="P63" i="7"/>
  <c r="Q63" i="7"/>
  <c r="R63" i="7"/>
  <c r="S63" i="7"/>
  <c r="T63" i="7"/>
  <c r="U63" i="7"/>
  <c r="E64" i="7"/>
  <c r="P64" i="7"/>
  <c r="Q64" i="7"/>
  <c r="R64" i="7"/>
  <c r="S64" i="7"/>
  <c r="T64" i="7"/>
  <c r="U64" i="7"/>
  <c r="E65" i="7"/>
  <c r="P65" i="7"/>
  <c r="Q65" i="7"/>
  <c r="R65" i="7"/>
  <c r="S65" i="7"/>
  <c r="T65" i="7"/>
  <c r="U65" i="7"/>
  <c r="B66" i="7"/>
  <c r="E66" i="7" s="1"/>
  <c r="C66" i="7"/>
  <c r="F66" i="7"/>
  <c r="G66" i="7"/>
  <c r="H66" i="7"/>
  <c r="I66" i="7"/>
  <c r="J66" i="7"/>
  <c r="K66" i="7"/>
  <c r="Q66" i="7" s="1"/>
  <c r="L66" i="7"/>
  <c r="M66" i="7"/>
  <c r="N66" i="7"/>
  <c r="O66" i="7"/>
  <c r="P66" i="7"/>
  <c r="R66" i="7"/>
  <c r="S66" i="7"/>
  <c r="V66" i="7"/>
  <c r="B67" i="7"/>
  <c r="C67" i="7"/>
  <c r="E67" i="7" s="1"/>
  <c r="F67" i="7"/>
  <c r="G67" i="7"/>
  <c r="H67" i="7"/>
  <c r="I67" i="7"/>
  <c r="J67" i="7"/>
  <c r="K67" i="7"/>
  <c r="L67" i="7"/>
  <c r="P67" i="7" s="1"/>
  <c r="T67" i="7" s="1"/>
  <c r="M67" i="7"/>
  <c r="S67" i="7" s="1"/>
  <c r="N67" i="7"/>
  <c r="O67" i="7"/>
  <c r="Q67" i="7" s="1"/>
  <c r="V67" i="7"/>
  <c r="W67" i="7"/>
  <c r="E69" i="7"/>
  <c r="P69" i="7"/>
  <c r="T72" i="7" s="1"/>
  <c r="Q69" i="7"/>
  <c r="R69" i="7"/>
  <c r="S69" i="7"/>
  <c r="T69" i="7"/>
  <c r="U69" i="7"/>
  <c r="E70" i="7"/>
  <c r="U70" i="7" s="1"/>
  <c r="P70" i="7"/>
  <c r="Q70" i="7"/>
  <c r="R70" i="7"/>
  <c r="S70" i="7"/>
  <c r="T70" i="7"/>
  <c r="B71" i="7"/>
  <c r="E71" i="7" s="1"/>
  <c r="C71" i="7"/>
  <c r="F71" i="7"/>
  <c r="G71" i="7"/>
  <c r="H71" i="7"/>
  <c r="I71" i="7"/>
  <c r="J71" i="7"/>
  <c r="P71" i="7" s="1"/>
  <c r="K71" i="7"/>
  <c r="L71" i="7"/>
  <c r="R71" i="7" s="1"/>
  <c r="M71" i="7"/>
  <c r="N71" i="7"/>
  <c r="O71" i="7"/>
  <c r="Q71" i="7"/>
  <c r="S71" i="7"/>
  <c r="T71" i="7"/>
  <c r="U71" i="7"/>
  <c r="V71" i="7"/>
  <c r="B72" i="7"/>
  <c r="C72" i="7"/>
  <c r="E72" i="7"/>
  <c r="F72" i="7"/>
  <c r="G72" i="7"/>
  <c r="H72" i="7"/>
  <c r="I72" i="7"/>
  <c r="J72" i="7"/>
  <c r="K72" i="7"/>
  <c r="L72" i="7"/>
  <c r="M72" i="7"/>
  <c r="Q72" i="7" s="1"/>
  <c r="N72" i="7"/>
  <c r="R72" i="7" s="1"/>
  <c r="O72" i="7"/>
  <c r="P72" i="7"/>
  <c r="U72" i="7"/>
  <c r="V72" i="7"/>
  <c r="B73" i="7"/>
  <c r="E73" i="7" s="1"/>
  <c r="C73" i="7"/>
  <c r="F73" i="7"/>
  <c r="G73" i="7"/>
  <c r="H73" i="7"/>
  <c r="I73" i="7"/>
  <c r="Q73" i="7" s="1"/>
  <c r="J73" i="7"/>
  <c r="P73" i="7" s="1"/>
  <c r="T73" i="7" s="1"/>
  <c r="K73" i="7"/>
  <c r="L73" i="7"/>
  <c r="R73" i="7" s="1"/>
  <c r="M73" i="7"/>
  <c r="N73" i="7"/>
  <c r="O73" i="7"/>
  <c r="S73" i="7"/>
  <c r="V73" i="7"/>
  <c r="W73" i="7"/>
  <c r="A77" i="7"/>
  <c r="B80" i="7"/>
  <c r="C80" i="7"/>
  <c r="D80" i="7"/>
  <c r="E80" i="7"/>
  <c r="F80" i="7"/>
  <c r="G80" i="7"/>
  <c r="H80" i="7"/>
  <c r="I80" i="7"/>
  <c r="J80" i="7"/>
  <c r="K80" i="7"/>
  <c r="L80" i="7"/>
  <c r="M80" i="7"/>
  <c r="V80" i="7"/>
  <c r="W80" i="7"/>
  <c r="E81" i="7"/>
  <c r="E82" i="7"/>
  <c r="E83" i="7"/>
  <c r="E84" i="7"/>
  <c r="E87" i="7"/>
  <c r="U87" i="7" s="1"/>
  <c r="P87" i="7"/>
  <c r="Q87" i="7"/>
  <c r="R87" i="7"/>
  <c r="S87" i="7"/>
  <c r="E88" i="7"/>
  <c r="T88" i="7" s="1"/>
  <c r="P88" i="7"/>
  <c r="Q88" i="7"/>
  <c r="R88" i="7"/>
  <c r="S88" i="7"/>
  <c r="E89" i="7"/>
  <c r="T89" i="7" s="1"/>
  <c r="P89" i="7"/>
  <c r="Q89" i="7"/>
  <c r="R89" i="7"/>
  <c r="S89" i="7"/>
  <c r="E90" i="7"/>
  <c r="T90" i="7" s="1"/>
  <c r="P90" i="7"/>
  <c r="Q90" i="7"/>
  <c r="R90" i="7"/>
  <c r="S90" i="7"/>
  <c r="U90" i="7"/>
  <c r="E91" i="7"/>
  <c r="P91" i="7"/>
  <c r="Q91" i="7"/>
  <c r="R91" i="7"/>
  <c r="S91" i="7"/>
  <c r="T91" i="7"/>
  <c r="U91" i="7"/>
  <c r="E92" i="7"/>
  <c r="P92" i="7"/>
  <c r="Q92" i="7"/>
  <c r="R92" i="7"/>
  <c r="S92" i="7"/>
  <c r="T92" i="7"/>
  <c r="U92" i="7"/>
  <c r="E93" i="7"/>
  <c r="P93" i="7"/>
  <c r="Q93" i="7"/>
  <c r="R93" i="7"/>
  <c r="S93" i="7"/>
  <c r="T93" i="7"/>
  <c r="U93" i="7"/>
  <c r="E94" i="7"/>
  <c r="U94" i="7" s="1"/>
  <c r="P94" i="7"/>
  <c r="Q94" i="7"/>
  <c r="R94" i="7"/>
  <c r="S94" i="7"/>
  <c r="B96" i="7"/>
  <c r="C96" i="7"/>
  <c r="C113" i="7" s="1"/>
  <c r="D96" i="7"/>
  <c r="F96" i="7"/>
  <c r="G96" i="7"/>
  <c r="H96" i="7"/>
  <c r="H113" i="7" s="1"/>
  <c r="I96" i="7"/>
  <c r="J96" i="7"/>
  <c r="K96" i="7"/>
  <c r="K113" i="7" s="1"/>
  <c r="L96" i="7"/>
  <c r="R96" i="7" s="1"/>
  <c r="M96" i="7"/>
  <c r="M113" i="7" s="1"/>
  <c r="S113" i="7" s="1"/>
  <c r="V96" i="7"/>
  <c r="V113" i="7" s="1"/>
  <c r="W96" i="7"/>
  <c r="W113" i="7" s="1"/>
  <c r="E97" i="7"/>
  <c r="T97" i="7" s="1"/>
  <c r="R97" i="7"/>
  <c r="S97" i="7"/>
  <c r="U97" i="7"/>
  <c r="E98" i="7"/>
  <c r="T98" i="7" s="1"/>
  <c r="R98" i="7"/>
  <c r="S98" i="7"/>
  <c r="E99" i="7"/>
  <c r="R99" i="7"/>
  <c r="S99" i="7"/>
  <c r="T99" i="7"/>
  <c r="U99" i="7"/>
  <c r="E100" i="7"/>
  <c r="T100" i="7" s="1"/>
  <c r="R100" i="7"/>
  <c r="S100" i="7"/>
  <c r="E101" i="7"/>
  <c r="U101" i="7" s="1"/>
  <c r="R101" i="7"/>
  <c r="S101" i="7"/>
  <c r="T101" i="7"/>
  <c r="E102" i="7"/>
  <c r="R102" i="7"/>
  <c r="S102" i="7"/>
  <c r="T102" i="7"/>
  <c r="U102" i="7"/>
  <c r="E103" i="7"/>
  <c r="T103" i="7" s="1"/>
  <c r="R103" i="7"/>
  <c r="S103" i="7"/>
  <c r="E104" i="7"/>
  <c r="R104" i="7"/>
  <c r="S104" i="7"/>
  <c r="T104" i="7"/>
  <c r="U104" i="7"/>
  <c r="E105" i="7"/>
  <c r="T105" i="7" s="1"/>
  <c r="R105" i="7"/>
  <c r="S105" i="7"/>
  <c r="U105" i="7"/>
  <c r="E106" i="7"/>
  <c r="T106" i="7" s="1"/>
  <c r="R106" i="7"/>
  <c r="S106" i="7"/>
  <c r="E107" i="7"/>
  <c r="R107" i="7"/>
  <c r="S107" i="7"/>
  <c r="T107" i="7"/>
  <c r="U107" i="7"/>
  <c r="E108" i="7"/>
  <c r="T108" i="7" s="1"/>
  <c r="R108" i="7"/>
  <c r="S108" i="7"/>
  <c r="E109" i="7"/>
  <c r="U109" i="7" s="1"/>
  <c r="R109" i="7"/>
  <c r="S109" i="7"/>
  <c r="T109" i="7"/>
  <c r="E110" i="7"/>
  <c r="R110" i="7"/>
  <c r="S110" i="7"/>
  <c r="T110" i="7"/>
  <c r="U110" i="7"/>
  <c r="E111" i="7"/>
  <c r="T111" i="7" s="1"/>
  <c r="R111" i="7"/>
  <c r="S111" i="7"/>
  <c r="R112" i="7"/>
  <c r="S112" i="7"/>
  <c r="T112" i="7"/>
  <c r="U112" i="7"/>
  <c r="B113" i="7"/>
  <c r="D113" i="7"/>
  <c r="F113" i="7"/>
  <c r="G113" i="7"/>
  <c r="I113" i="7"/>
  <c r="J113" i="7"/>
  <c r="L113" i="7"/>
  <c r="N113" i="7"/>
  <c r="O113" i="7"/>
  <c r="P113" i="7"/>
  <c r="Q113" i="7"/>
  <c r="R113" i="7"/>
  <c r="B114" i="7"/>
  <c r="C114" i="7"/>
  <c r="D114" i="7"/>
  <c r="E114" i="7"/>
  <c r="F114" i="7"/>
  <c r="G114" i="7"/>
  <c r="H114" i="7"/>
  <c r="I114" i="7"/>
  <c r="J114" i="7"/>
  <c r="K114" i="7"/>
  <c r="L114" i="7"/>
  <c r="R114" i="7" s="1"/>
  <c r="M114" i="7"/>
  <c r="N114" i="7"/>
  <c r="O114" i="7"/>
  <c r="P114" i="7"/>
  <c r="Q114" i="7"/>
  <c r="S114" i="7"/>
  <c r="T114" i="7"/>
  <c r="U114" i="7"/>
  <c r="V114" i="7"/>
  <c r="W114" i="7"/>
  <c r="T113" i="9" l="1"/>
  <c r="U113" i="9"/>
  <c r="U96" i="8"/>
  <c r="E113" i="8"/>
  <c r="T96" i="8"/>
  <c r="T24" i="7"/>
  <c r="U24" i="7"/>
  <c r="U67" i="7"/>
  <c r="T33" i="7"/>
  <c r="U33" i="7"/>
  <c r="T59" i="7"/>
  <c r="U59" i="7"/>
  <c r="T30" i="7"/>
  <c r="U30" i="7"/>
  <c r="U108" i="7"/>
  <c r="U100" i="7"/>
  <c r="S96" i="7"/>
  <c r="U88" i="7"/>
  <c r="T87" i="7"/>
  <c r="U47" i="7"/>
  <c r="U29" i="7"/>
  <c r="R24" i="7"/>
  <c r="U23" i="7"/>
  <c r="U9" i="7"/>
  <c r="U111" i="7"/>
  <c r="U103" i="7"/>
  <c r="U89" i="7"/>
  <c r="S72" i="7"/>
  <c r="R67" i="7"/>
  <c r="U61" i="7"/>
  <c r="U55" i="7"/>
  <c r="U48" i="7"/>
  <c r="U10" i="7"/>
  <c r="T9" i="7"/>
  <c r="E96" i="7"/>
  <c r="U66" i="7"/>
  <c r="T61" i="7"/>
  <c r="U53" i="7"/>
  <c r="U15" i="7"/>
  <c r="T10" i="7"/>
  <c r="T94" i="7"/>
  <c r="U106" i="7"/>
  <c r="U98" i="7"/>
  <c r="U73" i="7"/>
  <c r="U13" i="7"/>
  <c r="E9" i="6"/>
  <c r="P9" i="6"/>
  <c r="Q9" i="6"/>
  <c r="R9" i="6"/>
  <c r="S9" i="6"/>
  <c r="T9" i="6"/>
  <c r="U9" i="6"/>
  <c r="E10" i="6"/>
  <c r="T73" i="6" s="1"/>
  <c r="P10" i="6"/>
  <c r="Q10" i="6"/>
  <c r="R10" i="6"/>
  <c r="S10" i="6"/>
  <c r="E11" i="6"/>
  <c r="T11" i="6" s="1"/>
  <c r="P11" i="6"/>
  <c r="Q11" i="6"/>
  <c r="R11" i="6"/>
  <c r="S11" i="6"/>
  <c r="E12" i="6"/>
  <c r="T12" i="6" s="1"/>
  <c r="P12" i="6"/>
  <c r="Q12" i="6"/>
  <c r="R12" i="6"/>
  <c r="S12" i="6"/>
  <c r="U12" i="6"/>
  <c r="E13" i="6"/>
  <c r="P13" i="6"/>
  <c r="T13" i="6" s="1"/>
  <c r="Q13" i="6"/>
  <c r="U13" i="6" s="1"/>
  <c r="R13" i="6"/>
  <c r="S13" i="6"/>
  <c r="E14" i="6"/>
  <c r="T14" i="6" s="1"/>
  <c r="P14" i="6"/>
  <c r="Q14" i="6"/>
  <c r="R14" i="6"/>
  <c r="S14" i="6"/>
  <c r="B15" i="6"/>
  <c r="E15" i="6" s="1"/>
  <c r="C15" i="6"/>
  <c r="F15" i="6"/>
  <c r="G15" i="6"/>
  <c r="H15" i="6"/>
  <c r="P15" i="6" s="1"/>
  <c r="I15" i="6"/>
  <c r="J15" i="6"/>
  <c r="K15" i="6"/>
  <c r="L15" i="6"/>
  <c r="R15" i="6" s="1"/>
  <c r="M15" i="6"/>
  <c r="N15" i="6"/>
  <c r="O15" i="6"/>
  <c r="Q15" i="6" s="1"/>
  <c r="V15" i="6"/>
  <c r="E17" i="6"/>
  <c r="T17" i="6" s="1"/>
  <c r="P17" i="6"/>
  <c r="Q17" i="6"/>
  <c r="R17" i="6"/>
  <c r="S17" i="6"/>
  <c r="E18" i="6"/>
  <c r="P18" i="6"/>
  <c r="Q18" i="6"/>
  <c r="R18" i="6"/>
  <c r="S18" i="6"/>
  <c r="T18" i="6"/>
  <c r="U18" i="6"/>
  <c r="E19" i="6"/>
  <c r="P19" i="6"/>
  <c r="Q19" i="6"/>
  <c r="U19" i="6" s="1"/>
  <c r="R19" i="6"/>
  <c r="S19" i="6"/>
  <c r="T19" i="6"/>
  <c r="E20" i="6"/>
  <c r="T20" i="6" s="1"/>
  <c r="P20" i="6"/>
  <c r="Q20" i="6"/>
  <c r="R20" i="6"/>
  <c r="S20" i="6"/>
  <c r="E21" i="6"/>
  <c r="U21" i="6" s="1"/>
  <c r="P21" i="6"/>
  <c r="Q21" i="6"/>
  <c r="R21" i="6"/>
  <c r="S21" i="6"/>
  <c r="T21" i="6"/>
  <c r="E22" i="6"/>
  <c r="P22" i="6"/>
  <c r="Q22" i="6"/>
  <c r="R22" i="6"/>
  <c r="S22" i="6"/>
  <c r="T22" i="6"/>
  <c r="U22" i="6"/>
  <c r="E23" i="6"/>
  <c r="T23" i="6" s="1"/>
  <c r="P23" i="6"/>
  <c r="Q23" i="6"/>
  <c r="R23" i="6"/>
  <c r="S23" i="6"/>
  <c r="U23" i="6"/>
  <c r="B24" i="6"/>
  <c r="E24" i="6" s="1"/>
  <c r="C24" i="6"/>
  <c r="F24" i="6"/>
  <c r="G24" i="6"/>
  <c r="H24" i="6"/>
  <c r="I24" i="6"/>
  <c r="J24" i="6"/>
  <c r="P24" i="6" s="1"/>
  <c r="K24" i="6"/>
  <c r="Q24" i="6" s="1"/>
  <c r="L24" i="6"/>
  <c r="M24" i="6"/>
  <c r="N24" i="6"/>
  <c r="O24" i="6"/>
  <c r="R24" i="6"/>
  <c r="S24" i="6"/>
  <c r="V24" i="6"/>
  <c r="E26" i="6"/>
  <c r="T26" i="6" s="1"/>
  <c r="P26" i="6"/>
  <c r="Q26" i="6"/>
  <c r="R26" i="6"/>
  <c r="S26" i="6"/>
  <c r="E27" i="6"/>
  <c r="P27" i="6"/>
  <c r="Q27" i="6"/>
  <c r="R27" i="6"/>
  <c r="S27" i="6"/>
  <c r="T27" i="6"/>
  <c r="U27" i="6"/>
  <c r="E28" i="6"/>
  <c r="P28" i="6"/>
  <c r="Q28" i="6"/>
  <c r="R28" i="6"/>
  <c r="S28" i="6"/>
  <c r="T28" i="6"/>
  <c r="U28" i="6"/>
  <c r="E29" i="6"/>
  <c r="T29" i="6" s="1"/>
  <c r="P29" i="6"/>
  <c r="Q29" i="6"/>
  <c r="R29" i="6"/>
  <c r="S29" i="6"/>
  <c r="U29" i="6"/>
  <c r="B30" i="6"/>
  <c r="E30" i="6" s="1"/>
  <c r="C30" i="6"/>
  <c r="F30" i="6"/>
  <c r="G30" i="6"/>
  <c r="H30" i="6"/>
  <c r="I30" i="6"/>
  <c r="J30" i="6"/>
  <c r="P30" i="6" s="1"/>
  <c r="K30" i="6"/>
  <c r="Q30" i="6" s="1"/>
  <c r="L30" i="6"/>
  <c r="M30" i="6"/>
  <c r="N30" i="6"/>
  <c r="O30" i="6"/>
  <c r="R30" i="6"/>
  <c r="S30" i="6"/>
  <c r="V30" i="6"/>
  <c r="E32" i="6"/>
  <c r="T32" i="6" s="1"/>
  <c r="P32" i="6"/>
  <c r="Q32" i="6"/>
  <c r="R32" i="6"/>
  <c r="S32" i="6"/>
  <c r="B33" i="6"/>
  <c r="E33" i="6" s="1"/>
  <c r="C33" i="6"/>
  <c r="F33" i="6"/>
  <c r="G33" i="6"/>
  <c r="H33" i="6"/>
  <c r="I33" i="6"/>
  <c r="J33" i="6"/>
  <c r="K33" i="6"/>
  <c r="L33" i="6"/>
  <c r="R33" i="6" s="1"/>
  <c r="M33" i="6"/>
  <c r="N33" i="6"/>
  <c r="O33" i="6"/>
  <c r="Q33" i="6" s="1"/>
  <c r="P33" i="6"/>
  <c r="V33" i="6"/>
  <c r="E35" i="6"/>
  <c r="T40" i="6" s="1"/>
  <c r="P35" i="6"/>
  <c r="Q35" i="6"/>
  <c r="R35" i="6"/>
  <c r="S35" i="6"/>
  <c r="E36" i="6"/>
  <c r="P36" i="6"/>
  <c r="T36" i="6" s="1"/>
  <c r="Q36" i="6"/>
  <c r="U36" i="6" s="1"/>
  <c r="R36" i="6"/>
  <c r="S36" i="6"/>
  <c r="E37" i="6"/>
  <c r="T37" i="6" s="1"/>
  <c r="P37" i="6"/>
  <c r="Q37" i="6"/>
  <c r="R37" i="6"/>
  <c r="S37" i="6"/>
  <c r="U37" i="6"/>
  <c r="E38" i="6"/>
  <c r="T38" i="6" s="1"/>
  <c r="P38" i="6"/>
  <c r="Q38" i="6"/>
  <c r="R38" i="6"/>
  <c r="S38" i="6"/>
  <c r="E39" i="6"/>
  <c r="U39" i="6" s="1"/>
  <c r="P39" i="6"/>
  <c r="Q39" i="6"/>
  <c r="R39" i="6"/>
  <c r="S39" i="6"/>
  <c r="T39" i="6"/>
  <c r="B40" i="6"/>
  <c r="C40" i="6"/>
  <c r="E40" i="6" s="1"/>
  <c r="F40" i="6"/>
  <c r="G40" i="6"/>
  <c r="H40" i="6"/>
  <c r="I40" i="6"/>
  <c r="J40" i="6"/>
  <c r="K40" i="6"/>
  <c r="L40" i="6"/>
  <c r="R40" i="6" s="1"/>
  <c r="M40" i="6"/>
  <c r="S40" i="6" s="1"/>
  <c r="N40" i="6"/>
  <c r="O40" i="6"/>
  <c r="P40" i="6"/>
  <c r="Q40" i="6"/>
  <c r="V40" i="6"/>
  <c r="E42" i="6"/>
  <c r="P42" i="6"/>
  <c r="Q42" i="6"/>
  <c r="R42" i="6"/>
  <c r="S42" i="6"/>
  <c r="T42" i="6"/>
  <c r="U42" i="6"/>
  <c r="E43" i="6"/>
  <c r="T43" i="6" s="1"/>
  <c r="P43" i="6"/>
  <c r="Q43" i="6"/>
  <c r="U43" i="6" s="1"/>
  <c r="R43" i="6"/>
  <c r="S43" i="6"/>
  <c r="E44" i="6"/>
  <c r="T44" i="6" s="1"/>
  <c r="P44" i="6"/>
  <c r="Q44" i="6"/>
  <c r="R44" i="6"/>
  <c r="S44" i="6"/>
  <c r="E45" i="6"/>
  <c r="U45" i="6" s="1"/>
  <c r="P45" i="6"/>
  <c r="Q45" i="6"/>
  <c r="R45" i="6"/>
  <c r="S45" i="6"/>
  <c r="T45" i="6"/>
  <c r="E46" i="6"/>
  <c r="P46" i="6"/>
  <c r="Q46" i="6"/>
  <c r="R46" i="6"/>
  <c r="S46" i="6"/>
  <c r="T46" i="6"/>
  <c r="U46" i="6"/>
  <c r="E47" i="6"/>
  <c r="T47" i="6" s="1"/>
  <c r="P47" i="6"/>
  <c r="Q47" i="6"/>
  <c r="R47" i="6"/>
  <c r="S47" i="6"/>
  <c r="U47" i="6"/>
  <c r="E48" i="6"/>
  <c r="T53" i="6" s="1"/>
  <c r="P48" i="6"/>
  <c r="Q48" i="6"/>
  <c r="R48" i="6"/>
  <c r="S48" i="6"/>
  <c r="E49" i="6"/>
  <c r="T49" i="6" s="1"/>
  <c r="P49" i="6"/>
  <c r="Q49" i="6"/>
  <c r="R49" i="6"/>
  <c r="S49" i="6"/>
  <c r="E50" i="6"/>
  <c r="P50" i="6"/>
  <c r="Q50" i="6"/>
  <c r="R50" i="6"/>
  <c r="S50" i="6"/>
  <c r="T50" i="6"/>
  <c r="U50" i="6"/>
  <c r="E51" i="6"/>
  <c r="T51" i="6" s="1"/>
  <c r="P51" i="6"/>
  <c r="Q51" i="6"/>
  <c r="U51" i="6" s="1"/>
  <c r="R51" i="6"/>
  <c r="S51" i="6"/>
  <c r="E52" i="6"/>
  <c r="U52" i="6" s="1"/>
  <c r="P52" i="6"/>
  <c r="Q52" i="6"/>
  <c r="R52" i="6"/>
  <c r="S52" i="6"/>
  <c r="T52" i="6"/>
  <c r="B53" i="6"/>
  <c r="E53" i="6" s="1"/>
  <c r="C53" i="6"/>
  <c r="F53" i="6"/>
  <c r="G53" i="6"/>
  <c r="H53" i="6"/>
  <c r="I53" i="6"/>
  <c r="J53" i="6"/>
  <c r="K53" i="6"/>
  <c r="Q53" i="6" s="1"/>
  <c r="L53" i="6"/>
  <c r="R53" i="6" s="1"/>
  <c r="M53" i="6"/>
  <c r="N53" i="6"/>
  <c r="O53" i="6"/>
  <c r="S53" i="6" s="1"/>
  <c r="P53" i="6"/>
  <c r="V53" i="6"/>
  <c r="E55" i="6"/>
  <c r="T55" i="6" s="1"/>
  <c r="P55" i="6"/>
  <c r="Q55" i="6"/>
  <c r="R55" i="6"/>
  <c r="S55" i="6"/>
  <c r="E56" i="6"/>
  <c r="P56" i="6"/>
  <c r="Q56" i="6"/>
  <c r="R56" i="6"/>
  <c r="S56" i="6"/>
  <c r="T56" i="6"/>
  <c r="U56" i="6"/>
  <c r="E57" i="6"/>
  <c r="T57" i="6" s="1"/>
  <c r="P57" i="6"/>
  <c r="Q57" i="6"/>
  <c r="R57" i="6"/>
  <c r="S57" i="6"/>
  <c r="U57" i="6"/>
  <c r="E58" i="6"/>
  <c r="U58" i="6" s="1"/>
  <c r="P58" i="6"/>
  <c r="Q58" i="6"/>
  <c r="R58" i="6"/>
  <c r="S58" i="6"/>
  <c r="T58" i="6"/>
  <c r="B59" i="6"/>
  <c r="E59" i="6" s="1"/>
  <c r="C59" i="6"/>
  <c r="F59" i="6"/>
  <c r="G59" i="6"/>
  <c r="H59" i="6"/>
  <c r="P59" i="6" s="1"/>
  <c r="I59" i="6"/>
  <c r="J59" i="6"/>
  <c r="K59" i="6"/>
  <c r="L59" i="6"/>
  <c r="R59" i="6" s="1"/>
  <c r="M59" i="6"/>
  <c r="N59" i="6"/>
  <c r="O59" i="6"/>
  <c r="Q59" i="6" s="1"/>
  <c r="S59" i="6"/>
  <c r="V59" i="6"/>
  <c r="E61" i="6"/>
  <c r="T66" i="6" s="1"/>
  <c r="P61" i="6"/>
  <c r="Q61" i="6"/>
  <c r="R61" i="6"/>
  <c r="S61" i="6"/>
  <c r="E62" i="6"/>
  <c r="P62" i="6"/>
  <c r="Q62" i="6"/>
  <c r="R62" i="6"/>
  <c r="S62" i="6"/>
  <c r="T62" i="6"/>
  <c r="U62" i="6"/>
  <c r="E63" i="6"/>
  <c r="T63" i="6" s="1"/>
  <c r="P63" i="6"/>
  <c r="Q63" i="6"/>
  <c r="R63" i="6"/>
  <c r="S63" i="6"/>
  <c r="U63" i="6"/>
  <c r="E64" i="6"/>
  <c r="U64" i="6" s="1"/>
  <c r="P64" i="6"/>
  <c r="Q64" i="6"/>
  <c r="R64" i="6"/>
  <c r="S64" i="6"/>
  <c r="T64" i="6"/>
  <c r="E65" i="6"/>
  <c r="P65" i="6"/>
  <c r="Q65" i="6"/>
  <c r="R65" i="6"/>
  <c r="S65" i="6"/>
  <c r="T65" i="6"/>
  <c r="U65" i="6"/>
  <c r="B66" i="6"/>
  <c r="C66" i="6"/>
  <c r="E66" i="6" s="1"/>
  <c r="F66" i="6"/>
  <c r="G66" i="6"/>
  <c r="H66" i="6"/>
  <c r="I66" i="6"/>
  <c r="Q66" i="6" s="1"/>
  <c r="J66" i="6"/>
  <c r="K66" i="6"/>
  <c r="L66" i="6"/>
  <c r="M66" i="6"/>
  <c r="S66" i="6" s="1"/>
  <c r="N66" i="6"/>
  <c r="O66" i="6"/>
  <c r="P66" i="6"/>
  <c r="R66" i="6"/>
  <c r="V66" i="6"/>
  <c r="B67" i="6"/>
  <c r="C67" i="6"/>
  <c r="E67" i="6"/>
  <c r="F67" i="6"/>
  <c r="G67" i="6"/>
  <c r="H67" i="6"/>
  <c r="I67" i="6"/>
  <c r="J67" i="6"/>
  <c r="K67" i="6"/>
  <c r="L67" i="6"/>
  <c r="P67" i="6" s="1"/>
  <c r="M67" i="6"/>
  <c r="Q67" i="6" s="1"/>
  <c r="U67" i="6" s="1"/>
  <c r="N67" i="6"/>
  <c r="O67" i="6"/>
  <c r="V67" i="6"/>
  <c r="E69" i="6"/>
  <c r="P69" i="6"/>
  <c r="T72" i="6" s="1"/>
  <c r="Q69" i="6"/>
  <c r="U71" i="6" s="1"/>
  <c r="R69" i="6"/>
  <c r="S69" i="6"/>
  <c r="T69" i="6"/>
  <c r="U69" i="6"/>
  <c r="E70" i="6"/>
  <c r="T70" i="6" s="1"/>
  <c r="P70" i="6"/>
  <c r="Q70" i="6"/>
  <c r="R70" i="6"/>
  <c r="S70" i="6"/>
  <c r="U70" i="6"/>
  <c r="B71" i="6"/>
  <c r="E71" i="6" s="1"/>
  <c r="C71" i="6"/>
  <c r="F71" i="6"/>
  <c r="G71" i="6"/>
  <c r="H71" i="6"/>
  <c r="I71" i="6"/>
  <c r="J71" i="6"/>
  <c r="P71" i="6" s="1"/>
  <c r="K71" i="6"/>
  <c r="Q71" i="6" s="1"/>
  <c r="L71" i="6"/>
  <c r="M71" i="6"/>
  <c r="N71" i="6"/>
  <c r="O71" i="6"/>
  <c r="R71" i="6"/>
  <c r="S71" i="6"/>
  <c r="T71" i="6"/>
  <c r="V71" i="6"/>
  <c r="W71" i="6"/>
  <c r="B72" i="6"/>
  <c r="C72" i="6"/>
  <c r="E72" i="6"/>
  <c r="F72" i="6"/>
  <c r="G72" i="6"/>
  <c r="H72" i="6"/>
  <c r="I72" i="6"/>
  <c r="J72" i="6"/>
  <c r="P72" i="6" s="1"/>
  <c r="K72" i="6"/>
  <c r="L72" i="6"/>
  <c r="M72" i="6"/>
  <c r="Q72" i="6" s="1"/>
  <c r="N72" i="6"/>
  <c r="R72" i="6" s="1"/>
  <c r="O72" i="6"/>
  <c r="U72" i="6"/>
  <c r="V72" i="6"/>
  <c r="W72" i="6"/>
  <c r="B73" i="6"/>
  <c r="C73" i="6"/>
  <c r="E73" i="6" s="1"/>
  <c r="F73" i="6"/>
  <c r="G73" i="6"/>
  <c r="H73" i="6"/>
  <c r="P73" i="6" s="1"/>
  <c r="I73" i="6"/>
  <c r="Q73" i="6" s="1"/>
  <c r="J73" i="6"/>
  <c r="K73" i="6"/>
  <c r="L73" i="6"/>
  <c r="M73" i="6"/>
  <c r="S73" i="6" s="1"/>
  <c r="N73" i="6"/>
  <c r="O73" i="6"/>
  <c r="R73" i="6"/>
  <c r="V73" i="6"/>
  <c r="W73" i="6"/>
  <c r="A77" i="6"/>
  <c r="B80" i="6"/>
  <c r="C80" i="6"/>
  <c r="D80" i="6"/>
  <c r="F80" i="6"/>
  <c r="G80" i="6"/>
  <c r="H80" i="6"/>
  <c r="I80" i="6"/>
  <c r="J80" i="6"/>
  <c r="K80" i="6"/>
  <c r="L80" i="6"/>
  <c r="M80" i="6"/>
  <c r="V80" i="6"/>
  <c r="W80" i="6"/>
  <c r="E81" i="6"/>
  <c r="E82" i="6"/>
  <c r="E80" i="6" s="1"/>
  <c r="E83" i="6"/>
  <c r="E84" i="6"/>
  <c r="E87" i="6"/>
  <c r="P87" i="6"/>
  <c r="Q87" i="6"/>
  <c r="R87" i="6"/>
  <c r="S87" i="6"/>
  <c r="T87" i="6"/>
  <c r="U87" i="6"/>
  <c r="E88" i="6"/>
  <c r="T88" i="6" s="1"/>
  <c r="P88" i="6"/>
  <c r="Q88" i="6"/>
  <c r="R88" i="6"/>
  <c r="S88" i="6"/>
  <c r="U88" i="6"/>
  <c r="E89" i="6"/>
  <c r="T89" i="6" s="1"/>
  <c r="P89" i="6"/>
  <c r="Q89" i="6"/>
  <c r="R89" i="6"/>
  <c r="S89" i="6"/>
  <c r="E90" i="6"/>
  <c r="T90" i="6" s="1"/>
  <c r="P90" i="6"/>
  <c r="Q90" i="6"/>
  <c r="R90" i="6"/>
  <c r="S90" i="6"/>
  <c r="E91" i="6"/>
  <c r="P91" i="6"/>
  <c r="Q91" i="6"/>
  <c r="R91" i="6"/>
  <c r="S91" i="6"/>
  <c r="T91" i="6"/>
  <c r="U91" i="6"/>
  <c r="E92" i="6"/>
  <c r="T92" i="6" s="1"/>
  <c r="P92" i="6"/>
  <c r="Q92" i="6"/>
  <c r="R92" i="6"/>
  <c r="S92" i="6"/>
  <c r="U92" i="6"/>
  <c r="E93" i="6"/>
  <c r="U93" i="6" s="1"/>
  <c r="P93" i="6"/>
  <c r="Q93" i="6"/>
  <c r="R93" i="6"/>
  <c r="S93" i="6"/>
  <c r="T93" i="6"/>
  <c r="E94" i="6"/>
  <c r="P94" i="6"/>
  <c r="Q94" i="6"/>
  <c r="R94" i="6"/>
  <c r="S94" i="6"/>
  <c r="T94" i="6"/>
  <c r="U94" i="6"/>
  <c r="B96" i="6"/>
  <c r="C96" i="6"/>
  <c r="D96" i="6"/>
  <c r="F96" i="6"/>
  <c r="G96" i="6"/>
  <c r="H96" i="6"/>
  <c r="H113" i="6" s="1"/>
  <c r="I96" i="6"/>
  <c r="J96" i="6"/>
  <c r="K96" i="6"/>
  <c r="L96" i="6"/>
  <c r="R96" i="6" s="1"/>
  <c r="M96" i="6"/>
  <c r="S96" i="6"/>
  <c r="V96" i="6"/>
  <c r="W96" i="6"/>
  <c r="E97" i="6"/>
  <c r="R97" i="6"/>
  <c r="S97" i="6"/>
  <c r="T97" i="6"/>
  <c r="U97" i="6"/>
  <c r="E98" i="6"/>
  <c r="T98" i="6" s="1"/>
  <c r="R98" i="6"/>
  <c r="S98" i="6"/>
  <c r="E99" i="6"/>
  <c r="U99" i="6" s="1"/>
  <c r="R99" i="6"/>
  <c r="S99" i="6"/>
  <c r="T99" i="6"/>
  <c r="E100" i="6"/>
  <c r="T100" i="6" s="1"/>
  <c r="R100" i="6"/>
  <c r="S100" i="6"/>
  <c r="U100" i="6"/>
  <c r="E101" i="6"/>
  <c r="T101" i="6" s="1"/>
  <c r="R101" i="6"/>
  <c r="S101" i="6"/>
  <c r="E102" i="6"/>
  <c r="R102" i="6"/>
  <c r="S102" i="6"/>
  <c r="T102" i="6"/>
  <c r="U102" i="6"/>
  <c r="E103" i="6"/>
  <c r="R103" i="6"/>
  <c r="S103" i="6"/>
  <c r="T103" i="6"/>
  <c r="U103" i="6"/>
  <c r="E104" i="6"/>
  <c r="T104" i="6" s="1"/>
  <c r="R104" i="6"/>
  <c r="S104" i="6"/>
  <c r="E105" i="6"/>
  <c r="R105" i="6"/>
  <c r="S105" i="6"/>
  <c r="T105" i="6"/>
  <c r="U105" i="6"/>
  <c r="E106" i="6"/>
  <c r="T106" i="6" s="1"/>
  <c r="R106" i="6"/>
  <c r="S106" i="6"/>
  <c r="E107" i="6"/>
  <c r="U107" i="6" s="1"/>
  <c r="R107" i="6"/>
  <c r="S107" i="6"/>
  <c r="T107" i="6"/>
  <c r="E108" i="6"/>
  <c r="T108" i="6" s="1"/>
  <c r="R108" i="6"/>
  <c r="S108" i="6"/>
  <c r="U108" i="6"/>
  <c r="E109" i="6"/>
  <c r="T109" i="6" s="1"/>
  <c r="R109" i="6"/>
  <c r="S109" i="6"/>
  <c r="E110" i="6"/>
  <c r="R110" i="6"/>
  <c r="S110" i="6"/>
  <c r="T110" i="6"/>
  <c r="U110" i="6"/>
  <c r="E111" i="6"/>
  <c r="R111" i="6"/>
  <c r="S111" i="6"/>
  <c r="T111" i="6"/>
  <c r="U111" i="6"/>
  <c r="R112" i="6"/>
  <c r="S112" i="6"/>
  <c r="T112" i="6"/>
  <c r="U112" i="6"/>
  <c r="B113" i="6"/>
  <c r="C113" i="6"/>
  <c r="D113" i="6"/>
  <c r="F113" i="6"/>
  <c r="G113" i="6"/>
  <c r="I113" i="6"/>
  <c r="J113" i="6"/>
  <c r="K113" i="6"/>
  <c r="L113" i="6"/>
  <c r="R113" i="6" s="1"/>
  <c r="M113" i="6"/>
  <c r="N113" i="6"/>
  <c r="O113" i="6"/>
  <c r="P113" i="6"/>
  <c r="Q113" i="6"/>
  <c r="S113" i="6"/>
  <c r="V113" i="6"/>
  <c r="W113" i="6"/>
  <c r="B114" i="6"/>
  <c r="C114" i="6"/>
  <c r="D114" i="6"/>
  <c r="E114" i="6"/>
  <c r="F114" i="6"/>
  <c r="G114" i="6"/>
  <c r="H114" i="6"/>
  <c r="I114" i="6"/>
  <c r="J114" i="6"/>
  <c r="K114" i="6"/>
  <c r="L114" i="6"/>
  <c r="M114" i="6"/>
  <c r="S114" i="6" s="1"/>
  <c r="N114" i="6"/>
  <c r="O114" i="6"/>
  <c r="P114" i="6"/>
  <c r="Q114" i="6"/>
  <c r="R114" i="6"/>
  <c r="T114" i="6"/>
  <c r="U114" i="6"/>
  <c r="V114" i="6"/>
  <c r="W114" i="6"/>
  <c r="U113" i="8" l="1"/>
  <c r="T113" i="8"/>
  <c r="U96" i="7"/>
  <c r="E113" i="7"/>
  <c r="T96" i="7"/>
  <c r="T59" i="6"/>
  <c r="U59" i="6"/>
  <c r="T24" i="6"/>
  <c r="U24" i="6"/>
  <c r="T30" i="6"/>
  <c r="U30" i="6"/>
  <c r="T33" i="6"/>
  <c r="U33" i="6"/>
  <c r="U89" i="6"/>
  <c r="S67" i="6"/>
  <c r="U48" i="6"/>
  <c r="U10" i="6"/>
  <c r="U106" i="6"/>
  <c r="U98" i="6"/>
  <c r="E96" i="6"/>
  <c r="U90" i="6"/>
  <c r="S72" i="6"/>
  <c r="R67" i="6"/>
  <c r="U61" i="6"/>
  <c r="U55" i="6"/>
  <c r="U53" i="6"/>
  <c r="U49" i="6"/>
  <c r="T48" i="6"/>
  <c r="U35" i="6"/>
  <c r="U17" i="6"/>
  <c r="U15" i="6"/>
  <c r="U11" i="6"/>
  <c r="T10" i="6"/>
  <c r="T67" i="6"/>
  <c r="U109" i="6"/>
  <c r="U101" i="6"/>
  <c r="U73" i="6"/>
  <c r="U66" i="6"/>
  <c r="T61" i="6"/>
  <c r="U40" i="6"/>
  <c r="T35" i="6"/>
  <c r="T15" i="6"/>
  <c r="U104" i="6"/>
  <c r="S33" i="6"/>
  <c r="S15" i="6"/>
  <c r="U44" i="6"/>
  <c r="U38" i="6"/>
  <c r="U32" i="6"/>
  <c r="U26" i="6"/>
  <c r="U20" i="6"/>
  <c r="U14" i="6"/>
  <c r="E9" i="5"/>
  <c r="P9" i="5"/>
  <c r="Q9" i="5"/>
  <c r="R9" i="5"/>
  <c r="S9" i="5"/>
  <c r="U9" i="5"/>
  <c r="E10" i="5"/>
  <c r="U73" i="5" s="1"/>
  <c r="P10" i="5"/>
  <c r="Q10" i="5"/>
  <c r="R10" i="5"/>
  <c r="S10" i="5"/>
  <c r="E11" i="5"/>
  <c r="T11" i="5" s="1"/>
  <c r="P11" i="5"/>
  <c r="Q11" i="5"/>
  <c r="R11" i="5"/>
  <c r="S11" i="5"/>
  <c r="E12" i="5"/>
  <c r="P12" i="5"/>
  <c r="Q12" i="5"/>
  <c r="R12" i="5"/>
  <c r="S12" i="5"/>
  <c r="T12" i="5"/>
  <c r="U12" i="5"/>
  <c r="E13" i="5"/>
  <c r="P13" i="5"/>
  <c r="Q13" i="5"/>
  <c r="U13" i="5" s="1"/>
  <c r="R13" i="5"/>
  <c r="S13" i="5"/>
  <c r="T13" i="5"/>
  <c r="E14" i="5"/>
  <c r="P14" i="5"/>
  <c r="Q14" i="5"/>
  <c r="R14" i="5"/>
  <c r="S14" i="5"/>
  <c r="T14" i="5"/>
  <c r="U14" i="5"/>
  <c r="B15" i="5"/>
  <c r="E15" i="5" s="1"/>
  <c r="C15" i="5"/>
  <c r="F15" i="5"/>
  <c r="G15" i="5"/>
  <c r="H15" i="5"/>
  <c r="P15" i="5" s="1"/>
  <c r="I15" i="5"/>
  <c r="J15" i="5"/>
  <c r="K15" i="5"/>
  <c r="Q15" i="5" s="1"/>
  <c r="L15" i="5"/>
  <c r="M15" i="5"/>
  <c r="N15" i="5"/>
  <c r="O15" i="5"/>
  <c r="S15" i="5" s="1"/>
  <c r="R15" i="5"/>
  <c r="V15" i="5"/>
  <c r="W15" i="5"/>
  <c r="E17" i="5"/>
  <c r="T17" i="5" s="1"/>
  <c r="P17" i="5"/>
  <c r="Q17" i="5"/>
  <c r="R17" i="5"/>
  <c r="S17" i="5"/>
  <c r="E18" i="5"/>
  <c r="T18" i="5" s="1"/>
  <c r="P18" i="5"/>
  <c r="Q18" i="5"/>
  <c r="R18" i="5"/>
  <c r="S18" i="5"/>
  <c r="E19" i="5"/>
  <c r="P19" i="5"/>
  <c r="T19" i="5" s="1"/>
  <c r="Q19" i="5"/>
  <c r="U19" i="5" s="1"/>
  <c r="R19" i="5"/>
  <c r="S19" i="5"/>
  <c r="E20" i="5"/>
  <c r="P20" i="5"/>
  <c r="Q20" i="5"/>
  <c r="U20" i="5" s="1"/>
  <c r="R20" i="5"/>
  <c r="S20" i="5"/>
  <c r="T20" i="5"/>
  <c r="E21" i="5"/>
  <c r="U21" i="5" s="1"/>
  <c r="P21" i="5"/>
  <c r="Q21" i="5"/>
  <c r="R21" i="5"/>
  <c r="S21" i="5"/>
  <c r="T21" i="5"/>
  <c r="E22" i="5"/>
  <c r="P22" i="5"/>
  <c r="Q22" i="5"/>
  <c r="R22" i="5"/>
  <c r="S22" i="5"/>
  <c r="T22" i="5"/>
  <c r="U22" i="5"/>
  <c r="E23" i="5"/>
  <c r="P23" i="5"/>
  <c r="Q23" i="5"/>
  <c r="R23" i="5"/>
  <c r="S23" i="5"/>
  <c r="T23" i="5"/>
  <c r="U23" i="5"/>
  <c r="B24" i="5"/>
  <c r="C24" i="5"/>
  <c r="E24" i="5"/>
  <c r="T24" i="5" s="1"/>
  <c r="F24" i="5"/>
  <c r="G24" i="5"/>
  <c r="H24" i="5"/>
  <c r="I24" i="5"/>
  <c r="J24" i="5"/>
  <c r="P24" i="5" s="1"/>
  <c r="K24" i="5"/>
  <c r="L24" i="5"/>
  <c r="M24" i="5"/>
  <c r="S24" i="5" s="1"/>
  <c r="N24" i="5"/>
  <c r="O24" i="5"/>
  <c r="Q24" i="5"/>
  <c r="U24" i="5" s="1"/>
  <c r="R24" i="5"/>
  <c r="V24" i="5"/>
  <c r="W24" i="5"/>
  <c r="E26" i="5"/>
  <c r="P26" i="5"/>
  <c r="Q26" i="5"/>
  <c r="R26" i="5"/>
  <c r="S26" i="5"/>
  <c r="T26" i="5"/>
  <c r="U26" i="5"/>
  <c r="E27" i="5"/>
  <c r="T27" i="5" s="1"/>
  <c r="P27" i="5"/>
  <c r="Q27" i="5"/>
  <c r="R27" i="5"/>
  <c r="S27" i="5"/>
  <c r="U27" i="5"/>
  <c r="E28" i="5"/>
  <c r="U28" i="5" s="1"/>
  <c r="P28" i="5"/>
  <c r="Q28" i="5"/>
  <c r="R28" i="5"/>
  <c r="S28" i="5"/>
  <c r="T28" i="5"/>
  <c r="E29" i="5"/>
  <c r="U29" i="5" s="1"/>
  <c r="P29" i="5"/>
  <c r="Q29" i="5"/>
  <c r="R29" i="5"/>
  <c r="S29" i="5"/>
  <c r="T29" i="5"/>
  <c r="B30" i="5"/>
  <c r="C30" i="5"/>
  <c r="E30" i="5" s="1"/>
  <c r="F30" i="5"/>
  <c r="G30" i="5"/>
  <c r="H30" i="5"/>
  <c r="I30" i="5"/>
  <c r="J30" i="5"/>
  <c r="K30" i="5"/>
  <c r="L30" i="5"/>
  <c r="R30" i="5" s="1"/>
  <c r="M30" i="5"/>
  <c r="S30" i="5" s="1"/>
  <c r="N30" i="5"/>
  <c r="O30" i="5"/>
  <c r="P30" i="5"/>
  <c r="Q30" i="5"/>
  <c r="V30" i="5"/>
  <c r="E32" i="5"/>
  <c r="P32" i="5"/>
  <c r="T32" i="5" s="1"/>
  <c r="Q32" i="5"/>
  <c r="U32" i="5" s="1"/>
  <c r="R32" i="5"/>
  <c r="S32" i="5"/>
  <c r="B33" i="5"/>
  <c r="C33" i="5"/>
  <c r="E33" i="5"/>
  <c r="F33" i="5"/>
  <c r="G33" i="5"/>
  <c r="H33" i="5"/>
  <c r="I33" i="5"/>
  <c r="J33" i="5"/>
  <c r="P33" i="5" s="1"/>
  <c r="K33" i="5"/>
  <c r="L33" i="5"/>
  <c r="M33" i="5"/>
  <c r="Q33" i="5" s="1"/>
  <c r="N33" i="5"/>
  <c r="R33" i="5" s="1"/>
  <c r="O33" i="5"/>
  <c r="V33" i="5"/>
  <c r="E35" i="5"/>
  <c r="T40" i="5" s="1"/>
  <c r="P35" i="5"/>
  <c r="Q35" i="5"/>
  <c r="R35" i="5"/>
  <c r="S35" i="5"/>
  <c r="U35" i="5"/>
  <c r="E36" i="5"/>
  <c r="T36" i="5" s="1"/>
  <c r="P36" i="5"/>
  <c r="Q36" i="5"/>
  <c r="R36" i="5"/>
  <c r="S36" i="5"/>
  <c r="E37" i="5"/>
  <c r="T37" i="5" s="1"/>
  <c r="P37" i="5"/>
  <c r="Q37" i="5"/>
  <c r="R37" i="5"/>
  <c r="S37" i="5"/>
  <c r="E38" i="5"/>
  <c r="P38" i="5"/>
  <c r="T38" i="5" s="1"/>
  <c r="Q38" i="5"/>
  <c r="U38" i="5" s="1"/>
  <c r="R38" i="5"/>
  <c r="S38" i="5"/>
  <c r="E39" i="5"/>
  <c r="T39" i="5" s="1"/>
  <c r="P39" i="5"/>
  <c r="Q39" i="5"/>
  <c r="R39" i="5"/>
  <c r="S39" i="5"/>
  <c r="U39" i="5"/>
  <c r="B40" i="5"/>
  <c r="E40" i="5" s="1"/>
  <c r="C40" i="5"/>
  <c r="F40" i="5"/>
  <c r="G40" i="5"/>
  <c r="H40" i="5"/>
  <c r="I40" i="5"/>
  <c r="J40" i="5"/>
  <c r="K40" i="5"/>
  <c r="Q40" i="5" s="1"/>
  <c r="L40" i="5"/>
  <c r="M40" i="5"/>
  <c r="N40" i="5"/>
  <c r="P40" i="5" s="1"/>
  <c r="O40" i="5"/>
  <c r="S40" i="5" s="1"/>
  <c r="V40" i="5"/>
  <c r="W40" i="5"/>
  <c r="E42" i="5"/>
  <c r="T42" i="5" s="1"/>
  <c r="P42" i="5"/>
  <c r="Q42" i="5"/>
  <c r="R42" i="5"/>
  <c r="S42" i="5"/>
  <c r="U42" i="5"/>
  <c r="E43" i="5"/>
  <c r="T43" i="5" s="1"/>
  <c r="P43" i="5"/>
  <c r="Q43" i="5"/>
  <c r="R43" i="5"/>
  <c r="S43" i="5"/>
  <c r="E44" i="5"/>
  <c r="T44" i="5" s="1"/>
  <c r="P44" i="5"/>
  <c r="Q44" i="5"/>
  <c r="R44" i="5"/>
  <c r="S44" i="5"/>
  <c r="E45" i="5"/>
  <c r="P45" i="5"/>
  <c r="Q45" i="5"/>
  <c r="R45" i="5"/>
  <c r="S45" i="5"/>
  <c r="T45" i="5"/>
  <c r="U45" i="5"/>
  <c r="E46" i="5"/>
  <c r="T46" i="5" s="1"/>
  <c r="P46" i="5"/>
  <c r="Q46" i="5"/>
  <c r="R46" i="5"/>
  <c r="S46" i="5"/>
  <c r="U46" i="5"/>
  <c r="E47" i="5"/>
  <c r="U47" i="5" s="1"/>
  <c r="P47" i="5"/>
  <c r="Q47" i="5"/>
  <c r="R47" i="5"/>
  <c r="S47" i="5"/>
  <c r="T47" i="5"/>
  <c r="E48" i="5"/>
  <c r="U48" i="5" s="1"/>
  <c r="P48" i="5"/>
  <c r="Q48" i="5"/>
  <c r="R48" i="5"/>
  <c r="S48" i="5"/>
  <c r="T48" i="5"/>
  <c r="E49" i="5"/>
  <c r="P49" i="5"/>
  <c r="Q49" i="5"/>
  <c r="R49" i="5"/>
  <c r="S49" i="5"/>
  <c r="T49" i="5"/>
  <c r="U49" i="5"/>
  <c r="E50" i="5"/>
  <c r="T50" i="5" s="1"/>
  <c r="P50" i="5"/>
  <c r="Q50" i="5"/>
  <c r="R50" i="5"/>
  <c r="S50" i="5"/>
  <c r="U50" i="5"/>
  <c r="E51" i="5"/>
  <c r="T51" i="5" s="1"/>
  <c r="P51" i="5"/>
  <c r="Q51" i="5"/>
  <c r="R51" i="5"/>
  <c r="S51" i="5"/>
  <c r="E52" i="5"/>
  <c r="T52" i="5" s="1"/>
  <c r="P52" i="5"/>
  <c r="Q52" i="5"/>
  <c r="R52" i="5"/>
  <c r="S52" i="5"/>
  <c r="B53" i="5"/>
  <c r="C53" i="5"/>
  <c r="E53" i="5"/>
  <c r="F53" i="5"/>
  <c r="G53" i="5"/>
  <c r="H53" i="5"/>
  <c r="I53" i="5"/>
  <c r="J53" i="5"/>
  <c r="K53" i="5"/>
  <c r="L53" i="5"/>
  <c r="P53" i="5" s="1"/>
  <c r="M53" i="5"/>
  <c r="Q53" i="5" s="1"/>
  <c r="U53" i="5" s="1"/>
  <c r="N53" i="5"/>
  <c r="O53" i="5"/>
  <c r="V53" i="5"/>
  <c r="W53" i="5"/>
  <c r="E55" i="5"/>
  <c r="U55" i="5" s="1"/>
  <c r="P55" i="5"/>
  <c r="Q55" i="5"/>
  <c r="R55" i="5"/>
  <c r="S55" i="5"/>
  <c r="T55" i="5"/>
  <c r="E56" i="5"/>
  <c r="P56" i="5"/>
  <c r="Q56" i="5"/>
  <c r="R56" i="5"/>
  <c r="S56" i="5"/>
  <c r="T56" i="5"/>
  <c r="U56" i="5"/>
  <c r="E57" i="5"/>
  <c r="T57" i="5" s="1"/>
  <c r="P57" i="5"/>
  <c r="Q57" i="5"/>
  <c r="R57" i="5"/>
  <c r="S57" i="5"/>
  <c r="U57" i="5"/>
  <c r="E58" i="5"/>
  <c r="T58" i="5" s="1"/>
  <c r="P58" i="5"/>
  <c r="Q58" i="5"/>
  <c r="R58" i="5"/>
  <c r="S58" i="5"/>
  <c r="B59" i="5"/>
  <c r="E59" i="5" s="1"/>
  <c r="C59" i="5"/>
  <c r="F59" i="5"/>
  <c r="G59" i="5"/>
  <c r="H59" i="5"/>
  <c r="I59" i="5"/>
  <c r="J59" i="5"/>
  <c r="K59" i="5"/>
  <c r="Q59" i="5" s="1"/>
  <c r="L59" i="5"/>
  <c r="P59" i="5" s="1"/>
  <c r="M59" i="5"/>
  <c r="N59" i="5"/>
  <c r="O59" i="5"/>
  <c r="S59" i="5"/>
  <c r="V59" i="5"/>
  <c r="E61" i="5"/>
  <c r="U61" i="5" s="1"/>
  <c r="P61" i="5"/>
  <c r="Q61" i="5"/>
  <c r="R61" i="5"/>
  <c r="S61" i="5"/>
  <c r="T61" i="5"/>
  <c r="E62" i="5"/>
  <c r="P62" i="5"/>
  <c r="Q62" i="5"/>
  <c r="R62" i="5"/>
  <c r="S62" i="5"/>
  <c r="T62" i="5"/>
  <c r="U62" i="5"/>
  <c r="E63" i="5"/>
  <c r="T63" i="5" s="1"/>
  <c r="P63" i="5"/>
  <c r="Q63" i="5"/>
  <c r="R63" i="5"/>
  <c r="S63" i="5"/>
  <c r="U63" i="5"/>
  <c r="E64" i="5"/>
  <c r="T64" i="5" s="1"/>
  <c r="P64" i="5"/>
  <c r="Q64" i="5"/>
  <c r="R64" i="5"/>
  <c r="S64" i="5"/>
  <c r="E65" i="5"/>
  <c r="T65" i="5" s="1"/>
  <c r="P65" i="5"/>
  <c r="Q65" i="5"/>
  <c r="R65" i="5"/>
  <c r="S65" i="5"/>
  <c r="B66" i="5"/>
  <c r="C66" i="5"/>
  <c r="E66" i="5"/>
  <c r="F66" i="5"/>
  <c r="G66" i="5"/>
  <c r="H66" i="5"/>
  <c r="P66" i="5" s="1"/>
  <c r="I66" i="5"/>
  <c r="J66" i="5"/>
  <c r="K66" i="5"/>
  <c r="L66" i="5"/>
  <c r="R66" i="5" s="1"/>
  <c r="M66" i="5"/>
  <c r="Q66" i="5" s="1"/>
  <c r="U66" i="5" s="1"/>
  <c r="N66" i="5"/>
  <c r="O66" i="5"/>
  <c r="V66" i="5"/>
  <c r="B67" i="5"/>
  <c r="C67" i="5"/>
  <c r="E67" i="5" s="1"/>
  <c r="F67" i="5"/>
  <c r="G67" i="5"/>
  <c r="H67" i="5"/>
  <c r="P67" i="5" s="1"/>
  <c r="I67" i="5"/>
  <c r="Q67" i="5" s="1"/>
  <c r="J67" i="5"/>
  <c r="K67" i="5"/>
  <c r="L67" i="5"/>
  <c r="R67" i="5" s="1"/>
  <c r="M67" i="5"/>
  <c r="S67" i="5" s="1"/>
  <c r="N67" i="5"/>
  <c r="O67" i="5"/>
  <c r="V67" i="5"/>
  <c r="W67" i="5"/>
  <c r="E69" i="5"/>
  <c r="T72" i="5" s="1"/>
  <c r="P69" i="5"/>
  <c r="Q69" i="5"/>
  <c r="R69" i="5"/>
  <c r="S69" i="5"/>
  <c r="E70" i="5"/>
  <c r="P70" i="5"/>
  <c r="T70" i="5" s="1"/>
  <c r="Q70" i="5"/>
  <c r="U70" i="5" s="1"/>
  <c r="R70" i="5"/>
  <c r="S70" i="5"/>
  <c r="B71" i="5"/>
  <c r="C71" i="5"/>
  <c r="E71" i="5"/>
  <c r="F71" i="5"/>
  <c r="G71" i="5"/>
  <c r="H71" i="5"/>
  <c r="I71" i="5"/>
  <c r="J71" i="5"/>
  <c r="P71" i="5" s="1"/>
  <c r="K71" i="5"/>
  <c r="L71" i="5"/>
  <c r="M71" i="5"/>
  <c r="Q71" i="5" s="1"/>
  <c r="N71" i="5"/>
  <c r="R71" i="5" s="1"/>
  <c r="O71" i="5"/>
  <c r="U71" i="5"/>
  <c r="V71" i="5"/>
  <c r="W71" i="5"/>
  <c r="B72" i="5"/>
  <c r="C72" i="5"/>
  <c r="E72" i="5" s="1"/>
  <c r="F72" i="5"/>
  <c r="G72" i="5"/>
  <c r="H72" i="5"/>
  <c r="I72" i="5"/>
  <c r="J72" i="5"/>
  <c r="K72" i="5"/>
  <c r="L72" i="5"/>
  <c r="M72" i="5"/>
  <c r="S72" i="5" s="1"/>
  <c r="N72" i="5"/>
  <c r="O72" i="5"/>
  <c r="P72" i="5"/>
  <c r="Q72" i="5"/>
  <c r="R72" i="5"/>
  <c r="V72" i="5"/>
  <c r="W72" i="5"/>
  <c r="B73" i="5"/>
  <c r="E73" i="5" s="1"/>
  <c r="C73" i="5"/>
  <c r="F73" i="5"/>
  <c r="G73" i="5"/>
  <c r="H73" i="5"/>
  <c r="I73" i="5"/>
  <c r="J73" i="5"/>
  <c r="K73" i="5"/>
  <c r="Q73" i="5" s="1"/>
  <c r="L73" i="5"/>
  <c r="P73" i="5" s="1"/>
  <c r="T73" i="5" s="1"/>
  <c r="M73" i="5"/>
  <c r="N73" i="5"/>
  <c r="O73" i="5"/>
  <c r="S73" i="5"/>
  <c r="V73" i="5"/>
  <c r="W73" i="5"/>
  <c r="A77" i="5"/>
  <c r="B80" i="5"/>
  <c r="C80" i="5"/>
  <c r="D80" i="5"/>
  <c r="E80" i="5"/>
  <c r="F80" i="5"/>
  <c r="G80" i="5"/>
  <c r="H80" i="5"/>
  <c r="I80" i="5"/>
  <c r="J80" i="5"/>
  <c r="K80" i="5"/>
  <c r="L80" i="5"/>
  <c r="M80" i="5"/>
  <c r="V80" i="5"/>
  <c r="W80" i="5"/>
  <c r="E81" i="5"/>
  <c r="E82" i="5"/>
  <c r="E83" i="5"/>
  <c r="E84" i="5"/>
  <c r="E87" i="5"/>
  <c r="T87" i="5" s="1"/>
  <c r="P87" i="5"/>
  <c r="Q87" i="5"/>
  <c r="R87" i="5"/>
  <c r="S87" i="5"/>
  <c r="E88" i="5"/>
  <c r="P88" i="5"/>
  <c r="Q88" i="5"/>
  <c r="R88" i="5"/>
  <c r="S88" i="5"/>
  <c r="T88" i="5"/>
  <c r="U88" i="5"/>
  <c r="E89" i="5"/>
  <c r="P89" i="5"/>
  <c r="Q89" i="5"/>
  <c r="R89" i="5"/>
  <c r="S89" i="5"/>
  <c r="T89" i="5"/>
  <c r="U89" i="5"/>
  <c r="E90" i="5"/>
  <c r="U90" i="5" s="1"/>
  <c r="P90" i="5"/>
  <c r="Q90" i="5"/>
  <c r="R90" i="5"/>
  <c r="S90" i="5"/>
  <c r="T90" i="5"/>
  <c r="E91" i="5"/>
  <c r="P91" i="5"/>
  <c r="Q91" i="5"/>
  <c r="R91" i="5"/>
  <c r="S91" i="5"/>
  <c r="T91" i="5"/>
  <c r="U91" i="5"/>
  <c r="E92" i="5"/>
  <c r="P92" i="5"/>
  <c r="Q92" i="5"/>
  <c r="R92" i="5"/>
  <c r="S92" i="5"/>
  <c r="T92" i="5"/>
  <c r="U92" i="5"/>
  <c r="E93" i="5"/>
  <c r="T93" i="5" s="1"/>
  <c r="P93" i="5"/>
  <c r="Q93" i="5"/>
  <c r="R93" i="5"/>
  <c r="S93" i="5"/>
  <c r="U93" i="5"/>
  <c r="E94" i="5"/>
  <c r="T94" i="5" s="1"/>
  <c r="P94" i="5"/>
  <c r="Q94" i="5"/>
  <c r="R94" i="5"/>
  <c r="S94" i="5"/>
  <c r="B96" i="5"/>
  <c r="C96" i="5"/>
  <c r="C113" i="5" s="1"/>
  <c r="D96" i="5"/>
  <c r="D113" i="5" s="1"/>
  <c r="F96" i="5"/>
  <c r="F113" i="5" s="1"/>
  <c r="G96" i="5"/>
  <c r="H96" i="5"/>
  <c r="I96" i="5"/>
  <c r="J96" i="5"/>
  <c r="K96" i="5"/>
  <c r="K113" i="5" s="1"/>
  <c r="L96" i="5"/>
  <c r="L113" i="5" s="1"/>
  <c r="R113" i="5" s="1"/>
  <c r="M96" i="5"/>
  <c r="S96" i="5"/>
  <c r="V96" i="5"/>
  <c r="V113" i="5" s="1"/>
  <c r="W96" i="5"/>
  <c r="W113" i="5" s="1"/>
  <c r="E97" i="5"/>
  <c r="E96" i="5" s="1"/>
  <c r="R97" i="5"/>
  <c r="S97" i="5"/>
  <c r="E98" i="5"/>
  <c r="R98" i="5"/>
  <c r="S98" i="5"/>
  <c r="T98" i="5"/>
  <c r="U98" i="5"/>
  <c r="E99" i="5"/>
  <c r="T99" i="5" s="1"/>
  <c r="R99" i="5"/>
  <c r="S99" i="5"/>
  <c r="U99" i="5"/>
  <c r="E100" i="5"/>
  <c r="T100" i="5" s="1"/>
  <c r="R100" i="5"/>
  <c r="S100" i="5"/>
  <c r="E101" i="5"/>
  <c r="R101" i="5"/>
  <c r="S101" i="5"/>
  <c r="T101" i="5"/>
  <c r="U101" i="5"/>
  <c r="E102" i="5"/>
  <c r="T102" i="5" s="1"/>
  <c r="R102" i="5"/>
  <c r="S102" i="5"/>
  <c r="E103" i="5"/>
  <c r="T103" i="5" s="1"/>
  <c r="R103" i="5"/>
  <c r="S103" i="5"/>
  <c r="E104" i="5"/>
  <c r="R104" i="5"/>
  <c r="S104" i="5"/>
  <c r="T104" i="5"/>
  <c r="U104" i="5"/>
  <c r="E105" i="5"/>
  <c r="T105" i="5" s="1"/>
  <c r="R105" i="5"/>
  <c r="S105" i="5"/>
  <c r="E106" i="5"/>
  <c r="R106" i="5"/>
  <c r="S106" i="5"/>
  <c r="T106" i="5"/>
  <c r="U106" i="5"/>
  <c r="E107" i="5"/>
  <c r="T107" i="5" s="1"/>
  <c r="R107" i="5"/>
  <c r="S107" i="5"/>
  <c r="U107" i="5"/>
  <c r="E108" i="5"/>
  <c r="T108" i="5" s="1"/>
  <c r="R108" i="5"/>
  <c r="S108" i="5"/>
  <c r="E109" i="5"/>
  <c r="R109" i="5"/>
  <c r="S109" i="5"/>
  <c r="T109" i="5"/>
  <c r="U109" i="5"/>
  <c r="E110" i="5"/>
  <c r="T110" i="5" s="1"/>
  <c r="R110" i="5"/>
  <c r="S110" i="5"/>
  <c r="E111" i="5"/>
  <c r="T111" i="5" s="1"/>
  <c r="R111" i="5"/>
  <c r="S111" i="5"/>
  <c r="R112" i="5"/>
  <c r="S112" i="5"/>
  <c r="T112" i="5"/>
  <c r="U112" i="5"/>
  <c r="B113" i="5"/>
  <c r="G113" i="5"/>
  <c r="H113" i="5"/>
  <c r="I113" i="5"/>
  <c r="J113" i="5"/>
  <c r="M113" i="5"/>
  <c r="N113" i="5"/>
  <c r="O113" i="5"/>
  <c r="P113" i="5"/>
  <c r="Q113" i="5"/>
  <c r="S113" i="5"/>
  <c r="B114" i="5"/>
  <c r="C114" i="5"/>
  <c r="D114" i="5"/>
  <c r="E114" i="5"/>
  <c r="F114" i="5"/>
  <c r="G114" i="5"/>
  <c r="H114" i="5"/>
  <c r="I114" i="5"/>
  <c r="J114" i="5"/>
  <c r="K114" i="5"/>
  <c r="L114" i="5"/>
  <c r="R114" i="5" s="1"/>
  <c r="M114" i="5"/>
  <c r="N114" i="5"/>
  <c r="O114" i="5"/>
  <c r="P114" i="5"/>
  <c r="Q114" i="5"/>
  <c r="S114" i="5"/>
  <c r="T114" i="5"/>
  <c r="U114" i="5"/>
  <c r="V114" i="5"/>
  <c r="W114" i="5"/>
  <c r="T113" i="7" l="1"/>
  <c r="U113" i="7"/>
  <c r="U96" i="6"/>
  <c r="E113" i="6"/>
  <c r="T96" i="6"/>
  <c r="T30" i="5"/>
  <c r="U30" i="5"/>
  <c r="T15" i="5"/>
  <c r="U33" i="5"/>
  <c r="U59" i="5"/>
  <c r="T59" i="5"/>
  <c r="E113" i="5"/>
  <c r="T96" i="5"/>
  <c r="U96" i="5"/>
  <c r="T66" i="5"/>
  <c r="U110" i="5"/>
  <c r="U102" i="5"/>
  <c r="U94" i="5"/>
  <c r="R73" i="5"/>
  <c r="T71" i="5"/>
  <c r="S66" i="5"/>
  <c r="U64" i="5"/>
  <c r="R59" i="5"/>
  <c r="U58" i="5"/>
  <c r="S53" i="5"/>
  <c r="U51" i="5"/>
  <c r="U43" i="5"/>
  <c r="U40" i="5"/>
  <c r="U36" i="5"/>
  <c r="T35" i="5"/>
  <c r="T33" i="5"/>
  <c r="U17" i="5"/>
  <c r="U10" i="5"/>
  <c r="T9" i="5"/>
  <c r="T53" i="5"/>
  <c r="U105" i="5"/>
  <c r="U97" i="5"/>
  <c r="U87" i="5"/>
  <c r="S71" i="5"/>
  <c r="U69" i="5"/>
  <c r="U65" i="5"/>
  <c r="R53" i="5"/>
  <c r="U52" i="5"/>
  <c r="U44" i="5"/>
  <c r="U37" i="5"/>
  <c r="S33" i="5"/>
  <c r="U18" i="5"/>
  <c r="U15" i="5"/>
  <c r="U11" i="5"/>
  <c r="T10" i="5"/>
  <c r="U108" i="5"/>
  <c r="U100" i="5"/>
  <c r="T97" i="5"/>
  <c r="U72" i="5"/>
  <c r="T69" i="5"/>
  <c r="U67" i="5"/>
  <c r="U103" i="5"/>
  <c r="R96" i="5"/>
  <c r="T67" i="5"/>
  <c r="R40" i="5"/>
  <c r="U111" i="5"/>
  <c r="E9" i="4"/>
  <c r="T15" i="4" s="1"/>
  <c r="P9" i="4"/>
  <c r="Q9" i="4"/>
  <c r="R9" i="4"/>
  <c r="S9" i="4"/>
  <c r="U9" i="4"/>
  <c r="E10" i="4"/>
  <c r="T73" i="4" s="1"/>
  <c r="P10" i="4"/>
  <c r="Q10" i="4"/>
  <c r="R10" i="4"/>
  <c r="S10" i="4"/>
  <c r="E11" i="4"/>
  <c r="T11" i="4" s="1"/>
  <c r="P11" i="4"/>
  <c r="Q11" i="4"/>
  <c r="R11" i="4"/>
  <c r="S11" i="4"/>
  <c r="E12" i="4"/>
  <c r="P12" i="4"/>
  <c r="Q12" i="4"/>
  <c r="R12" i="4"/>
  <c r="S12" i="4"/>
  <c r="T12" i="4"/>
  <c r="U12" i="4"/>
  <c r="E13" i="4"/>
  <c r="T13" i="4" s="1"/>
  <c r="P13" i="4"/>
  <c r="Q13" i="4"/>
  <c r="U13" i="4" s="1"/>
  <c r="R13" i="4"/>
  <c r="S13" i="4"/>
  <c r="E14" i="4"/>
  <c r="U14" i="4" s="1"/>
  <c r="P14" i="4"/>
  <c r="Q14" i="4"/>
  <c r="R14" i="4"/>
  <c r="S14" i="4"/>
  <c r="T14" i="4"/>
  <c r="B15" i="4"/>
  <c r="E15" i="4" s="1"/>
  <c r="C15" i="4"/>
  <c r="F15" i="4"/>
  <c r="G15" i="4"/>
  <c r="H15" i="4"/>
  <c r="P15" i="4" s="1"/>
  <c r="I15" i="4"/>
  <c r="J15" i="4"/>
  <c r="K15" i="4"/>
  <c r="Q15" i="4" s="1"/>
  <c r="L15" i="4"/>
  <c r="R15" i="4" s="1"/>
  <c r="M15" i="4"/>
  <c r="N15" i="4"/>
  <c r="O15" i="4"/>
  <c r="S15" i="4" s="1"/>
  <c r="V15" i="4"/>
  <c r="E17" i="4"/>
  <c r="T17" i="4" s="1"/>
  <c r="P17" i="4"/>
  <c r="Q17" i="4"/>
  <c r="R17" i="4"/>
  <c r="S17" i="4"/>
  <c r="E18" i="4"/>
  <c r="P18" i="4"/>
  <c r="Q18" i="4"/>
  <c r="R18" i="4"/>
  <c r="S18" i="4"/>
  <c r="T18" i="4"/>
  <c r="U18" i="4"/>
  <c r="E19" i="4"/>
  <c r="P19" i="4"/>
  <c r="Q19" i="4"/>
  <c r="R19" i="4"/>
  <c r="S19" i="4"/>
  <c r="T19" i="4"/>
  <c r="U19" i="4"/>
  <c r="E20" i="4"/>
  <c r="U20" i="4" s="1"/>
  <c r="P20" i="4"/>
  <c r="Q20" i="4"/>
  <c r="R20" i="4"/>
  <c r="S20" i="4"/>
  <c r="T20" i="4"/>
  <c r="E21" i="4"/>
  <c r="U21" i="4" s="1"/>
  <c r="P21" i="4"/>
  <c r="Q21" i="4"/>
  <c r="R21" i="4"/>
  <c r="S21" i="4"/>
  <c r="T21" i="4"/>
  <c r="E22" i="4"/>
  <c r="P22" i="4"/>
  <c r="Q22" i="4"/>
  <c r="R22" i="4"/>
  <c r="S22" i="4"/>
  <c r="T22" i="4"/>
  <c r="U22" i="4"/>
  <c r="E23" i="4"/>
  <c r="T23" i="4" s="1"/>
  <c r="P23" i="4"/>
  <c r="Q23" i="4"/>
  <c r="R23" i="4"/>
  <c r="S23" i="4"/>
  <c r="U23" i="4"/>
  <c r="B24" i="4"/>
  <c r="E24" i="4" s="1"/>
  <c r="C24" i="4"/>
  <c r="F24" i="4"/>
  <c r="G24" i="4"/>
  <c r="H24" i="4"/>
  <c r="I24" i="4"/>
  <c r="J24" i="4"/>
  <c r="P24" i="4" s="1"/>
  <c r="K24" i="4"/>
  <c r="Q24" i="4" s="1"/>
  <c r="L24" i="4"/>
  <c r="M24" i="4"/>
  <c r="N24" i="4"/>
  <c r="O24" i="4"/>
  <c r="R24" i="4"/>
  <c r="S24" i="4"/>
  <c r="V24" i="4"/>
  <c r="E26" i="4"/>
  <c r="U26" i="4" s="1"/>
  <c r="P26" i="4"/>
  <c r="Q26" i="4"/>
  <c r="R26" i="4"/>
  <c r="S26" i="4"/>
  <c r="T26" i="4"/>
  <c r="E27" i="4"/>
  <c r="U27" i="4" s="1"/>
  <c r="P27" i="4"/>
  <c r="Q27" i="4"/>
  <c r="R27" i="4"/>
  <c r="S27" i="4"/>
  <c r="T27" i="4"/>
  <c r="E28" i="4"/>
  <c r="P28" i="4"/>
  <c r="Q28" i="4"/>
  <c r="R28" i="4"/>
  <c r="S28" i="4"/>
  <c r="T28" i="4"/>
  <c r="U28" i="4"/>
  <c r="E29" i="4"/>
  <c r="T29" i="4" s="1"/>
  <c r="P29" i="4"/>
  <c r="Q29" i="4"/>
  <c r="R29" i="4"/>
  <c r="S29" i="4"/>
  <c r="U29" i="4"/>
  <c r="B30" i="4"/>
  <c r="E30" i="4" s="1"/>
  <c r="C30" i="4"/>
  <c r="F30" i="4"/>
  <c r="G30" i="4"/>
  <c r="H30" i="4"/>
  <c r="I30" i="4"/>
  <c r="J30" i="4"/>
  <c r="P30" i="4" s="1"/>
  <c r="K30" i="4"/>
  <c r="Q30" i="4" s="1"/>
  <c r="L30" i="4"/>
  <c r="M30" i="4"/>
  <c r="N30" i="4"/>
  <c r="O30" i="4"/>
  <c r="R30" i="4"/>
  <c r="S30" i="4"/>
  <c r="V30" i="4"/>
  <c r="E32" i="4"/>
  <c r="U32" i="4" s="1"/>
  <c r="P32" i="4"/>
  <c r="Q32" i="4"/>
  <c r="R32" i="4"/>
  <c r="S32" i="4"/>
  <c r="T32" i="4"/>
  <c r="B33" i="4"/>
  <c r="E33" i="4" s="1"/>
  <c r="C33" i="4"/>
  <c r="F33" i="4"/>
  <c r="G33" i="4"/>
  <c r="H33" i="4"/>
  <c r="P33" i="4" s="1"/>
  <c r="I33" i="4"/>
  <c r="J33" i="4"/>
  <c r="K33" i="4"/>
  <c r="L33" i="4"/>
  <c r="R33" i="4" s="1"/>
  <c r="M33" i="4"/>
  <c r="N33" i="4"/>
  <c r="O33" i="4"/>
  <c r="Q33" i="4" s="1"/>
  <c r="V33" i="4"/>
  <c r="E35" i="4"/>
  <c r="P35" i="4"/>
  <c r="Q35" i="4"/>
  <c r="R35" i="4"/>
  <c r="S35" i="4"/>
  <c r="E36" i="4"/>
  <c r="P36" i="4"/>
  <c r="T36" i="4" s="1"/>
  <c r="Q36" i="4"/>
  <c r="U36" i="4" s="1"/>
  <c r="R36" i="4"/>
  <c r="S36" i="4"/>
  <c r="E37" i="4"/>
  <c r="T37" i="4" s="1"/>
  <c r="P37" i="4"/>
  <c r="Q37" i="4"/>
  <c r="R37" i="4"/>
  <c r="S37" i="4"/>
  <c r="U37" i="4"/>
  <c r="E38" i="4"/>
  <c r="U38" i="4" s="1"/>
  <c r="P38" i="4"/>
  <c r="Q38" i="4"/>
  <c r="R38" i="4"/>
  <c r="S38" i="4"/>
  <c r="T38" i="4"/>
  <c r="E39" i="4"/>
  <c r="P39" i="4"/>
  <c r="Q39" i="4"/>
  <c r="R39" i="4"/>
  <c r="S39" i="4"/>
  <c r="T39" i="4"/>
  <c r="U39" i="4"/>
  <c r="B40" i="4"/>
  <c r="C40" i="4"/>
  <c r="E40" i="4" s="1"/>
  <c r="F40" i="4"/>
  <c r="G40" i="4"/>
  <c r="H40" i="4"/>
  <c r="P40" i="4" s="1"/>
  <c r="I40" i="4"/>
  <c r="Q40" i="4" s="1"/>
  <c r="J40" i="4"/>
  <c r="K40" i="4"/>
  <c r="L40" i="4"/>
  <c r="M40" i="4"/>
  <c r="S40" i="4" s="1"/>
  <c r="N40" i="4"/>
  <c r="O40" i="4"/>
  <c r="R40" i="4"/>
  <c r="V40" i="4"/>
  <c r="E42" i="4"/>
  <c r="P42" i="4"/>
  <c r="Q42" i="4"/>
  <c r="R42" i="4"/>
  <c r="S42" i="4"/>
  <c r="T42" i="4"/>
  <c r="U42" i="4"/>
  <c r="E43" i="4"/>
  <c r="T43" i="4" s="1"/>
  <c r="P43" i="4"/>
  <c r="Q43" i="4"/>
  <c r="R43" i="4"/>
  <c r="S43" i="4"/>
  <c r="U43" i="4"/>
  <c r="E44" i="4"/>
  <c r="U44" i="4" s="1"/>
  <c r="P44" i="4"/>
  <c r="Q44" i="4"/>
  <c r="R44" i="4"/>
  <c r="S44" i="4"/>
  <c r="T44" i="4"/>
  <c r="E45" i="4"/>
  <c r="P45" i="4"/>
  <c r="Q45" i="4"/>
  <c r="R45" i="4"/>
  <c r="S45" i="4"/>
  <c r="T45" i="4"/>
  <c r="U45" i="4"/>
  <c r="E46" i="4"/>
  <c r="P46" i="4"/>
  <c r="Q46" i="4"/>
  <c r="R46" i="4"/>
  <c r="S46" i="4"/>
  <c r="T46" i="4"/>
  <c r="U46" i="4"/>
  <c r="E47" i="4"/>
  <c r="T47" i="4" s="1"/>
  <c r="P47" i="4"/>
  <c r="Q47" i="4"/>
  <c r="R47" i="4"/>
  <c r="S47" i="4"/>
  <c r="U47" i="4"/>
  <c r="E48" i="4"/>
  <c r="T48" i="4" s="1"/>
  <c r="P48" i="4"/>
  <c r="Q48" i="4"/>
  <c r="R48" i="4"/>
  <c r="S48" i="4"/>
  <c r="E49" i="4"/>
  <c r="T49" i="4" s="1"/>
  <c r="P49" i="4"/>
  <c r="Q49" i="4"/>
  <c r="R49" i="4"/>
  <c r="S49" i="4"/>
  <c r="E50" i="4"/>
  <c r="P50" i="4"/>
  <c r="Q50" i="4"/>
  <c r="R50" i="4"/>
  <c r="S50" i="4"/>
  <c r="T50" i="4"/>
  <c r="U50" i="4"/>
  <c r="E51" i="4"/>
  <c r="T51" i="4" s="1"/>
  <c r="P51" i="4"/>
  <c r="Q51" i="4"/>
  <c r="U51" i="4" s="1"/>
  <c r="R51" i="4"/>
  <c r="S51" i="4"/>
  <c r="E52" i="4"/>
  <c r="U52" i="4" s="1"/>
  <c r="P52" i="4"/>
  <c r="Q52" i="4"/>
  <c r="R52" i="4"/>
  <c r="S52" i="4"/>
  <c r="T52" i="4"/>
  <c r="B53" i="4"/>
  <c r="E53" i="4" s="1"/>
  <c r="C53" i="4"/>
  <c r="F53" i="4"/>
  <c r="G53" i="4"/>
  <c r="H53" i="4"/>
  <c r="P53" i="4" s="1"/>
  <c r="I53" i="4"/>
  <c r="J53" i="4"/>
  <c r="K53" i="4"/>
  <c r="L53" i="4"/>
  <c r="R53" i="4" s="1"/>
  <c r="M53" i="4"/>
  <c r="N53" i="4"/>
  <c r="O53" i="4"/>
  <c r="Q53" i="4" s="1"/>
  <c r="V53" i="4"/>
  <c r="E55" i="4"/>
  <c r="T55" i="4" s="1"/>
  <c r="P55" i="4"/>
  <c r="Q55" i="4"/>
  <c r="R55" i="4"/>
  <c r="S55" i="4"/>
  <c r="E56" i="4"/>
  <c r="P56" i="4"/>
  <c r="Q56" i="4"/>
  <c r="R56" i="4"/>
  <c r="S56" i="4"/>
  <c r="T56" i="4"/>
  <c r="U56" i="4"/>
  <c r="E57" i="4"/>
  <c r="T57" i="4" s="1"/>
  <c r="P57" i="4"/>
  <c r="Q57" i="4"/>
  <c r="R57" i="4"/>
  <c r="S57" i="4"/>
  <c r="U57" i="4"/>
  <c r="E58" i="4"/>
  <c r="U58" i="4" s="1"/>
  <c r="P58" i="4"/>
  <c r="Q58" i="4"/>
  <c r="R58" i="4"/>
  <c r="S58" i="4"/>
  <c r="T58" i="4"/>
  <c r="B59" i="4"/>
  <c r="E59" i="4" s="1"/>
  <c r="C59" i="4"/>
  <c r="F59" i="4"/>
  <c r="G59" i="4"/>
  <c r="H59" i="4"/>
  <c r="I59" i="4"/>
  <c r="J59" i="4"/>
  <c r="K59" i="4"/>
  <c r="Q59" i="4" s="1"/>
  <c r="L59" i="4"/>
  <c r="R59" i="4" s="1"/>
  <c r="M59" i="4"/>
  <c r="N59" i="4"/>
  <c r="O59" i="4"/>
  <c r="P59" i="4"/>
  <c r="S59" i="4"/>
  <c r="V59" i="4"/>
  <c r="E61" i="4"/>
  <c r="T66" i="4" s="1"/>
  <c r="P61" i="4"/>
  <c r="Q61" i="4"/>
  <c r="R61" i="4"/>
  <c r="S61" i="4"/>
  <c r="E62" i="4"/>
  <c r="P62" i="4"/>
  <c r="Q62" i="4"/>
  <c r="R62" i="4"/>
  <c r="S62" i="4"/>
  <c r="T62" i="4"/>
  <c r="U62" i="4"/>
  <c r="E63" i="4"/>
  <c r="T63" i="4" s="1"/>
  <c r="P63" i="4"/>
  <c r="Q63" i="4"/>
  <c r="R63" i="4"/>
  <c r="S63" i="4"/>
  <c r="U63" i="4"/>
  <c r="E64" i="4"/>
  <c r="U64" i="4" s="1"/>
  <c r="P64" i="4"/>
  <c r="Q64" i="4"/>
  <c r="R64" i="4"/>
  <c r="S64" i="4"/>
  <c r="T64" i="4"/>
  <c r="E65" i="4"/>
  <c r="P65" i="4"/>
  <c r="Q65" i="4"/>
  <c r="R65" i="4"/>
  <c r="S65" i="4"/>
  <c r="T65" i="4"/>
  <c r="U65" i="4"/>
  <c r="B66" i="4"/>
  <c r="C66" i="4"/>
  <c r="E66" i="4" s="1"/>
  <c r="F66" i="4"/>
  <c r="G66" i="4"/>
  <c r="H66" i="4"/>
  <c r="P66" i="4" s="1"/>
  <c r="I66" i="4"/>
  <c r="J66" i="4"/>
  <c r="K66" i="4"/>
  <c r="L66" i="4"/>
  <c r="M66" i="4"/>
  <c r="S66" i="4" s="1"/>
  <c r="N66" i="4"/>
  <c r="O66" i="4"/>
  <c r="Q66" i="4"/>
  <c r="R66" i="4"/>
  <c r="V66" i="4"/>
  <c r="B67" i="4"/>
  <c r="C67" i="4"/>
  <c r="E67" i="4"/>
  <c r="F67" i="4"/>
  <c r="G67" i="4"/>
  <c r="H67" i="4"/>
  <c r="P67" i="4" s="1"/>
  <c r="I67" i="4"/>
  <c r="J67" i="4"/>
  <c r="K67" i="4"/>
  <c r="L67" i="4"/>
  <c r="R67" i="4" s="1"/>
  <c r="M67" i="4"/>
  <c r="Q67" i="4" s="1"/>
  <c r="U67" i="4" s="1"/>
  <c r="N67" i="4"/>
  <c r="O67" i="4"/>
  <c r="V67" i="4"/>
  <c r="E69" i="4"/>
  <c r="P69" i="4"/>
  <c r="T72" i="4" s="1"/>
  <c r="Q69" i="4"/>
  <c r="U71" i="4" s="1"/>
  <c r="R69" i="4"/>
  <c r="S69" i="4"/>
  <c r="T69" i="4"/>
  <c r="U69" i="4"/>
  <c r="E70" i="4"/>
  <c r="T70" i="4" s="1"/>
  <c r="P70" i="4"/>
  <c r="Q70" i="4"/>
  <c r="R70" i="4"/>
  <c r="S70" i="4"/>
  <c r="U70" i="4"/>
  <c r="B71" i="4"/>
  <c r="E71" i="4" s="1"/>
  <c r="C71" i="4"/>
  <c r="F71" i="4"/>
  <c r="G71" i="4"/>
  <c r="H71" i="4"/>
  <c r="I71" i="4"/>
  <c r="J71" i="4"/>
  <c r="P71" i="4" s="1"/>
  <c r="K71" i="4"/>
  <c r="Q71" i="4" s="1"/>
  <c r="L71" i="4"/>
  <c r="M71" i="4"/>
  <c r="N71" i="4"/>
  <c r="O71" i="4"/>
  <c r="R71" i="4"/>
  <c r="S71" i="4"/>
  <c r="T71" i="4"/>
  <c r="V71" i="4"/>
  <c r="B72" i="4"/>
  <c r="E72" i="4" s="1"/>
  <c r="C72" i="4"/>
  <c r="F72" i="4"/>
  <c r="G72" i="4"/>
  <c r="H72" i="4"/>
  <c r="I72" i="4"/>
  <c r="J72" i="4"/>
  <c r="K72" i="4"/>
  <c r="Q72" i="4" s="1"/>
  <c r="L72" i="4"/>
  <c r="M72" i="4"/>
  <c r="N72" i="4"/>
  <c r="P72" i="4" s="1"/>
  <c r="O72" i="4"/>
  <c r="S72" i="4" s="1"/>
  <c r="V72" i="4"/>
  <c r="B73" i="4"/>
  <c r="E73" i="4" s="1"/>
  <c r="C73" i="4"/>
  <c r="F73" i="4"/>
  <c r="G73" i="4"/>
  <c r="H73" i="4"/>
  <c r="I73" i="4"/>
  <c r="J73" i="4"/>
  <c r="P73" i="4" s="1"/>
  <c r="K73" i="4"/>
  <c r="Q73" i="4" s="1"/>
  <c r="L73" i="4"/>
  <c r="M73" i="4"/>
  <c r="N73" i="4"/>
  <c r="O73" i="4"/>
  <c r="R73" i="4"/>
  <c r="S73" i="4"/>
  <c r="V73" i="4"/>
  <c r="A77" i="4"/>
  <c r="B80" i="4"/>
  <c r="C80" i="4"/>
  <c r="D80" i="4"/>
  <c r="E80" i="4"/>
  <c r="F80" i="4"/>
  <c r="G80" i="4"/>
  <c r="H80" i="4"/>
  <c r="I80" i="4"/>
  <c r="J80" i="4"/>
  <c r="K80" i="4"/>
  <c r="L80" i="4"/>
  <c r="M80" i="4"/>
  <c r="V80" i="4"/>
  <c r="W80" i="4"/>
  <c r="E81" i="4"/>
  <c r="E82" i="4"/>
  <c r="E83" i="4"/>
  <c r="E84" i="4"/>
  <c r="E87" i="4"/>
  <c r="T87" i="4" s="1"/>
  <c r="P87" i="4"/>
  <c r="Q87" i="4"/>
  <c r="R87" i="4"/>
  <c r="S87" i="4"/>
  <c r="E88" i="4"/>
  <c r="P88" i="4"/>
  <c r="Q88" i="4"/>
  <c r="R88" i="4"/>
  <c r="S88" i="4"/>
  <c r="T88" i="4"/>
  <c r="U88" i="4"/>
  <c r="E89" i="4"/>
  <c r="T89" i="4" s="1"/>
  <c r="P89" i="4"/>
  <c r="Q89" i="4"/>
  <c r="R89" i="4"/>
  <c r="S89" i="4"/>
  <c r="U89" i="4"/>
  <c r="E90" i="4"/>
  <c r="U90" i="4" s="1"/>
  <c r="P90" i="4"/>
  <c r="Q90" i="4"/>
  <c r="R90" i="4"/>
  <c r="S90" i="4"/>
  <c r="T90" i="4"/>
  <c r="E91" i="4"/>
  <c r="P91" i="4"/>
  <c r="Q91" i="4"/>
  <c r="R91" i="4"/>
  <c r="S91" i="4"/>
  <c r="T91" i="4"/>
  <c r="U91" i="4"/>
  <c r="E92" i="4"/>
  <c r="P92" i="4"/>
  <c r="Q92" i="4"/>
  <c r="R92" i="4"/>
  <c r="S92" i="4"/>
  <c r="T92" i="4"/>
  <c r="U92" i="4"/>
  <c r="E93" i="4"/>
  <c r="T93" i="4" s="1"/>
  <c r="P93" i="4"/>
  <c r="Q93" i="4"/>
  <c r="R93" i="4"/>
  <c r="S93" i="4"/>
  <c r="U93" i="4"/>
  <c r="E94" i="4"/>
  <c r="T94" i="4" s="1"/>
  <c r="P94" i="4"/>
  <c r="Q94" i="4"/>
  <c r="R94" i="4"/>
  <c r="S94" i="4"/>
  <c r="B96" i="4"/>
  <c r="C96" i="4"/>
  <c r="C113" i="4" s="1"/>
  <c r="D96" i="4"/>
  <c r="D113" i="4" s="1"/>
  <c r="F96" i="4"/>
  <c r="F113" i="4" s="1"/>
  <c r="G96" i="4"/>
  <c r="H96" i="4"/>
  <c r="I96" i="4"/>
  <c r="J96" i="4"/>
  <c r="K96" i="4"/>
  <c r="K113" i="4" s="1"/>
  <c r="L96" i="4"/>
  <c r="L113" i="4" s="1"/>
  <c r="R113" i="4" s="1"/>
  <c r="M96" i="4"/>
  <c r="S96" i="4"/>
  <c r="V96" i="4"/>
  <c r="V113" i="4" s="1"/>
  <c r="W96" i="4"/>
  <c r="W113" i="4" s="1"/>
  <c r="E97" i="4"/>
  <c r="E96" i="4" s="1"/>
  <c r="R97" i="4"/>
  <c r="S97" i="4"/>
  <c r="E98" i="4"/>
  <c r="R98" i="4"/>
  <c r="S98" i="4"/>
  <c r="T98" i="4"/>
  <c r="U98" i="4"/>
  <c r="E99" i="4"/>
  <c r="T99" i="4" s="1"/>
  <c r="R99" i="4"/>
  <c r="S99" i="4"/>
  <c r="U99" i="4"/>
  <c r="E100" i="4"/>
  <c r="T100" i="4" s="1"/>
  <c r="R100" i="4"/>
  <c r="S100" i="4"/>
  <c r="E101" i="4"/>
  <c r="R101" i="4"/>
  <c r="S101" i="4"/>
  <c r="T101" i="4"/>
  <c r="U101" i="4"/>
  <c r="E102" i="4"/>
  <c r="U102" i="4" s="1"/>
  <c r="R102" i="4"/>
  <c r="S102" i="4"/>
  <c r="T102" i="4"/>
  <c r="E103" i="4"/>
  <c r="T103" i="4" s="1"/>
  <c r="R103" i="4"/>
  <c r="S103" i="4"/>
  <c r="E104" i="4"/>
  <c r="R104" i="4"/>
  <c r="S104" i="4"/>
  <c r="T104" i="4"/>
  <c r="U104" i="4"/>
  <c r="E105" i="4"/>
  <c r="T105" i="4" s="1"/>
  <c r="R105" i="4"/>
  <c r="S105" i="4"/>
  <c r="E106" i="4"/>
  <c r="R106" i="4"/>
  <c r="S106" i="4"/>
  <c r="T106" i="4"/>
  <c r="U106" i="4"/>
  <c r="E107" i="4"/>
  <c r="T107" i="4" s="1"/>
  <c r="R107" i="4"/>
  <c r="S107" i="4"/>
  <c r="U107" i="4"/>
  <c r="E108" i="4"/>
  <c r="T108" i="4" s="1"/>
  <c r="R108" i="4"/>
  <c r="S108" i="4"/>
  <c r="E109" i="4"/>
  <c r="R109" i="4"/>
  <c r="S109" i="4"/>
  <c r="T109" i="4"/>
  <c r="U109" i="4"/>
  <c r="E110" i="4"/>
  <c r="U110" i="4" s="1"/>
  <c r="R110" i="4"/>
  <c r="S110" i="4"/>
  <c r="T110" i="4"/>
  <c r="E111" i="4"/>
  <c r="T111" i="4" s="1"/>
  <c r="R111" i="4"/>
  <c r="S111" i="4"/>
  <c r="R112" i="4"/>
  <c r="S112" i="4"/>
  <c r="T112" i="4"/>
  <c r="U112" i="4"/>
  <c r="B113" i="4"/>
  <c r="G113" i="4"/>
  <c r="H113" i="4"/>
  <c r="I113" i="4"/>
  <c r="J113" i="4"/>
  <c r="M113" i="4"/>
  <c r="N113" i="4"/>
  <c r="O113" i="4"/>
  <c r="P113" i="4"/>
  <c r="Q113" i="4"/>
  <c r="S113" i="4"/>
  <c r="B114" i="4"/>
  <c r="C114" i="4"/>
  <c r="D114" i="4"/>
  <c r="E114" i="4"/>
  <c r="F114" i="4"/>
  <c r="G114" i="4"/>
  <c r="H114" i="4"/>
  <c r="I114" i="4"/>
  <c r="J114" i="4"/>
  <c r="K114" i="4"/>
  <c r="L114" i="4"/>
  <c r="R114" i="4" s="1"/>
  <c r="M114" i="4"/>
  <c r="S114" i="4" s="1"/>
  <c r="N114" i="4"/>
  <c r="O114" i="4"/>
  <c r="P114" i="4"/>
  <c r="Q114" i="4"/>
  <c r="T114" i="4"/>
  <c r="U114" i="4"/>
  <c r="V114" i="4"/>
  <c r="W114" i="4"/>
  <c r="T113" i="6" l="1"/>
  <c r="U113" i="6"/>
  <c r="T113" i="5"/>
  <c r="U113" i="5"/>
  <c r="T59" i="4"/>
  <c r="U59" i="4"/>
  <c r="T33" i="4"/>
  <c r="U33" i="4"/>
  <c r="E113" i="4"/>
  <c r="T96" i="4"/>
  <c r="U96" i="4"/>
  <c r="T40" i="4"/>
  <c r="T53" i="4"/>
  <c r="T30" i="4"/>
  <c r="U30" i="4"/>
  <c r="T24" i="4"/>
  <c r="U24" i="4"/>
  <c r="U94" i="4"/>
  <c r="U72" i="4"/>
  <c r="S67" i="4"/>
  <c r="U48" i="4"/>
  <c r="U10" i="4"/>
  <c r="T9" i="4"/>
  <c r="U105" i="4"/>
  <c r="U97" i="4"/>
  <c r="U87" i="4"/>
  <c r="U61" i="4"/>
  <c r="U55" i="4"/>
  <c r="U53" i="4"/>
  <c r="U49" i="4"/>
  <c r="U35" i="4"/>
  <c r="U17" i="4"/>
  <c r="U15" i="4"/>
  <c r="U11" i="4"/>
  <c r="T10" i="4"/>
  <c r="T67" i="4"/>
  <c r="U108" i="4"/>
  <c r="U100" i="4"/>
  <c r="T97" i="4"/>
  <c r="U66" i="4"/>
  <c r="T61" i="4"/>
  <c r="U40" i="4"/>
  <c r="T35" i="4"/>
  <c r="U111" i="4"/>
  <c r="S53" i="4"/>
  <c r="S33" i="4"/>
  <c r="U103" i="4"/>
  <c r="R96" i="4"/>
  <c r="R72" i="4"/>
  <c r="U73" i="4"/>
  <c r="E9" i="3"/>
  <c r="P9" i="3"/>
  <c r="Q9" i="3"/>
  <c r="R9" i="3"/>
  <c r="S9" i="3"/>
  <c r="T9" i="3"/>
  <c r="E10" i="3"/>
  <c r="P10" i="3"/>
  <c r="Q10" i="3"/>
  <c r="R10" i="3"/>
  <c r="S10" i="3"/>
  <c r="U10" i="3"/>
  <c r="E11" i="3"/>
  <c r="T11" i="3" s="1"/>
  <c r="P11" i="3"/>
  <c r="Q11" i="3"/>
  <c r="R11" i="3"/>
  <c r="S11" i="3"/>
  <c r="U11" i="3"/>
  <c r="E12" i="3"/>
  <c r="T73" i="3" s="1"/>
  <c r="P12" i="3"/>
  <c r="Q12" i="3"/>
  <c r="R12" i="3"/>
  <c r="S12" i="3"/>
  <c r="E13" i="3"/>
  <c r="T13" i="3" s="1"/>
  <c r="P13" i="3"/>
  <c r="Q13" i="3"/>
  <c r="R13" i="3"/>
  <c r="S13" i="3"/>
  <c r="E14" i="3"/>
  <c r="P14" i="3"/>
  <c r="Q14" i="3"/>
  <c r="R14" i="3"/>
  <c r="S14" i="3"/>
  <c r="T14" i="3"/>
  <c r="U14" i="3"/>
  <c r="B15" i="3"/>
  <c r="C15" i="3"/>
  <c r="E15" i="3"/>
  <c r="F15" i="3"/>
  <c r="G15" i="3"/>
  <c r="H15" i="3"/>
  <c r="I15" i="3"/>
  <c r="J15" i="3"/>
  <c r="K15" i="3"/>
  <c r="L15" i="3"/>
  <c r="M15" i="3"/>
  <c r="S15" i="3" s="1"/>
  <c r="N15" i="3"/>
  <c r="R15" i="3" s="1"/>
  <c r="O15" i="3"/>
  <c r="Q15" i="3"/>
  <c r="V15" i="3"/>
  <c r="E17" i="3"/>
  <c r="P17" i="3"/>
  <c r="Q17" i="3"/>
  <c r="R17" i="3"/>
  <c r="S17" i="3"/>
  <c r="T17" i="3"/>
  <c r="U17" i="3"/>
  <c r="E18" i="3"/>
  <c r="T18" i="3" s="1"/>
  <c r="P18" i="3"/>
  <c r="Q18" i="3"/>
  <c r="R18" i="3"/>
  <c r="S18" i="3"/>
  <c r="E19" i="3"/>
  <c r="T19" i="3" s="1"/>
  <c r="P19" i="3"/>
  <c r="Q19" i="3"/>
  <c r="R19" i="3"/>
  <c r="S19" i="3"/>
  <c r="E20" i="3"/>
  <c r="P20" i="3"/>
  <c r="Q20" i="3"/>
  <c r="U20" i="3" s="1"/>
  <c r="R20" i="3"/>
  <c r="S20" i="3"/>
  <c r="T20" i="3"/>
  <c r="E21" i="3"/>
  <c r="P21" i="3"/>
  <c r="Q21" i="3"/>
  <c r="R21" i="3"/>
  <c r="S21" i="3"/>
  <c r="T21" i="3"/>
  <c r="U21" i="3"/>
  <c r="E22" i="3"/>
  <c r="T22" i="3" s="1"/>
  <c r="P22" i="3"/>
  <c r="Q22" i="3"/>
  <c r="R22" i="3"/>
  <c r="S22" i="3"/>
  <c r="U22" i="3"/>
  <c r="E23" i="3"/>
  <c r="U23" i="3" s="1"/>
  <c r="P23" i="3"/>
  <c r="Q23" i="3"/>
  <c r="R23" i="3"/>
  <c r="S23" i="3"/>
  <c r="T23" i="3"/>
  <c r="B24" i="3"/>
  <c r="E24" i="3" s="1"/>
  <c r="C24" i="3"/>
  <c r="F24" i="3"/>
  <c r="G24" i="3"/>
  <c r="H24" i="3"/>
  <c r="I24" i="3"/>
  <c r="J24" i="3"/>
  <c r="K24" i="3"/>
  <c r="L24" i="3"/>
  <c r="P24" i="3" s="1"/>
  <c r="M24" i="3"/>
  <c r="N24" i="3"/>
  <c r="O24" i="3"/>
  <c r="Q24" i="3"/>
  <c r="S24" i="3"/>
  <c r="V24" i="3"/>
  <c r="E26" i="3"/>
  <c r="U26" i="3" s="1"/>
  <c r="P26" i="3"/>
  <c r="Q26" i="3"/>
  <c r="R26" i="3"/>
  <c r="S26" i="3"/>
  <c r="T26" i="3"/>
  <c r="E27" i="3"/>
  <c r="P27" i="3"/>
  <c r="Q27" i="3"/>
  <c r="R27" i="3"/>
  <c r="S27" i="3"/>
  <c r="T27" i="3"/>
  <c r="U27" i="3"/>
  <c r="E28" i="3"/>
  <c r="T28" i="3" s="1"/>
  <c r="P28" i="3"/>
  <c r="Q28" i="3"/>
  <c r="R28" i="3"/>
  <c r="S28" i="3"/>
  <c r="U28" i="3"/>
  <c r="E29" i="3"/>
  <c r="U29" i="3" s="1"/>
  <c r="P29" i="3"/>
  <c r="Q29" i="3"/>
  <c r="R29" i="3"/>
  <c r="S29" i="3"/>
  <c r="T29" i="3"/>
  <c r="B30" i="3"/>
  <c r="E30" i="3" s="1"/>
  <c r="C30" i="3"/>
  <c r="F30" i="3"/>
  <c r="G30" i="3"/>
  <c r="H30" i="3"/>
  <c r="I30" i="3"/>
  <c r="Q30" i="3" s="1"/>
  <c r="J30" i="3"/>
  <c r="K30" i="3"/>
  <c r="L30" i="3"/>
  <c r="R30" i="3" s="1"/>
  <c r="M30" i="3"/>
  <c r="N30" i="3"/>
  <c r="O30" i="3"/>
  <c r="P30" i="3"/>
  <c r="S30" i="3"/>
  <c r="V30" i="3"/>
  <c r="E32" i="3"/>
  <c r="U32" i="3" s="1"/>
  <c r="P32" i="3"/>
  <c r="T32" i="3" s="1"/>
  <c r="Q32" i="3"/>
  <c r="R32" i="3"/>
  <c r="S32" i="3"/>
  <c r="B33" i="3"/>
  <c r="C33" i="3"/>
  <c r="E33" i="3"/>
  <c r="F33" i="3"/>
  <c r="G33" i="3"/>
  <c r="H33" i="3"/>
  <c r="I33" i="3"/>
  <c r="J33" i="3"/>
  <c r="K33" i="3"/>
  <c r="L33" i="3"/>
  <c r="R33" i="3" s="1"/>
  <c r="M33" i="3"/>
  <c r="Q33" i="3" s="1"/>
  <c r="U33" i="3" s="1"/>
  <c r="N33" i="3"/>
  <c r="P33" i="3" s="1"/>
  <c r="O33" i="3"/>
  <c r="V33" i="3"/>
  <c r="E35" i="3"/>
  <c r="P35" i="3"/>
  <c r="T35" i="3" s="1"/>
  <c r="Q35" i="3"/>
  <c r="R35" i="3"/>
  <c r="S35" i="3"/>
  <c r="U35" i="3"/>
  <c r="E36" i="3"/>
  <c r="T36" i="3" s="1"/>
  <c r="P36" i="3"/>
  <c r="Q36" i="3"/>
  <c r="R36" i="3"/>
  <c r="S36" i="3"/>
  <c r="E37" i="3"/>
  <c r="T37" i="3" s="1"/>
  <c r="P37" i="3"/>
  <c r="Q37" i="3"/>
  <c r="R37" i="3"/>
  <c r="S37" i="3"/>
  <c r="E38" i="3"/>
  <c r="U38" i="3" s="1"/>
  <c r="P38" i="3"/>
  <c r="T38" i="3" s="1"/>
  <c r="Q38" i="3"/>
  <c r="R38" i="3"/>
  <c r="S38" i="3"/>
  <c r="E39" i="3"/>
  <c r="P39" i="3"/>
  <c r="Q39" i="3"/>
  <c r="R39" i="3"/>
  <c r="S39" i="3"/>
  <c r="T39" i="3"/>
  <c r="U39" i="3"/>
  <c r="B40" i="3"/>
  <c r="C40" i="3"/>
  <c r="E40" i="3"/>
  <c r="F40" i="3"/>
  <c r="G40" i="3"/>
  <c r="H40" i="3"/>
  <c r="I40" i="3"/>
  <c r="J40" i="3"/>
  <c r="P40" i="3" s="1"/>
  <c r="K40" i="3"/>
  <c r="L40" i="3"/>
  <c r="M40" i="3"/>
  <c r="S40" i="3" s="1"/>
  <c r="N40" i="3"/>
  <c r="R40" i="3" s="1"/>
  <c r="O40" i="3"/>
  <c r="Q40" i="3"/>
  <c r="U40" i="3" s="1"/>
  <c r="V40" i="3"/>
  <c r="E42" i="3"/>
  <c r="T42" i="3" s="1"/>
  <c r="P42" i="3"/>
  <c r="Q42" i="3"/>
  <c r="R42" i="3"/>
  <c r="S42" i="3"/>
  <c r="E43" i="3"/>
  <c r="T43" i="3" s="1"/>
  <c r="P43" i="3"/>
  <c r="Q43" i="3"/>
  <c r="R43" i="3"/>
  <c r="S43" i="3"/>
  <c r="E44" i="3"/>
  <c r="U44" i="3" s="1"/>
  <c r="P44" i="3"/>
  <c r="T44" i="3" s="1"/>
  <c r="Q44" i="3"/>
  <c r="R44" i="3"/>
  <c r="S44" i="3"/>
  <c r="E45" i="3"/>
  <c r="P45" i="3"/>
  <c r="Q45" i="3"/>
  <c r="R45" i="3"/>
  <c r="S45" i="3"/>
  <c r="T45" i="3"/>
  <c r="U45" i="3"/>
  <c r="E46" i="3"/>
  <c r="T46" i="3" s="1"/>
  <c r="P46" i="3"/>
  <c r="Q46" i="3"/>
  <c r="R46" i="3"/>
  <c r="S46" i="3"/>
  <c r="U46" i="3"/>
  <c r="E47" i="3"/>
  <c r="U47" i="3" s="1"/>
  <c r="P47" i="3"/>
  <c r="Q47" i="3"/>
  <c r="R47" i="3"/>
  <c r="S47" i="3"/>
  <c r="T47" i="3"/>
  <c r="E48" i="3"/>
  <c r="T48" i="3" s="1"/>
  <c r="P48" i="3"/>
  <c r="Q48" i="3"/>
  <c r="R48" i="3"/>
  <c r="S48" i="3"/>
  <c r="E49" i="3"/>
  <c r="P49" i="3"/>
  <c r="Q49" i="3"/>
  <c r="R49" i="3"/>
  <c r="S49" i="3"/>
  <c r="T49" i="3"/>
  <c r="U49" i="3"/>
  <c r="E50" i="3"/>
  <c r="T50" i="3" s="1"/>
  <c r="P50" i="3"/>
  <c r="Q50" i="3"/>
  <c r="R50" i="3"/>
  <c r="S50" i="3"/>
  <c r="E51" i="3"/>
  <c r="T51" i="3" s="1"/>
  <c r="P51" i="3"/>
  <c r="Q51" i="3"/>
  <c r="R51" i="3"/>
  <c r="S51" i="3"/>
  <c r="E52" i="3"/>
  <c r="U52" i="3" s="1"/>
  <c r="P52" i="3"/>
  <c r="Q52" i="3"/>
  <c r="R52" i="3"/>
  <c r="S52" i="3"/>
  <c r="T52" i="3"/>
  <c r="B53" i="3"/>
  <c r="C53" i="3"/>
  <c r="E53" i="3"/>
  <c r="F53" i="3"/>
  <c r="G53" i="3"/>
  <c r="H53" i="3"/>
  <c r="I53" i="3"/>
  <c r="J53" i="3"/>
  <c r="K53" i="3"/>
  <c r="L53" i="3"/>
  <c r="R53" i="3" s="1"/>
  <c r="M53" i="3"/>
  <c r="S53" i="3" s="1"/>
  <c r="N53" i="3"/>
  <c r="O53" i="3"/>
  <c r="P53" i="3"/>
  <c r="Q53" i="3"/>
  <c r="V53" i="3"/>
  <c r="E55" i="3"/>
  <c r="P55" i="3"/>
  <c r="Q55" i="3"/>
  <c r="R55" i="3"/>
  <c r="S55" i="3"/>
  <c r="T55" i="3"/>
  <c r="U55" i="3"/>
  <c r="E56" i="3"/>
  <c r="T56" i="3" s="1"/>
  <c r="P56" i="3"/>
  <c r="Q56" i="3"/>
  <c r="R56" i="3"/>
  <c r="S56" i="3"/>
  <c r="E57" i="3"/>
  <c r="T57" i="3" s="1"/>
  <c r="P57" i="3"/>
  <c r="Q57" i="3"/>
  <c r="R57" i="3"/>
  <c r="S57" i="3"/>
  <c r="E58" i="3"/>
  <c r="U58" i="3" s="1"/>
  <c r="P58" i="3"/>
  <c r="Q58" i="3"/>
  <c r="R58" i="3"/>
  <c r="S58" i="3"/>
  <c r="T58" i="3"/>
  <c r="B59" i="3"/>
  <c r="C59" i="3"/>
  <c r="E59" i="3"/>
  <c r="T59" i="3" s="1"/>
  <c r="F59" i="3"/>
  <c r="G59" i="3"/>
  <c r="H59" i="3"/>
  <c r="I59" i="3"/>
  <c r="J59" i="3"/>
  <c r="K59" i="3"/>
  <c r="L59" i="3"/>
  <c r="R59" i="3" s="1"/>
  <c r="M59" i="3"/>
  <c r="S59" i="3" s="1"/>
  <c r="N59" i="3"/>
  <c r="O59" i="3"/>
  <c r="P59" i="3"/>
  <c r="Q59" i="3"/>
  <c r="U59" i="3"/>
  <c r="V59" i="3"/>
  <c r="E61" i="3"/>
  <c r="P61" i="3"/>
  <c r="Q61" i="3"/>
  <c r="R61" i="3"/>
  <c r="S61" i="3"/>
  <c r="T61" i="3"/>
  <c r="U61" i="3"/>
  <c r="E62" i="3"/>
  <c r="T62" i="3" s="1"/>
  <c r="P62" i="3"/>
  <c r="Q62" i="3"/>
  <c r="R62" i="3"/>
  <c r="S62" i="3"/>
  <c r="E63" i="3"/>
  <c r="T63" i="3" s="1"/>
  <c r="P63" i="3"/>
  <c r="Q63" i="3"/>
  <c r="R63" i="3"/>
  <c r="S63" i="3"/>
  <c r="E64" i="3"/>
  <c r="U64" i="3" s="1"/>
  <c r="P64" i="3"/>
  <c r="Q64" i="3"/>
  <c r="R64" i="3"/>
  <c r="S64" i="3"/>
  <c r="T64" i="3"/>
  <c r="E65" i="3"/>
  <c r="P65" i="3"/>
  <c r="Q65" i="3"/>
  <c r="R65" i="3"/>
  <c r="S65" i="3"/>
  <c r="T65" i="3"/>
  <c r="U65" i="3"/>
  <c r="B66" i="3"/>
  <c r="C66" i="3"/>
  <c r="E66" i="3"/>
  <c r="F66" i="3"/>
  <c r="G66" i="3"/>
  <c r="H66" i="3"/>
  <c r="I66" i="3"/>
  <c r="J66" i="3"/>
  <c r="P66" i="3" s="1"/>
  <c r="K66" i="3"/>
  <c r="L66" i="3"/>
  <c r="M66" i="3"/>
  <c r="S66" i="3" s="1"/>
  <c r="N66" i="3"/>
  <c r="O66" i="3"/>
  <c r="Q66" i="3"/>
  <c r="R66" i="3"/>
  <c r="V66" i="3"/>
  <c r="B67" i="3"/>
  <c r="C67" i="3"/>
  <c r="E67" i="3"/>
  <c r="F67" i="3"/>
  <c r="G67" i="3"/>
  <c r="H67" i="3"/>
  <c r="I67" i="3"/>
  <c r="J67" i="3"/>
  <c r="P67" i="3" s="1"/>
  <c r="K67" i="3"/>
  <c r="Q67" i="3" s="1"/>
  <c r="U67" i="3" s="1"/>
  <c r="L67" i="3"/>
  <c r="M67" i="3"/>
  <c r="S67" i="3" s="1"/>
  <c r="N67" i="3"/>
  <c r="R67" i="3" s="1"/>
  <c r="O67" i="3"/>
  <c r="V67" i="3"/>
  <c r="E69" i="3"/>
  <c r="T69" i="3" s="1"/>
  <c r="P69" i="3"/>
  <c r="Q69" i="3"/>
  <c r="R69" i="3"/>
  <c r="S69" i="3"/>
  <c r="U69" i="3"/>
  <c r="E70" i="3"/>
  <c r="U70" i="3" s="1"/>
  <c r="P70" i="3"/>
  <c r="Q70" i="3"/>
  <c r="R70" i="3"/>
  <c r="S70" i="3"/>
  <c r="T70" i="3"/>
  <c r="B71" i="3"/>
  <c r="E71" i="3" s="1"/>
  <c r="C71" i="3"/>
  <c r="F71" i="3"/>
  <c r="G71" i="3"/>
  <c r="H71" i="3"/>
  <c r="I71" i="3"/>
  <c r="J71" i="3"/>
  <c r="K71" i="3"/>
  <c r="Q71" i="3" s="1"/>
  <c r="L71" i="3"/>
  <c r="P71" i="3" s="1"/>
  <c r="M71" i="3"/>
  <c r="N71" i="3"/>
  <c r="O71" i="3"/>
  <c r="S71" i="3"/>
  <c r="T71" i="3"/>
  <c r="U71" i="3"/>
  <c r="V71" i="3"/>
  <c r="B72" i="3"/>
  <c r="C72" i="3"/>
  <c r="E72" i="3"/>
  <c r="F72" i="3"/>
  <c r="G72" i="3"/>
  <c r="H72" i="3"/>
  <c r="I72" i="3"/>
  <c r="J72" i="3"/>
  <c r="K72" i="3"/>
  <c r="Q72" i="3" s="1"/>
  <c r="L72" i="3"/>
  <c r="R72" i="3" s="1"/>
  <c r="M72" i="3"/>
  <c r="S72" i="3" s="1"/>
  <c r="N72" i="3"/>
  <c r="O72" i="3"/>
  <c r="P72" i="3"/>
  <c r="T72" i="3"/>
  <c r="U72" i="3"/>
  <c r="V72" i="3"/>
  <c r="B73" i="3"/>
  <c r="E73" i="3" s="1"/>
  <c r="C73" i="3"/>
  <c r="F73" i="3"/>
  <c r="G73" i="3"/>
  <c r="H73" i="3"/>
  <c r="P73" i="3" s="1"/>
  <c r="I73" i="3"/>
  <c r="Q73" i="3" s="1"/>
  <c r="J73" i="3"/>
  <c r="K73" i="3"/>
  <c r="L73" i="3"/>
  <c r="R73" i="3" s="1"/>
  <c r="M73" i="3"/>
  <c r="N73" i="3"/>
  <c r="O73" i="3"/>
  <c r="S73" i="3"/>
  <c r="V73" i="3"/>
  <c r="A77" i="3"/>
  <c r="B80" i="3"/>
  <c r="C80" i="3"/>
  <c r="D80" i="3"/>
  <c r="E80" i="3"/>
  <c r="F80" i="3"/>
  <c r="G80" i="3"/>
  <c r="H80" i="3"/>
  <c r="I80" i="3"/>
  <c r="J80" i="3"/>
  <c r="K80" i="3"/>
  <c r="L80" i="3"/>
  <c r="M80" i="3"/>
  <c r="V80" i="3"/>
  <c r="W80" i="3"/>
  <c r="E81" i="3"/>
  <c r="E82" i="3"/>
  <c r="E83" i="3"/>
  <c r="E84" i="3"/>
  <c r="E87" i="3"/>
  <c r="P87" i="3"/>
  <c r="Q87" i="3"/>
  <c r="R87" i="3"/>
  <c r="S87" i="3"/>
  <c r="T87" i="3"/>
  <c r="U87" i="3"/>
  <c r="E88" i="3"/>
  <c r="T88" i="3" s="1"/>
  <c r="P88" i="3"/>
  <c r="Q88" i="3"/>
  <c r="R88" i="3"/>
  <c r="S88" i="3"/>
  <c r="E89" i="3"/>
  <c r="T89" i="3" s="1"/>
  <c r="P89" i="3"/>
  <c r="Q89" i="3"/>
  <c r="R89" i="3"/>
  <c r="S89" i="3"/>
  <c r="E90" i="3"/>
  <c r="U90" i="3" s="1"/>
  <c r="P90" i="3"/>
  <c r="Q90" i="3"/>
  <c r="R90" i="3"/>
  <c r="S90" i="3"/>
  <c r="T90" i="3"/>
  <c r="E91" i="3"/>
  <c r="P91" i="3"/>
  <c r="Q91" i="3"/>
  <c r="R91" i="3"/>
  <c r="S91" i="3"/>
  <c r="T91" i="3"/>
  <c r="U91" i="3"/>
  <c r="E92" i="3"/>
  <c r="T92" i="3" s="1"/>
  <c r="P92" i="3"/>
  <c r="Q92" i="3"/>
  <c r="R92" i="3"/>
  <c r="S92" i="3"/>
  <c r="U92" i="3"/>
  <c r="E93" i="3"/>
  <c r="U93" i="3" s="1"/>
  <c r="P93" i="3"/>
  <c r="Q93" i="3"/>
  <c r="R93" i="3"/>
  <c r="S93" i="3"/>
  <c r="T93" i="3"/>
  <c r="E94" i="3"/>
  <c r="U94" i="3" s="1"/>
  <c r="P94" i="3"/>
  <c r="Q94" i="3"/>
  <c r="R94" i="3"/>
  <c r="S94" i="3"/>
  <c r="B96" i="3"/>
  <c r="C96" i="3"/>
  <c r="C113" i="3" s="1"/>
  <c r="D96" i="3"/>
  <c r="D113" i="3" s="1"/>
  <c r="F96" i="3"/>
  <c r="G96" i="3"/>
  <c r="H96" i="3"/>
  <c r="I96" i="3"/>
  <c r="I113" i="3" s="1"/>
  <c r="J96" i="3"/>
  <c r="K96" i="3"/>
  <c r="K113" i="3" s="1"/>
  <c r="L96" i="3"/>
  <c r="L113" i="3" s="1"/>
  <c r="R113" i="3" s="1"/>
  <c r="M96" i="3"/>
  <c r="S96" i="3"/>
  <c r="V96" i="3"/>
  <c r="W96" i="3"/>
  <c r="W113" i="3" s="1"/>
  <c r="E97" i="3"/>
  <c r="E96" i="3" s="1"/>
  <c r="R97" i="3"/>
  <c r="S97" i="3"/>
  <c r="E98" i="3"/>
  <c r="T98" i="3" s="1"/>
  <c r="R98" i="3"/>
  <c r="S98" i="3"/>
  <c r="E99" i="3"/>
  <c r="U99" i="3" s="1"/>
  <c r="R99" i="3"/>
  <c r="S99" i="3"/>
  <c r="T99" i="3"/>
  <c r="E100" i="3"/>
  <c r="T100" i="3" s="1"/>
  <c r="R100" i="3"/>
  <c r="S100" i="3"/>
  <c r="E101" i="3"/>
  <c r="R101" i="3"/>
  <c r="S101" i="3"/>
  <c r="T101" i="3"/>
  <c r="U101" i="3"/>
  <c r="E102" i="3"/>
  <c r="R102" i="3"/>
  <c r="S102" i="3"/>
  <c r="T102" i="3"/>
  <c r="U102" i="3"/>
  <c r="E103" i="3"/>
  <c r="U103" i="3" s="1"/>
  <c r="R103" i="3"/>
  <c r="S103" i="3"/>
  <c r="T103" i="3"/>
  <c r="E104" i="3"/>
  <c r="T104" i="3" s="1"/>
  <c r="R104" i="3"/>
  <c r="S104" i="3"/>
  <c r="U104" i="3"/>
  <c r="E105" i="3"/>
  <c r="T105" i="3" s="1"/>
  <c r="R105" i="3"/>
  <c r="S105" i="3"/>
  <c r="E106" i="3"/>
  <c r="T106" i="3" s="1"/>
  <c r="R106" i="3"/>
  <c r="S106" i="3"/>
  <c r="E107" i="3"/>
  <c r="R107" i="3"/>
  <c r="S107" i="3"/>
  <c r="T107" i="3"/>
  <c r="U107" i="3"/>
  <c r="E108" i="3"/>
  <c r="T108" i="3" s="1"/>
  <c r="R108" i="3"/>
  <c r="S108" i="3"/>
  <c r="E109" i="3"/>
  <c r="R109" i="3"/>
  <c r="S109" i="3"/>
  <c r="T109" i="3"/>
  <c r="U109" i="3"/>
  <c r="E110" i="3"/>
  <c r="R110" i="3"/>
  <c r="S110" i="3"/>
  <c r="T110" i="3"/>
  <c r="U110" i="3"/>
  <c r="E111" i="3"/>
  <c r="U111" i="3" s="1"/>
  <c r="R111" i="3"/>
  <c r="S111" i="3"/>
  <c r="T111" i="3"/>
  <c r="R112" i="3"/>
  <c r="S112" i="3"/>
  <c r="T112" i="3"/>
  <c r="U112" i="3"/>
  <c r="B113" i="3"/>
  <c r="F113" i="3"/>
  <c r="G113" i="3"/>
  <c r="H113" i="3"/>
  <c r="J113" i="3"/>
  <c r="M113" i="3"/>
  <c r="N113" i="3"/>
  <c r="O113" i="3"/>
  <c r="P113" i="3"/>
  <c r="Q113" i="3"/>
  <c r="S113" i="3"/>
  <c r="V113" i="3"/>
  <c r="B114" i="3"/>
  <c r="C114" i="3"/>
  <c r="D114" i="3"/>
  <c r="E114" i="3"/>
  <c r="F114" i="3"/>
  <c r="G114" i="3"/>
  <c r="H114" i="3"/>
  <c r="I114" i="3"/>
  <c r="J114" i="3"/>
  <c r="K114" i="3"/>
  <c r="L114" i="3"/>
  <c r="R114" i="3" s="1"/>
  <c r="M114" i="3"/>
  <c r="S114" i="3" s="1"/>
  <c r="N114" i="3"/>
  <c r="O114" i="3"/>
  <c r="P114" i="3"/>
  <c r="Q114" i="3"/>
  <c r="T114" i="3"/>
  <c r="U114" i="3"/>
  <c r="V114" i="3"/>
  <c r="W114" i="3"/>
  <c r="T113" i="4" l="1"/>
  <c r="U113" i="4"/>
  <c r="T15" i="3"/>
  <c r="T96" i="3"/>
  <c r="E113" i="3"/>
  <c r="U96" i="3"/>
  <c r="U73" i="3"/>
  <c r="T30" i="3"/>
  <c r="U30" i="3"/>
  <c r="T24" i="3"/>
  <c r="U24" i="3"/>
  <c r="T33" i="3"/>
  <c r="P15" i="3"/>
  <c r="R71" i="3"/>
  <c r="T67" i="3"/>
  <c r="R24" i="3"/>
  <c r="U9" i="3"/>
  <c r="U48" i="3"/>
  <c r="U105" i="3"/>
  <c r="T94" i="3"/>
  <c r="U53" i="3"/>
  <c r="U15" i="3"/>
  <c r="T10" i="3"/>
  <c r="U100" i="3"/>
  <c r="T97" i="3"/>
  <c r="U88" i="3"/>
  <c r="U66" i="3"/>
  <c r="U62" i="3"/>
  <c r="U56" i="3"/>
  <c r="T53" i="3"/>
  <c r="U50" i="3"/>
  <c r="U42" i="3"/>
  <c r="U36" i="3"/>
  <c r="U18" i="3"/>
  <c r="U12" i="3"/>
  <c r="U108" i="3"/>
  <c r="R96" i="3"/>
  <c r="U89" i="3"/>
  <c r="T66" i="3"/>
  <c r="U63" i="3"/>
  <c r="U57" i="3"/>
  <c r="U51" i="3"/>
  <c r="U43" i="3"/>
  <c r="T40" i="3"/>
  <c r="U37" i="3"/>
  <c r="S33" i="3"/>
  <c r="U19" i="3"/>
  <c r="U13" i="3"/>
  <c r="T12" i="3"/>
  <c r="U97" i="3"/>
  <c r="U106" i="3"/>
  <c r="U98" i="3"/>
  <c r="E9" i="2"/>
  <c r="T15" i="2" s="1"/>
  <c r="P9" i="2"/>
  <c r="Q9" i="2"/>
  <c r="R9" i="2"/>
  <c r="S9" i="2"/>
  <c r="U9" i="2"/>
  <c r="E10" i="2"/>
  <c r="P10" i="2"/>
  <c r="Q10" i="2"/>
  <c r="R10" i="2"/>
  <c r="S10" i="2"/>
  <c r="E11" i="2"/>
  <c r="T11" i="2" s="1"/>
  <c r="P11" i="2"/>
  <c r="Q11" i="2"/>
  <c r="R11" i="2"/>
  <c r="S11" i="2"/>
  <c r="E12" i="2"/>
  <c r="P12" i="2"/>
  <c r="Q12" i="2"/>
  <c r="R12" i="2"/>
  <c r="S12" i="2"/>
  <c r="T12" i="2"/>
  <c r="U12" i="2"/>
  <c r="E13" i="2"/>
  <c r="T13" i="2" s="1"/>
  <c r="P13" i="2"/>
  <c r="Q13" i="2"/>
  <c r="U13" i="2" s="1"/>
  <c r="R13" i="2"/>
  <c r="S13" i="2"/>
  <c r="E14" i="2"/>
  <c r="U14" i="2" s="1"/>
  <c r="P14" i="2"/>
  <c r="Q14" i="2"/>
  <c r="R14" i="2"/>
  <c r="S14" i="2"/>
  <c r="T14" i="2"/>
  <c r="B15" i="2"/>
  <c r="E15" i="2" s="1"/>
  <c r="C15" i="2"/>
  <c r="F15" i="2"/>
  <c r="G15" i="2"/>
  <c r="H15" i="2"/>
  <c r="P15" i="2" s="1"/>
  <c r="I15" i="2"/>
  <c r="J15" i="2"/>
  <c r="K15" i="2"/>
  <c r="Q15" i="2" s="1"/>
  <c r="L15" i="2"/>
  <c r="R15" i="2" s="1"/>
  <c r="M15" i="2"/>
  <c r="N15" i="2"/>
  <c r="O15" i="2"/>
  <c r="S15" i="2" s="1"/>
  <c r="V15" i="2"/>
  <c r="W15" i="2"/>
  <c r="E17" i="2"/>
  <c r="T17" i="2" s="1"/>
  <c r="P17" i="2"/>
  <c r="Q17" i="2"/>
  <c r="R17" i="2"/>
  <c r="S17" i="2"/>
  <c r="E18" i="2"/>
  <c r="T18" i="2" s="1"/>
  <c r="P18" i="2"/>
  <c r="Q18" i="2"/>
  <c r="R18" i="2"/>
  <c r="S18" i="2"/>
  <c r="E19" i="2"/>
  <c r="P19" i="2"/>
  <c r="T19" i="2" s="1"/>
  <c r="Q19" i="2"/>
  <c r="U19" i="2" s="1"/>
  <c r="R19" i="2"/>
  <c r="S19" i="2"/>
  <c r="E20" i="2"/>
  <c r="T20" i="2" s="1"/>
  <c r="P20" i="2"/>
  <c r="Q20" i="2"/>
  <c r="U20" i="2" s="1"/>
  <c r="R20" i="2"/>
  <c r="S20" i="2"/>
  <c r="E21" i="2"/>
  <c r="U21" i="2" s="1"/>
  <c r="P21" i="2"/>
  <c r="Q21" i="2"/>
  <c r="R21" i="2"/>
  <c r="S21" i="2"/>
  <c r="T21" i="2"/>
  <c r="E22" i="2"/>
  <c r="P22" i="2"/>
  <c r="Q22" i="2"/>
  <c r="R22" i="2"/>
  <c r="S22" i="2"/>
  <c r="T22" i="2"/>
  <c r="U22" i="2"/>
  <c r="E23" i="2"/>
  <c r="P23" i="2"/>
  <c r="Q23" i="2"/>
  <c r="R23" i="2"/>
  <c r="S23" i="2"/>
  <c r="T23" i="2"/>
  <c r="U23" i="2"/>
  <c r="B24" i="2"/>
  <c r="E24" i="2" s="1"/>
  <c r="C24" i="2"/>
  <c r="F24" i="2"/>
  <c r="G24" i="2"/>
  <c r="H24" i="2"/>
  <c r="I24" i="2"/>
  <c r="J24" i="2"/>
  <c r="P24" i="2" s="1"/>
  <c r="K24" i="2"/>
  <c r="L24" i="2"/>
  <c r="M24" i="2"/>
  <c r="N24" i="2"/>
  <c r="O24" i="2"/>
  <c r="Q24" i="2"/>
  <c r="R24" i="2"/>
  <c r="S24" i="2"/>
  <c r="V24" i="2"/>
  <c r="W24" i="2"/>
  <c r="E26" i="2"/>
  <c r="P26" i="2"/>
  <c r="Q26" i="2"/>
  <c r="R26" i="2"/>
  <c r="S26" i="2"/>
  <c r="T26" i="2"/>
  <c r="U26" i="2"/>
  <c r="E27" i="2"/>
  <c r="T27" i="2" s="1"/>
  <c r="P27" i="2"/>
  <c r="Q27" i="2"/>
  <c r="R27" i="2"/>
  <c r="S27" i="2"/>
  <c r="U27" i="2"/>
  <c r="E28" i="2"/>
  <c r="U28" i="2" s="1"/>
  <c r="P28" i="2"/>
  <c r="Q28" i="2"/>
  <c r="R28" i="2"/>
  <c r="S28" i="2"/>
  <c r="T28" i="2"/>
  <c r="E29" i="2"/>
  <c r="P29" i="2"/>
  <c r="Q29" i="2"/>
  <c r="R29" i="2"/>
  <c r="S29" i="2"/>
  <c r="T29" i="2"/>
  <c r="U29" i="2"/>
  <c r="B30" i="2"/>
  <c r="C30" i="2"/>
  <c r="E30" i="2" s="1"/>
  <c r="F30" i="2"/>
  <c r="G30" i="2"/>
  <c r="H30" i="2"/>
  <c r="I30" i="2"/>
  <c r="J30" i="2"/>
  <c r="K30" i="2"/>
  <c r="L30" i="2"/>
  <c r="M30" i="2"/>
  <c r="S30" i="2" s="1"/>
  <c r="N30" i="2"/>
  <c r="O30" i="2"/>
  <c r="P30" i="2"/>
  <c r="Q30" i="2"/>
  <c r="R30" i="2"/>
  <c r="V30" i="2"/>
  <c r="W30" i="2"/>
  <c r="E32" i="2"/>
  <c r="T32" i="2" s="1"/>
  <c r="P32" i="2"/>
  <c r="Q32" i="2"/>
  <c r="R32" i="2"/>
  <c r="S32" i="2"/>
  <c r="B33" i="2"/>
  <c r="C33" i="2"/>
  <c r="E33" i="2"/>
  <c r="F33" i="2"/>
  <c r="G33" i="2"/>
  <c r="H33" i="2"/>
  <c r="I33" i="2"/>
  <c r="J33" i="2"/>
  <c r="K33" i="2"/>
  <c r="L33" i="2"/>
  <c r="P33" i="2" s="1"/>
  <c r="M33" i="2"/>
  <c r="Q33" i="2" s="1"/>
  <c r="U33" i="2" s="1"/>
  <c r="N33" i="2"/>
  <c r="O33" i="2"/>
  <c r="V33" i="2"/>
  <c r="E35" i="2"/>
  <c r="P35" i="2"/>
  <c r="Q35" i="2"/>
  <c r="R35" i="2"/>
  <c r="S35" i="2"/>
  <c r="T35" i="2"/>
  <c r="U35" i="2"/>
  <c r="E36" i="2"/>
  <c r="T36" i="2" s="1"/>
  <c r="P36" i="2"/>
  <c r="Q36" i="2"/>
  <c r="R36" i="2"/>
  <c r="S36" i="2"/>
  <c r="U36" i="2"/>
  <c r="E37" i="2"/>
  <c r="T37" i="2" s="1"/>
  <c r="P37" i="2"/>
  <c r="Q37" i="2"/>
  <c r="R37" i="2"/>
  <c r="S37" i="2"/>
  <c r="E38" i="2"/>
  <c r="T38" i="2" s="1"/>
  <c r="P38" i="2"/>
  <c r="Q38" i="2"/>
  <c r="R38" i="2"/>
  <c r="S38" i="2"/>
  <c r="E39" i="2"/>
  <c r="P39" i="2"/>
  <c r="Q39" i="2"/>
  <c r="R39" i="2"/>
  <c r="S39" i="2"/>
  <c r="T39" i="2"/>
  <c r="U39" i="2"/>
  <c r="B40" i="2"/>
  <c r="C40" i="2"/>
  <c r="E40" i="2"/>
  <c r="F40" i="2"/>
  <c r="G40" i="2"/>
  <c r="H40" i="2"/>
  <c r="I40" i="2"/>
  <c r="J40" i="2"/>
  <c r="P40" i="2" s="1"/>
  <c r="K40" i="2"/>
  <c r="L40" i="2"/>
  <c r="M40" i="2"/>
  <c r="Q40" i="2" s="1"/>
  <c r="U40" i="2" s="1"/>
  <c r="N40" i="2"/>
  <c r="R40" i="2" s="1"/>
  <c r="O40" i="2"/>
  <c r="V40" i="2"/>
  <c r="W40" i="2"/>
  <c r="E42" i="2"/>
  <c r="P42" i="2"/>
  <c r="Q42" i="2"/>
  <c r="R42" i="2"/>
  <c r="S42" i="2"/>
  <c r="T42" i="2"/>
  <c r="U42" i="2"/>
  <c r="E43" i="2"/>
  <c r="T43" i="2" s="1"/>
  <c r="P43" i="2"/>
  <c r="Q43" i="2"/>
  <c r="R43" i="2"/>
  <c r="S43" i="2"/>
  <c r="U43" i="2"/>
  <c r="E44" i="2"/>
  <c r="T44" i="2" s="1"/>
  <c r="P44" i="2"/>
  <c r="Q44" i="2"/>
  <c r="R44" i="2"/>
  <c r="S44" i="2"/>
  <c r="E45" i="2"/>
  <c r="U53" i="2" s="1"/>
  <c r="P45" i="2"/>
  <c r="Q45" i="2"/>
  <c r="R45" i="2"/>
  <c r="S45" i="2"/>
  <c r="E46" i="2"/>
  <c r="P46" i="2"/>
  <c r="Q46" i="2"/>
  <c r="R46" i="2"/>
  <c r="S46" i="2"/>
  <c r="T46" i="2"/>
  <c r="U46" i="2"/>
  <c r="E47" i="2"/>
  <c r="T47" i="2" s="1"/>
  <c r="P47" i="2"/>
  <c r="Q47" i="2"/>
  <c r="R47" i="2"/>
  <c r="S47" i="2"/>
  <c r="U47" i="2"/>
  <c r="E48" i="2"/>
  <c r="U48" i="2" s="1"/>
  <c r="P48" i="2"/>
  <c r="Q48" i="2"/>
  <c r="R48" i="2"/>
  <c r="S48" i="2"/>
  <c r="T48" i="2"/>
  <c r="E49" i="2"/>
  <c r="P49" i="2"/>
  <c r="Q49" i="2"/>
  <c r="R49" i="2"/>
  <c r="S49" i="2"/>
  <c r="T49" i="2"/>
  <c r="U49" i="2"/>
  <c r="E50" i="2"/>
  <c r="P50" i="2"/>
  <c r="Q50" i="2"/>
  <c r="R50" i="2"/>
  <c r="S50" i="2"/>
  <c r="T50" i="2"/>
  <c r="U50" i="2"/>
  <c r="E51" i="2"/>
  <c r="T51" i="2" s="1"/>
  <c r="P51" i="2"/>
  <c r="Q51" i="2"/>
  <c r="R51" i="2"/>
  <c r="S51" i="2"/>
  <c r="U51" i="2"/>
  <c r="E52" i="2"/>
  <c r="T52" i="2" s="1"/>
  <c r="P52" i="2"/>
  <c r="Q52" i="2"/>
  <c r="R52" i="2"/>
  <c r="S52" i="2"/>
  <c r="B53" i="2"/>
  <c r="E53" i="2" s="1"/>
  <c r="C53" i="2"/>
  <c r="F53" i="2"/>
  <c r="G53" i="2"/>
  <c r="H53" i="2"/>
  <c r="I53" i="2"/>
  <c r="J53" i="2"/>
  <c r="K53" i="2"/>
  <c r="Q53" i="2" s="1"/>
  <c r="L53" i="2"/>
  <c r="P53" i="2" s="1"/>
  <c r="T53" i="2" s="1"/>
  <c r="M53" i="2"/>
  <c r="N53" i="2"/>
  <c r="O53" i="2"/>
  <c r="S53" i="2"/>
  <c r="V53" i="2"/>
  <c r="W53" i="2"/>
  <c r="E55" i="2"/>
  <c r="U55" i="2" s="1"/>
  <c r="P55" i="2"/>
  <c r="Q55" i="2"/>
  <c r="R55" i="2"/>
  <c r="S55" i="2"/>
  <c r="T55" i="2"/>
  <c r="E56" i="2"/>
  <c r="P56" i="2"/>
  <c r="Q56" i="2"/>
  <c r="R56" i="2"/>
  <c r="S56" i="2"/>
  <c r="T56" i="2"/>
  <c r="U56" i="2"/>
  <c r="E57" i="2"/>
  <c r="P57" i="2"/>
  <c r="Q57" i="2"/>
  <c r="R57" i="2"/>
  <c r="S57" i="2"/>
  <c r="T57" i="2"/>
  <c r="U57" i="2"/>
  <c r="E58" i="2"/>
  <c r="T58" i="2" s="1"/>
  <c r="P58" i="2"/>
  <c r="Q58" i="2"/>
  <c r="R58" i="2"/>
  <c r="S58" i="2"/>
  <c r="U58" i="2"/>
  <c r="B59" i="2"/>
  <c r="E59" i="2" s="1"/>
  <c r="C59" i="2"/>
  <c r="F59" i="2"/>
  <c r="G59" i="2"/>
  <c r="H59" i="2"/>
  <c r="I59" i="2"/>
  <c r="J59" i="2"/>
  <c r="P59" i="2" s="1"/>
  <c r="K59" i="2"/>
  <c r="Q59" i="2" s="1"/>
  <c r="L59" i="2"/>
  <c r="M59" i="2"/>
  <c r="N59" i="2"/>
  <c r="O59" i="2"/>
  <c r="R59" i="2"/>
  <c r="S59" i="2"/>
  <c r="V59" i="2"/>
  <c r="E61" i="2"/>
  <c r="U61" i="2" s="1"/>
  <c r="P61" i="2"/>
  <c r="Q61" i="2"/>
  <c r="R61" i="2"/>
  <c r="S61" i="2"/>
  <c r="T61" i="2"/>
  <c r="E62" i="2"/>
  <c r="U62" i="2" s="1"/>
  <c r="P62" i="2"/>
  <c r="Q62" i="2"/>
  <c r="R62" i="2"/>
  <c r="S62" i="2"/>
  <c r="T62" i="2"/>
  <c r="E63" i="2"/>
  <c r="P63" i="2"/>
  <c r="Q63" i="2"/>
  <c r="R63" i="2"/>
  <c r="S63" i="2"/>
  <c r="T63" i="2"/>
  <c r="U63" i="2"/>
  <c r="E64" i="2"/>
  <c r="T64" i="2" s="1"/>
  <c r="P64" i="2"/>
  <c r="Q64" i="2"/>
  <c r="R64" i="2"/>
  <c r="S64" i="2"/>
  <c r="U64" i="2"/>
  <c r="E65" i="2"/>
  <c r="U66" i="2" s="1"/>
  <c r="P65" i="2"/>
  <c r="Q65" i="2"/>
  <c r="R65" i="2"/>
  <c r="S65" i="2"/>
  <c r="B66" i="2"/>
  <c r="E66" i="2" s="1"/>
  <c r="C66" i="2"/>
  <c r="F66" i="2"/>
  <c r="G66" i="2"/>
  <c r="H66" i="2"/>
  <c r="I66" i="2"/>
  <c r="J66" i="2"/>
  <c r="K66" i="2"/>
  <c r="Q66" i="2" s="1"/>
  <c r="L66" i="2"/>
  <c r="P66" i="2" s="1"/>
  <c r="M66" i="2"/>
  <c r="N66" i="2"/>
  <c r="O66" i="2"/>
  <c r="S66" i="2"/>
  <c r="V66" i="2"/>
  <c r="B67" i="2"/>
  <c r="E67" i="2" s="1"/>
  <c r="C67" i="2"/>
  <c r="F67" i="2"/>
  <c r="G67" i="2"/>
  <c r="H67" i="2"/>
  <c r="P67" i="2" s="1"/>
  <c r="I67" i="2"/>
  <c r="J67" i="2"/>
  <c r="K67" i="2"/>
  <c r="L67" i="2"/>
  <c r="R67" i="2" s="1"/>
  <c r="M67" i="2"/>
  <c r="N67" i="2"/>
  <c r="O67" i="2"/>
  <c r="Q67" i="2" s="1"/>
  <c r="V67" i="2"/>
  <c r="W67" i="2"/>
  <c r="E69" i="2"/>
  <c r="T72" i="2" s="1"/>
  <c r="P69" i="2"/>
  <c r="Q69" i="2"/>
  <c r="R69" i="2"/>
  <c r="S69" i="2"/>
  <c r="E70" i="2"/>
  <c r="T70" i="2" s="1"/>
  <c r="P70" i="2"/>
  <c r="Q70" i="2"/>
  <c r="R70" i="2"/>
  <c r="S70" i="2"/>
  <c r="B71" i="2"/>
  <c r="C71" i="2"/>
  <c r="E71" i="2"/>
  <c r="F71" i="2"/>
  <c r="G71" i="2"/>
  <c r="H71" i="2"/>
  <c r="I71" i="2"/>
  <c r="J71" i="2"/>
  <c r="K71" i="2"/>
  <c r="L71" i="2"/>
  <c r="P71" i="2" s="1"/>
  <c r="M71" i="2"/>
  <c r="Q71" i="2" s="1"/>
  <c r="N71" i="2"/>
  <c r="O71" i="2"/>
  <c r="U71" i="2"/>
  <c r="V71" i="2"/>
  <c r="W71" i="2"/>
  <c r="B72" i="2"/>
  <c r="E72" i="2" s="1"/>
  <c r="C72" i="2"/>
  <c r="F72" i="2"/>
  <c r="G72" i="2"/>
  <c r="H72" i="2"/>
  <c r="I72" i="2"/>
  <c r="J72" i="2"/>
  <c r="K72" i="2"/>
  <c r="L72" i="2"/>
  <c r="R72" i="2" s="1"/>
  <c r="M72" i="2"/>
  <c r="N72" i="2"/>
  <c r="O72" i="2"/>
  <c r="Q72" i="2" s="1"/>
  <c r="P72" i="2"/>
  <c r="V72" i="2"/>
  <c r="W72" i="2"/>
  <c r="B73" i="2"/>
  <c r="E73" i="2" s="1"/>
  <c r="C73" i="2"/>
  <c r="F73" i="2"/>
  <c r="G73" i="2"/>
  <c r="H73" i="2"/>
  <c r="I73" i="2"/>
  <c r="J73" i="2"/>
  <c r="P73" i="2" s="1"/>
  <c r="K73" i="2"/>
  <c r="Q73" i="2" s="1"/>
  <c r="L73" i="2"/>
  <c r="M73" i="2"/>
  <c r="N73" i="2"/>
  <c r="O73" i="2"/>
  <c r="R73" i="2"/>
  <c r="S73" i="2"/>
  <c r="V73" i="2"/>
  <c r="W73" i="2"/>
  <c r="A77" i="2"/>
  <c r="B80" i="2"/>
  <c r="C80" i="2"/>
  <c r="D80" i="2"/>
  <c r="F80" i="2"/>
  <c r="G80" i="2"/>
  <c r="H80" i="2"/>
  <c r="I80" i="2"/>
  <c r="J80" i="2"/>
  <c r="K80" i="2"/>
  <c r="L80" i="2"/>
  <c r="M80" i="2"/>
  <c r="V80" i="2"/>
  <c r="W80" i="2"/>
  <c r="E81" i="2"/>
  <c r="E82" i="2"/>
  <c r="E83" i="2"/>
  <c r="E84" i="2"/>
  <c r="E80" i="2" s="1"/>
  <c r="E87" i="2"/>
  <c r="T87" i="2" s="1"/>
  <c r="P87" i="2"/>
  <c r="Q87" i="2"/>
  <c r="R87" i="2"/>
  <c r="S87" i="2"/>
  <c r="E88" i="2"/>
  <c r="T88" i="2" s="1"/>
  <c r="P88" i="2"/>
  <c r="Q88" i="2"/>
  <c r="R88" i="2"/>
  <c r="S88" i="2"/>
  <c r="E89" i="2"/>
  <c r="P89" i="2"/>
  <c r="Q89" i="2"/>
  <c r="R89" i="2"/>
  <c r="S89" i="2"/>
  <c r="T89" i="2"/>
  <c r="U89" i="2"/>
  <c r="E90" i="2"/>
  <c r="T90" i="2" s="1"/>
  <c r="P90" i="2"/>
  <c r="Q90" i="2"/>
  <c r="R90" i="2"/>
  <c r="S90" i="2"/>
  <c r="U90" i="2"/>
  <c r="E91" i="2"/>
  <c r="U91" i="2" s="1"/>
  <c r="P91" i="2"/>
  <c r="Q91" i="2"/>
  <c r="R91" i="2"/>
  <c r="S91" i="2"/>
  <c r="T91" i="2"/>
  <c r="E92" i="2"/>
  <c r="P92" i="2"/>
  <c r="Q92" i="2"/>
  <c r="R92" i="2"/>
  <c r="S92" i="2"/>
  <c r="T92" i="2"/>
  <c r="U92" i="2"/>
  <c r="E93" i="2"/>
  <c r="P93" i="2"/>
  <c r="Q93" i="2"/>
  <c r="R93" i="2"/>
  <c r="S93" i="2"/>
  <c r="T93" i="2"/>
  <c r="U93" i="2"/>
  <c r="E94" i="2"/>
  <c r="T94" i="2" s="1"/>
  <c r="P94" i="2"/>
  <c r="Q94" i="2"/>
  <c r="R94" i="2"/>
  <c r="S94" i="2"/>
  <c r="U94" i="2"/>
  <c r="B96" i="2"/>
  <c r="B113" i="2" s="1"/>
  <c r="C96" i="2"/>
  <c r="C113" i="2" s="1"/>
  <c r="D96" i="2"/>
  <c r="F96" i="2"/>
  <c r="G96" i="2"/>
  <c r="H96" i="2"/>
  <c r="I96" i="2"/>
  <c r="J96" i="2"/>
  <c r="J113" i="2" s="1"/>
  <c r="K96" i="2"/>
  <c r="K113" i="2" s="1"/>
  <c r="L96" i="2"/>
  <c r="M96" i="2"/>
  <c r="M113" i="2" s="1"/>
  <c r="S113" i="2" s="1"/>
  <c r="R96" i="2"/>
  <c r="V96" i="2"/>
  <c r="V113" i="2" s="1"/>
  <c r="W96" i="2"/>
  <c r="W113" i="2" s="1"/>
  <c r="E97" i="2"/>
  <c r="U97" i="2" s="1"/>
  <c r="R97" i="2"/>
  <c r="S97" i="2"/>
  <c r="T97" i="2"/>
  <c r="E98" i="2"/>
  <c r="T98" i="2" s="1"/>
  <c r="R98" i="2"/>
  <c r="S98" i="2"/>
  <c r="E99" i="2"/>
  <c r="R99" i="2"/>
  <c r="S99" i="2"/>
  <c r="T99" i="2"/>
  <c r="U99" i="2"/>
  <c r="E100" i="2"/>
  <c r="T100" i="2" s="1"/>
  <c r="R100" i="2"/>
  <c r="S100" i="2"/>
  <c r="E101" i="2"/>
  <c r="U101" i="2" s="1"/>
  <c r="R101" i="2"/>
  <c r="S101" i="2"/>
  <c r="T101" i="2"/>
  <c r="E102" i="2"/>
  <c r="T102" i="2" s="1"/>
  <c r="R102" i="2"/>
  <c r="S102" i="2"/>
  <c r="U102" i="2"/>
  <c r="E103" i="2"/>
  <c r="T103" i="2" s="1"/>
  <c r="R103" i="2"/>
  <c r="S103" i="2"/>
  <c r="E104" i="2"/>
  <c r="R104" i="2"/>
  <c r="S104" i="2"/>
  <c r="T104" i="2"/>
  <c r="U104" i="2"/>
  <c r="E105" i="2"/>
  <c r="R105" i="2"/>
  <c r="S105" i="2"/>
  <c r="T105" i="2"/>
  <c r="U105" i="2"/>
  <c r="E106" i="2"/>
  <c r="T106" i="2" s="1"/>
  <c r="R106" i="2"/>
  <c r="S106" i="2"/>
  <c r="E107" i="2"/>
  <c r="R107" i="2"/>
  <c r="S107" i="2"/>
  <c r="T107" i="2"/>
  <c r="U107" i="2"/>
  <c r="E108" i="2"/>
  <c r="T108" i="2" s="1"/>
  <c r="R108" i="2"/>
  <c r="S108" i="2"/>
  <c r="E109" i="2"/>
  <c r="U109" i="2" s="1"/>
  <c r="R109" i="2"/>
  <c r="S109" i="2"/>
  <c r="T109" i="2"/>
  <c r="E110" i="2"/>
  <c r="T110" i="2" s="1"/>
  <c r="R110" i="2"/>
  <c r="S110" i="2"/>
  <c r="U110" i="2"/>
  <c r="E111" i="2"/>
  <c r="T111" i="2" s="1"/>
  <c r="R111" i="2"/>
  <c r="S111" i="2"/>
  <c r="R112" i="2"/>
  <c r="S112" i="2"/>
  <c r="T112" i="2"/>
  <c r="U112" i="2"/>
  <c r="D113" i="2"/>
  <c r="F113" i="2"/>
  <c r="G113" i="2"/>
  <c r="H113" i="2"/>
  <c r="I113" i="2"/>
  <c r="L113" i="2"/>
  <c r="N113" i="2"/>
  <c r="O113" i="2"/>
  <c r="P113" i="2"/>
  <c r="Q113" i="2"/>
  <c r="R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T113" i="3" l="1"/>
  <c r="U113" i="3"/>
  <c r="T59" i="2"/>
  <c r="U59" i="2"/>
  <c r="T73" i="2"/>
  <c r="T30" i="2"/>
  <c r="U30" i="2"/>
  <c r="T24" i="2"/>
  <c r="U24" i="2"/>
  <c r="T33" i="2"/>
  <c r="T66" i="2"/>
  <c r="T71" i="2"/>
  <c r="U87" i="2"/>
  <c r="S71" i="2"/>
  <c r="U69" i="2"/>
  <c r="R66" i="2"/>
  <c r="U65" i="2"/>
  <c r="R53" i="2"/>
  <c r="U52" i="2"/>
  <c r="U44" i="2"/>
  <c r="T40" i="2"/>
  <c r="U37" i="2"/>
  <c r="S33" i="2"/>
  <c r="U17" i="2"/>
  <c r="U10" i="2"/>
  <c r="T9" i="2"/>
  <c r="U108" i="2"/>
  <c r="U100" i="2"/>
  <c r="S96" i="2"/>
  <c r="U88" i="2"/>
  <c r="U72" i="2"/>
  <c r="R71" i="2"/>
  <c r="U70" i="2"/>
  <c r="T69" i="2"/>
  <c r="U67" i="2"/>
  <c r="T65" i="2"/>
  <c r="U45" i="2"/>
  <c r="S40" i="2"/>
  <c r="U38" i="2"/>
  <c r="R33" i="2"/>
  <c r="U32" i="2"/>
  <c r="U18" i="2"/>
  <c r="U15" i="2"/>
  <c r="U11" i="2"/>
  <c r="T10" i="2"/>
  <c r="U111" i="2"/>
  <c r="U103" i="2"/>
  <c r="T67" i="2"/>
  <c r="T45" i="2"/>
  <c r="U106" i="2"/>
  <c r="U98" i="2"/>
  <c r="S72" i="2"/>
  <c r="E96" i="2"/>
  <c r="S67" i="2"/>
  <c r="U73" i="2"/>
  <c r="W114" i="1"/>
  <c r="V114" i="1"/>
  <c r="T114" i="1"/>
  <c r="Q114" i="1"/>
  <c r="P114" i="1"/>
  <c r="O114" i="1"/>
  <c r="N114" i="1"/>
  <c r="M114" i="1"/>
  <c r="S114" i="1" s="1"/>
  <c r="L114" i="1"/>
  <c r="R114" i="1" s="1"/>
  <c r="K114" i="1"/>
  <c r="J114" i="1"/>
  <c r="I114" i="1"/>
  <c r="H114" i="1"/>
  <c r="G114" i="1"/>
  <c r="F114" i="1"/>
  <c r="E114" i="1"/>
  <c r="U114" i="1" s="1"/>
  <c r="D114" i="1"/>
  <c r="C114" i="1"/>
  <c r="B114" i="1"/>
  <c r="Q113" i="1"/>
  <c r="P113" i="1"/>
  <c r="O113" i="1"/>
  <c r="N113" i="1"/>
  <c r="U112" i="1"/>
  <c r="T112" i="1"/>
  <c r="S112" i="1"/>
  <c r="R112" i="1"/>
  <c r="S111" i="1"/>
  <c r="R111" i="1"/>
  <c r="E111" i="1"/>
  <c r="U111" i="1" s="1"/>
  <c r="S110" i="1"/>
  <c r="R110" i="1"/>
  <c r="E110" i="1"/>
  <c r="U110" i="1" s="1"/>
  <c r="S109" i="1"/>
  <c r="R109" i="1"/>
  <c r="E109" i="1"/>
  <c r="U109" i="1" s="1"/>
  <c r="S108" i="1"/>
  <c r="R108" i="1"/>
  <c r="E108" i="1"/>
  <c r="T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T102" i="1" s="1"/>
  <c r="S101" i="1"/>
  <c r="R101" i="1"/>
  <c r="E101" i="1"/>
  <c r="U101" i="1" s="1"/>
  <c r="S100" i="1"/>
  <c r="R100" i="1"/>
  <c r="E100" i="1"/>
  <c r="T100" i="1" s="1"/>
  <c r="S99" i="1"/>
  <c r="R99" i="1"/>
  <c r="E99" i="1"/>
  <c r="U99" i="1" s="1"/>
  <c r="S98" i="1"/>
  <c r="R98" i="1"/>
  <c r="E98" i="1"/>
  <c r="U98" i="1" s="1"/>
  <c r="S97" i="1"/>
  <c r="R97" i="1"/>
  <c r="E97" i="1"/>
  <c r="W96" i="1"/>
  <c r="W113" i="1" s="1"/>
  <c r="V96" i="1"/>
  <c r="V113" i="1" s="1"/>
  <c r="M96" i="1"/>
  <c r="M113" i="1" s="1"/>
  <c r="S113" i="1" s="1"/>
  <c r="L96" i="1"/>
  <c r="R96" i="1" s="1"/>
  <c r="K96" i="1"/>
  <c r="K113" i="1" s="1"/>
  <c r="J96" i="1"/>
  <c r="J113" i="1" s="1"/>
  <c r="I96" i="1"/>
  <c r="I113" i="1" s="1"/>
  <c r="H96" i="1"/>
  <c r="H113" i="1" s="1"/>
  <c r="G96" i="1"/>
  <c r="G113" i="1" s="1"/>
  <c r="F96" i="1"/>
  <c r="F113" i="1" s="1"/>
  <c r="D96" i="1"/>
  <c r="D113" i="1" s="1"/>
  <c r="C96" i="1"/>
  <c r="C113" i="1" s="1"/>
  <c r="B96" i="1"/>
  <c r="B113" i="1" s="1"/>
  <c r="E84" i="1"/>
  <c r="E83" i="1"/>
  <c r="E82" i="1"/>
  <c r="E81" i="1"/>
  <c r="W80" i="1"/>
  <c r="V80" i="1"/>
  <c r="M80" i="1"/>
  <c r="L80" i="1"/>
  <c r="K80" i="1"/>
  <c r="J80" i="1"/>
  <c r="I80" i="1"/>
  <c r="H80" i="1"/>
  <c r="G80" i="1"/>
  <c r="F80" i="1"/>
  <c r="D80" i="1"/>
  <c r="C80" i="1"/>
  <c r="B80" i="1"/>
  <c r="A77" i="1"/>
  <c r="S94" i="1"/>
  <c r="R94" i="1"/>
  <c r="Q94" i="1"/>
  <c r="P94" i="1"/>
  <c r="E94" i="1"/>
  <c r="U94" i="1" s="1"/>
  <c r="S93" i="1"/>
  <c r="R93" i="1"/>
  <c r="Q93" i="1"/>
  <c r="P93" i="1"/>
  <c r="E93" i="1"/>
  <c r="U93" i="1" s="1"/>
  <c r="U92" i="1"/>
  <c r="S92" i="1"/>
  <c r="R92" i="1"/>
  <c r="Q92" i="1"/>
  <c r="P92" i="1"/>
  <c r="E92" i="1"/>
  <c r="T92" i="1" s="1"/>
  <c r="T91" i="1"/>
  <c r="S91" i="1"/>
  <c r="R91" i="1"/>
  <c r="Q91" i="1"/>
  <c r="P91" i="1"/>
  <c r="E91" i="1"/>
  <c r="U91" i="1" s="1"/>
  <c r="T90" i="1"/>
  <c r="S90" i="1"/>
  <c r="R90" i="1"/>
  <c r="Q90" i="1"/>
  <c r="P90" i="1"/>
  <c r="E90" i="1"/>
  <c r="U90" i="1" s="1"/>
  <c r="U89" i="1"/>
  <c r="T89" i="1"/>
  <c r="S89" i="1"/>
  <c r="R89" i="1"/>
  <c r="Q89" i="1"/>
  <c r="P89" i="1"/>
  <c r="E89" i="1"/>
  <c r="S88" i="1"/>
  <c r="R88" i="1"/>
  <c r="Q88" i="1"/>
  <c r="P88" i="1"/>
  <c r="E88" i="1"/>
  <c r="U88" i="1" s="1"/>
  <c r="S87" i="1"/>
  <c r="R87" i="1"/>
  <c r="Q87" i="1"/>
  <c r="P87" i="1"/>
  <c r="E87" i="1"/>
  <c r="U87" i="1" s="1"/>
  <c r="W73" i="1"/>
  <c r="V73" i="1"/>
  <c r="O73" i="1"/>
  <c r="N73" i="1"/>
  <c r="M73" i="1"/>
  <c r="L73" i="1"/>
  <c r="K73" i="1"/>
  <c r="J73" i="1"/>
  <c r="I73" i="1"/>
  <c r="H73" i="1"/>
  <c r="G73" i="1"/>
  <c r="F73" i="1"/>
  <c r="C73" i="1"/>
  <c r="B73" i="1"/>
  <c r="W72" i="1"/>
  <c r="V72" i="1"/>
  <c r="R72" i="1"/>
  <c r="O72" i="1"/>
  <c r="N72" i="1"/>
  <c r="M72" i="1"/>
  <c r="S72" i="1" s="1"/>
  <c r="L72" i="1"/>
  <c r="K72" i="1"/>
  <c r="J72" i="1"/>
  <c r="I72" i="1"/>
  <c r="H72" i="1"/>
  <c r="P72" i="1" s="1"/>
  <c r="G72" i="1"/>
  <c r="F72" i="1"/>
  <c r="E72" i="1"/>
  <c r="C72" i="1"/>
  <c r="B72" i="1"/>
  <c r="W71" i="1"/>
  <c r="V71" i="1"/>
  <c r="R71" i="1"/>
  <c r="O71" i="1"/>
  <c r="N71" i="1"/>
  <c r="M71" i="1"/>
  <c r="S71" i="1" s="1"/>
  <c r="L71" i="1"/>
  <c r="K71" i="1"/>
  <c r="J71" i="1"/>
  <c r="I71" i="1"/>
  <c r="H71" i="1"/>
  <c r="P71" i="1" s="1"/>
  <c r="G71" i="1"/>
  <c r="F71" i="1"/>
  <c r="E71" i="1"/>
  <c r="C71" i="1"/>
  <c r="B71" i="1"/>
  <c r="U70" i="1"/>
  <c r="S70" i="1"/>
  <c r="R70" i="1"/>
  <c r="Q70" i="1"/>
  <c r="P70" i="1"/>
  <c r="E70" i="1"/>
  <c r="S69" i="1"/>
  <c r="R69" i="1"/>
  <c r="Q69" i="1"/>
  <c r="P69" i="1"/>
  <c r="E69" i="1"/>
  <c r="U69" i="1" s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W66" i="1"/>
  <c r="V66" i="1"/>
  <c r="O66" i="1"/>
  <c r="N66" i="1"/>
  <c r="M66" i="1"/>
  <c r="S66" i="1" s="1"/>
  <c r="L66" i="1"/>
  <c r="K66" i="1"/>
  <c r="J66" i="1"/>
  <c r="I66" i="1"/>
  <c r="Q66" i="1" s="1"/>
  <c r="H66" i="1"/>
  <c r="G66" i="1"/>
  <c r="F66" i="1"/>
  <c r="C66" i="1"/>
  <c r="B66" i="1"/>
  <c r="E66" i="1" s="1"/>
  <c r="T65" i="1"/>
  <c r="S65" i="1"/>
  <c r="R65" i="1"/>
  <c r="Q65" i="1"/>
  <c r="P65" i="1"/>
  <c r="E65" i="1"/>
  <c r="U65" i="1" s="1"/>
  <c r="S64" i="1"/>
  <c r="R64" i="1"/>
  <c r="Q64" i="1"/>
  <c r="P64" i="1"/>
  <c r="E64" i="1"/>
  <c r="T64" i="1" s="1"/>
  <c r="S63" i="1"/>
  <c r="R63" i="1"/>
  <c r="Q63" i="1"/>
  <c r="P63" i="1"/>
  <c r="E63" i="1"/>
  <c r="T63" i="1" s="1"/>
  <c r="S62" i="1"/>
  <c r="R62" i="1"/>
  <c r="Q62" i="1"/>
  <c r="P62" i="1"/>
  <c r="E62" i="1"/>
  <c r="U62" i="1" s="1"/>
  <c r="U61" i="1"/>
  <c r="S61" i="1"/>
  <c r="R61" i="1"/>
  <c r="Q61" i="1"/>
  <c r="P61" i="1"/>
  <c r="E61" i="1"/>
  <c r="V59" i="1"/>
  <c r="O59" i="1"/>
  <c r="N59" i="1"/>
  <c r="M59" i="1"/>
  <c r="S59" i="1" s="1"/>
  <c r="L59" i="1"/>
  <c r="R59" i="1" s="1"/>
  <c r="K59" i="1"/>
  <c r="J59" i="1"/>
  <c r="I59" i="1"/>
  <c r="H59" i="1"/>
  <c r="G59" i="1"/>
  <c r="F59" i="1"/>
  <c r="C59" i="1"/>
  <c r="B59" i="1"/>
  <c r="S58" i="1"/>
  <c r="R58" i="1"/>
  <c r="Q58" i="1"/>
  <c r="P58" i="1"/>
  <c r="E58" i="1"/>
  <c r="U58" i="1" s="1"/>
  <c r="U57" i="1"/>
  <c r="S57" i="1"/>
  <c r="R57" i="1"/>
  <c r="Q57" i="1"/>
  <c r="P57" i="1"/>
  <c r="E57" i="1"/>
  <c r="T57" i="1" s="1"/>
  <c r="S56" i="1"/>
  <c r="R56" i="1"/>
  <c r="Q56" i="1"/>
  <c r="P56" i="1"/>
  <c r="E56" i="1"/>
  <c r="U56" i="1" s="1"/>
  <c r="U55" i="1"/>
  <c r="S55" i="1"/>
  <c r="R55" i="1"/>
  <c r="Q55" i="1"/>
  <c r="P55" i="1"/>
  <c r="E55" i="1"/>
  <c r="T55" i="1" s="1"/>
  <c r="W53" i="1"/>
  <c r="V53" i="1"/>
  <c r="O53" i="1"/>
  <c r="N53" i="1"/>
  <c r="M53" i="1"/>
  <c r="L53" i="1"/>
  <c r="R53" i="1" s="1"/>
  <c r="K53" i="1"/>
  <c r="J53" i="1"/>
  <c r="I53" i="1"/>
  <c r="H53" i="1"/>
  <c r="G53" i="1"/>
  <c r="F53" i="1"/>
  <c r="C53" i="1"/>
  <c r="B53" i="1"/>
  <c r="E53" i="1" s="1"/>
  <c r="S52" i="1"/>
  <c r="R52" i="1"/>
  <c r="Q52" i="1"/>
  <c r="P52" i="1"/>
  <c r="E52" i="1"/>
  <c r="T52" i="1" s="1"/>
  <c r="S51" i="1"/>
  <c r="R51" i="1"/>
  <c r="Q51" i="1"/>
  <c r="P51" i="1"/>
  <c r="E51" i="1"/>
  <c r="U51" i="1" s="1"/>
  <c r="T50" i="1"/>
  <c r="S50" i="1"/>
  <c r="R50" i="1"/>
  <c r="Q50" i="1"/>
  <c r="P50" i="1"/>
  <c r="E50" i="1"/>
  <c r="U50" i="1" s="1"/>
  <c r="S49" i="1"/>
  <c r="R49" i="1"/>
  <c r="Q49" i="1"/>
  <c r="P49" i="1"/>
  <c r="E49" i="1"/>
  <c r="T49" i="1" s="1"/>
  <c r="S48" i="1"/>
  <c r="R48" i="1"/>
  <c r="Q48" i="1"/>
  <c r="P48" i="1"/>
  <c r="E48" i="1"/>
  <c r="U48" i="1" s="1"/>
  <c r="S47" i="1"/>
  <c r="R47" i="1"/>
  <c r="Q47" i="1"/>
  <c r="P47" i="1"/>
  <c r="E47" i="1"/>
  <c r="T47" i="1" s="1"/>
  <c r="S46" i="1"/>
  <c r="R46" i="1"/>
  <c r="Q46" i="1"/>
  <c r="P46" i="1"/>
  <c r="E46" i="1"/>
  <c r="T46" i="1" s="1"/>
  <c r="S45" i="1"/>
  <c r="R45" i="1"/>
  <c r="Q45" i="1"/>
  <c r="P45" i="1"/>
  <c r="E45" i="1"/>
  <c r="U45" i="1" s="1"/>
  <c r="U44" i="1"/>
  <c r="S44" i="1"/>
  <c r="R44" i="1"/>
  <c r="Q44" i="1"/>
  <c r="P44" i="1"/>
  <c r="E44" i="1"/>
  <c r="T44" i="1" s="1"/>
  <c r="S43" i="1"/>
  <c r="R43" i="1"/>
  <c r="Q43" i="1"/>
  <c r="P43" i="1"/>
  <c r="E43" i="1"/>
  <c r="U42" i="1"/>
  <c r="S42" i="1"/>
  <c r="R42" i="1"/>
  <c r="Q42" i="1"/>
  <c r="P42" i="1"/>
  <c r="E42" i="1"/>
  <c r="T42" i="1" s="1"/>
  <c r="W40" i="1"/>
  <c r="V40" i="1"/>
  <c r="O40" i="1"/>
  <c r="N40" i="1"/>
  <c r="M40" i="1"/>
  <c r="S40" i="1" s="1"/>
  <c r="L40" i="1"/>
  <c r="R40" i="1" s="1"/>
  <c r="K40" i="1"/>
  <c r="J40" i="1"/>
  <c r="I40" i="1"/>
  <c r="Q40" i="1" s="1"/>
  <c r="H40" i="1"/>
  <c r="G40" i="1"/>
  <c r="F40" i="1"/>
  <c r="C40" i="1"/>
  <c r="E40" i="1" s="1"/>
  <c r="B40" i="1"/>
  <c r="S39" i="1"/>
  <c r="R39" i="1"/>
  <c r="Q39" i="1"/>
  <c r="P39" i="1"/>
  <c r="E39" i="1"/>
  <c r="T39" i="1" s="1"/>
  <c r="S38" i="1"/>
  <c r="R38" i="1"/>
  <c r="Q38" i="1"/>
  <c r="P38" i="1"/>
  <c r="E38" i="1"/>
  <c r="T37" i="1"/>
  <c r="S37" i="1"/>
  <c r="R37" i="1"/>
  <c r="Q37" i="1"/>
  <c r="P37" i="1"/>
  <c r="E37" i="1"/>
  <c r="U37" i="1" s="1"/>
  <c r="S36" i="1"/>
  <c r="R36" i="1"/>
  <c r="Q36" i="1"/>
  <c r="U36" i="1" s="1"/>
  <c r="P36" i="1"/>
  <c r="E36" i="1"/>
  <c r="S35" i="1"/>
  <c r="R35" i="1"/>
  <c r="Q35" i="1"/>
  <c r="P35" i="1"/>
  <c r="E35" i="1"/>
  <c r="U40" i="1" s="1"/>
  <c r="V33" i="1"/>
  <c r="O33" i="1"/>
  <c r="N33" i="1"/>
  <c r="M33" i="1"/>
  <c r="S33" i="1" s="1"/>
  <c r="L33" i="1"/>
  <c r="R33" i="1" s="1"/>
  <c r="K33" i="1"/>
  <c r="J33" i="1"/>
  <c r="I33" i="1"/>
  <c r="Q33" i="1" s="1"/>
  <c r="H33" i="1"/>
  <c r="G33" i="1"/>
  <c r="F33" i="1"/>
  <c r="C33" i="1"/>
  <c r="B33" i="1"/>
  <c r="E33" i="1" s="1"/>
  <c r="U32" i="1"/>
  <c r="S32" i="1"/>
  <c r="R32" i="1"/>
  <c r="Q32" i="1"/>
  <c r="P32" i="1"/>
  <c r="E32" i="1"/>
  <c r="W30" i="1"/>
  <c r="V30" i="1"/>
  <c r="O30" i="1"/>
  <c r="S30" i="1" s="1"/>
  <c r="N30" i="1"/>
  <c r="M30" i="1"/>
  <c r="L30" i="1"/>
  <c r="K30" i="1"/>
  <c r="J30" i="1"/>
  <c r="I30" i="1"/>
  <c r="H30" i="1"/>
  <c r="G30" i="1"/>
  <c r="F30" i="1"/>
  <c r="C30" i="1"/>
  <c r="B30" i="1"/>
  <c r="E30" i="1" s="1"/>
  <c r="S29" i="1"/>
  <c r="R29" i="1"/>
  <c r="Q29" i="1"/>
  <c r="P29" i="1"/>
  <c r="E29" i="1"/>
  <c r="U29" i="1" s="1"/>
  <c r="S28" i="1"/>
  <c r="R28" i="1"/>
  <c r="Q28" i="1"/>
  <c r="U28" i="1" s="1"/>
  <c r="P28" i="1"/>
  <c r="T28" i="1" s="1"/>
  <c r="E28" i="1"/>
  <c r="S27" i="1"/>
  <c r="R27" i="1"/>
  <c r="Q27" i="1"/>
  <c r="P27" i="1"/>
  <c r="E27" i="1"/>
  <c r="T27" i="1" s="1"/>
  <c r="S26" i="1"/>
  <c r="R26" i="1"/>
  <c r="Q26" i="1"/>
  <c r="P26" i="1"/>
  <c r="E26" i="1"/>
  <c r="U26" i="1" s="1"/>
  <c r="W24" i="1"/>
  <c r="V24" i="1"/>
  <c r="O24" i="1"/>
  <c r="N24" i="1"/>
  <c r="M24" i="1"/>
  <c r="S24" i="1" s="1"/>
  <c r="L24" i="1"/>
  <c r="K24" i="1"/>
  <c r="J24" i="1"/>
  <c r="I24" i="1"/>
  <c r="H24" i="1"/>
  <c r="G24" i="1"/>
  <c r="F24" i="1"/>
  <c r="C24" i="1"/>
  <c r="B24" i="1"/>
  <c r="U23" i="1"/>
  <c r="S23" i="1"/>
  <c r="R23" i="1"/>
  <c r="Q23" i="1"/>
  <c r="P23" i="1"/>
  <c r="E23" i="1"/>
  <c r="T23" i="1" s="1"/>
  <c r="U22" i="1"/>
  <c r="S22" i="1"/>
  <c r="R22" i="1"/>
  <c r="Q22" i="1"/>
  <c r="P22" i="1"/>
  <c r="E22" i="1"/>
  <c r="T22" i="1" s="1"/>
  <c r="S21" i="1"/>
  <c r="R21" i="1"/>
  <c r="Q21" i="1"/>
  <c r="P21" i="1"/>
  <c r="E21" i="1"/>
  <c r="T21" i="1" s="1"/>
  <c r="S20" i="1"/>
  <c r="R20" i="1"/>
  <c r="Q20" i="1"/>
  <c r="P20" i="1"/>
  <c r="E20" i="1"/>
  <c r="U19" i="1"/>
  <c r="S19" i="1"/>
  <c r="R19" i="1"/>
  <c r="Q19" i="1"/>
  <c r="P19" i="1"/>
  <c r="E19" i="1"/>
  <c r="T19" i="1" s="1"/>
  <c r="T18" i="1"/>
  <c r="S18" i="1"/>
  <c r="R18" i="1"/>
  <c r="Q18" i="1"/>
  <c r="P18" i="1"/>
  <c r="E18" i="1"/>
  <c r="U18" i="1" s="1"/>
  <c r="S17" i="1"/>
  <c r="R17" i="1"/>
  <c r="Q17" i="1"/>
  <c r="P17" i="1"/>
  <c r="E17" i="1"/>
  <c r="U17" i="1" s="1"/>
  <c r="W15" i="1"/>
  <c r="V15" i="1"/>
  <c r="O15" i="1"/>
  <c r="N15" i="1"/>
  <c r="M15" i="1"/>
  <c r="S15" i="1" s="1"/>
  <c r="L15" i="1"/>
  <c r="R15" i="1" s="1"/>
  <c r="K15" i="1"/>
  <c r="J15" i="1"/>
  <c r="I15" i="1"/>
  <c r="H15" i="1"/>
  <c r="G15" i="1"/>
  <c r="F15" i="1"/>
  <c r="C15" i="1"/>
  <c r="B15" i="1"/>
  <c r="U14" i="1"/>
  <c r="S14" i="1"/>
  <c r="R14" i="1"/>
  <c r="Q14" i="1"/>
  <c r="P14" i="1"/>
  <c r="E14" i="1"/>
  <c r="T14" i="1" s="1"/>
  <c r="T13" i="1"/>
  <c r="S13" i="1"/>
  <c r="R13" i="1"/>
  <c r="Q13" i="1"/>
  <c r="P13" i="1"/>
  <c r="E13" i="1"/>
  <c r="U13" i="1" s="1"/>
  <c r="S12" i="1"/>
  <c r="R12" i="1"/>
  <c r="Q12" i="1"/>
  <c r="P12" i="1"/>
  <c r="E12" i="1"/>
  <c r="U12" i="1" s="1"/>
  <c r="S11" i="1"/>
  <c r="R11" i="1"/>
  <c r="Q11" i="1"/>
  <c r="P11" i="1"/>
  <c r="E11" i="1"/>
  <c r="S10" i="1"/>
  <c r="R10" i="1"/>
  <c r="Q10" i="1"/>
  <c r="U10" i="1" s="1"/>
  <c r="P10" i="1"/>
  <c r="E10" i="1"/>
  <c r="S9" i="1"/>
  <c r="R9" i="1"/>
  <c r="Q9" i="1"/>
  <c r="P9" i="1"/>
  <c r="E9" i="1"/>
  <c r="U9" i="1" s="1"/>
  <c r="U96" i="2" l="1"/>
  <c r="E113" i="2"/>
  <c r="T96" i="2"/>
  <c r="E15" i="1"/>
  <c r="U20" i="1"/>
  <c r="R24" i="1"/>
  <c r="U27" i="1"/>
  <c r="Q30" i="1"/>
  <c r="R66" i="1"/>
  <c r="P30" i="1"/>
  <c r="T30" i="1" s="1"/>
  <c r="U11" i="1"/>
  <c r="T32" i="1"/>
  <c r="U38" i="1"/>
  <c r="P40" i="1"/>
  <c r="U46" i="1"/>
  <c r="P53" i="1"/>
  <c r="U66" i="1"/>
  <c r="U64" i="1"/>
  <c r="T88" i="1"/>
  <c r="Q15" i="1"/>
  <c r="U15" i="1" s="1"/>
  <c r="U21" i="1"/>
  <c r="Q24" i="1"/>
  <c r="R30" i="1"/>
  <c r="T35" i="1"/>
  <c r="U39" i="1"/>
  <c r="U43" i="1"/>
  <c r="T45" i="1"/>
  <c r="T58" i="1"/>
  <c r="U63" i="1"/>
  <c r="T70" i="1"/>
  <c r="T87" i="1"/>
  <c r="T9" i="1"/>
  <c r="P15" i="1"/>
  <c r="T15" i="1" s="1"/>
  <c r="P24" i="1"/>
  <c r="T26" i="1"/>
  <c r="U49" i="1"/>
  <c r="T10" i="1"/>
  <c r="P33" i="1"/>
  <c r="T36" i="1"/>
  <c r="T48" i="1"/>
  <c r="U52" i="1"/>
  <c r="T62" i="1"/>
  <c r="P66" i="1"/>
  <c r="T20" i="1"/>
  <c r="E24" i="1"/>
  <c r="Q71" i="1"/>
  <c r="Q72" i="1"/>
  <c r="S73" i="1"/>
  <c r="S67" i="1"/>
  <c r="R73" i="1"/>
  <c r="Q53" i="1"/>
  <c r="U53" i="1" s="1"/>
  <c r="P67" i="1"/>
  <c r="T67" i="1" s="1"/>
  <c r="U47" i="1"/>
  <c r="S53" i="1"/>
  <c r="E67" i="1"/>
  <c r="R67" i="1"/>
  <c r="E59" i="1"/>
  <c r="U59" i="1" s="1"/>
  <c r="Q67" i="1"/>
  <c r="P73" i="1"/>
  <c r="Q73" i="1"/>
  <c r="U73" i="1" s="1"/>
  <c r="P59" i="1"/>
  <c r="Q59" i="1"/>
  <c r="E73" i="1"/>
  <c r="E96" i="1"/>
  <c r="U96" i="1" s="1"/>
  <c r="U102" i="1"/>
  <c r="U100" i="1"/>
  <c r="S96" i="1"/>
  <c r="T105" i="1"/>
  <c r="T107" i="1"/>
  <c r="E80" i="1"/>
  <c r="T59" i="1"/>
  <c r="U33" i="1"/>
  <c r="U24" i="1"/>
  <c r="T24" i="1"/>
  <c r="U30" i="1"/>
  <c r="T40" i="1"/>
  <c r="U35" i="1"/>
  <c r="U67" i="1"/>
  <c r="T53" i="1"/>
  <c r="T71" i="1"/>
  <c r="T97" i="1"/>
  <c r="T99" i="1"/>
  <c r="U71" i="1"/>
  <c r="T12" i="1"/>
  <c r="T17" i="1"/>
  <c r="T61" i="1"/>
  <c r="U97" i="1"/>
  <c r="T72" i="1"/>
  <c r="T11" i="1"/>
  <c r="T29" i="1"/>
  <c r="T38" i="1"/>
  <c r="T43" i="1"/>
  <c r="T51" i="1"/>
  <c r="T56" i="1"/>
  <c r="T69" i="1"/>
  <c r="T94" i="1"/>
  <c r="U72" i="1"/>
  <c r="T93" i="1"/>
  <c r="T110" i="1"/>
  <c r="T33" i="1"/>
  <c r="T66" i="1"/>
  <c r="T73" i="1"/>
  <c r="U108" i="1"/>
  <c r="T104" i="1"/>
  <c r="T101" i="1"/>
  <c r="T109" i="1"/>
  <c r="T98" i="1"/>
  <c r="T106" i="1"/>
  <c r="T103" i="1"/>
  <c r="T111" i="1"/>
  <c r="L113" i="1"/>
  <c r="R113" i="1" s="1"/>
  <c r="T113" i="2" l="1"/>
  <c r="U113" i="2"/>
  <c r="T96" i="1"/>
  <c r="E113" i="1"/>
  <c r="U113" i="1"/>
  <c r="T113" i="1"/>
</calcChain>
</file>

<file path=xl/sharedStrings.xml><?xml version="1.0" encoding="utf-8"?>
<sst xmlns="http://schemas.openxmlformats.org/spreadsheetml/2006/main" count="2322" uniqueCount="135">
  <si>
    <t>Figures Finalised as at 2024/07/29</t>
  </si>
  <si>
    <t/>
  </si>
  <si>
    <t>4th Quarter Ended 30 June 2024</t>
  </si>
  <si>
    <t>CONDITIONAL GRANTS TRANSFERRED FROM NATIONAL DEPARTMENTS AND ACTUAL PAYMENTS MADE BY MUNICIPALITIES: PRELIMINARY RESULTS</t>
  </si>
  <si>
    <t>AGGREGRATED INFORMATION FOR NATIONAL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</si>
  <si>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</si>
  <si>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</si>
  <si>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</si>
  <si>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</si>
  <si>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</si>
  <si>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</si>
  <si>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</si>
  <si>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</si>
  <si>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</si>
  <si>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</si>
  <si>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5 of 2023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</si>
  <si>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</si>
  <si>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</si>
  <si>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</si>
  <si>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</si>
  <si>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</si>
  <si>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</si>
  <si>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</si>
  <si>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</si>
  <si>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</si>
  <si>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</si>
  <si>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</si>
  <si>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</si>
  <si>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</si>
  <si>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</si>
  <si>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</si>
  <si>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</si>
  <si>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</si>
  <si>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</si>
  <si>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</si>
  <si>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</si>
  <si>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>Local Government Financial Management Grant</t>
  </si>
  <si>
    <t/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</si>
  <si>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</si>
  <si>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</si>
  <si>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</si>
  <si>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</si>
  <si>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</si>
  <si>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</si>
  <si>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</si>
  <si>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</si>
  <si>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</si>
  <si>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</si>
  <si>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</si>
  <si>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</si>
  <si>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</si>
  <si>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</si>
  <si>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</si>
  <si>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</si>
  <si>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</si>
  <si>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</si>
  <si>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</si>
  <si>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</si>
  <si>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</si>
  <si>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</si>
  <si>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</si>
  <si>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</si>
  <si>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</si>
  <si>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</si>
  <si>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</si>
  <si>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</si>
  <si>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</si>
  <si>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</si>
  <si>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</si>
  <si>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</si>
  <si>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</si>
  <si>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</si>
  <si>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</si>
  <si>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</si>
  <si>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</si>
  <si>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</si>
  <si>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</si>
  <si>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</si>
  <si>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</si>
  <si>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</si>
  <si>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</si>
  <si>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</si>
  <si>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</si>
  <si>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</si>
  <si>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</si>
  <si>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</si>
  <si>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</si>
  <si>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</si>
  <si>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</si>
  <si>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</si>
  <si>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</si>
  <si>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</si>
  <si>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</si>
  <si>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</si>
  <si>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</si>
  <si>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</si>
  <si>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</si>
  <si>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</si>
  <si>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</si>
  <si>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</si>
  <si>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</si>
  <si>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</si>
  <si>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</si>
  <si>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</si>
  <si>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</si>
  <si>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</si>
  <si>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</si>
  <si>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</si>
  <si>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</si>
  <si>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</si>
  <si>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</si>
  <si>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</si>
  <si>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</si>
  <si>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</si>
  <si>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</si>
  <si>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</si>
  <si>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</si>
  <si>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</si>
  <si>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</si>
  <si>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</si>
  <si>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</si>
  <si>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</si>
  <si>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</si>
  <si>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</si>
  <si>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</si>
  <si>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</si>
  <si>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AGGREGRATED INFORMATION FOR EASTERN CAPE</t>
  </si>
  <si>
    <t>AGGREGRATED INFORMATION FOR FREE STATE</t>
  </si>
  <si>
    <t>AGGREGRATED INFORMATION FOR GAUTENG</t>
  </si>
  <si>
    <t>AGGREGRATED INFORMATION FOR KWAZULU-NATAL</t>
  </si>
  <si>
    <t>AGGREGRATED INFORMATION FOR LIMPOPO</t>
  </si>
  <si>
    <t>AGGREGRATED INFORMATION FOR MPUMALANGA</t>
  </si>
  <si>
    <t>AGGREGRATED INFORMATION FOR NORTH WEST</t>
  </si>
  <si>
    <t>AGGREGRATED INFORMATION FOR WESTERN CAPE</t>
  </si>
  <si>
    <t>AGGREGRATED INFORMATION FOR NORTHERN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</si>
</sst>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376792000</v>
      </c>
      <c r="C9" s="92">
        <v>-58138000</v>
      </c>
      <c r="D9" s="92"/>
      <c r="E9" s="92">
        <f>$B9       +$C9       +$D9</f>
        <v>318654000</v>
      </c>
      <c r="F9" s="93">
        <v>318654000</v>
      </c>
      <c r="G9" s="94">
        <v>318654000</v>
      </c>
      <c r="H9" s="93">
        <v>38214000</v>
      </c>
      <c r="I9" s="94">
        <v>27997171</v>
      </c>
      <c r="J9" s="93">
        <v>57113000</v>
      </c>
      <c r="K9" s="94">
        <v>39900155</v>
      </c>
      <c r="L9" s="93">
        <v>44931000</v>
      </c>
      <c r="M9" s="94">
        <v>39365281</v>
      </c>
      <c r="N9" s="93">
        <v>67756000</v>
      </c>
      <c r="O9" s="94">
        <v>109795669</v>
      </c>
      <c r="P9" s="93">
        <f>$H9       +$J9       +$L9       +$N9</f>
        <v>208014000</v>
      </c>
      <c r="Q9" s="94">
        <f>$I9       +$K9       +$M9       +$O9</f>
        <v>217058276</v>
      </c>
      <c r="R9" s="48">
        <f>IF(($L9       =0),0,((($N9       -$L9       )/$L9       )*100))</f>
        <v>50.800115733012838</v>
      </c>
      <c r="S9" s="49">
        <f>IF(($M9       =0),0,((($O9       -$M9       )/$M9       )*100))</f>
        <v>178.9149885656856</v>
      </c>
      <c r="T9" s="48">
        <f>IF(($E9       =0),0,(($P9       /$E9       )*100))</f>
        <v>65.278954602798024</v>
      </c>
      <c r="U9" s="50">
        <f>IF(($E9       =0),0,(($Q9       /$E9       )*100))</f>
        <v>68.117229345936352</v>
      </c>
      <c r="V9" s="93">
        <v>8992000</v>
      </c>
      <c r="W9" s="94">
        <v>7365000</v>
      </c>
    </row>
    <row r="10" spans="1:23" ht="12.95" customHeight="1" x14ac:dyDescent="0.2">
      <c r="A10" s="47" t="s">
        <v>36</v>
      </c>
      <c r="B10" s="92">
        <v>568571000</v>
      </c>
      <c r="C10" s="92"/>
      <c r="D10" s="92"/>
      <c r="E10" s="92">
        <f t="shared" ref="E10:E15" si="0">$B10      +$C10      +$D10</f>
        <v>568571000</v>
      </c>
      <c r="F10" s="93">
        <v>568571000</v>
      </c>
      <c r="G10" s="94">
        <v>568571000</v>
      </c>
      <c r="H10" s="93">
        <v>104219000</v>
      </c>
      <c r="I10" s="94">
        <v>56043217</v>
      </c>
      <c r="J10" s="93">
        <v>131038000</v>
      </c>
      <c r="K10" s="94">
        <v>72855612</v>
      </c>
      <c r="L10" s="93">
        <v>87898000</v>
      </c>
      <c r="M10" s="94">
        <v>91357264</v>
      </c>
      <c r="N10" s="93">
        <v>119942000</v>
      </c>
      <c r="O10" s="94">
        <v>130113409</v>
      </c>
      <c r="P10" s="93">
        <f t="shared" ref="P10:P15" si="1">$H10      +$J10      +$L10      +$N10</f>
        <v>443097000</v>
      </c>
      <c r="Q10" s="94">
        <f t="shared" ref="Q10:Q15" si="2">$I10      +$K10      +$M10      +$O10</f>
        <v>350369502</v>
      </c>
      <c r="R10" s="48">
        <f t="shared" ref="R10:R15" si="3">IF(($L10      =0),0,((($N10      -$L10      )/$L10      )*100))</f>
        <v>36.455892056702091</v>
      </c>
      <c r="S10" s="49">
        <f t="shared" ref="S10:S15" si="4">IF(($M10      =0),0,((($O10      -$M10      )/$M10      )*100))</f>
        <v>42.422620055696939</v>
      </c>
      <c r="T10" s="48">
        <f t="shared" ref="T10:T14" si="5">IF(($E10      =0),0,(($P10      /$E10      )*100))</f>
        <v>77.931691908310484</v>
      </c>
      <c r="U10" s="50">
        <f t="shared" ref="U10:U14" si="6">IF(($E10      =0),0,(($Q10      /$E10      )*100))</f>
        <v>61.622823183032551</v>
      </c>
      <c r="V10" s="93">
        <v>677000</v>
      </c>
      <c r="W10" s="94" t="s">
        <v>37</v>
      </c>
    </row>
    <row r="11" spans="1:23" ht="12.95" customHeight="1" x14ac:dyDescent="0.2">
      <c r="A11" s="47" t="s">
        <v>38</v>
      </c>
      <c r="B11" s="92">
        <v>159857000</v>
      </c>
      <c r="C11" s="92">
        <v>-8505000</v>
      </c>
      <c r="D11" s="92"/>
      <c r="E11" s="92">
        <f t="shared" si="0"/>
        <v>151352000</v>
      </c>
      <c r="F11" s="93">
        <v>151352000</v>
      </c>
      <c r="G11" s="94">
        <v>151352000</v>
      </c>
      <c r="H11" s="93">
        <v>42784000</v>
      </c>
      <c r="I11" s="94">
        <v>40627122</v>
      </c>
      <c r="J11" s="93">
        <v>32341000</v>
      </c>
      <c r="K11" s="94">
        <v>23377700</v>
      </c>
      <c r="L11" s="93">
        <v>37500000</v>
      </c>
      <c r="M11" s="94">
        <v>35066788</v>
      </c>
      <c r="N11" s="93">
        <v>27594000</v>
      </c>
      <c r="O11" s="94">
        <v>22639416</v>
      </c>
      <c r="P11" s="93">
        <f t="shared" si="1"/>
        <v>140219000</v>
      </c>
      <c r="Q11" s="94">
        <f t="shared" si="2"/>
        <v>121711026</v>
      </c>
      <c r="R11" s="48">
        <f t="shared" si="3"/>
        <v>-26.416</v>
      </c>
      <c r="S11" s="49">
        <f t="shared" si="4"/>
        <v>-35.439151142100613</v>
      </c>
      <c r="T11" s="48">
        <f t="shared" si="5"/>
        <v>92.644299381574086</v>
      </c>
      <c r="U11" s="50">
        <f t="shared" si="6"/>
        <v>80.415868967704426</v>
      </c>
      <c r="V11" s="93">
        <v>0</v>
      </c>
      <c r="W11" s="94" t="s">
        <v>37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37</v>
      </c>
    </row>
    <row r="13" spans="1:23" ht="12.95" customHeight="1" x14ac:dyDescent="0.2">
      <c r="A13" s="47" t="s">
        <v>40</v>
      </c>
      <c r="B13" s="92">
        <v>1474813000</v>
      </c>
      <c r="C13" s="92">
        <v>-128801000</v>
      </c>
      <c r="D13" s="92"/>
      <c r="E13" s="92">
        <f t="shared" si="0"/>
        <v>1346012000</v>
      </c>
      <c r="F13" s="93">
        <v>1346012000</v>
      </c>
      <c r="G13" s="94">
        <v>1346012000</v>
      </c>
      <c r="H13" s="93">
        <v>199233000</v>
      </c>
      <c r="I13" s="94">
        <v>185362654</v>
      </c>
      <c r="J13" s="93">
        <v>285920000</v>
      </c>
      <c r="K13" s="94">
        <v>274347168</v>
      </c>
      <c r="L13" s="93">
        <v>292567000</v>
      </c>
      <c r="M13" s="94">
        <v>187785182</v>
      </c>
      <c r="N13" s="93">
        <v>333736000</v>
      </c>
      <c r="O13" s="94">
        <v>374850134</v>
      </c>
      <c r="P13" s="93">
        <f t="shared" si="1"/>
        <v>1111456000</v>
      </c>
      <c r="Q13" s="94">
        <f t="shared" si="2"/>
        <v>1022345138</v>
      </c>
      <c r="R13" s="48">
        <f t="shared" si="3"/>
        <v>14.071648545461382</v>
      </c>
      <c r="S13" s="49">
        <f t="shared" si="4"/>
        <v>99.616460685380375</v>
      </c>
      <c r="T13" s="48">
        <f t="shared" si="5"/>
        <v>82.574003797885894</v>
      </c>
      <c r="U13" s="50">
        <f t="shared" si="6"/>
        <v>75.953642166637451</v>
      </c>
      <c r="V13" s="93">
        <v>49963000</v>
      </c>
      <c r="W13" s="94">
        <v>38089000</v>
      </c>
    </row>
    <row r="14" spans="1:23" ht="12.95" customHeight="1" x14ac:dyDescent="0.2">
      <c r="A14" s="47" t="s">
        <v>41</v>
      </c>
      <c r="B14" s="92">
        <v>100902000</v>
      </c>
      <c r="C14" s="92">
        <v>88431000</v>
      </c>
      <c r="D14" s="92"/>
      <c r="E14" s="92">
        <f t="shared" si="0"/>
        <v>189333000</v>
      </c>
      <c r="F14" s="93">
        <v>189333000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37</v>
      </c>
    </row>
    <row r="15" spans="1:23" ht="12.95" customHeight="1" x14ac:dyDescent="0.2">
      <c r="A15" s="51" t="s">
        <v>42</v>
      </c>
      <c r="B15" s="95">
        <f>SUM(B9:B14)</f>
        <v>2680935000</v>
      </c>
      <c r="C15" s="95">
        <f>SUM(C9:C14)</f>
        <v>-107013000</v>
      </c>
      <c r="D15" s="95"/>
      <c r="E15" s="95">
        <f t="shared" si="0"/>
        <v>2573922000</v>
      </c>
      <c r="F15" s="96">
        <f t="shared" ref="F15:O15" si="7">SUM(F9:F14)</f>
        <v>2573922000</v>
      </c>
      <c r="G15" s="97">
        <f t="shared" si="7"/>
        <v>2384589000</v>
      </c>
      <c r="H15" s="96">
        <f t="shared" si="7"/>
        <v>384450000</v>
      </c>
      <c r="I15" s="97">
        <f t="shared" si="7"/>
        <v>310030164</v>
      </c>
      <c r="J15" s="96">
        <f t="shared" si="7"/>
        <v>506412000</v>
      </c>
      <c r="K15" s="97">
        <f t="shared" si="7"/>
        <v>410480635</v>
      </c>
      <c r="L15" s="96">
        <f t="shared" si="7"/>
        <v>462896000</v>
      </c>
      <c r="M15" s="97">
        <f t="shared" si="7"/>
        <v>353574515</v>
      </c>
      <c r="N15" s="96">
        <f t="shared" si="7"/>
        <v>549028000</v>
      </c>
      <c r="O15" s="97">
        <f t="shared" si="7"/>
        <v>637398628</v>
      </c>
      <c r="P15" s="96">
        <f t="shared" si="1"/>
        <v>1902786000</v>
      </c>
      <c r="Q15" s="97">
        <f t="shared" si="2"/>
        <v>1711483942</v>
      </c>
      <c r="R15" s="52">
        <f t="shared" si="3"/>
        <v>18.60720334589195</v>
      </c>
      <c r="S15" s="53">
        <f t="shared" si="4"/>
        <v>80.272785780389171</v>
      </c>
      <c r="T15" s="52">
        <f>IF((SUM($E9:$E13))=0,0,(P15/(SUM($E9:$E13))*100))</f>
        <v>79.795134507455998</v>
      </c>
      <c r="U15" s="54">
        <f>IF((SUM($E9:$E13))=0,0,(Q15/(SUM($E9:$E13))*100))</f>
        <v>71.772701375373288</v>
      </c>
      <c r="V15" s="96">
        <f>SUM(V9:V14)</f>
        <v>59632000</v>
      </c>
      <c r="W15" s="97">
        <f>SUM(W9:W14)</f>
        <v>45454000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1172448000</v>
      </c>
      <c r="C17" s="92"/>
      <c r="D17" s="92"/>
      <c r="E17" s="92">
        <f t="shared" ref="E17:E24" si="8">$B17      +$C17      +$D17</f>
        <v>1172448000</v>
      </c>
      <c r="F17" s="93">
        <v>1172448000</v>
      </c>
      <c r="G17" s="94">
        <v>1172448000</v>
      </c>
      <c r="H17" s="93">
        <v>189852000</v>
      </c>
      <c r="I17" s="94">
        <v>145269846</v>
      </c>
      <c r="J17" s="93">
        <v>357321000</v>
      </c>
      <c r="K17" s="94">
        <v>258349749</v>
      </c>
      <c r="L17" s="93">
        <v>239760000</v>
      </c>
      <c r="M17" s="94">
        <v>247545380</v>
      </c>
      <c r="N17" s="93">
        <v>358137000</v>
      </c>
      <c r="O17" s="94">
        <v>434556048</v>
      </c>
      <c r="P17" s="93">
        <f t="shared" ref="P17:P24" si="9">$H17      +$J17      +$L17      +$N17</f>
        <v>1145070000</v>
      </c>
      <c r="Q17" s="94">
        <f t="shared" ref="Q17:Q24" si="10">$I17      +$K17      +$M17      +$O17</f>
        <v>1085721023</v>
      </c>
      <c r="R17" s="48">
        <f t="shared" ref="R17:R24" si="11">IF(($L17      =0),0,((($N17      -$L17      )/$L17      )*100))</f>
        <v>49.373123123123122</v>
      </c>
      <c r="S17" s="49">
        <f t="shared" ref="S17:S24" si="12">IF(($M17      =0),0,((($O17      -$M17      )/$M17      )*100))</f>
        <v>75.546014229794949</v>
      </c>
      <c r="T17" s="48">
        <f t="shared" ref="T17:T23" si="13">IF(($E17      =0),0,(($P17      /$E17      )*100))</f>
        <v>97.664885777450266</v>
      </c>
      <c r="U17" s="50">
        <f t="shared" ref="U17:U23" si="14">IF(($E17      =0),0,(($Q17      /$E17      )*100))</f>
        <v>92.6029148414258</v>
      </c>
      <c r="V17" s="93">
        <v>0</v>
      </c>
      <c r="W17" s="94" t="s">
        <v>37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37</v>
      </c>
    </row>
    <row r="19" spans="1:23" ht="12.95" customHeight="1" x14ac:dyDescent="0.2">
      <c r="A19" s="47" t="s">
        <v>46</v>
      </c>
      <c r="B19" s="92">
        <v>146516000</v>
      </c>
      <c r="C19" s="92"/>
      <c r="D19" s="92"/>
      <c r="E19" s="92">
        <f t="shared" si="8"/>
        <v>146516000</v>
      </c>
      <c r="F19" s="93">
        <v>146516000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37</v>
      </c>
    </row>
    <row r="20" spans="1:23" ht="12.95" customHeight="1" x14ac:dyDescent="0.2">
      <c r="A20" s="47" t="s">
        <v>47</v>
      </c>
      <c r="B20" s="92">
        <v>343527000</v>
      </c>
      <c r="C20" s="92">
        <v>529645000</v>
      </c>
      <c r="D20" s="92"/>
      <c r="E20" s="92">
        <f t="shared" si="8"/>
        <v>873172000</v>
      </c>
      <c r="F20" s="93">
        <v>873172000</v>
      </c>
      <c r="G20" s="94">
        <v>873172000</v>
      </c>
      <c r="H20" s="93">
        <v>53974000</v>
      </c>
      <c r="I20" s="94">
        <v>26981008</v>
      </c>
      <c r="J20" s="93">
        <v>157430000</v>
      </c>
      <c r="K20" s="94">
        <v>52179515</v>
      </c>
      <c r="L20" s="93">
        <v>9845000</v>
      </c>
      <c r="M20" s="94">
        <v>48563602</v>
      </c>
      <c r="N20" s="93">
        <v>115455000</v>
      </c>
      <c r="O20" s="94">
        <v>256424954</v>
      </c>
      <c r="P20" s="93">
        <f t="shared" si="9"/>
        <v>336704000</v>
      </c>
      <c r="Q20" s="94">
        <f t="shared" si="10"/>
        <v>384149079</v>
      </c>
      <c r="R20" s="48">
        <f t="shared" si="11"/>
        <v>1072.7272727272727</v>
      </c>
      <c r="S20" s="49">
        <f t="shared" si="12"/>
        <v>428.01881128998627</v>
      </c>
      <c r="T20" s="48">
        <f t="shared" si="13"/>
        <v>38.56101661528313</v>
      </c>
      <c r="U20" s="50">
        <f t="shared" si="14"/>
        <v>43.994663021718516</v>
      </c>
      <c r="V20" s="93">
        <v>29209000</v>
      </c>
      <c r="W20" s="94">
        <v>14024000</v>
      </c>
    </row>
    <row r="21" spans="1:23" ht="12.95" customHeight="1" x14ac:dyDescent="0.2">
      <c r="A21" s="47" t="s">
        <v>48</v>
      </c>
      <c r="B21" s="92">
        <v>320915000</v>
      </c>
      <c r="C21" s="92">
        <v>1184472000</v>
      </c>
      <c r="D21" s="92"/>
      <c r="E21" s="92">
        <f t="shared" si="8"/>
        <v>1505387000</v>
      </c>
      <c r="F21" s="93">
        <v>1505337000</v>
      </c>
      <c r="G21" s="94">
        <v>1334523000</v>
      </c>
      <c r="H21" s="93"/>
      <c r="I21" s="94">
        <v>21831898</v>
      </c>
      <c r="J21" s="93">
        <v>40735000</v>
      </c>
      <c r="K21" s="94">
        <v>346852500</v>
      </c>
      <c r="L21" s="93">
        <v>1575000</v>
      </c>
      <c r="M21" s="94">
        <v>413367476</v>
      </c>
      <c r="N21" s="93">
        <v>3597000</v>
      </c>
      <c r="O21" s="94">
        <v>916394934</v>
      </c>
      <c r="P21" s="93">
        <f t="shared" si="9"/>
        <v>45907000</v>
      </c>
      <c r="Q21" s="94">
        <f t="shared" si="10"/>
        <v>1698446808</v>
      </c>
      <c r="R21" s="48">
        <f t="shared" si="11"/>
        <v>128.38095238095238</v>
      </c>
      <c r="S21" s="49">
        <f t="shared" si="12"/>
        <v>121.69013945354521</v>
      </c>
      <c r="T21" s="48">
        <f t="shared" si="13"/>
        <v>3.0495148423627945</v>
      </c>
      <c r="U21" s="50">
        <f t="shared" si="14"/>
        <v>112.82459646589216</v>
      </c>
      <c r="V21" s="93">
        <v>2834337000</v>
      </c>
      <c r="W21" s="94">
        <v>1690388000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37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37</v>
      </c>
    </row>
    <row r="24" spans="1:23" ht="12.95" customHeight="1" x14ac:dyDescent="0.2">
      <c r="A24" s="51" t="s">
        <v>42</v>
      </c>
      <c r="B24" s="95">
        <f>SUM(B17:B23)</f>
        <v>1983406000</v>
      </c>
      <c r="C24" s="95">
        <f>SUM(C17:C23)</f>
        <v>1714117000</v>
      </c>
      <c r="D24" s="95"/>
      <c r="E24" s="95">
        <f t="shared" si="8"/>
        <v>3697523000</v>
      </c>
      <c r="F24" s="96">
        <f t="shared" ref="F24:O24" si="15">SUM(F17:F23)</f>
        <v>3697473000</v>
      </c>
      <c r="G24" s="97">
        <f t="shared" si="15"/>
        <v>3380143000</v>
      </c>
      <c r="H24" s="96">
        <f t="shared" si="15"/>
        <v>243826000</v>
      </c>
      <c r="I24" s="97">
        <f t="shared" si="15"/>
        <v>194082752</v>
      </c>
      <c r="J24" s="96">
        <f t="shared" si="15"/>
        <v>555486000</v>
      </c>
      <c r="K24" s="97">
        <f t="shared" si="15"/>
        <v>657381764</v>
      </c>
      <c r="L24" s="96">
        <f t="shared" si="15"/>
        <v>251180000</v>
      </c>
      <c r="M24" s="97">
        <f t="shared" si="15"/>
        <v>709476458</v>
      </c>
      <c r="N24" s="96">
        <f t="shared" si="15"/>
        <v>477189000</v>
      </c>
      <c r="O24" s="97">
        <f t="shared" si="15"/>
        <v>1607375936</v>
      </c>
      <c r="P24" s="96">
        <f t="shared" si="9"/>
        <v>1527681000</v>
      </c>
      <c r="Q24" s="97">
        <f t="shared" si="10"/>
        <v>3168316910</v>
      </c>
      <c r="R24" s="52">
        <f t="shared" si="11"/>
        <v>89.978899593916722</v>
      </c>
      <c r="S24" s="53">
        <f t="shared" si="12"/>
        <v>126.55803696871925</v>
      </c>
      <c r="T24" s="52">
        <f>IF(($E24-$E19-$E23)   =0,0,($P24   /($E24-$E19-$E23)   )*100)</f>
        <v>43.021064165742281</v>
      </c>
      <c r="U24" s="54">
        <f>IF(($E24-$E19-$E23)   =0,0,($Q24   /($E24-$E19-$E23)   )*100)</f>
        <v>89.223054474406837</v>
      </c>
      <c r="V24" s="96">
        <f>SUM(V17:V23)</f>
        <v>2863546000</v>
      </c>
      <c r="W24" s="97">
        <f>SUM(W17:W23)</f>
        <v>1704412000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37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37</v>
      </c>
    </row>
    <row r="28" spans="1:23" ht="12.95" customHeight="1" x14ac:dyDescent="0.2">
      <c r="A28" s="47" t="s">
        <v>54</v>
      </c>
      <c r="B28" s="92">
        <v>6794045000</v>
      </c>
      <c r="C28" s="92">
        <v>-600000000</v>
      </c>
      <c r="D28" s="92"/>
      <c r="E28" s="92">
        <f>$B28      +$C28      +$D28</f>
        <v>6194045000</v>
      </c>
      <c r="F28" s="93">
        <v>6194045000</v>
      </c>
      <c r="G28" s="94">
        <v>6194045000</v>
      </c>
      <c r="H28" s="93">
        <v>551670000</v>
      </c>
      <c r="I28" s="94">
        <v>384546176</v>
      </c>
      <c r="J28" s="93">
        <v>1191122000</v>
      </c>
      <c r="K28" s="94">
        <v>928534735</v>
      </c>
      <c r="L28" s="93">
        <v>945561000</v>
      </c>
      <c r="M28" s="94">
        <v>733728501</v>
      </c>
      <c r="N28" s="93">
        <v>1918864000</v>
      </c>
      <c r="O28" s="94">
        <v>1897715061</v>
      </c>
      <c r="P28" s="93">
        <f>$H28      +$J28      +$L28      +$N28</f>
        <v>4607217000</v>
      </c>
      <c r="Q28" s="94">
        <f>$I28      +$K28      +$M28      +$O28</f>
        <v>3944524473</v>
      </c>
      <c r="R28" s="48">
        <f>IF(($L28      =0),0,((($N28      -$L28      )/$L28      )*100))</f>
        <v>102.9339196519315</v>
      </c>
      <c r="S28" s="49">
        <f>IF(($M28      =0),0,((($O28      -$M28      )/$M28      )*100))</f>
        <v>158.63995448092862</v>
      </c>
      <c r="T28" s="48">
        <f>IF(($E28      =0),0,(($P28      /$E28      )*100))</f>
        <v>74.38139374189241</v>
      </c>
      <c r="U28" s="50">
        <f>IF(($E28      =0),0,(($Q28      /$E28      )*100))</f>
        <v>63.6825285092375</v>
      </c>
      <c r="V28" s="93">
        <v>389557000</v>
      </c>
      <c r="W28" s="94" t="s">
        <v>37</v>
      </c>
    </row>
    <row r="29" spans="1:23" ht="12.95" customHeight="1" x14ac:dyDescent="0.2">
      <c r="A29" s="47" t="s">
        <v>55</v>
      </c>
      <c r="B29" s="92">
        <v>115461000</v>
      </c>
      <c r="C29" s="92"/>
      <c r="D29" s="92"/>
      <c r="E29" s="92">
        <f>$B29      +$C29      +$D29</f>
        <v>115461000</v>
      </c>
      <c r="F29" s="93">
        <v>115461000</v>
      </c>
      <c r="G29" s="94">
        <v>115461000</v>
      </c>
      <c r="H29" s="93">
        <v>12789000</v>
      </c>
      <c r="I29" s="94">
        <v>4860494</v>
      </c>
      <c r="J29" s="93">
        <v>28012000</v>
      </c>
      <c r="K29" s="94">
        <v>17977924</v>
      </c>
      <c r="L29" s="93">
        <v>15319000</v>
      </c>
      <c r="M29" s="94">
        <v>14228428</v>
      </c>
      <c r="N29" s="93">
        <v>36220000</v>
      </c>
      <c r="O29" s="94">
        <v>27172777</v>
      </c>
      <c r="P29" s="93">
        <f>$H29      +$J29      +$L29      +$N29</f>
        <v>92340000</v>
      </c>
      <c r="Q29" s="94">
        <f>$I29      +$K29      +$M29      +$O29</f>
        <v>64239623</v>
      </c>
      <c r="R29" s="48">
        <f>IF(($L29      =0),0,((($N29      -$L29      )/$L29      )*100))</f>
        <v>136.43840981787324</v>
      </c>
      <c r="S29" s="49">
        <f>IF(($M29      =0),0,((($O29      -$M29      )/$M29      )*100))</f>
        <v>90.975257421269589</v>
      </c>
      <c r="T29" s="48">
        <f>IF(($E29      =0),0,(($P29      /$E29      )*100))</f>
        <v>79.975056512588665</v>
      </c>
      <c r="U29" s="50">
        <f>IF(($E29      =0),0,(($Q29      /$E29      )*100))</f>
        <v>55.637507903101479</v>
      </c>
      <c r="V29" s="93">
        <v>86736000</v>
      </c>
      <c r="W29" s="94">
        <v>400000</v>
      </c>
    </row>
    <row r="30" spans="1:23" ht="12.95" customHeight="1" x14ac:dyDescent="0.2">
      <c r="A30" s="51" t="s">
        <v>42</v>
      </c>
      <c r="B30" s="95">
        <f>SUM(B26:B29)</f>
        <v>6909506000</v>
      </c>
      <c r="C30" s="95">
        <f>SUM(C26:C29)</f>
        <v>-600000000</v>
      </c>
      <c r="D30" s="95"/>
      <c r="E30" s="95">
        <f>$B30      +$C30      +$D30</f>
        <v>6309506000</v>
      </c>
      <c r="F30" s="96">
        <f t="shared" ref="F30:O30" si="16">SUM(F26:F29)</f>
        <v>6309506000</v>
      </c>
      <c r="G30" s="97">
        <f t="shared" si="16"/>
        <v>6309506000</v>
      </c>
      <c r="H30" s="96">
        <f t="shared" si="16"/>
        <v>564459000</v>
      </c>
      <c r="I30" s="97">
        <f t="shared" si="16"/>
        <v>389406670</v>
      </c>
      <c r="J30" s="96">
        <f t="shared" si="16"/>
        <v>1219134000</v>
      </c>
      <c r="K30" s="97">
        <f t="shared" si="16"/>
        <v>946512659</v>
      </c>
      <c r="L30" s="96">
        <f t="shared" si="16"/>
        <v>960880000</v>
      </c>
      <c r="M30" s="97">
        <f t="shared" si="16"/>
        <v>747956929</v>
      </c>
      <c r="N30" s="96">
        <f t="shared" si="16"/>
        <v>1955084000</v>
      </c>
      <c r="O30" s="97">
        <f t="shared" si="16"/>
        <v>1924887838</v>
      </c>
      <c r="P30" s="96">
        <f>$H30      +$J30      +$L30      +$N30</f>
        <v>4699557000</v>
      </c>
      <c r="Q30" s="97">
        <f>$I30      +$K30      +$M30      +$O30</f>
        <v>4008764096</v>
      </c>
      <c r="R30" s="52">
        <f>IF(($L30      =0),0,((($N30      -$L30      )/$L30      )*100))</f>
        <v>103.46807093497628</v>
      </c>
      <c r="S30" s="53">
        <f>IF(($M30      =0),0,((($O30      -$M30      )/$M30      )*100))</f>
        <v>157.35276502799803</v>
      </c>
      <c r="T30" s="52">
        <f>IF($E30   =0,0,($P30   /$E30   )*100)</f>
        <v>74.483755146599435</v>
      </c>
      <c r="U30" s="54">
        <f>IF($E30   =0,0,($Q30   /$E30   )*100)</f>
        <v>63.535308406078059</v>
      </c>
      <c r="V30" s="96">
        <f>SUM(V26:V29)</f>
        <v>476293000</v>
      </c>
      <c r="W30" s="97">
        <f>SUM(W26:W29)</f>
        <v>400000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781385000</v>
      </c>
      <c r="C32" s="92">
        <v>-32410000</v>
      </c>
      <c r="D32" s="92"/>
      <c r="E32" s="92">
        <f>$B32      +$C32      +$D32</f>
        <v>748975000</v>
      </c>
      <c r="F32" s="93">
        <v>748975000</v>
      </c>
      <c r="G32" s="94">
        <v>748975000</v>
      </c>
      <c r="H32" s="93">
        <v>238289000</v>
      </c>
      <c r="I32" s="94">
        <v>150914165</v>
      </c>
      <c r="J32" s="93">
        <v>156305000</v>
      </c>
      <c r="K32" s="94">
        <v>200413350</v>
      </c>
      <c r="L32" s="93">
        <v>124185000</v>
      </c>
      <c r="M32" s="94">
        <v>161252778</v>
      </c>
      <c r="N32" s="93">
        <v>83177000</v>
      </c>
      <c r="O32" s="94">
        <v>126883097</v>
      </c>
      <c r="P32" s="93">
        <f>$H32      +$J32      +$L32      +$N32</f>
        <v>601956000</v>
      </c>
      <c r="Q32" s="94">
        <f>$I32      +$K32      +$M32      +$O32</f>
        <v>639463390</v>
      </c>
      <c r="R32" s="48">
        <f>IF(($L32      =0),0,((($N32      -$L32      )/$L32      )*100))</f>
        <v>-33.02170149373918</v>
      </c>
      <c r="S32" s="49">
        <f>IF(($M32      =0),0,((($O32      -$M32      )/$M32      )*100))</f>
        <v>-21.314163654284453</v>
      </c>
      <c r="T32" s="48">
        <f>IF(($E32      =0),0,(($P32      /$E32      )*100))</f>
        <v>80.37063987449514</v>
      </c>
      <c r="U32" s="50">
        <f>IF(($E32      =0),0,(($Q32      /$E32      )*100))</f>
        <v>85.378469241296443</v>
      </c>
      <c r="V32" s="93">
        <v>84654000</v>
      </c>
      <c r="W32" s="94" t="s">
        <v>37</v>
      </c>
    </row>
    <row r="33" spans="1:23" ht="12.95" customHeight="1" x14ac:dyDescent="0.2">
      <c r="A33" s="51" t="s">
        <v>42</v>
      </c>
      <c r="B33" s="95">
        <f>B32</f>
        <v>781385000</v>
      </c>
      <c r="C33" s="95">
        <f>C32</f>
        <v>-32410000</v>
      </c>
      <c r="D33" s="95"/>
      <c r="E33" s="95">
        <f>$B33      +$C33      +$D33</f>
        <v>748975000</v>
      </c>
      <c r="F33" s="96">
        <f t="shared" ref="F33:O33" si="17">F32</f>
        <v>748975000</v>
      </c>
      <c r="G33" s="97">
        <f t="shared" si="17"/>
        <v>748975000</v>
      </c>
      <c r="H33" s="96">
        <f t="shared" si="17"/>
        <v>238289000</v>
      </c>
      <c r="I33" s="97">
        <f t="shared" si="17"/>
        <v>150914165</v>
      </c>
      <c r="J33" s="96">
        <f t="shared" si="17"/>
        <v>156305000</v>
      </c>
      <c r="K33" s="97">
        <f t="shared" si="17"/>
        <v>200413350</v>
      </c>
      <c r="L33" s="96">
        <f t="shared" si="17"/>
        <v>124185000</v>
      </c>
      <c r="M33" s="97">
        <f t="shared" si="17"/>
        <v>161252778</v>
      </c>
      <c r="N33" s="96">
        <f t="shared" si="17"/>
        <v>83177000</v>
      </c>
      <c r="O33" s="97">
        <f t="shared" si="17"/>
        <v>126883097</v>
      </c>
      <c r="P33" s="96">
        <f>$H33      +$J33      +$L33      +$N33</f>
        <v>601956000</v>
      </c>
      <c r="Q33" s="97">
        <f>$I33      +$K33      +$M33      +$O33</f>
        <v>639463390</v>
      </c>
      <c r="R33" s="52">
        <f>IF(($L33      =0),0,((($N33      -$L33      )/$L33      )*100))</f>
        <v>-33.02170149373918</v>
      </c>
      <c r="S33" s="53">
        <f>IF(($M33      =0),0,((($O33      -$M33      )/$M33      )*100))</f>
        <v>-21.314163654284453</v>
      </c>
      <c r="T33" s="52">
        <f>IF($E33   =0,0,($P33   /$E33   )*100)</f>
        <v>80.37063987449514</v>
      </c>
      <c r="U33" s="54">
        <f>IF($E33   =0,0,($Q33   /$E33   )*100)</f>
        <v>85.378469241296443</v>
      </c>
      <c r="V33" s="96">
        <f>V32</f>
        <v>84654000</v>
      </c>
      <c r="W33" s="97" t="s">
        <v>37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2212046000</v>
      </c>
      <c r="C35" s="92">
        <v>-180000000</v>
      </c>
      <c r="D35" s="92"/>
      <c r="E35" s="92">
        <f t="shared" ref="E35:E40" si="18">$B35      +$C35      +$D35</f>
        <v>2032046000</v>
      </c>
      <c r="F35" s="93">
        <v>2032046000</v>
      </c>
      <c r="G35" s="94">
        <v>2032046000</v>
      </c>
      <c r="H35" s="93">
        <v>255103000</v>
      </c>
      <c r="I35" s="94">
        <v>185245618</v>
      </c>
      <c r="J35" s="93">
        <v>515403000</v>
      </c>
      <c r="K35" s="94">
        <v>495156847</v>
      </c>
      <c r="L35" s="93">
        <v>469867000</v>
      </c>
      <c r="M35" s="94">
        <v>333541168</v>
      </c>
      <c r="N35" s="93">
        <v>476650000</v>
      </c>
      <c r="O35" s="94">
        <v>564309411</v>
      </c>
      <c r="P35" s="93">
        <f t="shared" ref="P35:P40" si="19">$H35      +$J35      +$L35      +$N35</f>
        <v>1717023000</v>
      </c>
      <c r="Q35" s="94">
        <f t="shared" ref="Q35:Q40" si="20">$I35      +$K35      +$M35      +$O35</f>
        <v>1578253044</v>
      </c>
      <c r="R35" s="48">
        <f t="shared" ref="R35:R40" si="21">IF(($L35      =0),0,((($N35      -$L35      )/$L35      )*100))</f>
        <v>1.4435999974460858</v>
      </c>
      <c r="S35" s="49">
        <f t="shared" ref="S35:S40" si="22">IF(($M35      =0),0,((($O35      -$M35      )/$M35      )*100))</f>
        <v>69.187334320301957</v>
      </c>
      <c r="T35" s="48">
        <f t="shared" ref="T35:T39" si="23">IF(($E35      =0),0,(($P35      /$E35      )*100))</f>
        <v>84.497250554367369</v>
      </c>
      <c r="U35" s="50">
        <f t="shared" ref="U35:U39" si="24">IF(($E35      =0),0,(($Q35      /$E35      )*100))</f>
        <v>77.668175031470739</v>
      </c>
      <c r="V35" s="93">
        <v>94683000</v>
      </c>
      <c r="W35" s="94">
        <v>5736000</v>
      </c>
    </row>
    <row r="36" spans="1:23" ht="12.95" customHeight="1" x14ac:dyDescent="0.2">
      <c r="A36" s="47" t="s">
        <v>60</v>
      </c>
      <c r="B36" s="92">
        <v>3821156000</v>
      </c>
      <c r="C36" s="92">
        <v>-233772000</v>
      </c>
      <c r="D36" s="92"/>
      <c r="E36" s="92">
        <f t="shared" si="18"/>
        <v>3587384000</v>
      </c>
      <c r="F36" s="93">
        <v>3518356000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37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37</v>
      </c>
    </row>
    <row r="38" spans="1:23" ht="12.95" customHeight="1" x14ac:dyDescent="0.2">
      <c r="A38" s="47" t="s">
        <v>62</v>
      </c>
      <c r="B38" s="92">
        <v>220092000</v>
      </c>
      <c r="C38" s="92">
        <v>-1000000</v>
      </c>
      <c r="D38" s="92"/>
      <c r="E38" s="92">
        <f t="shared" si="18"/>
        <v>219092000</v>
      </c>
      <c r="F38" s="93">
        <v>219092000</v>
      </c>
      <c r="G38" s="94">
        <v>219092000</v>
      </c>
      <c r="H38" s="93">
        <v>12470000</v>
      </c>
      <c r="I38" s="94">
        <v>11151085</v>
      </c>
      <c r="J38" s="93">
        <v>61131000</v>
      </c>
      <c r="K38" s="94">
        <v>29346859</v>
      </c>
      <c r="L38" s="93">
        <v>44895000</v>
      </c>
      <c r="M38" s="94">
        <v>24632630</v>
      </c>
      <c r="N38" s="93">
        <v>63738000</v>
      </c>
      <c r="O38" s="94">
        <v>54473566</v>
      </c>
      <c r="P38" s="93">
        <f t="shared" si="19"/>
        <v>182234000</v>
      </c>
      <c r="Q38" s="94">
        <f t="shared" si="20"/>
        <v>119604140</v>
      </c>
      <c r="R38" s="48">
        <f t="shared" si="21"/>
        <v>41.971266288005346</v>
      </c>
      <c r="S38" s="49">
        <f t="shared" si="22"/>
        <v>121.14392981991773</v>
      </c>
      <c r="T38" s="48">
        <f t="shared" si="23"/>
        <v>83.176930239351506</v>
      </c>
      <c r="U38" s="50">
        <f t="shared" si="24"/>
        <v>54.590829423255983</v>
      </c>
      <c r="V38" s="93">
        <v>201000</v>
      </c>
      <c r="W38" s="94" t="s">
        <v>37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37</v>
      </c>
    </row>
    <row r="40" spans="1:23" ht="12.95" customHeight="1" x14ac:dyDescent="0.2">
      <c r="A40" s="51" t="s">
        <v>42</v>
      </c>
      <c r="B40" s="95">
        <f>SUM(B35:B39)</f>
        <v>6253294000</v>
      </c>
      <c r="C40" s="95">
        <f>SUM(C35:C39)</f>
        <v>-414772000</v>
      </c>
      <c r="D40" s="95"/>
      <c r="E40" s="95">
        <f t="shared" si="18"/>
        <v>5838522000</v>
      </c>
      <c r="F40" s="96">
        <f t="shared" ref="F40:O40" si="25">SUM(F35:F39)</f>
        <v>5769494000</v>
      </c>
      <c r="G40" s="97">
        <f t="shared" si="25"/>
        <v>2251138000</v>
      </c>
      <c r="H40" s="96">
        <f t="shared" si="25"/>
        <v>267573000</v>
      </c>
      <c r="I40" s="97">
        <f t="shared" si="25"/>
        <v>196396703</v>
      </c>
      <c r="J40" s="96">
        <f t="shared" si="25"/>
        <v>576534000</v>
      </c>
      <c r="K40" s="97">
        <f t="shared" si="25"/>
        <v>524503706</v>
      </c>
      <c r="L40" s="96">
        <f t="shared" si="25"/>
        <v>514762000</v>
      </c>
      <c r="M40" s="97">
        <f t="shared" si="25"/>
        <v>358173798</v>
      </c>
      <c r="N40" s="96">
        <f t="shared" si="25"/>
        <v>540388000</v>
      </c>
      <c r="O40" s="97">
        <f t="shared" si="25"/>
        <v>618782977</v>
      </c>
      <c r="P40" s="96">
        <f t="shared" si="19"/>
        <v>1899257000</v>
      </c>
      <c r="Q40" s="97">
        <f t="shared" si="20"/>
        <v>1697857184</v>
      </c>
      <c r="R40" s="52">
        <f t="shared" si="21"/>
        <v>4.9782229457496863</v>
      </c>
      <c r="S40" s="53">
        <f t="shared" si="22"/>
        <v>72.760537050786724</v>
      </c>
      <c r="T40" s="52">
        <f>IF((+$E35+$E38) =0,0,(P40   /(+$E35+$E38) )*100)</f>
        <v>84.368750383139542</v>
      </c>
      <c r="U40" s="54">
        <f>IF((+$E35+$E38) =0,0,(Q40   /(+$E35+$E38) )*100)</f>
        <v>75.422172430122018</v>
      </c>
      <c r="V40" s="96">
        <f>SUM(V35:V39)</f>
        <v>94884000</v>
      </c>
      <c r="W40" s="97">
        <f>SUM(W35:W39)</f>
        <v>5736000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37</v>
      </c>
    </row>
    <row r="43" spans="1:23" ht="12.95" customHeight="1" x14ac:dyDescent="0.2">
      <c r="A43" s="47" t="s">
        <v>66</v>
      </c>
      <c r="B43" s="92">
        <v>3495742000</v>
      </c>
      <c r="C43" s="92">
        <v>-236914000</v>
      </c>
      <c r="D43" s="92"/>
      <c r="E43" s="92">
        <f t="shared" si="26"/>
        <v>3258828000</v>
      </c>
      <c r="F43" s="93">
        <v>3258828000</v>
      </c>
      <c r="G43" s="94">
        <v>3258828000</v>
      </c>
      <c r="H43" s="93">
        <v>399361000</v>
      </c>
      <c r="I43" s="94">
        <v>292287463</v>
      </c>
      <c r="J43" s="93">
        <v>845286000</v>
      </c>
      <c r="K43" s="94">
        <v>563961445</v>
      </c>
      <c r="L43" s="93">
        <v>652726000</v>
      </c>
      <c r="M43" s="94">
        <v>447151140</v>
      </c>
      <c r="N43" s="93">
        <v>1058145000</v>
      </c>
      <c r="O43" s="94">
        <v>706601812</v>
      </c>
      <c r="P43" s="93">
        <f t="shared" si="27"/>
        <v>2955518000</v>
      </c>
      <c r="Q43" s="94">
        <f t="shared" si="28"/>
        <v>2010001860</v>
      </c>
      <c r="R43" s="48">
        <f t="shared" si="29"/>
        <v>62.111667070102925</v>
      </c>
      <c r="S43" s="49">
        <f t="shared" si="30"/>
        <v>58.023037132366476</v>
      </c>
      <c r="T43" s="48">
        <f t="shared" si="31"/>
        <v>90.692666197786437</v>
      </c>
      <c r="U43" s="50">
        <f t="shared" si="32"/>
        <v>61.678672823481328</v>
      </c>
      <c r="V43" s="93">
        <v>237023000</v>
      </c>
      <c r="W43" s="94">
        <v>35327000</v>
      </c>
    </row>
    <row r="44" spans="1:23" ht="12.95" customHeight="1" x14ac:dyDescent="0.2">
      <c r="A44" s="47" t="s">
        <v>67</v>
      </c>
      <c r="B44" s="92">
        <v>3607327000</v>
      </c>
      <c r="C44" s="92">
        <v>-308906000</v>
      </c>
      <c r="D44" s="92"/>
      <c r="E44" s="92">
        <f t="shared" si="26"/>
        <v>3298421000</v>
      </c>
      <c r="F44" s="93">
        <v>3298421000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37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37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37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37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37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37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37</v>
      </c>
    </row>
    <row r="51" spans="1:23" ht="12.95" customHeight="1" x14ac:dyDescent="0.2">
      <c r="A51" s="47" t="s">
        <v>74</v>
      </c>
      <c r="B51" s="92">
        <v>3864137000</v>
      </c>
      <c r="C51" s="92">
        <v>-244476000</v>
      </c>
      <c r="D51" s="92"/>
      <c r="E51" s="92">
        <f t="shared" si="26"/>
        <v>3619661000</v>
      </c>
      <c r="F51" s="93">
        <v>3619661000</v>
      </c>
      <c r="G51" s="94">
        <v>3619661000</v>
      </c>
      <c r="H51" s="93">
        <v>523793000</v>
      </c>
      <c r="I51" s="94">
        <v>334317661</v>
      </c>
      <c r="J51" s="93">
        <v>801972000</v>
      </c>
      <c r="K51" s="94">
        <v>702102187</v>
      </c>
      <c r="L51" s="93">
        <v>837842000</v>
      </c>
      <c r="M51" s="94">
        <v>554013621</v>
      </c>
      <c r="N51" s="93">
        <v>1138329000</v>
      </c>
      <c r="O51" s="94">
        <v>737130889</v>
      </c>
      <c r="P51" s="93">
        <f t="shared" si="27"/>
        <v>3301936000</v>
      </c>
      <c r="Q51" s="94">
        <f t="shared" si="28"/>
        <v>2327564358</v>
      </c>
      <c r="R51" s="48">
        <f t="shared" si="29"/>
        <v>35.864399254274673</v>
      </c>
      <c r="S51" s="49">
        <f t="shared" si="30"/>
        <v>33.052845825247317</v>
      </c>
      <c r="T51" s="48">
        <f t="shared" si="31"/>
        <v>91.222244293042905</v>
      </c>
      <c r="U51" s="50">
        <f t="shared" si="32"/>
        <v>64.303379736389672</v>
      </c>
      <c r="V51" s="93">
        <v>133827000</v>
      </c>
      <c r="W51" s="94">
        <v>14648000</v>
      </c>
    </row>
    <row r="52" spans="1:23" ht="12.95" customHeight="1" x14ac:dyDescent="0.2">
      <c r="A52" s="47" t="s">
        <v>75</v>
      </c>
      <c r="B52" s="92">
        <v>805332000</v>
      </c>
      <c r="C52" s="92">
        <v>308906000</v>
      </c>
      <c r="D52" s="92"/>
      <c r="E52" s="92">
        <f t="shared" si="26"/>
        <v>1114238000</v>
      </c>
      <c r="F52" s="93">
        <v>1114238000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37</v>
      </c>
    </row>
    <row r="53" spans="1:23" ht="12.95" customHeight="1" x14ac:dyDescent="0.2">
      <c r="A53" s="51" t="s">
        <v>42</v>
      </c>
      <c r="B53" s="95">
        <f>SUM(B42:B52)</f>
        <v>11772538000</v>
      </c>
      <c r="C53" s="95">
        <f>SUM(C42:C52)</f>
        <v>-481390000</v>
      </c>
      <c r="D53" s="95"/>
      <c r="E53" s="95">
        <f t="shared" si="26"/>
        <v>11291148000</v>
      </c>
      <c r="F53" s="96">
        <f t="shared" ref="F53:O53" si="33">SUM(F42:F52)</f>
        <v>11291148000</v>
      </c>
      <c r="G53" s="97">
        <f t="shared" si="33"/>
        <v>6878489000</v>
      </c>
      <c r="H53" s="96">
        <f t="shared" si="33"/>
        <v>923154000</v>
      </c>
      <c r="I53" s="97">
        <f t="shared" si="33"/>
        <v>626605124</v>
      </c>
      <c r="J53" s="96">
        <f t="shared" si="33"/>
        <v>1647258000</v>
      </c>
      <c r="K53" s="97">
        <f t="shared" si="33"/>
        <v>1266063632</v>
      </c>
      <c r="L53" s="96">
        <f t="shared" si="33"/>
        <v>1490568000</v>
      </c>
      <c r="M53" s="97">
        <f t="shared" si="33"/>
        <v>1001164761</v>
      </c>
      <c r="N53" s="96">
        <f t="shared" si="33"/>
        <v>2196474000</v>
      </c>
      <c r="O53" s="97">
        <f t="shared" si="33"/>
        <v>1443732701</v>
      </c>
      <c r="P53" s="96">
        <f t="shared" si="27"/>
        <v>6257454000</v>
      </c>
      <c r="Q53" s="97">
        <f t="shared" si="28"/>
        <v>4337566218</v>
      </c>
      <c r="R53" s="52">
        <f t="shared" si="29"/>
        <v>47.358188287954661</v>
      </c>
      <c r="S53" s="53">
        <f t="shared" si="30"/>
        <v>44.205305384295286</v>
      </c>
      <c r="T53" s="52">
        <f>IF((+$E43+$E45+$E47+$E48+$E51) =0,0,(P53   /(+$E43+$E45+$E47+$E48+$E51) )*100)</f>
        <v>90.971345596394798</v>
      </c>
      <c r="U53" s="54">
        <f>IF((+$E43+$E45+$E47+$E48+$E51) =0,0,(Q53   /(+$E43+$E45+$E47+$E48+$E51) )*100)</f>
        <v>63.059869951089553</v>
      </c>
      <c r="V53" s="96">
        <f>SUM(V42:V52)</f>
        <v>370850000</v>
      </c>
      <c r="W53" s="97">
        <f>SUM(W42:W52)</f>
        <v>49975000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37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37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37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37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37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37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383000</v>
      </c>
      <c r="W64" s="94">
        <v>0</v>
      </c>
    </row>
    <row r="65" spans="1:23" ht="12.95" customHeight="1" x14ac:dyDescent="0.2">
      <c r="A65" s="47" t="s">
        <v>86</v>
      </c>
      <c r="B65" s="92">
        <v>4364782000</v>
      </c>
      <c r="C65" s="92">
        <v>-305602000</v>
      </c>
      <c r="D65" s="92"/>
      <c r="E65" s="92">
        <f t="shared" si="35"/>
        <v>4059180000</v>
      </c>
      <c r="F65" s="93">
        <v>4059180000</v>
      </c>
      <c r="G65" s="94">
        <v>4059180000</v>
      </c>
      <c r="H65" s="93">
        <v>517727000</v>
      </c>
      <c r="I65" s="94">
        <v>317370945</v>
      </c>
      <c r="J65" s="93">
        <v>990576000</v>
      </c>
      <c r="K65" s="94">
        <v>705212907</v>
      </c>
      <c r="L65" s="93">
        <v>906595000</v>
      </c>
      <c r="M65" s="94">
        <v>656523776</v>
      </c>
      <c r="N65" s="93">
        <v>1298401000</v>
      </c>
      <c r="O65" s="94">
        <v>1224463214</v>
      </c>
      <c r="P65" s="93">
        <f t="shared" si="36"/>
        <v>3713299000</v>
      </c>
      <c r="Q65" s="94">
        <f t="shared" si="37"/>
        <v>2903570842</v>
      </c>
      <c r="R65" s="48">
        <f t="shared" si="38"/>
        <v>43.21731313320722</v>
      </c>
      <c r="S65" s="49">
        <f t="shared" si="39"/>
        <v>86.507063226298143</v>
      </c>
      <c r="T65" s="48">
        <f t="shared" si="40"/>
        <v>91.47904256524717</v>
      </c>
      <c r="U65" s="50">
        <f t="shared" si="41"/>
        <v>71.530970343764011</v>
      </c>
      <c r="V65" s="93">
        <v>178139000</v>
      </c>
      <c r="W65" s="94" t="s">
        <v>37</v>
      </c>
    </row>
    <row r="66" spans="1:23" ht="12.95" customHeight="1" x14ac:dyDescent="0.2">
      <c r="A66" s="51" t="s">
        <v>42</v>
      </c>
      <c r="B66" s="95">
        <f>SUM(B61:B65)</f>
        <v>4364782000</v>
      </c>
      <c r="C66" s="95">
        <f>SUM(C61:C65)</f>
        <v>-305602000</v>
      </c>
      <c r="D66" s="95"/>
      <c r="E66" s="95">
        <f t="shared" si="35"/>
        <v>4059180000</v>
      </c>
      <c r="F66" s="96">
        <f t="shared" ref="F66:O66" si="42">SUM(F61:F65)</f>
        <v>4059180000</v>
      </c>
      <c r="G66" s="97">
        <f t="shared" si="42"/>
        <v>4059180000</v>
      </c>
      <c r="H66" s="96">
        <f t="shared" si="42"/>
        <v>517727000</v>
      </c>
      <c r="I66" s="97">
        <f t="shared" si="42"/>
        <v>317370945</v>
      </c>
      <c r="J66" s="96">
        <f t="shared" si="42"/>
        <v>990576000</v>
      </c>
      <c r="K66" s="97">
        <f t="shared" si="42"/>
        <v>705212907</v>
      </c>
      <c r="L66" s="96">
        <f t="shared" si="42"/>
        <v>906595000</v>
      </c>
      <c r="M66" s="97">
        <f t="shared" si="42"/>
        <v>656523776</v>
      </c>
      <c r="N66" s="96">
        <f t="shared" si="42"/>
        <v>1298401000</v>
      </c>
      <c r="O66" s="97">
        <f t="shared" si="42"/>
        <v>1224463214</v>
      </c>
      <c r="P66" s="96">
        <f t="shared" si="36"/>
        <v>3713299000</v>
      </c>
      <c r="Q66" s="97">
        <f t="shared" si="37"/>
        <v>2903570842</v>
      </c>
      <c r="R66" s="52">
        <f t="shared" si="38"/>
        <v>43.21731313320722</v>
      </c>
      <c r="S66" s="53">
        <f t="shared" si="39"/>
        <v>86.507063226298143</v>
      </c>
      <c r="T66" s="52">
        <f>IF((+$E61+$E63+$E64++$E65) =0,0,(P66   /(+$E61+$E63+$E64+$E65) )*100)</f>
        <v>91.47904256524717</v>
      </c>
      <c r="U66" s="54">
        <f>IF((+$E61+$E63+$E65) =0,0,(Q66  /(+$E61+$E63+$E65) )*100)</f>
        <v>71.530970343764011</v>
      </c>
      <c r="V66" s="96">
        <f>SUM(V61:V65)</f>
        <v>178522000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34745846000</v>
      </c>
      <c r="C67" s="104">
        <f>SUM(C9:C14,C17:C23,C26:C29,C32,C35:C39,C42:C52,C55:C58,C61:C65)</f>
        <v>-227070000</v>
      </c>
      <c r="D67" s="104"/>
      <c r="E67" s="104">
        <f t="shared" si="35"/>
        <v>34518776000</v>
      </c>
      <c r="F67" s="105">
        <f t="shared" ref="F67:O67" si="43">SUM(F9:F14,F17:F23,F26:F29,F32,F35:F39,F42:F52,F55:F58,F61:F65)</f>
        <v>34449698000</v>
      </c>
      <c r="G67" s="106">
        <f t="shared" si="43"/>
        <v>26012020000</v>
      </c>
      <c r="H67" s="105">
        <f t="shared" si="43"/>
        <v>3139478000</v>
      </c>
      <c r="I67" s="106">
        <f t="shared" si="43"/>
        <v>2184806523</v>
      </c>
      <c r="J67" s="105">
        <f t="shared" si="43"/>
        <v>5651705000</v>
      </c>
      <c r="K67" s="106">
        <f t="shared" si="43"/>
        <v>4710568653</v>
      </c>
      <c r="L67" s="105">
        <f t="shared" si="43"/>
        <v>4711066000</v>
      </c>
      <c r="M67" s="106">
        <f t="shared" si="43"/>
        <v>3988123015</v>
      </c>
      <c r="N67" s="105">
        <f t="shared" si="43"/>
        <v>7099741000</v>
      </c>
      <c r="O67" s="106">
        <f t="shared" si="43"/>
        <v>7583524391</v>
      </c>
      <c r="P67" s="105">
        <f t="shared" si="36"/>
        <v>20601990000</v>
      </c>
      <c r="Q67" s="106">
        <f t="shared" si="37"/>
        <v>18467022582</v>
      </c>
      <c r="R67" s="61">
        <f t="shared" si="38"/>
        <v>50.703492585329947</v>
      </c>
      <c r="S67" s="62">
        <f t="shared" si="39"/>
        <v>90.152720025864099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78.6849531167002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70.53089561104116</v>
      </c>
      <c r="V67" s="105">
        <f>SUM(V9:V14,V17:V23,V26:V29,V32,V35:V39,V42:V52,V55:V58,V61:V65)</f>
        <v>4128381000</v>
      </c>
      <c r="W67" s="106">
        <f>SUM(W9:W14,W17:W23,W26:W29,W32,W35:W39,W42:W52,W55:W58,W61:W65)</f>
        <v>1805977000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17545049000</v>
      </c>
      <c r="C69" s="92">
        <v>-1203464000</v>
      </c>
      <c r="D69" s="92"/>
      <c r="E69" s="92">
        <f>$B69      +$C69      +$D69</f>
        <v>16341585000</v>
      </c>
      <c r="F69" s="93">
        <v>16341585000</v>
      </c>
      <c r="G69" s="94">
        <v>16341585000</v>
      </c>
      <c r="H69" s="93">
        <v>3114110000</v>
      </c>
      <c r="I69" s="94">
        <v>2312517672</v>
      </c>
      <c r="J69" s="93">
        <v>5524900000</v>
      </c>
      <c r="K69" s="94">
        <v>4066159152</v>
      </c>
      <c r="L69" s="93">
        <v>2776092000</v>
      </c>
      <c r="M69" s="94">
        <v>2635230274</v>
      </c>
      <c r="N69" s="93">
        <v>4251120000</v>
      </c>
      <c r="O69" s="94">
        <v>3352564803</v>
      </c>
      <c r="P69" s="93">
        <f>$H69      +$J69      +$L69      +$N69</f>
        <v>15666222000</v>
      </c>
      <c r="Q69" s="94">
        <f>$I69      +$K69      +$M69      +$O69</f>
        <v>12366471901</v>
      </c>
      <c r="R69" s="48">
        <f>IF(($L69      =0),0,((($N69      -$L69      )/$L69      )*100))</f>
        <v>53.133253508889474</v>
      </c>
      <c r="S69" s="49">
        <f>IF(($M69      =0),0,((($O69      -$M69      )/$M69      )*100))</f>
        <v>27.220942931532218</v>
      </c>
      <c r="T69" s="48">
        <f>IF(($E69      =0),0,(($P69      /$E69      )*100))</f>
        <v>95.867212390964525</v>
      </c>
      <c r="U69" s="50">
        <f>IF(($E69      =0),0,(($Q69      /$E69      )*100))</f>
        <v>75.67486202225794</v>
      </c>
      <c r="V69" s="93">
        <v>356790000</v>
      </c>
      <c r="W69" s="94">
        <v>84258000</v>
      </c>
    </row>
    <row r="70" spans="1:23" s="64" customFormat="1" ht="12.95" customHeight="1" x14ac:dyDescent="0.2">
      <c r="A70" s="63" t="s">
        <v>89</v>
      </c>
      <c r="B70" s="92"/>
      <c r="C70" s="92">
        <v>30000000</v>
      </c>
      <c r="D70" s="92"/>
      <c r="E70" s="92">
        <f>$B70      +$C70      +$D70</f>
        <v>30000000</v>
      </c>
      <c r="F70" s="93">
        <v>30000000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37</v>
      </c>
      <c r="W70" s="94" t="s">
        <v>37</v>
      </c>
    </row>
    <row r="71" spans="1:23" ht="12.95" customHeight="1" x14ac:dyDescent="0.2">
      <c r="A71" s="56" t="s">
        <v>42</v>
      </c>
      <c r="B71" s="101">
        <f>SUM(B69:B70)</f>
        <v>17545049000</v>
      </c>
      <c r="C71" s="101">
        <f>SUM(C69:C70)</f>
        <v>-1173464000</v>
      </c>
      <c r="D71" s="101"/>
      <c r="E71" s="101">
        <f>$B71      +$C71      +$D71</f>
        <v>16371585000</v>
      </c>
      <c r="F71" s="102">
        <f t="shared" ref="F71:O71" si="44">SUM(F69:F70)</f>
        <v>16371585000</v>
      </c>
      <c r="G71" s="103">
        <f t="shared" si="44"/>
        <v>16341585000</v>
      </c>
      <c r="H71" s="102">
        <f t="shared" si="44"/>
        <v>3114110000</v>
      </c>
      <c r="I71" s="103">
        <f t="shared" si="44"/>
        <v>2312517672</v>
      </c>
      <c r="J71" s="102">
        <f t="shared" si="44"/>
        <v>5524900000</v>
      </c>
      <c r="K71" s="103">
        <f t="shared" si="44"/>
        <v>4066159152</v>
      </c>
      <c r="L71" s="102">
        <f t="shared" si="44"/>
        <v>2776092000</v>
      </c>
      <c r="M71" s="103">
        <f t="shared" si="44"/>
        <v>2635230274</v>
      </c>
      <c r="N71" s="102">
        <f t="shared" si="44"/>
        <v>4251120000</v>
      </c>
      <c r="O71" s="103">
        <f t="shared" si="44"/>
        <v>3352564803</v>
      </c>
      <c r="P71" s="102">
        <f>$H71      +$J71      +$L71      +$N71</f>
        <v>15666222000</v>
      </c>
      <c r="Q71" s="103">
        <f>$I71      +$K71      +$M71      +$O71</f>
        <v>12366471901</v>
      </c>
      <c r="R71" s="57">
        <f>IF(($L71      =0),0,((($N71      -$L71      )/$L71      )*100))</f>
        <v>53.133253508889474</v>
      </c>
      <c r="S71" s="58">
        <f>IF(($M71      =0),0,((($O71      -$M71      )/$M71      )*100))</f>
        <v>27.220942931532218</v>
      </c>
      <c r="T71" s="57">
        <f>IF(($E69      =0),0,(($P69      /$E69      )*100))</f>
        <v>95.867212390964525</v>
      </c>
      <c r="U71" s="59">
        <f>IF($E69   =0,0,($Q69   /$E69 )*100)</f>
        <v>75.67486202225794</v>
      </c>
      <c r="V71" s="102">
        <f>SUM(V69:V70)</f>
        <v>356790000</v>
      </c>
      <c r="W71" s="103">
        <f>SUM(W69:W70)</f>
        <v>84258000</v>
      </c>
    </row>
    <row r="72" spans="1:23" ht="12.95" customHeight="1" x14ac:dyDescent="0.2">
      <c r="A72" s="60" t="s">
        <v>87</v>
      </c>
      <c r="B72" s="104">
        <f>SUM(B69:B70)</f>
        <v>17545049000</v>
      </c>
      <c r="C72" s="104">
        <f>SUM(C69:C70)</f>
        <v>-1173464000</v>
      </c>
      <c r="D72" s="104"/>
      <c r="E72" s="104">
        <f>$B72      +$C72      +$D72</f>
        <v>16371585000</v>
      </c>
      <c r="F72" s="105">
        <f t="shared" ref="F72:O72" si="45">SUM(F69:F70)</f>
        <v>16371585000</v>
      </c>
      <c r="G72" s="106">
        <f t="shared" si="45"/>
        <v>16341585000</v>
      </c>
      <c r="H72" s="105">
        <f t="shared" si="45"/>
        <v>3114110000</v>
      </c>
      <c r="I72" s="106">
        <f t="shared" si="45"/>
        <v>2312517672</v>
      </c>
      <c r="J72" s="105">
        <f t="shared" si="45"/>
        <v>5524900000</v>
      </c>
      <c r="K72" s="106">
        <f t="shared" si="45"/>
        <v>4066159152</v>
      </c>
      <c r="L72" s="105">
        <f t="shared" si="45"/>
        <v>2776092000</v>
      </c>
      <c r="M72" s="106">
        <f t="shared" si="45"/>
        <v>2635230274</v>
      </c>
      <c r="N72" s="105">
        <f t="shared" si="45"/>
        <v>4251120000</v>
      </c>
      <c r="O72" s="106">
        <f t="shared" si="45"/>
        <v>3352564803</v>
      </c>
      <c r="P72" s="105">
        <f>$H72      +$J72      +$L72      +$N72</f>
        <v>15666222000</v>
      </c>
      <c r="Q72" s="106">
        <f>$I72      +$K72      +$M72      +$O72</f>
        <v>12366471901</v>
      </c>
      <c r="R72" s="61">
        <f>IF(($L72      =0),0,((($N72      -$L72      )/$L72      )*100))</f>
        <v>53.133253508889474</v>
      </c>
      <c r="S72" s="62">
        <f>IF(($M72      =0),0,((($O72      -$M72      )/$M72      )*100))</f>
        <v>27.220942931532218</v>
      </c>
      <c r="T72" s="61">
        <f>IF(($E69      =0),0,(($P69      /$E69      )*100))</f>
        <v>95.867212390964525</v>
      </c>
      <c r="U72" s="65">
        <f>IF($E69   =0,0,($Q69   /$E69 )*100)</f>
        <v>75.67486202225794</v>
      </c>
      <c r="V72" s="105">
        <f>SUM(V69:V70)</f>
        <v>356790000</v>
      </c>
      <c r="W72" s="106">
        <f>SUM(W69:W70)</f>
        <v>84258000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52290895000</v>
      </c>
      <c r="C73" s="104">
        <f>SUM(C9:C14,C17:C23,C26:C29,C32,C35:C39,C42:C52,C55:C58,C61:C65,C69:C70)</f>
        <v>-1400534000</v>
      </c>
      <c r="D73" s="104"/>
      <c r="E73" s="104">
        <f>$B73      +$C73      +$D73</f>
        <v>50890361000</v>
      </c>
      <c r="F73" s="105">
        <f t="shared" ref="F73:O73" si="46">SUM(F9:F14,F17:F23,F26:F29,F32,F35:F39,F42:F52,F55:F58,F61:F65,F69:F70)</f>
        <v>50821283000</v>
      </c>
      <c r="G73" s="106">
        <f t="shared" si="46"/>
        <v>42353605000</v>
      </c>
      <c r="H73" s="105">
        <f t="shared" si="46"/>
        <v>6253588000</v>
      </c>
      <c r="I73" s="106">
        <f t="shared" si="46"/>
        <v>4497324195</v>
      </c>
      <c r="J73" s="105">
        <f t="shared" si="46"/>
        <v>11176605000</v>
      </c>
      <c r="K73" s="106">
        <f t="shared" si="46"/>
        <v>8776727805</v>
      </c>
      <c r="L73" s="105">
        <f t="shared" si="46"/>
        <v>7487158000</v>
      </c>
      <c r="M73" s="106">
        <f t="shared" si="46"/>
        <v>6623353289</v>
      </c>
      <c r="N73" s="105">
        <f t="shared" si="46"/>
        <v>11350861000</v>
      </c>
      <c r="O73" s="106">
        <f t="shared" si="46"/>
        <v>10936089194</v>
      </c>
      <c r="P73" s="105">
        <f>$H73      +$J73      +$L73      +$N73</f>
        <v>36268212000</v>
      </c>
      <c r="Q73" s="106">
        <f>$I73      +$K73      +$M73      +$O73</f>
        <v>30833494483</v>
      </c>
      <c r="R73" s="61">
        <f>IF(($L73      =0),0,((($N73      -$L73      )/$L73      )*100))</f>
        <v>51.604400494820602</v>
      </c>
      <c r="S73" s="62">
        <f>IF(($M73      =0),0,((($O73      -$M73      )/$M73      )*100))</f>
        <v>65.114085219680931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85.287865675641953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72.507653142006319</v>
      </c>
      <c r="V73" s="105">
        <f>SUM(V9:V14,V17:V23,V26:V29,V32,V35:V39,V42:V52,V55:V58,V61:V65,V69:V70)</f>
        <v>4485171000</v>
      </c>
      <c r="W73" s="106">
        <f>SUM(W9:W14,W17:W23,W26:W29,W32,W35:W39,W42:W52,W55:W58,W61:W65,W69:W70)</f>
        <v>1890235000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 t="shared" ref="C80:I80" si="47">SUM(C81:C84)</f>
        <v>0</v>
      </c>
      <c r="D80" s="111">
        <f t="shared" si="47"/>
        <v>0</v>
      </c>
      <c r="E80" s="111">
        <f t="shared" si="47"/>
        <v>0</v>
      </c>
      <c r="F80" s="111">
        <f t="shared" si="47"/>
        <v>0</v>
      </c>
      <c r="G80" s="111">
        <f t="shared" si="47"/>
        <v>0</v>
      </c>
      <c r="H80" s="111">
        <f t="shared" si="47"/>
        <v>0</v>
      </c>
      <c r="I80" s="111">
        <f t="shared" si="47"/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 t="shared" ref="E87:E94" si="48"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 t="shared" ref="P87:P94" si="49">$H87      +$J87      +$L87      +$N87</f>
        <v>0</v>
      </c>
      <c r="Q87" s="113">
        <f t="shared" ref="Q87:Q94" si="50">$I87      +$K87      +$M87      +$O87</f>
        <v>0</v>
      </c>
      <c r="R87" s="89">
        <f t="shared" ref="R87:R94" si="51">IF(($L87      =0),0,((($N87      -$L87      )/$L87      )*100))</f>
        <v>0</v>
      </c>
      <c r="S87" s="90">
        <f t="shared" ref="S87:S94" si="52">IF(($M87      =0),0,((($O87      -$M87      )/$M87      )*100))</f>
        <v>0</v>
      </c>
      <c r="T87" s="89">
        <f t="shared" ref="T87:T94" si="53">IF(($E87      =0),0,(($P87      /$E87      )*100))</f>
        <v>0</v>
      </c>
      <c r="U87" s="90">
        <f t="shared" ref="U87:U94" si="54"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 t="shared" si="48"/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 t="shared" si="49"/>
        <v>0</v>
      </c>
      <c r="Q94" s="115">
        <f t="shared" si="50"/>
        <v>0</v>
      </c>
      <c r="R94" s="89">
        <f t="shared" si="51"/>
        <v>0</v>
      </c>
      <c r="S94" s="90">
        <f t="shared" si="52"/>
        <v>0</v>
      </c>
      <c r="T94" s="89">
        <f t="shared" si="53"/>
        <v>0</v>
      </c>
      <c r="U94" s="90">
        <f t="shared" si="54"/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 t="shared" ref="B96:I96" si="55">SUM(B97:B111)</f>
        <v>0</v>
      </c>
      <c r="C96" s="121">
        <f t="shared" si="55"/>
        <v>0</v>
      </c>
      <c r="D96" s="121">
        <f t="shared" si="55"/>
        <v>0</v>
      </c>
      <c r="E96" s="121">
        <f t="shared" si="55"/>
        <v>0</v>
      </c>
      <c r="F96" s="121">
        <f t="shared" si="55"/>
        <v>0</v>
      </c>
      <c r="G96" s="121">
        <f t="shared" si="55"/>
        <v>0</v>
      </c>
      <c r="H96" s="121">
        <f t="shared" si="55"/>
        <v>0</v>
      </c>
      <c r="I96" s="121">
        <f t="shared" si="55"/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 t="shared" ref="R96:S111" si="56">IF(L96=0," ",(N96-L96)/L96)</f>
        <v xml:space="preserve"> </v>
      </c>
      <c r="S96" s="20" t="str">
        <f t="shared" si="56"/>
        <v xml:space="preserve"> </v>
      </c>
      <c r="T96" s="20" t="str">
        <f t="shared" ref="T96:T114" si="57">IF(E96=0," ",(P96/E96))</f>
        <v xml:space="preserve"> </v>
      </c>
      <c r="U96" s="21" t="str">
        <f t="shared" ref="U96:U114" si="58"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ref="E98:E111" si="59"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 t="shared" si="59"/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 t="shared" si="56"/>
        <v xml:space="preserve"> </v>
      </c>
      <c r="S111" s="23" t="str">
        <f t="shared" si="56"/>
        <v xml:space="preserve"> </v>
      </c>
      <c r="T111" s="23" t="str">
        <f t="shared" si="57"/>
        <v xml:space="preserve"> </v>
      </c>
      <c r="U111" s="24" t="str">
        <f t="shared" si="58"/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 t="shared" ref="R112:S114" si="60">IF(L112=0," ",(N112-L112)/L112)</f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 t="shared" ref="B113:Q113" si="61">B96+B86</f>
        <v>#VALUE!</v>
      </c>
      <c r="C113" s="126">
        <f t="shared" si="61"/>
        <v>0</v>
      </c>
      <c r="D113" s="126">
        <f t="shared" si="61"/>
        <v>0</v>
      </c>
      <c r="E113" s="126">
        <f t="shared" si="61"/>
        <v>0</v>
      </c>
      <c r="F113" s="126">
        <f t="shared" si="61"/>
        <v>0</v>
      </c>
      <c r="G113" s="126">
        <f t="shared" si="61"/>
        <v>0</v>
      </c>
      <c r="H113" s="126">
        <f t="shared" si="61"/>
        <v>0</v>
      </c>
      <c r="I113" s="126">
        <f t="shared" si="61"/>
        <v>0</v>
      </c>
      <c r="J113" s="126">
        <f t="shared" si="61"/>
        <v>0</v>
      </c>
      <c r="K113" s="126">
        <f t="shared" si="61"/>
        <v>0</v>
      </c>
      <c r="L113" s="126">
        <f t="shared" si="61"/>
        <v>0</v>
      </c>
      <c r="M113" s="126">
        <f t="shared" si="61"/>
        <v>0</v>
      </c>
      <c r="N113" s="126">
        <f t="shared" si="61"/>
        <v>0</v>
      </c>
      <c r="O113" s="126">
        <f t="shared" si="61"/>
        <v>0</v>
      </c>
      <c r="P113" s="126">
        <f t="shared" si="61"/>
        <v>0</v>
      </c>
      <c r="Q113" s="126">
        <f t="shared" si="61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 t="shared" ref="C114:Q114" si="62">C86</f>
        <v>0</v>
      </c>
      <c r="D114" s="128">
        <f t="shared" si="62"/>
        <v>0</v>
      </c>
      <c r="E114" s="128">
        <f t="shared" si="62"/>
        <v>0</v>
      </c>
      <c r="F114" s="128">
        <f t="shared" si="62"/>
        <v>0</v>
      </c>
      <c r="G114" s="128">
        <f t="shared" si="62"/>
        <v>0</v>
      </c>
      <c r="H114" s="128">
        <f t="shared" si="62"/>
        <v>0</v>
      </c>
      <c r="I114" s="128">
        <f t="shared" si="62"/>
        <v>0</v>
      </c>
      <c r="J114" s="128">
        <f t="shared" si="62"/>
        <v>0</v>
      </c>
      <c r="K114" s="128">
        <f t="shared" si="62"/>
        <v>0</v>
      </c>
      <c r="L114" s="128">
        <f t="shared" si="62"/>
        <v>0</v>
      </c>
      <c r="M114" s="128">
        <f t="shared" si="62"/>
        <v>0</v>
      </c>
      <c r="N114" s="128">
        <f t="shared" si="62"/>
        <v>0</v>
      </c>
      <c r="O114" s="128">
        <f t="shared" si="62"/>
        <v>0</v>
      </c>
      <c r="P114" s="128">
        <f t="shared" si="62"/>
        <v>0</v>
      </c>
      <c r="Q114" s="128">
        <f t="shared" si="62"/>
        <v>0</v>
      </c>
      <c r="R114" s="20" t="str">
        <f t="shared" si="60"/>
        <v xml:space="preserve"> </v>
      </c>
      <c r="S114" s="21" t="str">
        <f t="shared" si="60"/>
        <v xml:space="preserve"> </v>
      </c>
      <c r="T114" s="20" t="str">
        <f t="shared" si="57"/>
        <v xml:space="preserve"> </v>
      </c>
      <c r="U114" s="21" t="str">
        <f t="shared" si="58"/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JU/eK9TF645boUGFKioLw0vHcOY+4vH6cm9EX5FM50y4Bph0knDp7zS4FfoxU2UsLt/U6KqSzyH2D1xpR/eNBQ==" saltValue="Ps7ELU/V7aLicRwVwDhK7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5:Q75"/>
    <mergeCell ref="R75:S75"/>
    <mergeCell ref="T75:U75"/>
    <mergeCell ref="V75:W75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F55E8-1434-4D4D-9C06-F02E7D7636E9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68877000</v>
      </c>
      <c r="C9" s="92"/>
      <c r="D9" s="92"/>
      <c r="E9" s="92">
        <f>$B9       +$C9       +$D9</f>
        <v>68877000</v>
      </c>
      <c r="F9" s="93">
        <v>68877000</v>
      </c>
      <c r="G9" s="94">
        <v>68877000</v>
      </c>
      <c r="H9" s="93">
        <v>20170000</v>
      </c>
      <c r="I9" s="94">
        <v>6713458</v>
      </c>
      <c r="J9" s="93">
        <v>14770000</v>
      </c>
      <c r="K9" s="94">
        <v>14010733</v>
      </c>
      <c r="L9" s="93">
        <v>14511000</v>
      </c>
      <c r="M9" s="94">
        <v>14037915</v>
      </c>
      <c r="N9" s="93">
        <v>19426000</v>
      </c>
      <c r="O9" s="94">
        <v>17243735</v>
      </c>
      <c r="P9" s="93">
        <f>$H9       +$J9       +$L9       +$N9</f>
        <v>68877000</v>
      </c>
      <c r="Q9" s="94">
        <f>$I9       +$K9       +$M9       +$O9</f>
        <v>52005841</v>
      </c>
      <c r="R9" s="48">
        <f>IF(($L9       =0),0,((($N9       -$L9       )/$L9       )*100))</f>
        <v>33.870856591551238</v>
      </c>
      <c r="S9" s="49">
        <f>IF(($M9       =0),0,((($O9       -$M9       )/$M9       )*100))</f>
        <v>22.836867155841876</v>
      </c>
      <c r="T9" s="48">
        <f>IF(($E9       =0),0,(($P9       /$E9       )*100))</f>
        <v>100</v>
      </c>
      <c r="U9" s="50">
        <f>IF(($E9       =0),0,(($Q9       /$E9       )*100))</f>
        <v>75.505380606007805</v>
      </c>
      <c r="V9" s="93">
        <v>0</v>
      </c>
      <c r="W9" s="94" t="s">
        <v>1</v>
      </c>
    </row>
    <row r="10" spans="1:23" ht="12.95" customHeight="1" x14ac:dyDescent="0.2">
      <c r="A10" s="47" t="s">
        <v>36</v>
      </c>
      <c r="B10" s="92">
        <v>48721000</v>
      </c>
      <c r="C10" s="92"/>
      <c r="D10" s="92"/>
      <c r="E10" s="92">
        <f>$B10      +$C10      +$D10</f>
        <v>48721000</v>
      </c>
      <c r="F10" s="93">
        <v>48721000</v>
      </c>
      <c r="G10" s="94">
        <v>48721000</v>
      </c>
      <c r="H10" s="93">
        <v>7451000</v>
      </c>
      <c r="I10" s="94">
        <v>5635138</v>
      </c>
      <c r="J10" s="93">
        <v>12034000</v>
      </c>
      <c r="K10" s="94">
        <v>11650691</v>
      </c>
      <c r="L10" s="93">
        <v>6197000</v>
      </c>
      <c r="M10" s="94">
        <v>6872145</v>
      </c>
      <c r="N10" s="93">
        <v>14470000</v>
      </c>
      <c r="O10" s="94">
        <v>13843985</v>
      </c>
      <c r="P10" s="93">
        <f>$H10      +$J10      +$L10      +$N10</f>
        <v>40152000</v>
      </c>
      <c r="Q10" s="94">
        <f>$I10      +$K10      +$M10      +$O10</f>
        <v>38001959</v>
      </c>
      <c r="R10" s="48">
        <f>IF(($L10      =0),0,((($N10      -$L10      )/$L10      )*100))</f>
        <v>133.50008068420203</v>
      </c>
      <c r="S10" s="49">
        <f>IF(($M10      =0),0,((($O10      -$M10      )/$M10      )*100))</f>
        <v>101.4507115318434</v>
      </c>
      <c r="T10" s="48">
        <f>IF(($E10      =0),0,(($P10      /$E10      )*100))</f>
        <v>82.412101557849795</v>
      </c>
      <c r="U10" s="50">
        <f>IF(($E10      =0),0,(($Q10      /$E10      )*100))</f>
        <v>77.999135896225454</v>
      </c>
      <c r="V10" s="93">
        <v>677000</v>
      </c>
      <c r="W10" s="94" t="s">
        <v>1</v>
      </c>
    </row>
    <row r="11" spans="1:23" ht="12.95" customHeight="1" x14ac:dyDescent="0.2">
      <c r="A11" s="47" t="s">
        <v>38</v>
      </c>
      <c r="B11" s="92">
        <v>15500000</v>
      </c>
      <c r="C11" s="92">
        <v>637000</v>
      </c>
      <c r="D11" s="92"/>
      <c r="E11" s="92">
        <f>$B11      +$C11      +$D11</f>
        <v>16137000</v>
      </c>
      <c r="F11" s="93">
        <v>16137000</v>
      </c>
      <c r="G11" s="94">
        <v>16137000</v>
      </c>
      <c r="H11" s="93">
        <v>4669000</v>
      </c>
      <c r="I11" s="94">
        <v>4039200</v>
      </c>
      <c r="J11" s="93">
        <v>1903000</v>
      </c>
      <c r="K11" s="94">
        <v>3276521</v>
      </c>
      <c r="L11" s="93">
        <v>4369000</v>
      </c>
      <c r="M11" s="94">
        <v>4373006</v>
      </c>
      <c r="N11" s="93">
        <v>3048000</v>
      </c>
      <c r="O11" s="94">
        <v>2470201</v>
      </c>
      <c r="P11" s="93">
        <f>$H11      +$J11      +$L11      +$N11</f>
        <v>13989000</v>
      </c>
      <c r="Q11" s="94">
        <f>$I11      +$K11      +$M11      +$O11</f>
        <v>14158928</v>
      </c>
      <c r="R11" s="48">
        <f>IF(($L11      =0),0,((($N11      -$L11      )/$L11      )*100))</f>
        <v>-30.235751888303959</v>
      </c>
      <c r="S11" s="49">
        <f>IF(($M11      =0),0,((($O11      -$M11      )/$M11      )*100))</f>
        <v>-43.512517476536736</v>
      </c>
      <c r="T11" s="48">
        <f>IF(($E11      =0),0,(($P11      /$E11      )*100))</f>
        <v>86.688975646030869</v>
      </c>
      <c r="U11" s="50">
        <f>IF(($E11      =0),0,(($Q11      /$E11      )*100))</f>
        <v>87.742009047530516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IF(($L12      =0),0,((($N12      -$L12      )/$L12      )*100))</f>
        <v>0</v>
      </c>
      <c r="S12" s="49">
        <f>IF(($M12      =0),0,((($O12      -$M12      )/$M12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290162000</v>
      </c>
      <c r="C13" s="92">
        <v>-21603000</v>
      </c>
      <c r="D13" s="92"/>
      <c r="E13" s="92">
        <f>$B13      +$C13      +$D13</f>
        <v>268559000</v>
      </c>
      <c r="F13" s="93">
        <v>268559000</v>
      </c>
      <c r="G13" s="94">
        <v>268559000</v>
      </c>
      <c r="H13" s="93">
        <v>29052000</v>
      </c>
      <c r="I13" s="94">
        <v>35159259</v>
      </c>
      <c r="J13" s="93">
        <v>51624000</v>
      </c>
      <c r="K13" s="94">
        <v>47947783</v>
      </c>
      <c r="L13" s="93">
        <v>54602000</v>
      </c>
      <c r="M13" s="94">
        <v>79196368</v>
      </c>
      <c r="N13" s="93">
        <v>79597000</v>
      </c>
      <c r="O13" s="94">
        <v>57972062</v>
      </c>
      <c r="P13" s="93">
        <f>$H13      +$J13      +$L13      +$N13</f>
        <v>214875000</v>
      </c>
      <c r="Q13" s="94">
        <f>$I13      +$K13      +$M13      +$O13</f>
        <v>220275472</v>
      </c>
      <c r="R13" s="48">
        <f>IF(($L13      =0),0,((($N13      -$L13      )/$L13      )*100))</f>
        <v>45.776711475770121</v>
      </c>
      <c r="S13" s="49">
        <f>IF(($M13      =0),0,((($O13      -$M13      )/$M13      )*100))</f>
        <v>-26.799595153151468</v>
      </c>
      <c r="T13" s="48">
        <f>IF(($E13      =0),0,(($P13      /$E13      )*100))</f>
        <v>80.010351542863958</v>
      </c>
      <c r="U13" s="50">
        <f>IF(($E13      =0),0,(($Q13      /$E13      )*100))</f>
        <v>82.021258643352112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4000000</v>
      </c>
      <c r="C14" s="92">
        <v>-2058000</v>
      </c>
      <c r="D14" s="92"/>
      <c r="E14" s="92">
        <f>$B14      +$C14      +$D14</f>
        <v>1942000</v>
      </c>
      <c r="F14" s="93">
        <v>1942000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IF(($L14      =0),0,((($N14      -$L14      )/$L14      )*100))</f>
        <v>0</v>
      </c>
      <c r="S14" s="49">
        <f>IF(($M14      =0),0,((($O14      -$M14      )/$M14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427260000</v>
      </c>
      <c r="C15" s="95">
        <f>SUM(C9:C14)</f>
        <v>-23024000</v>
      </c>
      <c r="D15" s="95"/>
      <c r="E15" s="95">
        <f>$B15      +$C15      +$D15</f>
        <v>404236000</v>
      </c>
      <c r="F15" s="96">
        <f>SUM(F9:F14)</f>
        <v>404236000</v>
      </c>
      <c r="G15" s="97">
        <f>SUM(G9:G14)</f>
        <v>402294000</v>
      </c>
      <c r="H15" s="96">
        <f>SUM(H9:H14)</f>
        <v>61342000</v>
      </c>
      <c r="I15" s="97">
        <f>SUM(I9:I14)</f>
        <v>51547055</v>
      </c>
      <c r="J15" s="96">
        <f>SUM(J9:J14)</f>
        <v>80331000</v>
      </c>
      <c r="K15" s="97">
        <f>SUM(K9:K14)</f>
        <v>76885728</v>
      </c>
      <c r="L15" s="96">
        <f>SUM(L9:L14)</f>
        <v>79679000</v>
      </c>
      <c r="M15" s="97">
        <f>SUM(M9:M14)</f>
        <v>104479434</v>
      </c>
      <c r="N15" s="96">
        <f>SUM(N9:N14)</f>
        <v>116541000</v>
      </c>
      <c r="O15" s="97">
        <f>SUM(O9:O14)</f>
        <v>91529983</v>
      </c>
      <c r="P15" s="96">
        <f>$H15      +$J15      +$L15      +$N15</f>
        <v>337893000</v>
      </c>
      <c r="Q15" s="97">
        <f>$I15      +$K15      +$M15      +$O15</f>
        <v>324442200</v>
      </c>
      <c r="R15" s="52">
        <f>IF(($L15      =0),0,((($N15      -$L15      )/$L15      )*100))</f>
        <v>46.263130812384695</v>
      </c>
      <c r="S15" s="53">
        <f>IF(($M15      =0),0,((($O15      -$M15      )/$M15      )*100))</f>
        <v>-12.394258376246563</v>
      </c>
      <c r="T15" s="52">
        <f>IF((SUM($E9:$E13))=0,0,(P15/(SUM($E9:$E13))*100))</f>
        <v>83.99155841250429</v>
      </c>
      <c r="U15" s="54">
        <f>IF((SUM($E9:$E13))=0,0,(Q15/(SUM($E9:$E13))*100))</f>
        <v>80.648033527718539</v>
      </c>
      <c r="V15" s="96">
        <f>SUM(V9:V14)</f>
        <v>677000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185476000</v>
      </c>
      <c r="C17" s="92">
        <v>-7571000</v>
      </c>
      <c r="D17" s="92"/>
      <c r="E17" s="92">
        <f>$B17      +$C17      +$D17</f>
        <v>177905000</v>
      </c>
      <c r="F17" s="93">
        <v>177905000</v>
      </c>
      <c r="G17" s="94">
        <v>177905000</v>
      </c>
      <c r="H17" s="93">
        <v>18329000</v>
      </c>
      <c r="I17" s="94">
        <v>12666698</v>
      </c>
      <c r="J17" s="93">
        <v>60026000</v>
      </c>
      <c r="K17" s="94">
        <v>54953718</v>
      </c>
      <c r="L17" s="93">
        <v>26716000</v>
      </c>
      <c r="M17" s="94">
        <v>42864412</v>
      </c>
      <c r="N17" s="93">
        <v>67245000</v>
      </c>
      <c r="O17" s="94">
        <v>87616358</v>
      </c>
      <c r="P17" s="93">
        <f>$H17      +$J17      +$L17      +$N17</f>
        <v>172316000</v>
      </c>
      <c r="Q17" s="94">
        <f>$I17      +$K17      +$M17      +$O17</f>
        <v>198101186</v>
      </c>
      <c r="R17" s="48">
        <f>IF(($L17      =0),0,((($N17      -$L17      )/$L17      )*100))</f>
        <v>151.70309926635724</v>
      </c>
      <c r="S17" s="49">
        <f>IF(($M17      =0),0,((($O17      -$M17      )/$M17      )*100))</f>
        <v>104.40349910783799</v>
      </c>
      <c r="T17" s="48">
        <f>IF(($E17      =0),0,(($P17      /$E17      )*100))</f>
        <v>96.858435681965091</v>
      </c>
      <c r="U17" s="50">
        <f>IF(($E17      =0),0,(($Q17      /$E17      )*100))</f>
        <v>111.35223068491611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IF(($L18      =0),0,((($N18      -$L18      )/$L18      )*100))</f>
        <v>0</v>
      </c>
      <c r="S18" s="49">
        <f>IF(($M18      =0),0,((($O18      -$M18      )/$M18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1000000</v>
      </c>
      <c r="C19" s="92"/>
      <c r="D19" s="92"/>
      <c r="E19" s="92">
        <f>$B19      +$C19      +$D19</f>
        <v>1000000</v>
      </c>
      <c r="F19" s="93">
        <v>1000000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IF(($L19      =0),0,((($N19      -$L19      )/$L19      )*100))</f>
        <v>0</v>
      </c>
      <c r="S19" s="49">
        <f>IF(($M19      =0),0,((($O19      -$M19      )/$M19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/>
      <c r="C20" s="92">
        <v>130458000</v>
      </c>
      <c r="D20" s="92"/>
      <c r="E20" s="92">
        <f>$B20      +$C20      +$D20</f>
        <v>130458000</v>
      </c>
      <c r="F20" s="93">
        <v>130458000</v>
      </c>
      <c r="G20" s="94">
        <v>130458000</v>
      </c>
      <c r="H20" s="93"/>
      <c r="I20" s="94"/>
      <c r="J20" s="93"/>
      <c r="K20" s="94"/>
      <c r="L20" s="93">
        <v>3722000</v>
      </c>
      <c r="M20" s="94"/>
      <c r="N20" s="93">
        <v>15964000</v>
      </c>
      <c r="O20" s="94">
        <v>1866284</v>
      </c>
      <c r="P20" s="93">
        <f>$H20      +$J20      +$L20      +$N20</f>
        <v>19686000</v>
      </c>
      <c r="Q20" s="94">
        <f>$I20      +$K20      +$M20      +$O20</f>
        <v>1866284</v>
      </c>
      <c r="R20" s="48">
        <f>IF(($L20      =0),0,((($N20      -$L20      )/$L20      )*100))</f>
        <v>328.90918860827514</v>
      </c>
      <c r="S20" s="49">
        <f>IF(($M20      =0),0,((($O20      -$M20      )/$M20      )*100))</f>
        <v>0</v>
      </c>
      <c r="T20" s="48">
        <f>IF(($E20      =0),0,(($P20      /$E20      )*100))</f>
        <v>15.089913995308834</v>
      </c>
      <c r="U20" s="50">
        <f>IF(($E20      =0),0,(($Q20      /$E20      )*100))</f>
        <v>1.4305630931027611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IF(($L21      =0),0,((($N21      -$L21      )/$L21      )*100))</f>
        <v>0</v>
      </c>
      <c r="S21" s="49">
        <f>IF(($M21      =0),0,((($O21      -$M21      )/$M21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278529000</v>
      </c>
      <c r="W21" s="94">
        <v>6751000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IF(($L22      =0),0,((($N22      -$L22      )/$L22      )*100))</f>
        <v>0</v>
      </c>
      <c r="S22" s="49">
        <f>IF(($M22      =0),0,((($O22      -$M22      )/$M22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IF(($L23      =0),0,((($N23      -$L23      )/$L23      )*100))</f>
        <v>0</v>
      </c>
      <c r="S23" s="49">
        <f>IF(($M23      =0),0,((($O23      -$M23      )/$M23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186476000</v>
      </c>
      <c r="C24" s="95">
        <f>SUM(C17:C23)</f>
        <v>122887000</v>
      </c>
      <c r="D24" s="95"/>
      <c r="E24" s="95">
        <f>$B24      +$C24      +$D24</f>
        <v>309363000</v>
      </c>
      <c r="F24" s="96">
        <f>SUM(F17:F23)</f>
        <v>309363000</v>
      </c>
      <c r="G24" s="97">
        <f>SUM(G17:G23)</f>
        <v>308363000</v>
      </c>
      <c r="H24" s="96">
        <f>SUM(H17:H23)</f>
        <v>18329000</v>
      </c>
      <c r="I24" s="97">
        <f>SUM(I17:I23)</f>
        <v>12666698</v>
      </c>
      <c r="J24" s="96">
        <f>SUM(J17:J23)</f>
        <v>60026000</v>
      </c>
      <c r="K24" s="97">
        <f>SUM(K17:K23)</f>
        <v>54953718</v>
      </c>
      <c r="L24" s="96">
        <f>SUM(L17:L23)</f>
        <v>30438000</v>
      </c>
      <c r="M24" s="97">
        <f>SUM(M17:M23)</f>
        <v>42864412</v>
      </c>
      <c r="N24" s="96">
        <f>SUM(N17:N23)</f>
        <v>83209000</v>
      </c>
      <c r="O24" s="97">
        <f>SUM(O17:O23)</f>
        <v>89482642</v>
      </c>
      <c r="P24" s="96">
        <f>$H24      +$J24      +$L24      +$N24</f>
        <v>192002000</v>
      </c>
      <c r="Q24" s="97">
        <f>$I24      +$K24      +$M24      +$O24</f>
        <v>199967470</v>
      </c>
      <c r="R24" s="52">
        <f>IF(($L24      =0),0,((($N24      -$L24      )/$L24      )*100))</f>
        <v>173.37210066364412</v>
      </c>
      <c r="S24" s="53">
        <f>IF(($M24      =0),0,((($O24      -$M24      )/$M24      )*100))</f>
        <v>108.75742329091089</v>
      </c>
      <c r="T24" s="52">
        <f>IF(($E24-$E19-$E23)   =0,0,($P24   /($E24-$E19-$E23)   )*100)</f>
        <v>62.26492802314155</v>
      </c>
      <c r="U24" s="54">
        <f>IF(($E24-$E19-$E23)   =0,0,($Q24   /($E24-$E19-$E23)   )*100)</f>
        <v>64.84807515817397</v>
      </c>
      <c r="V24" s="96">
        <f>SUM(V17:V23)</f>
        <v>278529000</v>
      </c>
      <c r="W24" s="97">
        <f>SUM(W17:W23)</f>
        <v>6751000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1922668000</v>
      </c>
      <c r="C28" s="92">
        <v>505000000</v>
      </c>
      <c r="D28" s="92"/>
      <c r="E28" s="92">
        <f>$B28      +$C28      +$D28</f>
        <v>2427668000</v>
      </c>
      <c r="F28" s="93">
        <v>2427668000</v>
      </c>
      <c r="G28" s="94">
        <v>2427668000</v>
      </c>
      <c r="H28" s="93">
        <v>264916000</v>
      </c>
      <c r="I28" s="94">
        <v>278849645</v>
      </c>
      <c r="J28" s="93">
        <v>505027000</v>
      </c>
      <c r="K28" s="94">
        <v>500339394</v>
      </c>
      <c r="L28" s="93">
        <v>335001000</v>
      </c>
      <c r="M28" s="94">
        <v>341123597</v>
      </c>
      <c r="N28" s="93">
        <v>527115000</v>
      </c>
      <c r="O28" s="94">
        <v>372487632</v>
      </c>
      <c r="P28" s="93">
        <f>$H28      +$J28      +$L28      +$N28</f>
        <v>1632059000</v>
      </c>
      <c r="Q28" s="94">
        <f>$I28      +$K28      +$M28      +$O28</f>
        <v>1492800268</v>
      </c>
      <c r="R28" s="48">
        <f>IF(($L28      =0),0,((($N28      -$L28      )/$L28      )*100))</f>
        <v>57.34729150062239</v>
      </c>
      <c r="S28" s="49">
        <f>IF(($M28      =0),0,((($O28      -$M28      )/$M28      )*100))</f>
        <v>9.1943316955584287</v>
      </c>
      <c r="T28" s="48">
        <f>IF(($E28      =0),0,(($P28      /$E28      )*100))</f>
        <v>67.227438018707659</v>
      </c>
      <c r="U28" s="50">
        <f>IF(($E28      =0),0,(($Q28      /$E28      )*100))</f>
        <v>61.491121026433589</v>
      </c>
      <c r="V28" s="93">
        <v>41985000</v>
      </c>
      <c r="W28" s="94" t="s">
        <v>1</v>
      </c>
    </row>
    <row r="29" spans="1:23" ht="12.95" customHeight="1" x14ac:dyDescent="0.2">
      <c r="A29" s="47" t="s">
        <v>55</v>
      </c>
      <c r="B29" s="92">
        <v>13269000</v>
      </c>
      <c r="C29" s="92"/>
      <c r="D29" s="92"/>
      <c r="E29" s="92">
        <f>$B29      +$C29      +$D29</f>
        <v>13269000</v>
      </c>
      <c r="F29" s="93">
        <v>13269000</v>
      </c>
      <c r="G29" s="94">
        <v>13269000</v>
      </c>
      <c r="H29" s="93">
        <v>814000</v>
      </c>
      <c r="I29" s="94">
        <v>-679089</v>
      </c>
      <c r="J29" s="93">
        <v>2674000</v>
      </c>
      <c r="K29" s="94">
        <v>1196988</v>
      </c>
      <c r="L29" s="93">
        <v>1219000</v>
      </c>
      <c r="M29" s="94">
        <v>2033572</v>
      </c>
      <c r="N29" s="93">
        <v>4517000</v>
      </c>
      <c r="O29" s="94">
        <v>4458818</v>
      </c>
      <c r="P29" s="93">
        <f>$H29      +$J29      +$L29      +$N29</f>
        <v>9224000</v>
      </c>
      <c r="Q29" s="94">
        <f>$I29      +$K29      +$M29      +$O29</f>
        <v>7010289</v>
      </c>
      <c r="R29" s="48">
        <f>IF(($L29      =0),0,((($N29      -$L29      )/$L29      )*100))</f>
        <v>270.54963084495489</v>
      </c>
      <c r="S29" s="49">
        <f>IF(($M29      =0),0,((($O29      -$M29      )/$M29      )*100))</f>
        <v>119.26039500937267</v>
      </c>
      <c r="T29" s="48">
        <f>IF(($E29      =0),0,(($P29      /$E29      )*100))</f>
        <v>69.515411862235283</v>
      </c>
      <c r="U29" s="50">
        <f>IF(($E29      =0),0,(($Q29      /$E29      )*100))</f>
        <v>52.832082297083424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1935937000</v>
      </c>
      <c r="C30" s="95">
        <f>SUM(C26:C29)</f>
        <v>505000000</v>
      </c>
      <c r="D30" s="95"/>
      <c r="E30" s="95">
        <f>$B30      +$C30      +$D30</f>
        <v>2440937000</v>
      </c>
      <c r="F30" s="96">
        <f>SUM(F26:F29)</f>
        <v>2440937000</v>
      </c>
      <c r="G30" s="97">
        <f>SUM(G26:G29)</f>
        <v>2440937000</v>
      </c>
      <c r="H30" s="96">
        <f>SUM(H26:H29)</f>
        <v>265730000</v>
      </c>
      <c r="I30" s="97">
        <f>SUM(I26:I29)</f>
        <v>278170556</v>
      </c>
      <c r="J30" s="96">
        <f>SUM(J26:J29)</f>
        <v>507701000</v>
      </c>
      <c r="K30" s="97">
        <f>SUM(K26:K29)</f>
        <v>501536382</v>
      </c>
      <c r="L30" s="96">
        <f>SUM(L26:L29)</f>
        <v>336220000</v>
      </c>
      <c r="M30" s="97">
        <f>SUM(M26:M29)</f>
        <v>343157169</v>
      </c>
      <c r="N30" s="96">
        <f>SUM(N26:N29)</f>
        <v>531632000</v>
      </c>
      <c r="O30" s="97">
        <f>SUM(O26:O29)</f>
        <v>376946450</v>
      </c>
      <c r="P30" s="96">
        <f>$H30      +$J30      +$L30      +$N30</f>
        <v>1641283000</v>
      </c>
      <c r="Q30" s="97">
        <f>$I30      +$K30      +$M30      +$O30</f>
        <v>1499810557</v>
      </c>
      <c r="R30" s="52">
        <f>IF(($L30      =0),0,((($N30      -$L30      )/$L30      )*100))</f>
        <v>58.120278389149959</v>
      </c>
      <c r="S30" s="53">
        <f>IF(($M30      =0),0,((($O30      -$M30      )/$M30      )*100))</f>
        <v>9.8465904408950298</v>
      </c>
      <c r="T30" s="52">
        <f>IF($E30   =0,0,($P30   /$E30   )*100)</f>
        <v>67.239875506823807</v>
      </c>
      <c r="U30" s="54">
        <f>IF($E30   =0,0,($Q30   /$E30   )*100)</f>
        <v>61.444050256110657</v>
      </c>
      <c r="V30" s="96">
        <f>SUM(V26:V29)</f>
        <v>41985000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133426000</v>
      </c>
      <c r="C32" s="92">
        <v>-6057000</v>
      </c>
      <c r="D32" s="92"/>
      <c r="E32" s="92">
        <f>$B32      +$C32      +$D32</f>
        <v>127369000</v>
      </c>
      <c r="F32" s="93">
        <v>127369000</v>
      </c>
      <c r="G32" s="94">
        <v>127369000</v>
      </c>
      <c r="H32" s="93">
        <v>40662000</v>
      </c>
      <c r="I32" s="94">
        <v>38975872</v>
      </c>
      <c r="J32" s="93">
        <v>30825000</v>
      </c>
      <c r="K32" s="94">
        <v>27325222</v>
      </c>
      <c r="L32" s="93">
        <v>20356000</v>
      </c>
      <c r="M32" s="94">
        <v>22094519</v>
      </c>
      <c r="N32" s="93">
        <v>28125000</v>
      </c>
      <c r="O32" s="94">
        <v>21241642</v>
      </c>
      <c r="P32" s="93">
        <f>$H32      +$J32      +$L32      +$N32</f>
        <v>119968000</v>
      </c>
      <c r="Q32" s="94">
        <f>$I32      +$K32      +$M32      +$O32</f>
        <v>109637255</v>
      </c>
      <c r="R32" s="48">
        <f>IF(($L32      =0),0,((($N32      -$L32      )/$L32      )*100))</f>
        <v>38.165651404991159</v>
      </c>
      <c r="S32" s="49">
        <f>IF(($M32      =0),0,((($O32      -$M32      )/$M32      )*100))</f>
        <v>-3.8601292926992437</v>
      </c>
      <c r="T32" s="48">
        <f>IF(($E32      =0),0,(($P32      /$E32      )*100))</f>
        <v>94.189323932825104</v>
      </c>
      <c r="U32" s="50">
        <f>IF(($E32      =0),0,(($Q32      /$E32      )*100))</f>
        <v>86.078445304587461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133426000</v>
      </c>
      <c r="C33" s="95">
        <f>C32</f>
        <v>-6057000</v>
      </c>
      <c r="D33" s="95"/>
      <c r="E33" s="95">
        <f>$B33      +$C33      +$D33</f>
        <v>127369000</v>
      </c>
      <c r="F33" s="96">
        <f>F32</f>
        <v>127369000</v>
      </c>
      <c r="G33" s="97">
        <f>G32</f>
        <v>127369000</v>
      </c>
      <c r="H33" s="96">
        <f>H32</f>
        <v>40662000</v>
      </c>
      <c r="I33" s="97">
        <f>I32</f>
        <v>38975872</v>
      </c>
      <c r="J33" s="96">
        <f>J32</f>
        <v>30825000</v>
      </c>
      <c r="K33" s="97">
        <f>K32</f>
        <v>27325222</v>
      </c>
      <c r="L33" s="96">
        <f>L32</f>
        <v>20356000</v>
      </c>
      <c r="M33" s="97">
        <f>M32</f>
        <v>22094519</v>
      </c>
      <c r="N33" s="96">
        <f>N32</f>
        <v>28125000</v>
      </c>
      <c r="O33" s="97">
        <f>O32</f>
        <v>21241642</v>
      </c>
      <c r="P33" s="96">
        <f>$H33      +$J33      +$L33      +$N33</f>
        <v>119968000</v>
      </c>
      <c r="Q33" s="97">
        <f>$I33      +$K33      +$M33      +$O33</f>
        <v>109637255</v>
      </c>
      <c r="R33" s="52">
        <f>IF(($L33      =0),0,((($N33      -$L33      )/$L33      )*100))</f>
        <v>38.165651404991159</v>
      </c>
      <c r="S33" s="53">
        <f>IF(($M33      =0),0,((($O33      -$M33      )/$M33      )*100))</f>
        <v>-3.8601292926992437</v>
      </c>
      <c r="T33" s="52">
        <f>IF($E33   =0,0,($P33   /$E33   )*100)</f>
        <v>94.189323932825104</v>
      </c>
      <c r="U33" s="54">
        <f>IF($E33   =0,0,($Q33   /$E33   )*100)</f>
        <v>86.078445304587461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236103000</v>
      </c>
      <c r="C35" s="92">
        <v>-14708000</v>
      </c>
      <c r="D35" s="92"/>
      <c r="E35" s="92">
        <f>$B35      +$C35      +$D35</f>
        <v>221395000</v>
      </c>
      <c r="F35" s="93">
        <v>221395000</v>
      </c>
      <c r="G35" s="94">
        <v>221395000</v>
      </c>
      <c r="H35" s="93">
        <v>39556000</v>
      </c>
      <c r="I35" s="94">
        <v>8450634</v>
      </c>
      <c r="J35" s="93">
        <v>33508000</v>
      </c>
      <c r="K35" s="94">
        <v>37967763</v>
      </c>
      <c r="L35" s="93">
        <v>93891000</v>
      </c>
      <c r="M35" s="94">
        <v>65775122</v>
      </c>
      <c r="N35" s="93">
        <v>49680000</v>
      </c>
      <c r="O35" s="94">
        <v>68476944</v>
      </c>
      <c r="P35" s="93">
        <f>$H35      +$J35      +$L35      +$N35</f>
        <v>216635000</v>
      </c>
      <c r="Q35" s="94">
        <f>$I35      +$K35      +$M35      +$O35</f>
        <v>180670463</v>
      </c>
      <c r="R35" s="48">
        <f>IF(($L35      =0),0,((($N35      -$L35      )/$L35      )*100))</f>
        <v>-47.087580279259996</v>
      </c>
      <c r="S35" s="49">
        <f>IF(($M35      =0),0,((($O35      -$M35      )/$M35      )*100))</f>
        <v>4.1076655091570942</v>
      </c>
      <c r="T35" s="48">
        <f>IF(($E35      =0),0,(($P35      /$E35      )*100))</f>
        <v>97.849996612389617</v>
      </c>
      <c r="U35" s="50">
        <f>IF(($E35      =0),0,(($Q35      /$E35      )*100))</f>
        <v>81.605484767045326</v>
      </c>
      <c r="V35" s="93">
        <v>1917000</v>
      </c>
      <c r="W35" s="94">
        <v>0</v>
      </c>
    </row>
    <row r="36" spans="1:23" ht="12.95" customHeight="1" x14ac:dyDescent="0.2">
      <c r="A36" s="47" t="s">
        <v>60</v>
      </c>
      <c r="B36" s="92">
        <v>114553000</v>
      </c>
      <c r="C36" s="92"/>
      <c r="D36" s="92"/>
      <c r="E36" s="92">
        <f>$B36      +$C36      +$D36</f>
        <v>114553000</v>
      </c>
      <c r="F36" s="93">
        <v>114553000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IF(($L36      =0),0,((($N36      -$L36      )/$L36      )*100))</f>
        <v>0</v>
      </c>
      <c r="S36" s="49">
        <f>IF(($M36      =0),0,((($O36      -$M36      )/$M36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IF(($L37      =0),0,((($N37      -$L37      )/$L37      )*100))</f>
        <v>0</v>
      </c>
      <c r="S37" s="49">
        <f>IF(($M37      =0),0,((($O37      -$M37      )/$M37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33200000</v>
      </c>
      <c r="C38" s="92"/>
      <c r="D38" s="92"/>
      <c r="E38" s="92">
        <f>$B38      +$C38      +$D38</f>
        <v>33200000</v>
      </c>
      <c r="F38" s="93">
        <v>31200000</v>
      </c>
      <c r="G38" s="94">
        <v>31200000</v>
      </c>
      <c r="H38" s="93">
        <v>1197000</v>
      </c>
      <c r="I38" s="94">
        <v>-1</v>
      </c>
      <c r="J38" s="93">
        <v>7910000</v>
      </c>
      <c r="K38" s="94">
        <v>5650188</v>
      </c>
      <c r="L38" s="93">
        <v>10059000</v>
      </c>
      <c r="M38" s="94">
        <v>2589010</v>
      </c>
      <c r="N38" s="93">
        <v>10573000</v>
      </c>
      <c r="O38" s="94">
        <v>7822181</v>
      </c>
      <c r="P38" s="93">
        <f>$H38      +$J38      +$L38      +$N38</f>
        <v>29739000</v>
      </c>
      <c r="Q38" s="94">
        <f>$I38      +$K38      +$M38      +$O38</f>
        <v>16061378</v>
      </c>
      <c r="R38" s="48">
        <f>IF(($L38      =0),0,((($N38      -$L38      )/$L38      )*100))</f>
        <v>5.1098518739437315</v>
      </c>
      <c r="S38" s="49">
        <f>IF(($M38      =0),0,((($O38      -$M38      )/$M38      )*100))</f>
        <v>202.13019648437046</v>
      </c>
      <c r="T38" s="48">
        <f>IF(($E38      =0),0,(($P38      /$E38      )*100))</f>
        <v>89.575301204819283</v>
      </c>
      <c r="U38" s="50">
        <f>IF(($E38      =0),0,(($Q38      /$E38      )*100))</f>
        <v>48.377644578313252</v>
      </c>
      <c r="V38" s="93">
        <v>201000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IF(($L39      =0),0,((($N39      -$L39      )/$L39      )*100))</f>
        <v>0</v>
      </c>
      <c r="S39" s="49">
        <f>IF(($M39      =0),0,((($O39      -$M39      )/$M39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383856000</v>
      </c>
      <c r="C40" s="95">
        <f>SUM(C35:C39)</f>
        <v>-14708000</v>
      </c>
      <c r="D40" s="95"/>
      <c r="E40" s="95">
        <f>$B40      +$C40      +$D40</f>
        <v>369148000</v>
      </c>
      <c r="F40" s="96">
        <f>SUM(F35:F39)</f>
        <v>367148000</v>
      </c>
      <c r="G40" s="97">
        <f>SUM(G35:G39)</f>
        <v>252595000</v>
      </c>
      <c r="H40" s="96">
        <f>SUM(H35:H39)</f>
        <v>40753000</v>
      </c>
      <c r="I40" s="97">
        <f>SUM(I35:I39)</f>
        <v>8450633</v>
      </c>
      <c r="J40" s="96">
        <f>SUM(J35:J39)</f>
        <v>41418000</v>
      </c>
      <c r="K40" s="97">
        <f>SUM(K35:K39)</f>
        <v>43617951</v>
      </c>
      <c r="L40" s="96">
        <f>SUM(L35:L39)</f>
        <v>103950000</v>
      </c>
      <c r="M40" s="97">
        <f>SUM(M35:M39)</f>
        <v>68364132</v>
      </c>
      <c r="N40" s="96">
        <f>SUM(N35:N39)</f>
        <v>60253000</v>
      </c>
      <c r="O40" s="97">
        <f>SUM(O35:O39)</f>
        <v>76299125</v>
      </c>
      <c r="P40" s="96">
        <f>$H40      +$J40      +$L40      +$N40</f>
        <v>246374000</v>
      </c>
      <c r="Q40" s="97">
        <f>$I40      +$K40      +$M40      +$O40</f>
        <v>196731841</v>
      </c>
      <c r="R40" s="52">
        <f>IF(($L40      =0),0,((($N40      -$L40      )/$L40      )*100))</f>
        <v>-42.036556036556036</v>
      </c>
      <c r="S40" s="53">
        <f>IF(($M40      =0),0,((($O40      -$M40      )/$M40      )*100))</f>
        <v>11.606953482565975</v>
      </c>
      <c r="T40" s="52">
        <f>IF((+$E35+$E38) =0,0,(P40   /(+$E35+$E38) )*100)</f>
        <v>96.770949940100948</v>
      </c>
      <c r="U40" s="54">
        <f>IF((+$E35+$E38) =0,0,(Q40   /(+$E35+$E38) )*100)</f>
        <v>77.272468430251976</v>
      </c>
      <c r="V40" s="96">
        <f>SUM(V35:V39)</f>
        <v>2118000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IF(($L42      =0),0,((($N42      -$L42      )/$L42      )*100))</f>
        <v>0</v>
      </c>
      <c r="S42" s="49">
        <f>IF(($M42      =0),0,((($O42      -$M42      )/$M42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680448000</v>
      </c>
      <c r="C43" s="92">
        <v>-25000000</v>
      </c>
      <c r="D43" s="92"/>
      <c r="E43" s="92">
        <f>$B43      +$C43      +$D43</f>
        <v>655448000</v>
      </c>
      <c r="F43" s="93">
        <v>655448000</v>
      </c>
      <c r="G43" s="94">
        <v>655448000</v>
      </c>
      <c r="H43" s="93">
        <v>61656000</v>
      </c>
      <c r="I43" s="94">
        <v>51223220</v>
      </c>
      <c r="J43" s="93">
        <v>189954000</v>
      </c>
      <c r="K43" s="94">
        <v>184391956</v>
      </c>
      <c r="L43" s="93">
        <v>104830000</v>
      </c>
      <c r="M43" s="94">
        <v>136802960</v>
      </c>
      <c r="N43" s="93">
        <v>276399000</v>
      </c>
      <c r="O43" s="94">
        <v>270802543</v>
      </c>
      <c r="P43" s="93">
        <f>$H43      +$J43      +$L43      +$N43</f>
        <v>632839000</v>
      </c>
      <c r="Q43" s="94">
        <f>$I43      +$K43      +$M43      +$O43</f>
        <v>643220679</v>
      </c>
      <c r="R43" s="48">
        <f>IF(($L43      =0),0,((($N43      -$L43      )/$L43      )*100))</f>
        <v>163.66402747305159</v>
      </c>
      <c r="S43" s="49">
        <f>IF(($M43      =0),0,((($O43      -$M43      )/$M43      )*100))</f>
        <v>97.950792146602666</v>
      </c>
      <c r="T43" s="48">
        <f>IF(($E43      =0),0,(($P43      /$E43      )*100))</f>
        <v>96.550603556651325</v>
      </c>
      <c r="U43" s="50">
        <f>IF(($E43      =0),0,(($Q43      /$E43      )*100))</f>
        <v>98.134509373741324</v>
      </c>
      <c r="V43" s="93">
        <v>129404000</v>
      </c>
      <c r="W43" s="94" t="s">
        <v>1</v>
      </c>
    </row>
    <row r="44" spans="1:23" ht="12.95" customHeight="1" x14ac:dyDescent="0.2">
      <c r="A44" s="47" t="s">
        <v>67</v>
      </c>
      <c r="B44" s="92">
        <v>15153000</v>
      </c>
      <c r="C44" s="92"/>
      <c r="D44" s="92"/>
      <c r="E44" s="92">
        <f>$B44      +$C44      +$D44</f>
        <v>15153000</v>
      </c>
      <c r="F44" s="93">
        <v>15153000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IF(($L44      =0),0,((($N44      -$L44      )/$L44      )*100))</f>
        <v>0</v>
      </c>
      <c r="S44" s="49">
        <f>IF(($M44      =0),0,((($O44      -$M44      )/$M44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IF(($L45      =0),0,((($N45      -$L45      )/$L45      )*100))</f>
        <v>0</v>
      </c>
      <c r="S45" s="49">
        <f>IF(($M45      =0),0,((($O45      -$M45      )/$M45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IF(($L46      =0),0,((($N46      -$L46      )/$L46      )*100))</f>
        <v>0</v>
      </c>
      <c r="S46" s="49">
        <f>IF(($M46      =0),0,((($O46      -$M46      )/$M46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IF(($L47      =0),0,((($N47      -$L47      )/$L47      )*100))</f>
        <v>0</v>
      </c>
      <c r="S47" s="49">
        <f>IF(($M47      =0),0,((($O47      -$M47      )/$M47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IF(($L48      =0),0,((($N48      -$L48      )/$L48      )*100))</f>
        <v>0</v>
      </c>
      <c r="S48" s="49">
        <f>IF(($M48      =0),0,((($O48      -$M48      )/$M48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IF(($L49      =0),0,((($N49      -$L49      )/$L49      )*100))</f>
        <v>0</v>
      </c>
      <c r="S49" s="49">
        <f>IF(($M49      =0),0,((($O49      -$M49      )/$M49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IF(($L50      =0),0,((($N50      -$L50      )/$L50      )*100))</f>
        <v>0</v>
      </c>
      <c r="S50" s="49">
        <f>IF(($M50      =0),0,((($O50      -$M50      )/$M50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143246000</v>
      </c>
      <c r="C51" s="92">
        <v>-20000000</v>
      </c>
      <c r="D51" s="92"/>
      <c r="E51" s="92">
        <f>$B51      +$C51      +$D51</f>
        <v>123246000</v>
      </c>
      <c r="F51" s="93">
        <v>123246000</v>
      </c>
      <c r="G51" s="94">
        <v>123246000</v>
      </c>
      <c r="H51" s="93">
        <v>14573000</v>
      </c>
      <c r="I51" s="94">
        <v>14103634</v>
      </c>
      <c r="J51" s="93">
        <v>24472000</v>
      </c>
      <c r="K51" s="94">
        <v>22720758</v>
      </c>
      <c r="L51" s="93">
        <v>22771000</v>
      </c>
      <c r="M51" s="94">
        <v>19999586</v>
      </c>
      <c r="N51" s="93">
        <v>57329000</v>
      </c>
      <c r="O51" s="94">
        <v>57588477</v>
      </c>
      <c r="P51" s="93">
        <f>$H51      +$J51      +$L51      +$N51</f>
        <v>119145000</v>
      </c>
      <c r="Q51" s="94">
        <f>$I51      +$K51      +$M51      +$O51</f>
        <v>114412455</v>
      </c>
      <c r="R51" s="48">
        <f>IF(($L51      =0),0,((($N51      -$L51      )/$L51      )*100))</f>
        <v>151.76320758859953</v>
      </c>
      <c r="S51" s="49">
        <f>IF(($M51      =0),0,((($O51      -$M51      )/$M51      )*100))</f>
        <v>187.94834553075248</v>
      </c>
      <c r="T51" s="48">
        <f>IF(($E51      =0),0,(($P51      /$E51      )*100))</f>
        <v>96.672508641254069</v>
      </c>
      <c r="U51" s="50">
        <f>IF(($E51      =0),0,(($Q51      /$E51      )*100))</f>
        <v>92.832590915729511</v>
      </c>
      <c r="V51" s="93">
        <v>12050000</v>
      </c>
      <c r="W51" s="94">
        <v>6035000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>$B52      +$C52      +$D52</f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IF(($L52      =0),0,((($N52      -$L52      )/$L52      )*100))</f>
        <v>0</v>
      </c>
      <c r="S52" s="49">
        <f>IF(($M52      =0),0,((($O52      -$M52      )/$M52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838847000</v>
      </c>
      <c r="C53" s="95">
        <f>SUM(C42:C52)</f>
        <v>-45000000</v>
      </c>
      <c r="D53" s="95"/>
      <c r="E53" s="95">
        <f>$B53      +$C53      +$D53</f>
        <v>793847000</v>
      </c>
      <c r="F53" s="96">
        <f>SUM(F42:F52)</f>
        <v>793847000</v>
      </c>
      <c r="G53" s="97">
        <f>SUM(G42:G52)</f>
        <v>778694000</v>
      </c>
      <c r="H53" s="96">
        <f>SUM(H42:H52)</f>
        <v>76229000</v>
      </c>
      <c r="I53" s="97">
        <f>SUM(I42:I52)</f>
        <v>65326854</v>
      </c>
      <c r="J53" s="96">
        <f>SUM(J42:J52)</f>
        <v>214426000</v>
      </c>
      <c r="K53" s="97">
        <f>SUM(K42:K52)</f>
        <v>207112714</v>
      </c>
      <c r="L53" s="96">
        <f>SUM(L42:L52)</f>
        <v>127601000</v>
      </c>
      <c r="M53" s="97">
        <f>SUM(M42:M52)</f>
        <v>156802546</v>
      </c>
      <c r="N53" s="96">
        <f>SUM(N42:N52)</f>
        <v>333728000</v>
      </c>
      <c r="O53" s="97">
        <f>SUM(O42:O52)</f>
        <v>328391020</v>
      </c>
      <c r="P53" s="96">
        <f>$H53      +$J53      +$L53      +$N53</f>
        <v>751984000</v>
      </c>
      <c r="Q53" s="97">
        <f>$I53      +$K53      +$M53      +$O53</f>
        <v>757633134</v>
      </c>
      <c r="R53" s="52">
        <f>IF(($L53      =0),0,((($N53      -$L53      )/$L53      )*100))</f>
        <v>161.54027006057947</v>
      </c>
      <c r="S53" s="53">
        <f>IF(($M53      =0),0,((($O53      -$M53      )/$M53      )*100))</f>
        <v>109.42964790890576</v>
      </c>
      <c r="T53" s="52">
        <f>IF((+$E43+$E45+$E47+$E48+$E51) =0,0,(P53   /(+$E43+$E45+$E47+$E48+$E51) )*100)</f>
        <v>96.569897803244913</v>
      </c>
      <c r="U53" s="54">
        <f>IF((+$E43+$E45+$E47+$E48+$E51) =0,0,(Q53   /(+$E43+$E45+$E47+$E48+$E51) )*100)</f>
        <v>97.295360436833974</v>
      </c>
      <c r="V53" s="96">
        <f>SUM(V42:V52)</f>
        <v>141454000</v>
      </c>
      <c r="W53" s="97">
        <f>SUM(W42:W52)</f>
        <v>6035000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IF(($L61      =0),0,((($N61      -$L61      )/$L61      )*100))</f>
        <v>0</v>
      </c>
      <c r="S61" s="49">
        <f>IF(($M61      =0),0,((($O61      -$M61      )/$M61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IF(($L62      =0),0,((($N62      -$L62      )/$L62      )*100))</f>
        <v>0</v>
      </c>
      <c r="S62" s="49">
        <f>IF(($M62      =0),0,((($O62      -$M62      )/$M62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IF(($L63      =0),0,((($N63      -$L63      )/$L63      )*100))</f>
        <v>0</v>
      </c>
      <c r="S63" s="49">
        <f>IF(($M63      =0),0,((($O63      -$M63      )/$M63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IF(($L64      =0),0,((($N64      -$L64      )/$L64      )*100))</f>
        <v>0</v>
      </c>
      <c r="S64" s="49">
        <f>IF(($M64      =0),0,((($O64      -$M64      )/$M64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383000</v>
      </c>
      <c r="W64" s="94">
        <v>0</v>
      </c>
    </row>
    <row r="65" spans="1:23" ht="12.95" customHeight="1" x14ac:dyDescent="0.2">
      <c r="A65" s="47" t="s">
        <v>86</v>
      </c>
      <c r="B65" s="92">
        <v>573210000</v>
      </c>
      <c r="C65" s="92">
        <v>33062000</v>
      </c>
      <c r="D65" s="92"/>
      <c r="E65" s="92">
        <f>$B65      +$C65      +$D65</f>
        <v>606272000</v>
      </c>
      <c r="F65" s="93">
        <v>606272000</v>
      </c>
      <c r="G65" s="94">
        <v>606272000</v>
      </c>
      <c r="H65" s="93">
        <v>93932000</v>
      </c>
      <c r="I65" s="94">
        <v>71283739</v>
      </c>
      <c r="J65" s="93">
        <v>235671000</v>
      </c>
      <c r="K65" s="94">
        <v>229031069</v>
      </c>
      <c r="L65" s="93">
        <v>85393000</v>
      </c>
      <c r="M65" s="94">
        <v>117083975</v>
      </c>
      <c r="N65" s="93">
        <v>191276000</v>
      </c>
      <c r="O65" s="94">
        <v>83341043</v>
      </c>
      <c r="P65" s="93">
        <f>$H65      +$J65      +$L65      +$N65</f>
        <v>606272000</v>
      </c>
      <c r="Q65" s="94">
        <f>$I65      +$K65      +$M65      +$O65</f>
        <v>500739826</v>
      </c>
      <c r="R65" s="48">
        <f>IF(($L65      =0),0,((($N65      -$L65      )/$L65      )*100))</f>
        <v>123.99494103732155</v>
      </c>
      <c r="S65" s="49">
        <f>IF(($M65      =0),0,((($O65      -$M65      )/$M65      )*100))</f>
        <v>-28.819428107048807</v>
      </c>
      <c r="T65" s="48">
        <f>IF(($E65      =0),0,(($P65      /$E65      )*100))</f>
        <v>100</v>
      </c>
      <c r="U65" s="50">
        <f>IF(($E65      =0),0,(($Q65      /$E65      )*100))</f>
        <v>82.593262759949326</v>
      </c>
      <c r="V65" s="93">
        <v>56639000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573210000</v>
      </c>
      <c r="C66" s="95">
        <f>SUM(C61:C65)</f>
        <v>33062000</v>
      </c>
      <c r="D66" s="95"/>
      <c r="E66" s="95">
        <f>$B66      +$C66      +$D66</f>
        <v>606272000</v>
      </c>
      <c r="F66" s="96">
        <f>SUM(F61:F65)</f>
        <v>606272000</v>
      </c>
      <c r="G66" s="97">
        <f>SUM(G61:G65)</f>
        <v>606272000</v>
      </c>
      <c r="H66" s="96">
        <f>SUM(H61:H65)</f>
        <v>93932000</v>
      </c>
      <c r="I66" s="97">
        <f>SUM(I61:I65)</f>
        <v>71283739</v>
      </c>
      <c r="J66" s="96">
        <f>SUM(J61:J65)</f>
        <v>235671000</v>
      </c>
      <c r="K66" s="97">
        <f>SUM(K61:K65)</f>
        <v>229031069</v>
      </c>
      <c r="L66" s="96">
        <f>SUM(L61:L65)</f>
        <v>85393000</v>
      </c>
      <c r="M66" s="97">
        <f>SUM(M61:M65)</f>
        <v>117083975</v>
      </c>
      <c r="N66" s="96">
        <f>SUM(N61:N65)</f>
        <v>191276000</v>
      </c>
      <c r="O66" s="97">
        <f>SUM(O61:O65)</f>
        <v>83341043</v>
      </c>
      <c r="P66" s="96">
        <f>$H66      +$J66      +$L66      +$N66</f>
        <v>606272000</v>
      </c>
      <c r="Q66" s="97">
        <f>$I66      +$K66      +$M66      +$O66</f>
        <v>500739826</v>
      </c>
      <c r="R66" s="52">
        <f>IF(($L66      =0),0,((($N66      -$L66      )/$L66      )*100))</f>
        <v>123.99494103732155</v>
      </c>
      <c r="S66" s="53">
        <f>IF(($M66      =0),0,((($O66      -$M66      )/$M66      )*100))</f>
        <v>-28.819428107048807</v>
      </c>
      <c r="T66" s="52">
        <f>IF((+$E61+$E63+$E64++$E65) =0,0,(P66   /(+$E61+$E63+$E64+$E65) )*100)</f>
        <v>100</v>
      </c>
      <c r="U66" s="54">
        <f>IF((+$E61+$E63+$E65) =0,0,(Q66  /(+$E61+$E63+$E65) )*100)</f>
        <v>82.593262759949326</v>
      </c>
      <c r="V66" s="96">
        <f>SUM(V61:V65)</f>
        <v>57022000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4479012000</v>
      </c>
      <c r="C67" s="104">
        <f>SUM(C9:C14,C17:C23,C26:C29,C32,C35:C39,C42:C52,C55:C58,C61:C65)</f>
        <v>572160000</v>
      </c>
      <c r="D67" s="104"/>
      <c r="E67" s="104">
        <f>$B67      +$C67      +$D67</f>
        <v>5051172000</v>
      </c>
      <c r="F67" s="105">
        <f>SUM(F9:F14,F17:F23,F26:F29,F32,F35:F39,F42:F52,F55:F58,F61:F65)</f>
        <v>5049172000</v>
      </c>
      <c r="G67" s="106">
        <f>SUM(G9:G14,G17:G23,G26:G29,G32,G35:G39,G42:G52,G55:G58,G61:G65)</f>
        <v>4916524000</v>
      </c>
      <c r="H67" s="105">
        <f>SUM(H9:H14,H17:H23,H26:H29,H32,H35:H39,H42:H52,H55:H58,H61:H65)</f>
        <v>596977000</v>
      </c>
      <c r="I67" s="106">
        <f>SUM(I9:I14,I17:I23,I26:I29,I32,I35:I39,I42:I52,I55:I58,I61:I65)</f>
        <v>526421407</v>
      </c>
      <c r="J67" s="105">
        <f>SUM(J9:J14,J17:J23,J26:J29,J32,J35:J39,J42:J52,J55:J58,J61:J65)</f>
        <v>1170398000</v>
      </c>
      <c r="K67" s="106">
        <f>SUM(K9:K14,K17:K23,K26:K29,K32,K35:K39,K42:K52,K55:K58,K61:K65)</f>
        <v>1140462784</v>
      </c>
      <c r="L67" s="105">
        <f>SUM(L9:L14,L17:L23,L26:L29,L32,L35:L39,L42:L52,L55:L58,L61:L65)</f>
        <v>783637000</v>
      </c>
      <c r="M67" s="106">
        <f>SUM(M9:M14,M17:M23,M26:M29,M32,M35:M39,M42:M52,M55:M58,M61:M65)</f>
        <v>854846187</v>
      </c>
      <c r="N67" s="105">
        <f>SUM(N9:N14,N17:N23,N26:N29,N32,N35:N39,N42:N52,N55:N58,N61:N65)</f>
        <v>1344764000</v>
      </c>
      <c r="O67" s="106">
        <f>SUM(O9:O14,O17:O23,O26:O29,O32,O35:O39,O42:O52,O55:O58,O61:O65)</f>
        <v>1067231905</v>
      </c>
      <c r="P67" s="105">
        <f>$H67      +$J67      +$L67      +$N67</f>
        <v>3895776000</v>
      </c>
      <c r="Q67" s="106">
        <f>$I67      +$K67      +$M67      +$O67</f>
        <v>3588962283</v>
      </c>
      <c r="R67" s="61">
        <f>IF(($L67      =0),0,((($N67      -$L67      )/$L67      )*100))</f>
        <v>71.605475494393446</v>
      </c>
      <c r="S67" s="62">
        <f>IF(($M67      =0),0,((($O67      -$M67      )/$M67      )*100))</f>
        <v>24.844904408516712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79.206200884655644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72.968278349358457</v>
      </c>
      <c r="V67" s="105">
        <f>SUM(V9:V14,V17:V23,V26:V29,V32,V35:V39,V42:V52,V55:V58,V61:V65)</f>
        <v>521785000</v>
      </c>
      <c r="W67" s="106">
        <f>SUM(W9:W14,W17:W23,W26:W29,W32,W35:W39,W42:W52,W55:W58,W61:W65)</f>
        <v>12786000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459109000</v>
      </c>
      <c r="C69" s="92">
        <v>-30707000</v>
      </c>
      <c r="D69" s="92"/>
      <c r="E69" s="92">
        <f>$B69      +$C69      +$D69</f>
        <v>428402000</v>
      </c>
      <c r="F69" s="93">
        <v>428402000</v>
      </c>
      <c r="G69" s="94">
        <v>428402000</v>
      </c>
      <c r="H69" s="93">
        <v>84597000</v>
      </c>
      <c r="I69" s="94">
        <v>68962344</v>
      </c>
      <c r="J69" s="93">
        <v>132037000</v>
      </c>
      <c r="K69" s="94">
        <v>114497441</v>
      </c>
      <c r="L69" s="93">
        <v>52394000</v>
      </c>
      <c r="M69" s="94">
        <v>47549646</v>
      </c>
      <c r="N69" s="93">
        <v>136938000</v>
      </c>
      <c r="O69" s="94">
        <v>127116822</v>
      </c>
      <c r="P69" s="93">
        <f>$H69      +$J69      +$L69      +$N69</f>
        <v>405966000</v>
      </c>
      <c r="Q69" s="94">
        <f>$I69      +$K69      +$M69      +$O69</f>
        <v>358126253</v>
      </c>
      <c r="R69" s="48">
        <f>IF(($L69      =0),0,((($N69      -$L69      )/$L69      )*100))</f>
        <v>161.36198801389472</v>
      </c>
      <c r="S69" s="49">
        <f>IF(($M69      =0),0,((($O69      -$M69      )/$M69      )*100))</f>
        <v>167.33494924441709</v>
      </c>
      <c r="T69" s="48">
        <f>IF(($E69      =0),0,(($P69      /$E69      )*100))</f>
        <v>94.762862918473772</v>
      </c>
      <c r="U69" s="50">
        <f>IF(($E69      =0),0,(($Q69      /$E69      )*100))</f>
        <v>83.595840588979513</v>
      </c>
      <c r="V69" s="93">
        <v>21463000</v>
      </c>
      <c r="W69" s="94">
        <v>4730000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459109000</v>
      </c>
      <c r="C71" s="101">
        <f>SUM(C69:C70)</f>
        <v>-30707000</v>
      </c>
      <c r="D71" s="101"/>
      <c r="E71" s="101">
        <f>$B71      +$C71      +$D71</f>
        <v>428402000</v>
      </c>
      <c r="F71" s="102">
        <f>SUM(F69:F70)</f>
        <v>428402000</v>
      </c>
      <c r="G71" s="103">
        <f>SUM(G69:G70)</f>
        <v>428402000</v>
      </c>
      <c r="H71" s="102">
        <f>SUM(H69:H70)</f>
        <v>84597000</v>
      </c>
      <c r="I71" s="103">
        <f>SUM(I69:I70)</f>
        <v>68962344</v>
      </c>
      <c r="J71" s="102">
        <f>SUM(J69:J70)</f>
        <v>132037000</v>
      </c>
      <c r="K71" s="103">
        <f>SUM(K69:K70)</f>
        <v>114497441</v>
      </c>
      <c r="L71" s="102">
        <f>SUM(L69:L70)</f>
        <v>52394000</v>
      </c>
      <c r="M71" s="103">
        <f>SUM(M69:M70)</f>
        <v>47549646</v>
      </c>
      <c r="N71" s="102">
        <f>SUM(N69:N70)</f>
        <v>136938000</v>
      </c>
      <c r="O71" s="103">
        <f>SUM(O69:O70)</f>
        <v>127116822</v>
      </c>
      <c r="P71" s="102">
        <f>$H71      +$J71      +$L71      +$N71</f>
        <v>405966000</v>
      </c>
      <c r="Q71" s="103">
        <f>$I71      +$K71      +$M71      +$O71</f>
        <v>358126253</v>
      </c>
      <c r="R71" s="57">
        <f>IF(($L71      =0),0,((($N71      -$L71      )/$L71      )*100))</f>
        <v>161.36198801389472</v>
      </c>
      <c r="S71" s="58">
        <f>IF(($M71      =0),0,((($O71      -$M71      )/$M71      )*100))</f>
        <v>167.33494924441709</v>
      </c>
      <c r="T71" s="57">
        <f>IF(($E69      =0),0,(($P69      /$E69      )*100))</f>
        <v>94.762862918473772</v>
      </c>
      <c r="U71" s="59">
        <f>IF($E69   =0,0,($Q69   /$E69 )*100)</f>
        <v>83.595840588979513</v>
      </c>
      <c r="V71" s="102">
        <f>SUM(V69:V70)</f>
        <v>21463000</v>
      </c>
      <c r="W71" s="103">
        <f>SUM(W69:W70)</f>
        <v>4730000</v>
      </c>
    </row>
    <row r="72" spans="1:23" ht="12.95" customHeight="1" x14ac:dyDescent="0.2">
      <c r="A72" s="60" t="s">
        <v>87</v>
      </c>
      <c r="B72" s="104">
        <f>SUM(B69:B70)</f>
        <v>459109000</v>
      </c>
      <c r="C72" s="104">
        <f>SUM(C69:C70)</f>
        <v>-30707000</v>
      </c>
      <c r="D72" s="104"/>
      <c r="E72" s="104">
        <f>$B72      +$C72      +$D72</f>
        <v>428402000</v>
      </c>
      <c r="F72" s="105">
        <f>SUM(F69:F70)</f>
        <v>428402000</v>
      </c>
      <c r="G72" s="106">
        <f>SUM(G69:G70)</f>
        <v>428402000</v>
      </c>
      <c r="H72" s="105">
        <f>SUM(H69:H70)</f>
        <v>84597000</v>
      </c>
      <c r="I72" s="106">
        <f>SUM(I69:I70)</f>
        <v>68962344</v>
      </c>
      <c r="J72" s="105">
        <f>SUM(J69:J70)</f>
        <v>132037000</v>
      </c>
      <c r="K72" s="106">
        <f>SUM(K69:K70)</f>
        <v>114497441</v>
      </c>
      <c r="L72" s="105">
        <f>SUM(L69:L70)</f>
        <v>52394000</v>
      </c>
      <c r="M72" s="106">
        <f>SUM(M69:M70)</f>
        <v>47549646</v>
      </c>
      <c r="N72" s="105">
        <f>SUM(N69:N70)</f>
        <v>136938000</v>
      </c>
      <c r="O72" s="106">
        <f>SUM(O69:O70)</f>
        <v>127116822</v>
      </c>
      <c r="P72" s="105">
        <f>$H72      +$J72      +$L72      +$N72</f>
        <v>405966000</v>
      </c>
      <c r="Q72" s="106">
        <f>$I72      +$K72      +$M72      +$O72</f>
        <v>358126253</v>
      </c>
      <c r="R72" s="61">
        <f>IF(($L72      =0),0,((($N72      -$L72      )/$L72      )*100))</f>
        <v>161.36198801389472</v>
      </c>
      <c r="S72" s="62">
        <f>IF(($M72      =0),0,((($O72      -$M72      )/$M72      )*100))</f>
        <v>167.33494924441709</v>
      </c>
      <c r="T72" s="61">
        <f>IF(($E69      =0),0,(($P69      /$E69      )*100))</f>
        <v>94.762862918473772</v>
      </c>
      <c r="U72" s="65">
        <f>IF($E69   =0,0,($Q69   /$E69 )*100)</f>
        <v>83.595840588979513</v>
      </c>
      <c r="V72" s="105">
        <f>SUM(V69:V70)</f>
        <v>21463000</v>
      </c>
      <c r="W72" s="106">
        <f>SUM(W69:W70)</f>
        <v>4730000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4938121000</v>
      </c>
      <c r="C73" s="104">
        <f>SUM(C9:C14,C17:C23,C26:C29,C32,C35:C39,C42:C52,C55:C58,C61:C65,C69:C70)</f>
        <v>541453000</v>
      </c>
      <c r="D73" s="104"/>
      <c r="E73" s="104">
        <f>$B73      +$C73      +$D73</f>
        <v>5479574000</v>
      </c>
      <c r="F73" s="105">
        <f>SUM(F9:F14,F17:F23,F26:F29,F32,F35:F39,F42:F52,F55:F58,F61:F65,F69:F70)</f>
        <v>5477574000</v>
      </c>
      <c r="G73" s="106">
        <f>SUM(G9:G14,G17:G23,G26:G29,G32,G35:G39,G42:G52,G55:G58,G61:G65,G69:G70)</f>
        <v>5344926000</v>
      </c>
      <c r="H73" s="105">
        <f>SUM(H9:H14,H17:H23,H26:H29,H32,H35:H39,H42:H52,H55:H58,H61:H65,H69:H70)</f>
        <v>681574000</v>
      </c>
      <c r="I73" s="106">
        <f>SUM(I9:I14,I17:I23,I26:I29,I32,I35:I39,I42:I52,I55:I58,I61:I65,I69:I70)</f>
        <v>595383751</v>
      </c>
      <c r="J73" s="105">
        <f>SUM(J9:J14,J17:J23,J26:J29,J32,J35:J39,J42:J52,J55:J58,J61:J65,J69:J70)</f>
        <v>1302435000</v>
      </c>
      <c r="K73" s="106">
        <f>SUM(K9:K14,K17:K23,K26:K29,K32,K35:K39,K42:K52,K55:K58,K61:K65,K69:K70)</f>
        <v>1254960225</v>
      </c>
      <c r="L73" s="105">
        <f>SUM(L9:L14,L17:L23,L26:L29,L32,L35:L39,L42:L52,L55:L58,L61:L65,L69:L70)</f>
        <v>836031000</v>
      </c>
      <c r="M73" s="106">
        <f>SUM(M9:M14,M17:M23,M26:M29,M32,M35:M39,M42:M52,M55:M58,M61:M65,M69:M70)</f>
        <v>902395833</v>
      </c>
      <c r="N73" s="105">
        <f>SUM(N9:N14,N17:N23,N26:N29,N32,N35:N39,N42:N52,N55:N58,N61:N65,N69:N70)</f>
        <v>1481702000</v>
      </c>
      <c r="O73" s="106">
        <f>SUM(O9:O14,O17:O23,O26:O29,O32,O35:O39,O42:O52,O55:O58,O61:O65,O69:O70)</f>
        <v>1194348727</v>
      </c>
      <c r="P73" s="105">
        <f>$H73      +$J73      +$L73      +$N73</f>
        <v>4301742000</v>
      </c>
      <c r="Q73" s="106">
        <f>$I73      +$K73      +$M73      +$O73</f>
        <v>3947088536</v>
      </c>
      <c r="R73" s="61">
        <f>IF(($L73      =0),0,((($N73      -$L73      )/$L73      )*100))</f>
        <v>77.230509394986541</v>
      </c>
      <c r="S73" s="62">
        <f>IF(($M73      =0),0,((($O73      -$M73      )/$M73      )*100))</f>
        <v>32.353085344976321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80.452618944043735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73.819771135789054</v>
      </c>
      <c r="V73" s="105">
        <f>SUM(V9:V14,V17:V23,V26:V29,V32,V35:V39,V42:V52,V55:V58,V61:V65,V69:V70)</f>
        <v>543248000</v>
      </c>
      <c r="W73" s="106">
        <f>SUM(W9:W14,W17:W23,W26:W29,W32,W35:W39,W42:W52,W55:W58,W61:W65,W69:W70)</f>
        <v>17516000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IF(($L87      =0),0,((($N87      -$L87      )/$L87      )*100))</f>
        <v>0</v>
      </c>
      <c r="S87" s="90">
        <f>IF(($M87      =0),0,((($O87      -$M87      )/$M87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IF(($L88      =0),0,((($N88      -$L88      )/$L88      )*100))</f>
        <v>0</v>
      </c>
      <c r="S88" s="90">
        <f>IF(($M88      =0),0,((($O88      -$M88      )/$M88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IF(($L89      =0),0,((($N89      -$L89      )/$L89      )*100))</f>
        <v>0</v>
      </c>
      <c r="S89" s="90">
        <f>IF(($M89      =0),0,((($O89      -$M89      )/$M89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IF(($L90      =0),0,((($N90      -$L90      )/$L90      )*100))</f>
        <v>0</v>
      </c>
      <c r="S90" s="90">
        <f>IF(($M90      =0),0,((($O90      -$M90      )/$M90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IF(($L91      =0),0,((($N91      -$L91      )/$L91      )*100))</f>
        <v>0</v>
      </c>
      <c r="S91" s="90">
        <f>IF(($M91      =0),0,((($O91      -$M91      )/$M91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IF(($L92      =0),0,((($N92      -$L92      )/$L92      )*100))</f>
        <v>0</v>
      </c>
      <c r="S92" s="90">
        <f>IF(($M92      =0),0,((($O92      -$M92      )/$M92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IF(($L93      =0),0,((($N93      -$L93      )/$L93      )*100))</f>
        <v>0</v>
      </c>
      <c r="S93" s="90">
        <f>IF(($M93      =0),0,((($O93      -$M93      )/$M93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IF(($L94      =0),0,((($N94      -$L94      )/$L94      )*100))</f>
        <v>0</v>
      </c>
      <c r="S94" s="90">
        <f>IF(($M94      =0),0,((($O94      -$M94      )/$M94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Pi81Ct7MngwKeX2RD1dhnY2xL2QTpZZ10uloCKBd706M7DuCJmi5cvMmYDNyoY335P/LUHi8g8cUJL/Npqvlrw==" saltValue="3O8N979z9NJe0KtvhS9Lg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F0957-E14D-4E1D-83ED-72AFF3355AA5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38908000</v>
      </c>
      <c r="C9" s="92">
        <v>-16000000</v>
      </c>
      <c r="D9" s="92"/>
      <c r="E9" s="92">
        <f>$B9       +$C9       +$D9</f>
        <v>22908000</v>
      </c>
      <c r="F9" s="93">
        <v>22908000</v>
      </c>
      <c r="G9" s="94">
        <v>22908000</v>
      </c>
      <c r="H9" s="93">
        <v>112000</v>
      </c>
      <c r="I9" s="94"/>
      <c r="J9" s="93">
        <v>1025000</v>
      </c>
      <c r="K9" s="94"/>
      <c r="L9" s="93"/>
      <c r="M9" s="94">
        <v>1335840</v>
      </c>
      <c r="N9" s="93">
        <v>14615000</v>
      </c>
      <c r="O9" s="94">
        <v>4960380</v>
      </c>
      <c r="P9" s="93">
        <f>$H9       +$J9       +$L9       +$N9</f>
        <v>15752000</v>
      </c>
      <c r="Q9" s="94">
        <f>$I9       +$K9       +$M9       +$O9</f>
        <v>6296220</v>
      </c>
      <c r="R9" s="48">
        <f>IF(($L9       =0),0,((($N9       -$L9       )/$L9       )*100))</f>
        <v>0</v>
      </c>
      <c r="S9" s="49">
        <f>IF(($M9       =0),0,((($O9       -$M9       )/$M9       )*100))</f>
        <v>271.33039885016166</v>
      </c>
      <c r="T9" s="48">
        <f>IF(($E9       =0),0,(($P9       /$E9       )*100))</f>
        <v>68.762004539898726</v>
      </c>
      <c r="U9" s="50">
        <f>IF(($E9       =0),0,(($Q9       /$E9       )*100))</f>
        <v>27.484808800419071</v>
      </c>
      <c r="V9" s="93">
        <v>0</v>
      </c>
      <c r="W9" s="94" t="s">
        <v>1</v>
      </c>
    </row>
    <row r="10" spans="1:23" ht="12.95" customHeight="1" x14ac:dyDescent="0.2">
      <c r="A10" s="47" t="s">
        <v>36</v>
      </c>
      <c r="B10" s="92">
        <v>83460000</v>
      </c>
      <c r="C10" s="92"/>
      <c r="D10" s="92"/>
      <c r="E10" s="92">
        <f>$B10      +$C10      +$D10</f>
        <v>83460000</v>
      </c>
      <c r="F10" s="93">
        <v>83460000</v>
      </c>
      <c r="G10" s="94">
        <v>83460000</v>
      </c>
      <c r="H10" s="93">
        <v>18196000</v>
      </c>
      <c r="I10" s="94">
        <v>7709702</v>
      </c>
      <c r="J10" s="93">
        <v>23820000</v>
      </c>
      <c r="K10" s="94">
        <v>15120502</v>
      </c>
      <c r="L10" s="93">
        <v>12605000</v>
      </c>
      <c r="M10" s="94">
        <v>19684037</v>
      </c>
      <c r="N10" s="93">
        <v>15294000</v>
      </c>
      <c r="O10" s="94">
        <v>26142179</v>
      </c>
      <c r="P10" s="93">
        <f>$H10      +$J10      +$L10      +$N10</f>
        <v>69915000</v>
      </c>
      <c r="Q10" s="94">
        <f>$I10      +$K10      +$M10      +$O10</f>
        <v>68656420</v>
      </c>
      <c r="R10" s="48">
        <f>IF(($L10      =0),0,((($N10      -$L10      )/$L10      )*100))</f>
        <v>21.332804442681475</v>
      </c>
      <c r="S10" s="49">
        <f>IF(($M10      =0),0,((($O10      -$M10      )/$M10      )*100))</f>
        <v>32.809032009033515</v>
      </c>
      <c r="T10" s="48">
        <f>IF(($E10      =0),0,(($P10      /$E10      )*100))</f>
        <v>83.770668583752695</v>
      </c>
      <c r="U10" s="50">
        <f>IF(($E10      =0),0,(($Q10      /$E10      )*100))</f>
        <v>82.262664749580637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36250000</v>
      </c>
      <c r="C11" s="92">
        <v>-420000</v>
      </c>
      <c r="D11" s="92"/>
      <c r="E11" s="92">
        <f>$B11      +$C11      +$D11</f>
        <v>35830000</v>
      </c>
      <c r="F11" s="93">
        <v>35830000</v>
      </c>
      <c r="G11" s="94">
        <v>35830000</v>
      </c>
      <c r="H11" s="93">
        <v>10676000</v>
      </c>
      <c r="I11" s="94">
        <v>3102327</v>
      </c>
      <c r="J11" s="93">
        <v>5308000</v>
      </c>
      <c r="K11" s="94">
        <v>5259641</v>
      </c>
      <c r="L11" s="93">
        <v>7935000</v>
      </c>
      <c r="M11" s="94">
        <v>4496101</v>
      </c>
      <c r="N11" s="93">
        <v>7140000</v>
      </c>
      <c r="O11" s="94">
        <v>4669167</v>
      </c>
      <c r="P11" s="93">
        <f>$H11      +$J11      +$L11      +$N11</f>
        <v>31059000</v>
      </c>
      <c r="Q11" s="94">
        <f>$I11      +$K11      +$M11      +$O11</f>
        <v>17527236</v>
      </c>
      <c r="R11" s="48">
        <f>IF(($L11      =0),0,((($N11      -$L11      )/$L11      )*100))</f>
        <v>-10.01890359168242</v>
      </c>
      <c r="S11" s="49">
        <f>IF(($M11      =0),0,((($O11      -$M11      )/$M11      )*100))</f>
        <v>3.8492462691563203</v>
      </c>
      <c r="T11" s="48">
        <f>IF(($E11      =0),0,(($P11      /$E11      )*100))</f>
        <v>86.684342729556235</v>
      </c>
      <c r="U11" s="50">
        <f>IF(($E11      =0),0,(($Q11      /$E11      )*100))</f>
        <v>48.917767234161317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IF(($L12      =0),0,((($N12      -$L12      )/$L12      )*100))</f>
        <v>0</v>
      </c>
      <c r="S12" s="49">
        <f>IF(($M12      =0),0,((($O12      -$M12      )/$M12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72281000</v>
      </c>
      <c r="C13" s="92">
        <v>-12689000</v>
      </c>
      <c r="D13" s="92"/>
      <c r="E13" s="92">
        <f>$B13      +$C13      +$D13</f>
        <v>59592000</v>
      </c>
      <c r="F13" s="93">
        <v>59592000</v>
      </c>
      <c r="G13" s="94">
        <v>59592000</v>
      </c>
      <c r="H13" s="93">
        <v>9542000</v>
      </c>
      <c r="I13" s="94">
        <v>2826959</v>
      </c>
      <c r="J13" s="93">
        <v>20421000</v>
      </c>
      <c r="K13" s="94">
        <v>11307713</v>
      </c>
      <c r="L13" s="93">
        <v>17525000</v>
      </c>
      <c r="M13" s="94">
        <v>1913264</v>
      </c>
      <c r="N13" s="93">
        <v>4825000</v>
      </c>
      <c r="O13" s="94">
        <v>7655057</v>
      </c>
      <c r="P13" s="93">
        <f>$H13      +$J13      +$L13      +$N13</f>
        <v>52313000</v>
      </c>
      <c r="Q13" s="94">
        <f>$I13      +$K13      +$M13      +$O13</f>
        <v>23702993</v>
      </c>
      <c r="R13" s="48">
        <f>IF(($L13      =0),0,((($N13      -$L13      )/$L13      )*100))</f>
        <v>-72.467902995720408</v>
      </c>
      <c r="S13" s="49">
        <f>IF(($M13      =0),0,((($O13      -$M13      )/$M13      )*100))</f>
        <v>300.10458567139716</v>
      </c>
      <c r="T13" s="48">
        <f>IF(($E13      =0),0,(($P13      /$E13      )*100))</f>
        <v>87.78527319103236</v>
      </c>
      <c r="U13" s="50">
        <f>IF(($E13      =0),0,(($Q13      /$E13      )*100))</f>
        <v>39.775461471338438</v>
      </c>
      <c r="V13" s="93">
        <v>5178000</v>
      </c>
      <c r="W13" s="94">
        <v>5107000</v>
      </c>
    </row>
    <row r="14" spans="1:23" ht="12.95" customHeight="1" x14ac:dyDescent="0.2">
      <c r="A14" s="47" t="s">
        <v>41</v>
      </c>
      <c r="B14" s="92">
        <v>4200000</v>
      </c>
      <c r="C14" s="92">
        <v>-4090000</v>
      </c>
      <c r="D14" s="92"/>
      <c r="E14" s="92">
        <f>$B14      +$C14      +$D14</f>
        <v>110000</v>
      </c>
      <c r="F14" s="93">
        <v>110000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IF(($L14      =0),0,((($N14      -$L14      )/$L14      )*100))</f>
        <v>0</v>
      </c>
      <c r="S14" s="49">
        <f>IF(($M14      =0),0,((($O14      -$M14      )/$M14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235099000</v>
      </c>
      <c r="C15" s="95">
        <f>SUM(C9:C14)</f>
        <v>-33199000</v>
      </c>
      <c r="D15" s="95"/>
      <c r="E15" s="95">
        <f>$B15      +$C15      +$D15</f>
        <v>201900000</v>
      </c>
      <c r="F15" s="96">
        <f>SUM(F9:F14)</f>
        <v>201900000</v>
      </c>
      <c r="G15" s="97">
        <f>SUM(G9:G14)</f>
        <v>201790000</v>
      </c>
      <c r="H15" s="96">
        <f>SUM(H9:H14)</f>
        <v>38526000</v>
      </c>
      <c r="I15" s="97">
        <f>SUM(I9:I14)</f>
        <v>13638988</v>
      </c>
      <c r="J15" s="96">
        <f>SUM(J9:J14)</f>
        <v>50574000</v>
      </c>
      <c r="K15" s="97">
        <f>SUM(K9:K14)</f>
        <v>31687856</v>
      </c>
      <c r="L15" s="96">
        <f>SUM(L9:L14)</f>
        <v>38065000</v>
      </c>
      <c r="M15" s="97">
        <f>SUM(M9:M14)</f>
        <v>27429242</v>
      </c>
      <c r="N15" s="96">
        <f>SUM(N9:N14)</f>
        <v>41874000</v>
      </c>
      <c r="O15" s="97">
        <f>SUM(O9:O14)</f>
        <v>43426783</v>
      </c>
      <c r="P15" s="96">
        <f>$H15      +$J15      +$L15      +$N15</f>
        <v>169039000</v>
      </c>
      <c r="Q15" s="97">
        <f>$I15      +$K15      +$M15      +$O15</f>
        <v>116182869</v>
      </c>
      <c r="R15" s="52">
        <f>IF(($L15      =0),0,((($N15      -$L15      )/$L15      )*100))</f>
        <v>10.006567713122291</v>
      </c>
      <c r="S15" s="53">
        <f>IF(($M15      =0),0,((($O15      -$M15      )/$M15      )*100))</f>
        <v>58.32294235473222</v>
      </c>
      <c r="T15" s="52">
        <f>IF((SUM($E9:$E13))=0,0,(P15/(SUM($E9:$E13))*100))</f>
        <v>83.769760642251839</v>
      </c>
      <c r="U15" s="54">
        <f>IF((SUM($E9:$E13))=0,0,(Q15/(SUM($E9:$E13))*100))</f>
        <v>57.576128153030382</v>
      </c>
      <c r="V15" s="96">
        <f>SUM(V9:V14)</f>
        <v>5178000</v>
      </c>
      <c r="W15" s="97">
        <f>SUM(W9:W14)</f>
        <v>5107000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>$H17      +$J17      +$L17      +$N17</f>
        <v>0</v>
      </c>
      <c r="Q17" s="94">
        <f>$I17      +$K17      +$M17      +$O17</f>
        <v>0</v>
      </c>
      <c r="R17" s="48">
        <f>IF(($L17      =0),0,((($N17      -$L17      )/$L17      )*100))</f>
        <v>0</v>
      </c>
      <c r="S17" s="49">
        <f>IF(($M17      =0),0,((($O17      -$M17      )/$M17      )*100))</f>
        <v>0</v>
      </c>
      <c r="T17" s="48">
        <f>IF(($E17      =0),0,(($P17      /$E17      )*100))</f>
        <v>0</v>
      </c>
      <c r="U17" s="50">
        <f>IF(($E17      =0),0,(($Q17      /$E17      )*100))</f>
        <v>0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IF(($L18      =0),0,((($N18      -$L18      )/$L18      )*100))</f>
        <v>0</v>
      </c>
      <c r="S18" s="49">
        <f>IF(($M18      =0),0,((($O18      -$M18      )/$M18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27258000</v>
      </c>
      <c r="C19" s="92"/>
      <c r="D19" s="92"/>
      <c r="E19" s="92">
        <f>$B19      +$C19      +$D19</f>
        <v>27258000</v>
      </c>
      <c r="F19" s="93">
        <v>27258000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IF(($L19      =0),0,((($N19      -$L19      )/$L19      )*100))</f>
        <v>0</v>
      </c>
      <c r="S19" s="49">
        <f>IF(($M19      =0),0,((($O19      -$M19      )/$M19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>
        <v>125960000</v>
      </c>
      <c r="C20" s="92">
        <v>94183000</v>
      </c>
      <c r="D20" s="92"/>
      <c r="E20" s="92">
        <f>$B20      +$C20      +$D20</f>
        <v>220143000</v>
      </c>
      <c r="F20" s="93">
        <v>220143000</v>
      </c>
      <c r="G20" s="94">
        <v>220143000</v>
      </c>
      <c r="H20" s="93">
        <v>26948000</v>
      </c>
      <c r="I20" s="94">
        <v>3820525</v>
      </c>
      <c r="J20" s="93">
        <v>64295000</v>
      </c>
      <c r="K20" s="94">
        <v>38230443</v>
      </c>
      <c r="L20" s="93">
        <v>6123000</v>
      </c>
      <c r="M20" s="94">
        <v>36775429</v>
      </c>
      <c r="N20" s="93">
        <v>26251000</v>
      </c>
      <c r="O20" s="94">
        <v>151331662</v>
      </c>
      <c r="P20" s="93">
        <f>$H20      +$J20      +$L20      +$N20</f>
        <v>123617000</v>
      </c>
      <c r="Q20" s="94">
        <f>$I20      +$K20      +$M20      +$O20</f>
        <v>230158059</v>
      </c>
      <c r="R20" s="48">
        <f>IF(($L20      =0),0,((($N20      -$L20      )/$L20      )*100))</f>
        <v>328.72774783602807</v>
      </c>
      <c r="S20" s="49">
        <f>IF(($M20      =0),0,((($O20      -$M20      )/$M20      )*100))</f>
        <v>311.50209831678649</v>
      </c>
      <c r="T20" s="48">
        <f>IF(($E20      =0),0,(($P20      /$E20      )*100))</f>
        <v>56.153045974661921</v>
      </c>
      <c r="U20" s="50">
        <f>IF(($E20      =0),0,(($Q20      /$E20      )*100))</f>
        <v>104.5493424728472</v>
      </c>
      <c r="V20" s="93">
        <v>1765000</v>
      </c>
      <c r="W20" s="94" t="s">
        <v>1</v>
      </c>
    </row>
    <row r="21" spans="1:23" ht="12.95" customHeight="1" x14ac:dyDescent="0.2">
      <c r="A21" s="47" t="s">
        <v>48</v>
      </c>
      <c r="B21" s="92"/>
      <c r="C21" s="92">
        <v>658544000</v>
      </c>
      <c r="D21" s="92"/>
      <c r="E21" s="92">
        <f>$B21      +$C21      +$D21</f>
        <v>658544000</v>
      </c>
      <c r="F21" s="93">
        <v>658544000</v>
      </c>
      <c r="G21" s="94">
        <v>658544000</v>
      </c>
      <c r="H21" s="93"/>
      <c r="I21" s="94"/>
      <c r="J21" s="93"/>
      <c r="K21" s="94">
        <v>3924050</v>
      </c>
      <c r="L21" s="93"/>
      <c r="M21" s="94">
        <v>7105399</v>
      </c>
      <c r="N21" s="93"/>
      <c r="O21" s="94">
        <v>88227941</v>
      </c>
      <c r="P21" s="93">
        <f>$H21      +$J21      +$L21      +$N21</f>
        <v>0</v>
      </c>
      <c r="Q21" s="94">
        <f>$I21      +$K21      +$M21      +$O21</f>
        <v>99257390</v>
      </c>
      <c r="R21" s="48">
        <f>IF(($L21      =0),0,((($N21      -$L21      )/$L21      )*100))</f>
        <v>0</v>
      </c>
      <c r="S21" s="49">
        <f>IF(($M21      =0),0,((($O21      -$M21      )/$M21      )*100))</f>
        <v>1141.7028375183436</v>
      </c>
      <c r="T21" s="48">
        <f>IF(($E21      =0),0,(($P21      /$E21      )*100))</f>
        <v>0</v>
      </c>
      <c r="U21" s="50">
        <f>IF(($E21      =0),0,(($Q21      /$E21      )*100))</f>
        <v>15.072248779124859</v>
      </c>
      <c r="V21" s="93">
        <v>6071000</v>
      </c>
      <c r="W21" s="94">
        <v>4215000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IF(($L22      =0),0,((($N22      -$L22      )/$L22      )*100))</f>
        <v>0</v>
      </c>
      <c r="S22" s="49">
        <f>IF(($M22      =0),0,((($O22      -$M22      )/$M22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IF(($L23      =0),0,((($N23      -$L23      )/$L23      )*100))</f>
        <v>0</v>
      </c>
      <c r="S23" s="49">
        <f>IF(($M23      =0),0,((($O23      -$M23      )/$M23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153218000</v>
      </c>
      <c r="C24" s="95">
        <f>SUM(C17:C23)</f>
        <v>752727000</v>
      </c>
      <c r="D24" s="95"/>
      <c r="E24" s="95">
        <f>$B24      +$C24      +$D24</f>
        <v>905945000</v>
      </c>
      <c r="F24" s="96">
        <f>SUM(F17:F23)</f>
        <v>905945000</v>
      </c>
      <c r="G24" s="97">
        <f>SUM(G17:G23)</f>
        <v>878687000</v>
      </c>
      <c r="H24" s="96">
        <f>SUM(H17:H23)</f>
        <v>26948000</v>
      </c>
      <c r="I24" s="97">
        <f>SUM(I17:I23)</f>
        <v>3820525</v>
      </c>
      <c r="J24" s="96">
        <f>SUM(J17:J23)</f>
        <v>64295000</v>
      </c>
      <c r="K24" s="97">
        <f>SUM(K17:K23)</f>
        <v>42154493</v>
      </c>
      <c r="L24" s="96">
        <f>SUM(L17:L23)</f>
        <v>6123000</v>
      </c>
      <c r="M24" s="97">
        <f>SUM(M17:M23)</f>
        <v>43880828</v>
      </c>
      <c r="N24" s="96">
        <f>SUM(N17:N23)</f>
        <v>26251000</v>
      </c>
      <c r="O24" s="97">
        <f>SUM(O17:O23)</f>
        <v>239559603</v>
      </c>
      <c r="P24" s="96">
        <f>$H24      +$J24      +$L24      +$N24</f>
        <v>123617000</v>
      </c>
      <c r="Q24" s="97">
        <f>$I24      +$K24      +$M24      +$O24</f>
        <v>329415449</v>
      </c>
      <c r="R24" s="52">
        <f>IF(($L24      =0),0,((($N24      -$L24      )/$L24      )*100))</f>
        <v>328.72774783602807</v>
      </c>
      <c r="S24" s="53">
        <f>IF(($M24      =0),0,((($O24      -$M24      )/$M24      )*100))</f>
        <v>445.93227593608765</v>
      </c>
      <c r="T24" s="52">
        <f>IF(($E24-$E19-$E23)   =0,0,($P24   /($E24-$E19-$E23)   )*100)</f>
        <v>14.068377021624309</v>
      </c>
      <c r="U24" s="54">
        <f>IF(($E24-$E19-$E23)   =0,0,($Q24   /($E24-$E19-$E23)   )*100)</f>
        <v>37.489509802694251</v>
      </c>
      <c r="V24" s="96">
        <f>SUM(V17:V23)</f>
        <v>7836000</v>
      </c>
      <c r="W24" s="97">
        <f>SUM(W17:W23)</f>
        <v>4215000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346376000</v>
      </c>
      <c r="C28" s="92">
        <v>-246000000</v>
      </c>
      <c r="D28" s="92"/>
      <c r="E28" s="92">
        <f>$B28      +$C28      +$D28</f>
        <v>100376000</v>
      </c>
      <c r="F28" s="93">
        <v>100376000</v>
      </c>
      <c r="G28" s="94">
        <v>100376000</v>
      </c>
      <c r="H28" s="93">
        <v>18239000</v>
      </c>
      <c r="I28" s="94"/>
      <c r="J28" s="93">
        <v>13368000</v>
      </c>
      <c r="K28" s="94"/>
      <c r="L28" s="93">
        <v>7047000</v>
      </c>
      <c r="M28" s="94"/>
      <c r="N28" s="93">
        <v>29364000</v>
      </c>
      <c r="O28" s="94"/>
      <c r="P28" s="93">
        <f>$H28      +$J28      +$L28      +$N28</f>
        <v>68018000</v>
      </c>
      <c r="Q28" s="94">
        <f>$I28      +$K28      +$M28      +$O28</f>
        <v>0</v>
      </c>
      <c r="R28" s="48">
        <f>IF(($L28      =0),0,((($N28      -$L28      )/$L28      )*100))</f>
        <v>316.68795232013622</v>
      </c>
      <c r="S28" s="49">
        <f>IF(($M28      =0),0,((($O28      -$M28      )/$M28      )*100))</f>
        <v>0</v>
      </c>
      <c r="T28" s="48">
        <f>IF(($E28      =0),0,(($P28      /$E28      )*100))</f>
        <v>67.763210329162348</v>
      </c>
      <c r="U28" s="50">
        <f>IF(($E28      =0),0,(($Q28      /$E28      )*100))</f>
        <v>0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>
        <v>16941000</v>
      </c>
      <c r="C29" s="92">
        <v>-1718000</v>
      </c>
      <c r="D29" s="92"/>
      <c r="E29" s="92">
        <f>$B29      +$C29      +$D29</f>
        <v>15223000</v>
      </c>
      <c r="F29" s="93">
        <v>15223000</v>
      </c>
      <c r="G29" s="94">
        <v>15223000</v>
      </c>
      <c r="H29" s="93">
        <v>409000</v>
      </c>
      <c r="I29" s="94">
        <v>1198462</v>
      </c>
      <c r="J29" s="93">
        <v>4345000</v>
      </c>
      <c r="K29" s="94">
        <v>2198802</v>
      </c>
      <c r="L29" s="93">
        <v>1241000</v>
      </c>
      <c r="M29" s="94">
        <v>1554660</v>
      </c>
      <c r="N29" s="93">
        <v>6687000</v>
      </c>
      <c r="O29" s="94">
        <v>4557565</v>
      </c>
      <c r="P29" s="93">
        <f>$H29      +$J29      +$L29      +$N29</f>
        <v>12682000</v>
      </c>
      <c r="Q29" s="94">
        <f>$I29      +$K29      +$M29      +$O29</f>
        <v>9509489</v>
      </c>
      <c r="R29" s="48">
        <f>IF(($L29      =0),0,((($N29      -$L29      )/$L29      )*100))</f>
        <v>438.83964544721994</v>
      </c>
      <c r="S29" s="49">
        <f>IF(($M29      =0),0,((($O29      -$M29      )/$M29      )*100))</f>
        <v>193.15509500469557</v>
      </c>
      <c r="T29" s="48">
        <f>IF(($E29      =0),0,(($P29      /$E29      )*100))</f>
        <v>83.308152138211923</v>
      </c>
      <c r="U29" s="50">
        <f>IF(($E29      =0),0,(($Q29      /$E29      )*100))</f>
        <v>62.467903829731327</v>
      </c>
      <c r="V29" s="93">
        <v>400000</v>
      </c>
      <c r="W29" s="94">
        <v>400000</v>
      </c>
    </row>
    <row r="30" spans="1:23" ht="12.95" customHeight="1" x14ac:dyDescent="0.2">
      <c r="A30" s="51" t="s">
        <v>42</v>
      </c>
      <c r="B30" s="95">
        <f>SUM(B26:B29)</f>
        <v>363317000</v>
      </c>
      <c r="C30" s="95">
        <f>SUM(C26:C29)</f>
        <v>-247718000</v>
      </c>
      <c r="D30" s="95"/>
      <c r="E30" s="95">
        <f>$B30      +$C30      +$D30</f>
        <v>115599000</v>
      </c>
      <c r="F30" s="96">
        <f>SUM(F26:F29)</f>
        <v>115599000</v>
      </c>
      <c r="G30" s="97">
        <f>SUM(G26:G29)</f>
        <v>115599000</v>
      </c>
      <c r="H30" s="96">
        <f>SUM(H26:H29)</f>
        <v>18648000</v>
      </c>
      <c r="I30" s="97">
        <f>SUM(I26:I29)</f>
        <v>1198462</v>
      </c>
      <c r="J30" s="96">
        <f>SUM(J26:J29)</f>
        <v>17713000</v>
      </c>
      <c r="K30" s="97">
        <f>SUM(K26:K29)</f>
        <v>2198802</v>
      </c>
      <c r="L30" s="96">
        <f>SUM(L26:L29)</f>
        <v>8288000</v>
      </c>
      <c r="M30" s="97">
        <f>SUM(M26:M29)</f>
        <v>1554660</v>
      </c>
      <c r="N30" s="96">
        <f>SUM(N26:N29)</f>
        <v>36051000</v>
      </c>
      <c r="O30" s="97">
        <f>SUM(O26:O29)</f>
        <v>4557565</v>
      </c>
      <c r="P30" s="96">
        <f>$H30      +$J30      +$L30      +$N30</f>
        <v>80700000</v>
      </c>
      <c r="Q30" s="97">
        <f>$I30      +$K30      +$M30      +$O30</f>
        <v>9509489</v>
      </c>
      <c r="R30" s="52">
        <f>IF(($L30      =0),0,((($N30      -$L30      )/$L30      )*100))</f>
        <v>334.97828185328189</v>
      </c>
      <c r="S30" s="53">
        <f>IF(($M30      =0),0,((($O30      -$M30      )/$M30      )*100))</f>
        <v>193.15509500469557</v>
      </c>
      <c r="T30" s="52">
        <f>IF($E30   =0,0,($P30   /$E30   )*100)</f>
        <v>69.81029247657851</v>
      </c>
      <c r="U30" s="54">
        <f>IF($E30   =0,0,($Q30   /$E30   )*100)</f>
        <v>8.2262727186221341</v>
      </c>
      <c r="V30" s="96">
        <f>SUM(V26:V29)</f>
        <v>400000</v>
      </c>
      <c r="W30" s="97">
        <f>SUM(W26:W29)</f>
        <v>400000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98103000</v>
      </c>
      <c r="C32" s="92">
        <v>-5304000</v>
      </c>
      <c r="D32" s="92"/>
      <c r="E32" s="92">
        <f>$B32      +$C32      +$D32</f>
        <v>92799000</v>
      </c>
      <c r="F32" s="93">
        <v>92799000</v>
      </c>
      <c r="G32" s="94">
        <v>92799000</v>
      </c>
      <c r="H32" s="93">
        <v>21770000</v>
      </c>
      <c r="I32" s="94">
        <v>17553533</v>
      </c>
      <c r="J32" s="93">
        <v>19274000</v>
      </c>
      <c r="K32" s="94">
        <v>25095476</v>
      </c>
      <c r="L32" s="93">
        <v>18793000</v>
      </c>
      <c r="M32" s="94">
        <v>18644131</v>
      </c>
      <c r="N32" s="93">
        <v>8571000</v>
      </c>
      <c r="O32" s="94">
        <v>16923234</v>
      </c>
      <c r="P32" s="93">
        <f>$H32      +$J32      +$L32      +$N32</f>
        <v>68408000</v>
      </c>
      <c r="Q32" s="94">
        <f>$I32      +$K32      +$M32      +$O32</f>
        <v>78216374</v>
      </c>
      <c r="R32" s="48">
        <f>IF(($L32      =0),0,((($N32      -$L32      )/$L32      )*100))</f>
        <v>-54.392592986750387</v>
      </c>
      <c r="S32" s="49">
        <f>IF(($M32      =0),0,((($O32      -$M32      )/$M32      )*100))</f>
        <v>-9.2302344367779874</v>
      </c>
      <c r="T32" s="48">
        <f>IF(($E32      =0),0,(($P32      /$E32      )*100))</f>
        <v>73.716311598185328</v>
      </c>
      <c r="U32" s="50">
        <f>IF(($E32      =0),0,(($Q32      /$E32      )*100))</f>
        <v>84.285794027952889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98103000</v>
      </c>
      <c r="C33" s="95">
        <f>C32</f>
        <v>-5304000</v>
      </c>
      <c r="D33" s="95"/>
      <c r="E33" s="95">
        <f>$B33      +$C33      +$D33</f>
        <v>92799000</v>
      </c>
      <c r="F33" s="96">
        <f>F32</f>
        <v>92799000</v>
      </c>
      <c r="G33" s="97">
        <f>G32</f>
        <v>92799000</v>
      </c>
      <c r="H33" s="96">
        <f>H32</f>
        <v>21770000</v>
      </c>
      <c r="I33" s="97">
        <f>I32</f>
        <v>17553533</v>
      </c>
      <c r="J33" s="96">
        <f>J32</f>
        <v>19274000</v>
      </c>
      <c r="K33" s="97">
        <f>K32</f>
        <v>25095476</v>
      </c>
      <c r="L33" s="96">
        <f>L32</f>
        <v>18793000</v>
      </c>
      <c r="M33" s="97">
        <f>M32</f>
        <v>18644131</v>
      </c>
      <c r="N33" s="96">
        <f>N32</f>
        <v>8571000</v>
      </c>
      <c r="O33" s="97">
        <f>O32</f>
        <v>16923234</v>
      </c>
      <c r="P33" s="96">
        <f>$H33      +$J33      +$L33      +$N33</f>
        <v>68408000</v>
      </c>
      <c r="Q33" s="97">
        <f>$I33      +$K33      +$M33      +$O33</f>
        <v>78216374</v>
      </c>
      <c r="R33" s="52">
        <f>IF(($L33      =0),0,((($N33      -$L33      )/$L33      )*100))</f>
        <v>-54.392592986750387</v>
      </c>
      <c r="S33" s="53">
        <f>IF(($M33      =0),0,((($O33      -$M33      )/$M33      )*100))</f>
        <v>-9.2302344367779874</v>
      </c>
      <c r="T33" s="52">
        <f>IF($E33   =0,0,($P33   /$E33   )*100)</f>
        <v>73.716311598185328</v>
      </c>
      <c r="U33" s="54">
        <f>IF($E33   =0,0,($Q33   /$E33   )*100)</f>
        <v>84.285794027952889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287054000</v>
      </c>
      <c r="C35" s="92">
        <v>-17210000</v>
      </c>
      <c r="D35" s="92"/>
      <c r="E35" s="92">
        <f>$B35      +$C35      +$D35</f>
        <v>269844000</v>
      </c>
      <c r="F35" s="93">
        <v>269844000</v>
      </c>
      <c r="G35" s="94">
        <v>269844000</v>
      </c>
      <c r="H35" s="93">
        <v>14024000</v>
      </c>
      <c r="I35" s="94">
        <v>21934790</v>
      </c>
      <c r="J35" s="93">
        <v>124940000</v>
      </c>
      <c r="K35" s="94">
        <v>61635136</v>
      </c>
      <c r="L35" s="93">
        <v>48748000</v>
      </c>
      <c r="M35" s="94">
        <v>26613614</v>
      </c>
      <c r="N35" s="93">
        <v>77802000</v>
      </c>
      <c r="O35" s="94">
        <v>109211417</v>
      </c>
      <c r="P35" s="93">
        <f>$H35      +$J35      +$L35      +$N35</f>
        <v>265514000</v>
      </c>
      <c r="Q35" s="94">
        <f>$I35      +$K35      +$M35      +$O35</f>
        <v>219394957</v>
      </c>
      <c r="R35" s="48">
        <f>IF(($L35      =0),0,((($N35      -$L35      )/$L35      )*100))</f>
        <v>59.600393862312295</v>
      </c>
      <c r="S35" s="49">
        <f>IF(($M35      =0),0,((($O35      -$M35      )/$M35      )*100))</f>
        <v>310.35921314557282</v>
      </c>
      <c r="T35" s="48">
        <f>IF(($E35      =0),0,(($P35      /$E35      )*100))</f>
        <v>98.395369176264808</v>
      </c>
      <c r="U35" s="50">
        <f>IF(($E35      =0),0,(($Q35      /$E35      )*100))</f>
        <v>81.304367338165747</v>
      </c>
      <c r="V35" s="93">
        <v>18731000</v>
      </c>
      <c r="W35" s="94">
        <v>159000</v>
      </c>
    </row>
    <row r="36" spans="1:23" ht="12.95" customHeight="1" x14ac:dyDescent="0.2">
      <c r="A36" s="47" t="s">
        <v>60</v>
      </c>
      <c r="B36" s="92">
        <v>924094000</v>
      </c>
      <c r="C36" s="92">
        <v>-82506000</v>
      </c>
      <c r="D36" s="92"/>
      <c r="E36" s="92">
        <f>$B36      +$C36      +$D36</f>
        <v>841588000</v>
      </c>
      <c r="F36" s="93">
        <v>841588000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IF(($L36      =0),0,((($N36      -$L36      )/$L36      )*100))</f>
        <v>0</v>
      </c>
      <c r="S36" s="49">
        <f>IF(($M36      =0),0,((($O36      -$M36      )/$M36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IF(($L37      =0),0,((($N37      -$L37      )/$L37      )*100))</f>
        <v>0</v>
      </c>
      <c r="S37" s="49">
        <f>IF(($M37      =0),0,((($O37      -$M37      )/$M37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31000000</v>
      </c>
      <c r="C38" s="92">
        <v>-3000000</v>
      </c>
      <c r="D38" s="92"/>
      <c r="E38" s="92">
        <f>$B38      +$C38      +$D38</f>
        <v>28000000</v>
      </c>
      <c r="F38" s="93">
        <v>28000000</v>
      </c>
      <c r="G38" s="94">
        <v>28000000</v>
      </c>
      <c r="H38" s="93">
        <v>2198000</v>
      </c>
      <c r="I38" s="94"/>
      <c r="J38" s="93">
        <v>7643000</v>
      </c>
      <c r="K38" s="94">
        <v>-2000000</v>
      </c>
      <c r="L38" s="93">
        <v>4607000</v>
      </c>
      <c r="M38" s="94">
        <v>396299</v>
      </c>
      <c r="N38" s="93">
        <v>3550000</v>
      </c>
      <c r="O38" s="94">
        <v>10603701</v>
      </c>
      <c r="P38" s="93">
        <f>$H38      +$J38      +$L38      +$N38</f>
        <v>17998000</v>
      </c>
      <c r="Q38" s="94">
        <f>$I38      +$K38      +$M38      +$O38</f>
        <v>9000000</v>
      </c>
      <c r="R38" s="48">
        <f>IF(($L38      =0),0,((($N38      -$L38      )/$L38      )*100))</f>
        <v>-22.943347080529627</v>
      </c>
      <c r="S38" s="49">
        <f>IF(($M38      =0),0,((($O38      -$M38      )/$M38      )*100))</f>
        <v>2575.6819976835673</v>
      </c>
      <c r="T38" s="48">
        <f>IF(($E38      =0),0,(($P38      /$E38      )*100))</f>
        <v>64.278571428571425</v>
      </c>
      <c r="U38" s="50">
        <f>IF(($E38      =0),0,(($Q38      /$E38      )*100))</f>
        <v>32.142857142857146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IF(($L39      =0),0,((($N39      -$L39      )/$L39      )*100))</f>
        <v>0</v>
      </c>
      <c r="S39" s="49">
        <f>IF(($M39      =0),0,((($O39      -$M39      )/$M39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1242148000</v>
      </c>
      <c r="C40" s="95">
        <f>SUM(C35:C39)</f>
        <v>-102716000</v>
      </c>
      <c r="D40" s="95"/>
      <c r="E40" s="95">
        <f>$B40      +$C40      +$D40</f>
        <v>1139432000</v>
      </c>
      <c r="F40" s="96">
        <f>SUM(F35:F39)</f>
        <v>1139432000</v>
      </c>
      <c r="G40" s="97">
        <f>SUM(G35:G39)</f>
        <v>297844000</v>
      </c>
      <c r="H40" s="96">
        <f>SUM(H35:H39)</f>
        <v>16222000</v>
      </c>
      <c r="I40" s="97">
        <f>SUM(I35:I39)</f>
        <v>21934790</v>
      </c>
      <c r="J40" s="96">
        <f>SUM(J35:J39)</f>
        <v>132583000</v>
      </c>
      <c r="K40" s="97">
        <f>SUM(K35:K39)</f>
        <v>59635136</v>
      </c>
      <c r="L40" s="96">
        <f>SUM(L35:L39)</f>
        <v>53355000</v>
      </c>
      <c r="M40" s="97">
        <f>SUM(M35:M39)</f>
        <v>27009913</v>
      </c>
      <c r="N40" s="96">
        <f>SUM(N35:N39)</f>
        <v>81352000</v>
      </c>
      <c r="O40" s="97">
        <f>SUM(O35:O39)</f>
        <v>119815118</v>
      </c>
      <c r="P40" s="96">
        <f>$H40      +$J40      +$L40      +$N40</f>
        <v>283512000</v>
      </c>
      <c r="Q40" s="97">
        <f>$I40      +$K40      +$M40      +$O40</f>
        <v>228394957</v>
      </c>
      <c r="R40" s="52">
        <f>IF(($L40      =0),0,((($N40      -$L40      )/$L40      )*100))</f>
        <v>52.473057820260514</v>
      </c>
      <c r="S40" s="53">
        <f>IF(($M40      =0),0,((($O40      -$M40      )/$M40      )*100))</f>
        <v>343.59683054143864</v>
      </c>
      <c r="T40" s="52">
        <f>IF((+$E35+$E38) =0,0,(P40   /(+$E35+$E38) )*100)</f>
        <v>95.188085037805024</v>
      </c>
      <c r="U40" s="54">
        <f>IF((+$E35+$E38) =0,0,(Q40   /(+$E35+$E38) )*100)</f>
        <v>76.682745665516165</v>
      </c>
      <c r="V40" s="96">
        <f>SUM(V35:V39)</f>
        <v>18731000</v>
      </c>
      <c r="W40" s="97">
        <f>SUM(W35:W39)</f>
        <v>159000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IF(($L42      =0),0,((($N42      -$L42      )/$L42      )*100))</f>
        <v>0</v>
      </c>
      <c r="S42" s="49">
        <f>IF(($M42      =0),0,((($O42      -$M42      )/$M42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731849000</v>
      </c>
      <c r="C43" s="92">
        <v>-59149000</v>
      </c>
      <c r="D43" s="92"/>
      <c r="E43" s="92">
        <f>$B43      +$C43      +$D43</f>
        <v>672700000</v>
      </c>
      <c r="F43" s="93">
        <v>672700000</v>
      </c>
      <c r="G43" s="94">
        <v>672700000</v>
      </c>
      <c r="H43" s="93">
        <v>43225000</v>
      </c>
      <c r="I43" s="94">
        <v>39799809</v>
      </c>
      <c r="J43" s="93">
        <v>141229000</v>
      </c>
      <c r="K43" s="94">
        <v>92687560</v>
      </c>
      <c r="L43" s="93">
        <v>102415000</v>
      </c>
      <c r="M43" s="94">
        <v>44761518</v>
      </c>
      <c r="N43" s="93">
        <v>197950000</v>
      </c>
      <c r="O43" s="94">
        <v>47834306</v>
      </c>
      <c r="P43" s="93">
        <f>$H43      +$J43      +$L43      +$N43</f>
        <v>484819000</v>
      </c>
      <c r="Q43" s="94">
        <f>$I43      +$K43      +$M43      +$O43</f>
        <v>225083193</v>
      </c>
      <c r="R43" s="48">
        <f>IF(($L43      =0),0,((($N43      -$L43      )/$L43      )*100))</f>
        <v>93.282234047746911</v>
      </c>
      <c r="S43" s="49">
        <f>IF(($M43      =0),0,((($O43      -$M43      )/$M43      )*100))</f>
        <v>6.8647984637160873</v>
      </c>
      <c r="T43" s="48">
        <f>IF(($E43      =0),0,(($P43      /$E43      )*100))</f>
        <v>72.070610970715038</v>
      </c>
      <c r="U43" s="50">
        <f>IF(($E43      =0),0,(($Q43      /$E43      )*100))</f>
        <v>33.459668946038349</v>
      </c>
      <c r="V43" s="93">
        <v>21083000</v>
      </c>
      <c r="W43" s="94">
        <v>21083000</v>
      </c>
    </row>
    <row r="44" spans="1:23" ht="12.95" customHeight="1" x14ac:dyDescent="0.2">
      <c r="A44" s="47" t="s">
        <v>67</v>
      </c>
      <c r="B44" s="92">
        <v>303600000</v>
      </c>
      <c r="C44" s="92">
        <v>-55621000</v>
      </c>
      <c r="D44" s="92"/>
      <c r="E44" s="92">
        <f>$B44      +$C44      +$D44</f>
        <v>247979000</v>
      </c>
      <c r="F44" s="93">
        <v>247979000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IF(($L44      =0),0,((($N44      -$L44      )/$L44      )*100))</f>
        <v>0</v>
      </c>
      <c r="S44" s="49">
        <f>IF(($M44      =0),0,((($O44      -$M44      )/$M44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IF(($L45      =0),0,((($N45      -$L45      )/$L45      )*100))</f>
        <v>0</v>
      </c>
      <c r="S45" s="49">
        <f>IF(($M45      =0),0,((($O45      -$M45      )/$M45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IF(($L46      =0),0,((($N46      -$L46      )/$L46      )*100))</f>
        <v>0</v>
      </c>
      <c r="S46" s="49">
        <f>IF(($M46      =0),0,((($O46      -$M46      )/$M46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IF(($L47      =0),0,((($N47      -$L47      )/$L47      )*100))</f>
        <v>0</v>
      </c>
      <c r="S47" s="49">
        <f>IF(($M47      =0),0,((($O47      -$M47      )/$M47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IF(($L48      =0),0,((($N48      -$L48      )/$L48      )*100))</f>
        <v>0</v>
      </c>
      <c r="S48" s="49">
        <f>IF(($M48      =0),0,((($O48      -$M48      )/$M48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IF(($L49      =0),0,((($N49      -$L49      )/$L49      )*100))</f>
        <v>0</v>
      </c>
      <c r="S49" s="49">
        <f>IF(($M49      =0),0,((($O49      -$M49      )/$M49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IF(($L50      =0),0,((($N50      -$L50      )/$L50      )*100))</f>
        <v>0</v>
      </c>
      <c r="S50" s="49">
        <f>IF(($M50      =0),0,((($O50      -$M50      )/$M50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516864000</v>
      </c>
      <c r="C51" s="92">
        <v>-29000000</v>
      </c>
      <c r="D51" s="92"/>
      <c r="E51" s="92">
        <f>$B51      +$C51      +$D51</f>
        <v>487864000</v>
      </c>
      <c r="F51" s="93">
        <v>487864000</v>
      </c>
      <c r="G51" s="94">
        <v>487864000</v>
      </c>
      <c r="H51" s="93">
        <v>62046000</v>
      </c>
      <c r="I51" s="94">
        <v>35006227</v>
      </c>
      <c r="J51" s="93">
        <v>86260000</v>
      </c>
      <c r="K51" s="94">
        <v>68346664</v>
      </c>
      <c r="L51" s="93">
        <v>101934000</v>
      </c>
      <c r="M51" s="94">
        <v>65797249</v>
      </c>
      <c r="N51" s="93">
        <v>201470000</v>
      </c>
      <c r="O51" s="94">
        <v>122440734</v>
      </c>
      <c r="P51" s="93">
        <f>$H51      +$J51      +$L51      +$N51</f>
        <v>451710000</v>
      </c>
      <c r="Q51" s="94">
        <f>$I51      +$K51      +$M51      +$O51</f>
        <v>291590874</v>
      </c>
      <c r="R51" s="48">
        <f>IF(($L51      =0),0,((($N51      -$L51      )/$L51      )*100))</f>
        <v>97.64749740027861</v>
      </c>
      <c r="S51" s="49">
        <f>IF(($M51      =0),0,((($O51      -$M51      )/$M51      )*100))</f>
        <v>86.087922916047759</v>
      </c>
      <c r="T51" s="48">
        <f>IF(($E51      =0),0,(($P51      /$E51      )*100))</f>
        <v>92.589328173425372</v>
      </c>
      <c r="U51" s="50">
        <f>IF(($E51      =0),0,(($Q51      /$E51      )*100))</f>
        <v>59.768885181116048</v>
      </c>
      <c r="V51" s="93">
        <v>26398000</v>
      </c>
      <c r="W51" s="94" t="s">
        <v>1</v>
      </c>
    </row>
    <row r="52" spans="1:23" ht="12.95" customHeight="1" x14ac:dyDescent="0.2">
      <c r="A52" s="47" t="s">
        <v>75</v>
      </c>
      <c r="B52" s="92"/>
      <c r="C52" s="92">
        <v>37971000</v>
      </c>
      <c r="D52" s="92"/>
      <c r="E52" s="92">
        <f>$B52      +$C52      +$D52</f>
        <v>37971000</v>
      </c>
      <c r="F52" s="93">
        <v>37971000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IF(($L52      =0),0,((($N52      -$L52      )/$L52      )*100))</f>
        <v>0</v>
      </c>
      <c r="S52" s="49">
        <f>IF(($M52      =0),0,((($O52      -$M52      )/$M52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1552313000</v>
      </c>
      <c r="C53" s="95">
        <f>SUM(C42:C52)</f>
        <v>-105799000</v>
      </c>
      <c r="D53" s="95"/>
      <c r="E53" s="95">
        <f>$B53      +$C53      +$D53</f>
        <v>1446514000</v>
      </c>
      <c r="F53" s="96">
        <f>SUM(F42:F52)</f>
        <v>1446514000</v>
      </c>
      <c r="G53" s="97">
        <f>SUM(G42:G52)</f>
        <v>1160564000</v>
      </c>
      <c r="H53" s="96">
        <f>SUM(H42:H52)</f>
        <v>105271000</v>
      </c>
      <c r="I53" s="97">
        <f>SUM(I42:I52)</f>
        <v>74806036</v>
      </c>
      <c r="J53" s="96">
        <f>SUM(J42:J52)</f>
        <v>227489000</v>
      </c>
      <c r="K53" s="97">
        <f>SUM(K42:K52)</f>
        <v>161034224</v>
      </c>
      <c r="L53" s="96">
        <f>SUM(L42:L52)</f>
        <v>204349000</v>
      </c>
      <c r="M53" s="97">
        <f>SUM(M42:M52)</f>
        <v>110558767</v>
      </c>
      <c r="N53" s="96">
        <f>SUM(N42:N52)</f>
        <v>399420000</v>
      </c>
      <c r="O53" s="97">
        <f>SUM(O42:O52)</f>
        <v>170275040</v>
      </c>
      <c r="P53" s="96">
        <f>$H53      +$J53      +$L53      +$N53</f>
        <v>936529000</v>
      </c>
      <c r="Q53" s="97">
        <f>$I53      +$K53      +$M53      +$O53</f>
        <v>516674067</v>
      </c>
      <c r="R53" s="52">
        <f>IF(($L53      =0),0,((($N53      -$L53      )/$L53      )*100))</f>
        <v>95.459728210071987</v>
      </c>
      <c r="S53" s="53">
        <f>IF(($M53      =0),0,((($O53      -$M53      )/$M53      )*100))</f>
        <v>54.013150309463917</v>
      </c>
      <c r="T53" s="52">
        <f>IF((+$E43+$E45+$E47+$E48+$E51) =0,0,(P53   /(+$E43+$E45+$E47+$E48+$E51) )*100)</f>
        <v>80.696023657463101</v>
      </c>
      <c r="U53" s="54">
        <f>IF((+$E43+$E45+$E47+$E48+$E51) =0,0,(Q53   /(+$E43+$E45+$E47+$E48+$E51) )*100)</f>
        <v>44.519222291920137</v>
      </c>
      <c r="V53" s="96">
        <f>SUM(V42:V52)</f>
        <v>47481000</v>
      </c>
      <c r="W53" s="97">
        <f>SUM(W42:W52)</f>
        <v>21083000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IF(($L61      =0),0,((($N61      -$L61      )/$L61      )*100))</f>
        <v>0</v>
      </c>
      <c r="S61" s="49">
        <f>IF(($M61      =0),0,((($O61      -$M61      )/$M61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IF(($L62      =0),0,((($N62      -$L62      )/$L62      )*100))</f>
        <v>0</v>
      </c>
      <c r="S62" s="49">
        <f>IF(($M62      =0),0,((($O62      -$M62      )/$M62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IF(($L63      =0),0,((($N63      -$L63      )/$L63      )*100))</f>
        <v>0</v>
      </c>
      <c r="S63" s="49">
        <f>IF(($M63      =0),0,((($O63      -$M63      )/$M63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IF(($L64      =0),0,((($N64      -$L64      )/$L64      )*100))</f>
        <v>0</v>
      </c>
      <c r="S64" s="49">
        <f>IF(($M64      =0),0,((($O64      -$M64      )/$M64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>
        <v>644191000</v>
      </c>
      <c r="C65" s="92">
        <v>-65502000</v>
      </c>
      <c r="D65" s="92"/>
      <c r="E65" s="92">
        <f>$B65      +$C65      +$D65</f>
        <v>578689000</v>
      </c>
      <c r="F65" s="93">
        <v>578689000</v>
      </c>
      <c r="G65" s="94">
        <v>578689000</v>
      </c>
      <c r="H65" s="93">
        <v>34864000</v>
      </c>
      <c r="I65" s="94">
        <v>5005275</v>
      </c>
      <c r="J65" s="93">
        <v>134019000</v>
      </c>
      <c r="K65" s="94">
        <v>49924597</v>
      </c>
      <c r="L65" s="93">
        <v>165352000</v>
      </c>
      <c r="M65" s="94">
        <v>71198489</v>
      </c>
      <c r="N65" s="93">
        <v>160966000</v>
      </c>
      <c r="O65" s="94">
        <v>54100758</v>
      </c>
      <c r="P65" s="93">
        <f>$H65      +$J65      +$L65      +$N65</f>
        <v>495201000</v>
      </c>
      <c r="Q65" s="94">
        <f>$I65      +$K65      +$M65      +$O65</f>
        <v>180229119</v>
      </c>
      <c r="R65" s="48">
        <f>IF(($L65      =0),0,((($N65      -$L65      )/$L65      )*100))</f>
        <v>-2.6525231022303934</v>
      </c>
      <c r="S65" s="49">
        <f>IF(($M65      =0),0,((($O65      -$M65      )/$M65      )*100))</f>
        <v>-24.014176761532116</v>
      </c>
      <c r="T65" s="48">
        <f>IF(($E65      =0),0,(($P65      /$E65      )*100))</f>
        <v>85.572907036421981</v>
      </c>
      <c r="U65" s="50">
        <f>IF(($E65      =0),0,(($Q65      /$E65      )*100))</f>
        <v>31.144383079685291</v>
      </c>
      <c r="V65" s="93">
        <v>32502000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644191000</v>
      </c>
      <c r="C66" s="95">
        <f>SUM(C61:C65)</f>
        <v>-65502000</v>
      </c>
      <c r="D66" s="95"/>
      <c r="E66" s="95">
        <f>$B66      +$C66      +$D66</f>
        <v>578689000</v>
      </c>
      <c r="F66" s="96">
        <f>SUM(F61:F65)</f>
        <v>578689000</v>
      </c>
      <c r="G66" s="97">
        <f>SUM(G61:G65)</f>
        <v>578689000</v>
      </c>
      <c r="H66" s="96">
        <f>SUM(H61:H65)</f>
        <v>34864000</v>
      </c>
      <c r="I66" s="97">
        <f>SUM(I61:I65)</f>
        <v>5005275</v>
      </c>
      <c r="J66" s="96">
        <f>SUM(J61:J65)</f>
        <v>134019000</v>
      </c>
      <c r="K66" s="97">
        <f>SUM(K61:K65)</f>
        <v>49924597</v>
      </c>
      <c r="L66" s="96">
        <f>SUM(L61:L65)</f>
        <v>165352000</v>
      </c>
      <c r="M66" s="97">
        <f>SUM(M61:M65)</f>
        <v>71198489</v>
      </c>
      <c r="N66" s="96">
        <f>SUM(N61:N65)</f>
        <v>160966000</v>
      </c>
      <c r="O66" s="97">
        <f>SUM(O61:O65)</f>
        <v>54100758</v>
      </c>
      <c r="P66" s="96">
        <f>$H66      +$J66      +$L66      +$N66</f>
        <v>495201000</v>
      </c>
      <c r="Q66" s="97">
        <f>$I66      +$K66      +$M66      +$O66</f>
        <v>180229119</v>
      </c>
      <c r="R66" s="52">
        <f>IF(($L66      =0),0,((($N66      -$L66      )/$L66      )*100))</f>
        <v>-2.6525231022303934</v>
      </c>
      <c r="S66" s="53">
        <f>IF(($M66      =0),0,((($O66      -$M66      )/$M66      )*100))</f>
        <v>-24.014176761532116</v>
      </c>
      <c r="T66" s="52">
        <f>IF((+$E61+$E63+$E64++$E65) =0,0,(P66   /(+$E61+$E63+$E64+$E65) )*100)</f>
        <v>85.572907036421981</v>
      </c>
      <c r="U66" s="54">
        <f>IF((+$E61+$E63+$E65) =0,0,(Q66  /(+$E61+$E63+$E65) )*100)</f>
        <v>31.144383079685291</v>
      </c>
      <c r="V66" s="96">
        <f>SUM(V61:V65)</f>
        <v>32502000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4288389000</v>
      </c>
      <c r="C67" s="104">
        <f>SUM(C9:C14,C17:C23,C26:C29,C32,C35:C39,C42:C52,C55:C58,C61:C65)</f>
        <v>192489000</v>
      </c>
      <c r="D67" s="104"/>
      <c r="E67" s="104">
        <f>$B67      +$C67      +$D67</f>
        <v>4480878000</v>
      </c>
      <c r="F67" s="105">
        <f>SUM(F9:F14,F17:F23,F26:F29,F32,F35:F39,F42:F52,F55:F58,F61:F65)</f>
        <v>4480878000</v>
      </c>
      <c r="G67" s="106">
        <f>SUM(G9:G14,G17:G23,G26:G29,G32,G35:G39,G42:G52,G55:G58,G61:G65)</f>
        <v>3325972000</v>
      </c>
      <c r="H67" s="105">
        <f>SUM(H9:H14,H17:H23,H26:H29,H32,H35:H39,H42:H52,H55:H58,H61:H65)</f>
        <v>262249000</v>
      </c>
      <c r="I67" s="106">
        <f>SUM(I9:I14,I17:I23,I26:I29,I32,I35:I39,I42:I52,I55:I58,I61:I65)</f>
        <v>137957609</v>
      </c>
      <c r="J67" s="105">
        <f>SUM(J9:J14,J17:J23,J26:J29,J32,J35:J39,J42:J52,J55:J58,J61:J65)</f>
        <v>645947000</v>
      </c>
      <c r="K67" s="106">
        <f>SUM(K9:K14,K17:K23,K26:K29,K32,K35:K39,K42:K52,K55:K58,K61:K65)</f>
        <v>371730584</v>
      </c>
      <c r="L67" s="105">
        <f>SUM(L9:L14,L17:L23,L26:L29,L32,L35:L39,L42:L52,L55:L58,L61:L65)</f>
        <v>494325000</v>
      </c>
      <c r="M67" s="106">
        <f>SUM(M9:M14,M17:M23,M26:M29,M32,M35:M39,M42:M52,M55:M58,M61:M65)</f>
        <v>300276030</v>
      </c>
      <c r="N67" s="105">
        <f>SUM(N9:N14,N17:N23,N26:N29,N32,N35:N39,N42:N52,N55:N58,N61:N65)</f>
        <v>754485000</v>
      </c>
      <c r="O67" s="106">
        <f>SUM(O9:O14,O17:O23,O26:O29,O32,O35:O39,O42:O52,O55:O58,O61:O65)</f>
        <v>648658101</v>
      </c>
      <c r="P67" s="105">
        <f>$H67      +$J67      +$L67      +$N67</f>
        <v>2157006000</v>
      </c>
      <c r="Q67" s="106">
        <f>$I67      +$K67      +$M67      +$O67</f>
        <v>1458622324</v>
      </c>
      <c r="R67" s="61">
        <f>IF(($L67      =0),0,((($N67      -$L67      )/$L67      )*100))</f>
        <v>52.629343043544232</v>
      </c>
      <c r="S67" s="62">
        <f>IF(($M67      =0),0,((($O67      -$M67      )/$M67      )*100))</f>
        <v>116.02060644001455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64.8534022535367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43.855520250922133</v>
      </c>
      <c r="V67" s="105">
        <f>SUM(V9:V14,V17:V23,V26:V29,V32,V35:V39,V42:V52,V55:V58,V61:V65)</f>
        <v>112128000</v>
      </c>
      <c r="W67" s="106">
        <f>SUM(W9:W14,W17:W23,W26:W29,W32,W35:W39,W42:W52,W55:W58,W61:W65)</f>
        <v>30964000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3649469000</v>
      </c>
      <c r="C69" s="92">
        <v>-244088000</v>
      </c>
      <c r="D69" s="92"/>
      <c r="E69" s="92">
        <f>$B69      +$C69      +$D69</f>
        <v>3405381000</v>
      </c>
      <c r="F69" s="93">
        <v>3405381000</v>
      </c>
      <c r="G69" s="94">
        <v>3405381000</v>
      </c>
      <c r="H69" s="93">
        <v>657722000</v>
      </c>
      <c r="I69" s="94">
        <v>420367489</v>
      </c>
      <c r="J69" s="93">
        <v>1411245000</v>
      </c>
      <c r="K69" s="94">
        <v>1047195546</v>
      </c>
      <c r="L69" s="93">
        <v>573266000</v>
      </c>
      <c r="M69" s="94">
        <v>442594769</v>
      </c>
      <c r="N69" s="93">
        <v>671693000</v>
      </c>
      <c r="O69" s="94">
        <v>413396429</v>
      </c>
      <c r="P69" s="93">
        <f>$H69      +$J69      +$L69      +$N69</f>
        <v>3313926000</v>
      </c>
      <c r="Q69" s="94">
        <f>$I69      +$K69      +$M69      +$O69</f>
        <v>2323554233</v>
      </c>
      <c r="R69" s="48">
        <f>IF(($L69      =0),0,((($N69      -$L69      )/$L69      )*100))</f>
        <v>17.169516419951645</v>
      </c>
      <c r="S69" s="49">
        <f>IF(($M69      =0),0,((($O69      -$M69      )/$M69      )*100))</f>
        <v>-6.5970820364575982</v>
      </c>
      <c r="T69" s="48">
        <f>IF(($E69      =0),0,(($P69      /$E69      )*100))</f>
        <v>97.314397419848177</v>
      </c>
      <c r="U69" s="50">
        <f>IF(($E69      =0),0,(($Q69      /$E69      )*100))</f>
        <v>68.231843455989221</v>
      </c>
      <c r="V69" s="93">
        <v>35681000</v>
      </c>
      <c r="W69" s="94">
        <v>31900000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3649469000</v>
      </c>
      <c r="C71" s="101">
        <f>SUM(C69:C70)</f>
        <v>-244088000</v>
      </c>
      <c r="D71" s="101"/>
      <c r="E71" s="101">
        <f>$B71      +$C71      +$D71</f>
        <v>3405381000</v>
      </c>
      <c r="F71" s="102">
        <f>SUM(F69:F70)</f>
        <v>3405381000</v>
      </c>
      <c r="G71" s="103">
        <f>SUM(G69:G70)</f>
        <v>3405381000</v>
      </c>
      <c r="H71" s="102">
        <f>SUM(H69:H70)</f>
        <v>657722000</v>
      </c>
      <c r="I71" s="103">
        <f>SUM(I69:I70)</f>
        <v>420367489</v>
      </c>
      <c r="J71" s="102">
        <f>SUM(J69:J70)</f>
        <v>1411245000</v>
      </c>
      <c r="K71" s="103">
        <f>SUM(K69:K70)</f>
        <v>1047195546</v>
      </c>
      <c r="L71" s="102">
        <f>SUM(L69:L70)</f>
        <v>573266000</v>
      </c>
      <c r="M71" s="103">
        <f>SUM(M69:M70)</f>
        <v>442594769</v>
      </c>
      <c r="N71" s="102">
        <f>SUM(N69:N70)</f>
        <v>671693000</v>
      </c>
      <c r="O71" s="103">
        <f>SUM(O69:O70)</f>
        <v>413396429</v>
      </c>
      <c r="P71" s="102">
        <f>$H71      +$J71      +$L71      +$N71</f>
        <v>3313926000</v>
      </c>
      <c r="Q71" s="103">
        <f>$I71      +$K71      +$M71      +$O71</f>
        <v>2323554233</v>
      </c>
      <c r="R71" s="57">
        <f>IF(($L71      =0),0,((($N71      -$L71      )/$L71      )*100))</f>
        <v>17.169516419951645</v>
      </c>
      <c r="S71" s="58">
        <f>IF(($M71      =0),0,((($O71      -$M71      )/$M71      )*100))</f>
        <v>-6.5970820364575982</v>
      </c>
      <c r="T71" s="57">
        <f>IF(($E69      =0),0,(($P69      /$E69      )*100))</f>
        <v>97.314397419848177</v>
      </c>
      <c r="U71" s="59">
        <f>IF($E69   =0,0,($Q69   /$E69 )*100)</f>
        <v>68.231843455989221</v>
      </c>
      <c r="V71" s="102">
        <f>SUM(V69:V70)</f>
        <v>35681000</v>
      </c>
      <c r="W71" s="103">
        <f>SUM(W69:W70)</f>
        <v>31900000</v>
      </c>
    </row>
    <row r="72" spans="1:23" ht="12.95" customHeight="1" x14ac:dyDescent="0.2">
      <c r="A72" s="60" t="s">
        <v>87</v>
      </c>
      <c r="B72" s="104">
        <f>SUM(B69:B70)</f>
        <v>3649469000</v>
      </c>
      <c r="C72" s="104">
        <f>SUM(C69:C70)</f>
        <v>-244088000</v>
      </c>
      <c r="D72" s="104"/>
      <c r="E72" s="104">
        <f>$B72      +$C72      +$D72</f>
        <v>3405381000</v>
      </c>
      <c r="F72" s="105">
        <f>SUM(F69:F70)</f>
        <v>3405381000</v>
      </c>
      <c r="G72" s="106">
        <f>SUM(G69:G70)</f>
        <v>3405381000</v>
      </c>
      <c r="H72" s="105">
        <f>SUM(H69:H70)</f>
        <v>657722000</v>
      </c>
      <c r="I72" s="106">
        <f>SUM(I69:I70)</f>
        <v>420367489</v>
      </c>
      <c r="J72" s="105">
        <f>SUM(J69:J70)</f>
        <v>1411245000</v>
      </c>
      <c r="K72" s="106">
        <f>SUM(K69:K70)</f>
        <v>1047195546</v>
      </c>
      <c r="L72" s="105">
        <f>SUM(L69:L70)</f>
        <v>573266000</v>
      </c>
      <c r="M72" s="106">
        <f>SUM(M69:M70)</f>
        <v>442594769</v>
      </c>
      <c r="N72" s="105">
        <f>SUM(N69:N70)</f>
        <v>671693000</v>
      </c>
      <c r="O72" s="106">
        <f>SUM(O69:O70)</f>
        <v>413396429</v>
      </c>
      <c r="P72" s="105">
        <f>$H72      +$J72      +$L72      +$N72</f>
        <v>3313926000</v>
      </c>
      <c r="Q72" s="106">
        <f>$I72      +$K72      +$M72      +$O72</f>
        <v>2323554233</v>
      </c>
      <c r="R72" s="61">
        <f>IF(($L72      =0),0,((($N72      -$L72      )/$L72      )*100))</f>
        <v>17.169516419951645</v>
      </c>
      <c r="S72" s="62">
        <f>IF(($M72      =0),0,((($O72      -$M72      )/$M72      )*100))</f>
        <v>-6.5970820364575982</v>
      </c>
      <c r="T72" s="61">
        <f>IF(($E69      =0),0,(($P69      /$E69      )*100))</f>
        <v>97.314397419848177</v>
      </c>
      <c r="U72" s="65">
        <f>IF($E69   =0,0,($Q69   /$E69 )*100)</f>
        <v>68.231843455989221</v>
      </c>
      <c r="V72" s="105">
        <f>SUM(V69:V70)</f>
        <v>35681000</v>
      </c>
      <c r="W72" s="106">
        <f>SUM(W69:W70)</f>
        <v>31900000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7937858000</v>
      </c>
      <c r="C73" s="104">
        <f>SUM(C9:C14,C17:C23,C26:C29,C32,C35:C39,C42:C52,C55:C58,C61:C65,C69:C70)</f>
        <v>-51599000</v>
      </c>
      <c r="D73" s="104"/>
      <c r="E73" s="104">
        <f>$B73      +$C73      +$D73</f>
        <v>7886259000</v>
      </c>
      <c r="F73" s="105">
        <f>SUM(F9:F14,F17:F23,F26:F29,F32,F35:F39,F42:F52,F55:F58,F61:F65,F69:F70)</f>
        <v>7886259000</v>
      </c>
      <c r="G73" s="106">
        <f>SUM(G9:G14,G17:G23,G26:G29,G32,G35:G39,G42:G52,G55:G58,G61:G65,G69:G70)</f>
        <v>6731353000</v>
      </c>
      <c r="H73" s="105">
        <f>SUM(H9:H14,H17:H23,H26:H29,H32,H35:H39,H42:H52,H55:H58,H61:H65,H69:H70)</f>
        <v>919971000</v>
      </c>
      <c r="I73" s="106">
        <f>SUM(I9:I14,I17:I23,I26:I29,I32,I35:I39,I42:I52,I55:I58,I61:I65,I69:I70)</f>
        <v>558325098</v>
      </c>
      <c r="J73" s="105">
        <f>SUM(J9:J14,J17:J23,J26:J29,J32,J35:J39,J42:J52,J55:J58,J61:J65,J69:J70)</f>
        <v>2057192000</v>
      </c>
      <c r="K73" s="106">
        <f>SUM(K9:K14,K17:K23,K26:K29,K32,K35:K39,K42:K52,K55:K58,K61:K65,K69:K70)</f>
        <v>1418926130</v>
      </c>
      <c r="L73" s="105">
        <f>SUM(L9:L14,L17:L23,L26:L29,L32,L35:L39,L42:L52,L55:L58,L61:L65,L69:L70)</f>
        <v>1067591000</v>
      </c>
      <c r="M73" s="106">
        <f>SUM(M9:M14,M17:M23,M26:M29,M32,M35:M39,M42:M52,M55:M58,M61:M65,M69:M70)</f>
        <v>742870799</v>
      </c>
      <c r="N73" s="105">
        <f>SUM(N9:N14,N17:N23,N26:N29,N32,N35:N39,N42:N52,N55:N58,N61:N65,N69:N70)</f>
        <v>1426178000</v>
      </c>
      <c r="O73" s="106">
        <f>SUM(O9:O14,O17:O23,O26:O29,O32,O35:O39,O42:O52,O55:O58,O61:O65,O69:O70)</f>
        <v>1062054530</v>
      </c>
      <c r="P73" s="105">
        <f>$H73      +$J73      +$L73      +$N73</f>
        <v>5470932000</v>
      </c>
      <c r="Q73" s="106">
        <f>$I73      +$K73      +$M73      +$O73</f>
        <v>3782176557</v>
      </c>
      <c r="R73" s="61">
        <f>IF(($L73      =0),0,((($N73      -$L73      )/$L73      )*100))</f>
        <v>33.588424780651017</v>
      </c>
      <c r="S73" s="62">
        <f>IF(($M73      =0),0,((($O73      -$M73      )/$M73      )*100))</f>
        <v>42.966250851381218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81.275369156839645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56.187464199247906</v>
      </c>
      <c r="V73" s="105">
        <f>SUM(V9:V14,V17:V23,V26:V29,V32,V35:V39,V42:V52,V55:V58,V61:V65,V69:V70)</f>
        <v>147809000</v>
      </c>
      <c r="W73" s="106">
        <f>SUM(W9:W14,W17:W23,W26:W29,W32,W35:W39,W42:W52,W55:W58,W61:W65,W69:W70)</f>
        <v>62864000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IF(($L87      =0),0,((($N87      -$L87      )/$L87      )*100))</f>
        <v>0</v>
      </c>
      <c r="S87" s="90">
        <f>IF(($M87      =0),0,((($O87      -$M87      )/$M87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IF(($L88      =0),0,((($N88      -$L88      )/$L88      )*100))</f>
        <v>0</v>
      </c>
      <c r="S88" s="90">
        <f>IF(($M88      =0),0,((($O88      -$M88      )/$M88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IF(($L89      =0),0,((($N89      -$L89      )/$L89      )*100))</f>
        <v>0</v>
      </c>
      <c r="S89" s="90">
        <f>IF(($M89      =0),0,((($O89      -$M89      )/$M89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IF(($L90      =0),0,((($N90      -$L90      )/$L90      )*100))</f>
        <v>0</v>
      </c>
      <c r="S90" s="90">
        <f>IF(($M90      =0),0,((($O90      -$M90      )/$M90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IF(($L91      =0),0,((($N91      -$L91      )/$L91      )*100))</f>
        <v>0</v>
      </c>
      <c r="S91" s="90">
        <f>IF(($M91      =0),0,((($O91      -$M91      )/$M91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IF(($L92      =0),0,((($N92      -$L92      )/$L92      )*100))</f>
        <v>0</v>
      </c>
      <c r="S92" s="90">
        <f>IF(($M92      =0),0,((($O92      -$M92      )/$M92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IF(($L93      =0),0,((($N93      -$L93      )/$L93      )*100))</f>
        <v>0</v>
      </c>
      <c r="S93" s="90">
        <f>IF(($M93      =0),0,((($O93      -$M93      )/$M93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IF(($L94      =0),0,((($N94      -$L94      )/$L94      )*100))</f>
        <v>0</v>
      </c>
      <c r="S94" s="90">
        <f>IF(($M94      =0),0,((($O94      -$M94      )/$M94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GkyfJy1dM7a3+FzhKP1K2ICN4qUr57MF9aXBHNRWbeY6oSgRNhHYD6XmzHYL4piDreZl6PXYvyTl9p3N9x3UQA==" saltValue="S9ubaJLtk6ZYpOqSyVXb8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FB499-41CF-4AEC-B4B7-A065AC5FD37F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14276000</v>
      </c>
      <c r="C9" s="92">
        <v>-7138000</v>
      </c>
      <c r="D9" s="92"/>
      <c r="E9" s="92">
        <f>$B9       +$C9       +$D9</f>
        <v>7138000</v>
      </c>
      <c r="F9" s="93">
        <v>7138000</v>
      </c>
      <c r="G9" s="94">
        <v>7138000</v>
      </c>
      <c r="H9" s="93"/>
      <c r="I9" s="94"/>
      <c r="J9" s="93"/>
      <c r="K9" s="94"/>
      <c r="L9" s="93">
        <v>2831000</v>
      </c>
      <c r="M9" s="94">
        <v>2831367</v>
      </c>
      <c r="N9" s="93">
        <v>3575000</v>
      </c>
      <c r="O9" s="94">
        <v>4386540</v>
      </c>
      <c r="P9" s="93">
        <f>$H9       +$J9       +$L9       +$N9</f>
        <v>6406000</v>
      </c>
      <c r="Q9" s="94">
        <f>$I9       +$K9       +$M9       +$O9</f>
        <v>7217907</v>
      </c>
      <c r="R9" s="48">
        <f>IF(($L9       =0),0,((($N9       -$L9       )/$L9       )*100))</f>
        <v>26.280466266336983</v>
      </c>
      <c r="S9" s="49">
        <f>IF(($M9       =0),0,((($O9       -$M9       )/$M9       )*100))</f>
        <v>54.926577868570206</v>
      </c>
      <c r="T9" s="48">
        <f>IF(($E9       =0),0,(($P9       /$E9       )*100))</f>
        <v>89.745026618100312</v>
      </c>
      <c r="U9" s="50">
        <f>IF(($E9       =0),0,(($Q9       /$E9       )*100))</f>
        <v>101.11945923227795</v>
      </c>
      <c r="V9" s="93">
        <v>0</v>
      </c>
      <c r="W9" s="94" t="s">
        <v>1</v>
      </c>
    </row>
    <row r="10" spans="1:23" ht="12.95" customHeight="1" x14ac:dyDescent="0.2">
      <c r="A10" s="47" t="s">
        <v>36</v>
      </c>
      <c r="B10" s="92">
        <v>59120000</v>
      </c>
      <c r="C10" s="92"/>
      <c r="D10" s="92"/>
      <c r="E10" s="92">
        <f>$B10      +$C10      +$D10</f>
        <v>59120000</v>
      </c>
      <c r="F10" s="93">
        <v>59120000</v>
      </c>
      <c r="G10" s="94">
        <v>59120000</v>
      </c>
      <c r="H10" s="93">
        <v>10389000</v>
      </c>
      <c r="I10" s="94">
        <v>-1929770</v>
      </c>
      <c r="J10" s="93">
        <v>13975000</v>
      </c>
      <c r="K10" s="94">
        <v>3659887</v>
      </c>
      <c r="L10" s="93">
        <v>12558000</v>
      </c>
      <c r="M10" s="94">
        <v>10191117</v>
      </c>
      <c r="N10" s="93">
        <v>11187000</v>
      </c>
      <c r="O10" s="94">
        <v>11975363</v>
      </c>
      <c r="P10" s="93">
        <f>$H10      +$J10      +$L10      +$N10</f>
        <v>48109000</v>
      </c>
      <c r="Q10" s="94">
        <f>$I10      +$K10      +$M10      +$O10</f>
        <v>23896597</v>
      </c>
      <c r="R10" s="48">
        <f>IF(($L10      =0),0,((($N10      -$L10      )/$L10      )*100))</f>
        <v>-10.917343526039177</v>
      </c>
      <c r="S10" s="49">
        <f>IF(($M10      =0),0,((($O10      -$M10      )/$M10      )*100))</f>
        <v>17.507855125203644</v>
      </c>
      <c r="T10" s="48">
        <f>IF(($E10      =0),0,(($P10      /$E10      )*100))</f>
        <v>81.375169147496621</v>
      </c>
      <c r="U10" s="50">
        <f>IF(($E10      =0),0,(($Q10      /$E10      )*100))</f>
        <v>40.420495602165083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3500000</v>
      </c>
      <c r="C11" s="92">
        <v>-3500000</v>
      </c>
      <c r="D11" s="92"/>
      <c r="E11" s="92">
        <f>$B11      +$C11      +$D11</f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>$H11      +$J11      +$L11      +$N11</f>
        <v>0</v>
      </c>
      <c r="Q11" s="94">
        <f>$I11      +$K11      +$M11      +$O11</f>
        <v>0</v>
      </c>
      <c r="R11" s="48">
        <f>IF(($L11      =0),0,((($N11      -$L11      )/$L11      )*100))</f>
        <v>0</v>
      </c>
      <c r="S11" s="49">
        <f>IF(($M11      =0),0,((($O11      -$M11      )/$M11      )*100))</f>
        <v>0</v>
      </c>
      <c r="T11" s="48">
        <f>IF(($E11      =0),0,(($P11      /$E11      )*100))</f>
        <v>0</v>
      </c>
      <c r="U11" s="50">
        <f>IF(($E11      =0),0,(($Q11      /$E11      )*100))</f>
        <v>0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IF(($L12      =0),0,((($N12      -$L12      )/$L12      )*100))</f>
        <v>0</v>
      </c>
      <c r="S12" s="49">
        <f>IF(($M12      =0),0,((($O12      -$M12      )/$M12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21739000</v>
      </c>
      <c r="C13" s="92">
        <v>-4831000</v>
      </c>
      <c r="D13" s="92"/>
      <c r="E13" s="92">
        <f>$B13      +$C13      +$D13</f>
        <v>16908000</v>
      </c>
      <c r="F13" s="93">
        <v>16908000</v>
      </c>
      <c r="G13" s="94">
        <v>16908000</v>
      </c>
      <c r="H13" s="93"/>
      <c r="I13" s="94">
        <v>45066</v>
      </c>
      <c r="J13" s="93">
        <v>3865000</v>
      </c>
      <c r="K13" s="94">
        <v>3810804</v>
      </c>
      <c r="L13" s="93">
        <v>8315000</v>
      </c>
      <c r="M13" s="94">
        <v>6707787</v>
      </c>
      <c r="N13" s="93">
        <v>3044000</v>
      </c>
      <c r="O13" s="94">
        <v>6344344</v>
      </c>
      <c r="P13" s="93">
        <f>$H13      +$J13      +$L13      +$N13</f>
        <v>15224000</v>
      </c>
      <c r="Q13" s="94">
        <f>$I13      +$K13      +$M13      +$O13</f>
        <v>16908001</v>
      </c>
      <c r="R13" s="48">
        <f>IF(($L13      =0),0,((($N13      -$L13      )/$L13      )*100))</f>
        <v>-63.391461214672283</v>
      </c>
      <c r="S13" s="49">
        <f>IF(($M13      =0),0,((($O13      -$M13      )/$M13      )*100))</f>
        <v>-5.4182251165697419</v>
      </c>
      <c r="T13" s="48">
        <f>IF(($E13      =0),0,(($P13      /$E13      )*100))</f>
        <v>90.040217648450437</v>
      </c>
      <c r="U13" s="50">
        <f>IF(($E13      =0),0,(($Q13      /$E13      )*100))</f>
        <v>100.00000591436007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2000000</v>
      </c>
      <c r="C14" s="92">
        <v>-2000000</v>
      </c>
      <c r="D14" s="92"/>
      <c r="E14" s="92">
        <f>$B14      +$C14      +$D14</f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IF(($L14      =0),0,((($N14      -$L14      )/$L14      )*100))</f>
        <v>0</v>
      </c>
      <c r="S14" s="49">
        <f>IF(($M14      =0),0,((($O14      -$M14      )/$M14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100635000</v>
      </c>
      <c r="C15" s="95">
        <f>SUM(C9:C14)</f>
        <v>-17469000</v>
      </c>
      <c r="D15" s="95"/>
      <c r="E15" s="95">
        <f>$B15      +$C15      +$D15</f>
        <v>83166000</v>
      </c>
      <c r="F15" s="96">
        <f>SUM(F9:F14)</f>
        <v>83166000</v>
      </c>
      <c r="G15" s="97">
        <f>SUM(G9:G14)</f>
        <v>83166000</v>
      </c>
      <c r="H15" s="96">
        <f>SUM(H9:H14)</f>
        <v>10389000</v>
      </c>
      <c r="I15" s="97">
        <f>SUM(I9:I14)</f>
        <v>-1884704</v>
      </c>
      <c r="J15" s="96">
        <f>SUM(J9:J14)</f>
        <v>17840000</v>
      </c>
      <c r="K15" s="97">
        <f>SUM(K9:K14)</f>
        <v>7470691</v>
      </c>
      <c r="L15" s="96">
        <f>SUM(L9:L14)</f>
        <v>23704000</v>
      </c>
      <c r="M15" s="97">
        <f>SUM(M9:M14)</f>
        <v>19730271</v>
      </c>
      <c r="N15" s="96">
        <f>SUM(N9:N14)</f>
        <v>17806000</v>
      </c>
      <c r="O15" s="97">
        <f>SUM(O9:O14)</f>
        <v>22706247</v>
      </c>
      <c r="P15" s="96">
        <f>$H15      +$J15      +$L15      +$N15</f>
        <v>69739000</v>
      </c>
      <c r="Q15" s="97">
        <f>$I15      +$K15      +$M15      +$O15</f>
        <v>48022505</v>
      </c>
      <c r="R15" s="52">
        <f>IF(($L15      =0),0,((($N15      -$L15      )/$L15      )*100))</f>
        <v>-24.881876476544043</v>
      </c>
      <c r="S15" s="53">
        <f>IF(($M15      =0),0,((($O15      -$M15      )/$M15      )*100))</f>
        <v>15.083300173626608</v>
      </c>
      <c r="T15" s="52">
        <f>IF((SUM($E9:$E13))=0,0,(P15/(SUM($E9:$E13))*100))</f>
        <v>83.855181203857342</v>
      </c>
      <c r="U15" s="54">
        <f>IF((SUM($E9:$E13))=0,0,(Q15/(SUM($E9:$E13))*100))</f>
        <v>57.742953851333482</v>
      </c>
      <c r="V15" s="96">
        <f>SUM(V9:V14)</f>
        <v>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>$H17      +$J17      +$L17      +$N17</f>
        <v>0</v>
      </c>
      <c r="Q17" s="94">
        <f>$I17      +$K17      +$M17      +$O17</f>
        <v>0</v>
      </c>
      <c r="R17" s="48">
        <f>IF(($L17      =0),0,((($N17      -$L17      )/$L17      )*100))</f>
        <v>0</v>
      </c>
      <c r="S17" s="49">
        <f>IF(($M17      =0),0,((($O17      -$M17      )/$M17      )*100))</f>
        <v>0</v>
      </c>
      <c r="T17" s="48">
        <f>IF(($E17      =0),0,(($P17      /$E17      )*100))</f>
        <v>0</v>
      </c>
      <c r="U17" s="50">
        <f>IF(($E17      =0),0,(($Q17      /$E17      )*100))</f>
        <v>0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IF(($L18      =0),0,((($N18      -$L18      )/$L18      )*100))</f>
        <v>0</v>
      </c>
      <c r="S18" s="49">
        <f>IF(($M18      =0),0,((($O18      -$M18      )/$M18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12263000</v>
      </c>
      <c r="C19" s="92"/>
      <c r="D19" s="92"/>
      <c r="E19" s="92">
        <f>$B19      +$C19      +$D19</f>
        <v>12263000</v>
      </c>
      <c r="F19" s="93">
        <v>12263000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IF(($L19      =0),0,((($N19      -$L19      )/$L19      )*100))</f>
        <v>0</v>
      </c>
      <c r="S19" s="49">
        <f>IF(($M19      =0),0,((($O19      -$M19      )/$M19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/>
      <c r="C20" s="92">
        <v>58716000</v>
      </c>
      <c r="D20" s="92"/>
      <c r="E20" s="92">
        <f>$B20      +$C20      +$D20</f>
        <v>58716000</v>
      </c>
      <c r="F20" s="93">
        <v>58716000</v>
      </c>
      <c r="G20" s="94">
        <v>58716000</v>
      </c>
      <c r="H20" s="93"/>
      <c r="I20" s="94"/>
      <c r="J20" s="93"/>
      <c r="K20" s="94"/>
      <c r="L20" s="93"/>
      <c r="M20" s="94"/>
      <c r="N20" s="93">
        <v>9649000</v>
      </c>
      <c r="O20" s="94"/>
      <c r="P20" s="93">
        <f>$H20      +$J20      +$L20      +$N20</f>
        <v>9649000</v>
      </c>
      <c r="Q20" s="94">
        <f>$I20      +$K20      +$M20      +$O20</f>
        <v>0</v>
      </c>
      <c r="R20" s="48">
        <f>IF(($L20      =0),0,((($N20      -$L20      )/$L20      )*100))</f>
        <v>0</v>
      </c>
      <c r="S20" s="49">
        <f>IF(($M20      =0),0,((($O20      -$M20      )/$M20      )*100))</f>
        <v>0</v>
      </c>
      <c r="T20" s="48">
        <f>IF(($E20      =0),0,(($P20      /$E20      )*100))</f>
        <v>16.433340145786499</v>
      </c>
      <c r="U20" s="50">
        <f>IF(($E20      =0),0,(($Q20      /$E20      )*100))</f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IF(($L21      =0),0,((($N21      -$L21      )/$L21      )*100))</f>
        <v>0</v>
      </c>
      <c r="S21" s="49">
        <f>IF(($M21      =0),0,((($O21      -$M21      )/$M21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IF(($L22      =0),0,((($N22      -$L22      )/$L22      )*100))</f>
        <v>0</v>
      </c>
      <c r="S22" s="49">
        <f>IF(($M22      =0),0,((($O22      -$M22      )/$M22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IF(($L23      =0),0,((($N23      -$L23      )/$L23      )*100))</f>
        <v>0</v>
      </c>
      <c r="S23" s="49">
        <f>IF(($M23      =0),0,((($O23      -$M23      )/$M23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12263000</v>
      </c>
      <c r="C24" s="95">
        <f>SUM(C17:C23)</f>
        <v>58716000</v>
      </c>
      <c r="D24" s="95"/>
      <c r="E24" s="95">
        <f>$B24      +$C24      +$D24</f>
        <v>70979000</v>
      </c>
      <c r="F24" s="96">
        <f>SUM(F17:F23)</f>
        <v>70979000</v>
      </c>
      <c r="G24" s="97">
        <f>SUM(G17:G23)</f>
        <v>58716000</v>
      </c>
      <c r="H24" s="96">
        <f>SUM(H17:H23)</f>
        <v>0</v>
      </c>
      <c r="I24" s="97">
        <f>SUM(I17:I23)</f>
        <v>0</v>
      </c>
      <c r="J24" s="96">
        <f>SUM(J17:J23)</f>
        <v>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9649000</v>
      </c>
      <c r="O24" s="97">
        <f>SUM(O17:O23)</f>
        <v>0</v>
      </c>
      <c r="P24" s="96">
        <f>$H24      +$J24      +$L24      +$N24</f>
        <v>9649000</v>
      </c>
      <c r="Q24" s="97">
        <f>$I24      +$K24      +$M24      +$O24</f>
        <v>0</v>
      </c>
      <c r="R24" s="52">
        <f>IF(($L24      =0),0,((($N24      -$L24      )/$L24      )*100))</f>
        <v>0</v>
      </c>
      <c r="S24" s="53">
        <f>IF(($M24      =0),0,((($O24      -$M24      )/$M24      )*100))</f>
        <v>0</v>
      </c>
      <c r="T24" s="52">
        <f>IF(($E24-$E19-$E23)   =0,0,($P24   /($E24-$E19-$E23)   )*100)</f>
        <v>16.433340145786499</v>
      </c>
      <c r="U24" s="54">
        <f>IF(($E24-$E19-$E23)   =0,0,($Q24   /($E24-$E19-$E23)   )*100)</f>
        <v>0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270028000</v>
      </c>
      <c r="C28" s="92">
        <v>-100000000</v>
      </c>
      <c r="D28" s="92"/>
      <c r="E28" s="92">
        <f>$B28      +$C28      +$D28</f>
        <v>170028000</v>
      </c>
      <c r="F28" s="93">
        <v>170028000</v>
      </c>
      <c r="G28" s="94">
        <v>170028000</v>
      </c>
      <c r="H28" s="93">
        <v>4019000</v>
      </c>
      <c r="I28" s="94">
        <v>5312701</v>
      </c>
      <c r="J28" s="93">
        <v>4661000</v>
      </c>
      <c r="K28" s="94">
        <v>6174769</v>
      </c>
      <c r="L28" s="93">
        <v>11490000</v>
      </c>
      <c r="M28" s="94">
        <v>7295182</v>
      </c>
      <c r="N28" s="93">
        <v>12867000</v>
      </c>
      <c r="O28" s="94">
        <v>12101917</v>
      </c>
      <c r="P28" s="93">
        <f>$H28      +$J28      +$L28      +$N28</f>
        <v>33037000</v>
      </c>
      <c r="Q28" s="94">
        <f>$I28      +$K28      +$M28      +$O28</f>
        <v>30884569</v>
      </c>
      <c r="R28" s="48">
        <f>IF(($L28      =0),0,((($N28      -$L28      )/$L28      )*100))</f>
        <v>11.984334203655353</v>
      </c>
      <c r="S28" s="49">
        <f>IF(($M28      =0),0,((($O28      -$M28      )/$M28      )*100))</f>
        <v>65.889171784884866</v>
      </c>
      <c r="T28" s="48">
        <f>IF(($E28      =0),0,(($P28      /$E28      )*100))</f>
        <v>19.430329122262215</v>
      </c>
      <c r="U28" s="50">
        <f>IF(($E28      =0),0,(($Q28      /$E28      )*100))</f>
        <v>18.164401745594844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>
        <v>9692000</v>
      </c>
      <c r="C29" s="92"/>
      <c r="D29" s="92"/>
      <c r="E29" s="92">
        <f>$B29      +$C29      +$D29</f>
        <v>9692000</v>
      </c>
      <c r="F29" s="93">
        <v>9692000</v>
      </c>
      <c r="G29" s="94">
        <v>9692000</v>
      </c>
      <c r="H29" s="93">
        <v>875000</v>
      </c>
      <c r="I29" s="94"/>
      <c r="J29" s="93">
        <v>1680000</v>
      </c>
      <c r="K29" s="94">
        <v>1933167</v>
      </c>
      <c r="L29" s="93">
        <v>1142000</v>
      </c>
      <c r="M29" s="94">
        <v>1099010</v>
      </c>
      <c r="N29" s="93">
        <v>2265000</v>
      </c>
      <c r="O29" s="94">
        <v>2976654</v>
      </c>
      <c r="P29" s="93">
        <f>$H29      +$J29      +$L29      +$N29</f>
        <v>5962000</v>
      </c>
      <c r="Q29" s="94">
        <f>$I29      +$K29      +$M29      +$O29</f>
        <v>6008831</v>
      </c>
      <c r="R29" s="48">
        <f>IF(($L29      =0),0,((($N29      -$L29      )/$L29      )*100))</f>
        <v>98.33625218914186</v>
      </c>
      <c r="S29" s="49">
        <f>IF(($M29      =0),0,((($O29      -$M29      )/$M29      )*100))</f>
        <v>170.84867289651595</v>
      </c>
      <c r="T29" s="48">
        <f>IF(($E29      =0),0,(($P29      /$E29      )*100))</f>
        <v>61.514651258770115</v>
      </c>
      <c r="U29" s="50">
        <f>IF(($E29      =0),0,(($Q29      /$E29      )*100))</f>
        <v>61.997843582335946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279720000</v>
      </c>
      <c r="C30" s="95">
        <f>SUM(C26:C29)</f>
        <v>-100000000</v>
      </c>
      <c r="D30" s="95"/>
      <c r="E30" s="95">
        <f>$B30      +$C30      +$D30</f>
        <v>179720000</v>
      </c>
      <c r="F30" s="96">
        <f>SUM(F26:F29)</f>
        <v>179720000</v>
      </c>
      <c r="G30" s="97">
        <f>SUM(G26:G29)</f>
        <v>179720000</v>
      </c>
      <c r="H30" s="96">
        <f>SUM(H26:H29)</f>
        <v>4894000</v>
      </c>
      <c r="I30" s="97">
        <f>SUM(I26:I29)</f>
        <v>5312701</v>
      </c>
      <c r="J30" s="96">
        <f>SUM(J26:J29)</f>
        <v>6341000</v>
      </c>
      <c r="K30" s="97">
        <f>SUM(K26:K29)</f>
        <v>8107936</v>
      </c>
      <c r="L30" s="96">
        <f>SUM(L26:L29)</f>
        <v>12632000</v>
      </c>
      <c r="M30" s="97">
        <f>SUM(M26:M29)</f>
        <v>8394192</v>
      </c>
      <c r="N30" s="96">
        <f>SUM(N26:N29)</f>
        <v>15132000</v>
      </c>
      <c r="O30" s="97">
        <f>SUM(O26:O29)</f>
        <v>15078571</v>
      </c>
      <c r="P30" s="96">
        <f>$H30      +$J30      +$L30      +$N30</f>
        <v>38999000</v>
      </c>
      <c r="Q30" s="97">
        <f>$I30      +$K30      +$M30      +$O30</f>
        <v>36893400</v>
      </c>
      <c r="R30" s="52">
        <f>IF(($L30      =0),0,((($N30      -$L30      )/$L30      )*100))</f>
        <v>19.791006966434452</v>
      </c>
      <c r="S30" s="53">
        <f>IF(($M30      =0),0,((($O30      -$M30      )/$M30      )*100))</f>
        <v>79.63099962450228</v>
      </c>
      <c r="T30" s="52">
        <f>IF($E30   =0,0,($P30   /$E30   )*100)</f>
        <v>21.699866458936125</v>
      </c>
      <c r="U30" s="54">
        <f>IF($E30   =0,0,($Q30   /$E30   )*100)</f>
        <v>20.528266191853994</v>
      </c>
      <c r="V30" s="96">
        <f>SUM(V26:V29)</f>
        <v>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37963000</v>
      </c>
      <c r="C32" s="92">
        <v>-1975000</v>
      </c>
      <c r="D32" s="92"/>
      <c r="E32" s="92">
        <f>$B32      +$C32      +$D32</f>
        <v>35988000</v>
      </c>
      <c r="F32" s="93">
        <v>35988000</v>
      </c>
      <c r="G32" s="94">
        <v>35988000</v>
      </c>
      <c r="H32" s="93">
        <v>8579000</v>
      </c>
      <c r="I32" s="94">
        <v>1720276</v>
      </c>
      <c r="J32" s="93">
        <v>4142000</v>
      </c>
      <c r="K32" s="94">
        <v>16382314</v>
      </c>
      <c r="L32" s="93">
        <v>6045000</v>
      </c>
      <c r="M32" s="94">
        <v>-409681</v>
      </c>
      <c r="N32" s="93">
        <v>4139000</v>
      </c>
      <c r="O32" s="94">
        <v>9839700</v>
      </c>
      <c r="P32" s="93">
        <f>$H32      +$J32      +$L32      +$N32</f>
        <v>22905000</v>
      </c>
      <c r="Q32" s="94">
        <f>$I32      +$K32      +$M32      +$O32</f>
        <v>27532609</v>
      </c>
      <c r="R32" s="48">
        <f>IF(($L32      =0),0,((($N32      -$L32      )/$L32      )*100))</f>
        <v>-31.530190239867661</v>
      </c>
      <c r="S32" s="49">
        <f>IF(($M32      =0),0,((($O32      -$M32      )/$M32      )*100))</f>
        <v>-2501.7955433617863</v>
      </c>
      <c r="T32" s="48">
        <f>IF(($E32      =0),0,(($P32      /$E32      )*100))</f>
        <v>63.646215405135045</v>
      </c>
      <c r="U32" s="50">
        <f>IF(($E32      =0),0,(($Q32      /$E32      )*100))</f>
        <v>76.504971101478276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37963000</v>
      </c>
      <c r="C33" s="95">
        <f>C32</f>
        <v>-1975000</v>
      </c>
      <c r="D33" s="95"/>
      <c r="E33" s="95">
        <f>$B33      +$C33      +$D33</f>
        <v>35988000</v>
      </c>
      <c r="F33" s="96">
        <f>F32</f>
        <v>35988000</v>
      </c>
      <c r="G33" s="97">
        <f>G32</f>
        <v>35988000</v>
      </c>
      <c r="H33" s="96">
        <f>H32</f>
        <v>8579000</v>
      </c>
      <c r="I33" s="97">
        <f>I32</f>
        <v>1720276</v>
      </c>
      <c r="J33" s="96">
        <f>J32</f>
        <v>4142000</v>
      </c>
      <c r="K33" s="97">
        <f>K32</f>
        <v>16382314</v>
      </c>
      <c r="L33" s="96">
        <f>L32</f>
        <v>6045000</v>
      </c>
      <c r="M33" s="97">
        <f>M32</f>
        <v>-409681</v>
      </c>
      <c r="N33" s="96">
        <f>N32</f>
        <v>4139000</v>
      </c>
      <c r="O33" s="97">
        <f>O32</f>
        <v>9839700</v>
      </c>
      <c r="P33" s="96">
        <f>$H33      +$J33      +$L33      +$N33</f>
        <v>22905000</v>
      </c>
      <c r="Q33" s="97">
        <f>$I33      +$K33      +$M33      +$O33</f>
        <v>27532609</v>
      </c>
      <c r="R33" s="52">
        <f>IF(($L33      =0),0,((($N33      -$L33      )/$L33      )*100))</f>
        <v>-31.530190239867661</v>
      </c>
      <c r="S33" s="53">
        <f>IF(($M33      =0),0,((($O33      -$M33      )/$M33      )*100))</f>
        <v>-2501.7955433617863</v>
      </c>
      <c r="T33" s="52">
        <f>IF($E33   =0,0,($P33   /$E33   )*100)</f>
        <v>63.646215405135045</v>
      </c>
      <c r="U33" s="54">
        <f>IF($E33   =0,0,($Q33   /$E33   )*100)</f>
        <v>76.504971101478276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143903000</v>
      </c>
      <c r="C35" s="92">
        <v>-35630000</v>
      </c>
      <c r="D35" s="92"/>
      <c r="E35" s="92">
        <f>$B35      +$C35      +$D35</f>
        <v>108273000</v>
      </c>
      <c r="F35" s="93">
        <v>108273000</v>
      </c>
      <c r="G35" s="94">
        <v>108273000</v>
      </c>
      <c r="H35" s="93">
        <v>5312000</v>
      </c>
      <c r="I35" s="94">
        <v>250162</v>
      </c>
      <c r="J35" s="93">
        <v>22589000</v>
      </c>
      <c r="K35" s="94">
        <v>5932442</v>
      </c>
      <c r="L35" s="93">
        <v>13640000</v>
      </c>
      <c r="M35" s="94">
        <v>30136037</v>
      </c>
      <c r="N35" s="93">
        <v>54470000</v>
      </c>
      <c r="O35" s="94">
        <v>35001893</v>
      </c>
      <c r="P35" s="93">
        <f>$H35      +$J35      +$L35      +$N35</f>
        <v>96011000</v>
      </c>
      <c r="Q35" s="94">
        <f>$I35      +$K35      +$M35      +$O35</f>
        <v>71320534</v>
      </c>
      <c r="R35" s="48">
        <f>IF(($L35      =0),0,((($N35      -$L35      )/$L35      )*100))</f>
        <v>299.34017595307915</v>
      </c>
      <c r="S35" s="49">
        <f>IF(($M35      =0),0,((($O35      -$M35      )/$M35      )*100))</f>
        <v>16.146303510312254</v>
      </c>
      <c r="T35" s="48">
        <f>IF(($E35      =0),0,(($P35      /$E35      )*100))</f>
        <v>88.674923572820546</v>
      </c>
      <c r="U35" s="50">
        <f>IF(($E35      =0),0,(($Q35      /$E35      )*100))</f>
        <v>65.871024170384118</v>
      </c>
      <c r="V35" s="93">
        <v>0</v>
      </c>
      <c r="W35" s="94" t="s">
        <v>1</v>
      </c>
    </row>
    <row r="36" spans="1:23" ht="12.95" customHeight="1" x14ac:dyDescent="0.2">
      <c r="A36" s="47" t="s">
        <v>60</v>
      </c>
      <c r="B36" s="92">
        <v>100447000</v>
      </c>
      <c r="C36" s="92">
        <v>-30499000</v>
      </c>
      <c r="D36" s="92"/>
      <c r="E36" s="92">
        <f>$B36      +$C36      +$D36</f>
        <v>69948000</v>
      </c>
      <c r="F36" s="93">
        <v>69948000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IF(($L36      =0),0,((($N36      -$L36      )/$L36      )*100))</f>
        <v>0</v>
      </c>
      <c r="S36" s="49">
        <f>IF(($M36      =0),0,((($O36      -$M36      )/$M36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IF(($L37      =0),0,((($N37      -$L37      )/$L37      )*100))</f>
        <v>0</v>
      </c>
      <c r="S37" s="49">
        <f>IF(($M37      =0),0,((($O37      -$M37      )/$M37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16000000</v>
      </c>
      <c r="C38" s="92"/>
      <c r="D38" s="92"/>
      <c r="E38" s="92">
        <f>$B38      +$C38      +$D38</f>
        <v>16000000</v>
      </c>
      <c r="F38" s="93">
        <v>16000000</v>
      </c>
      <c r="G38" s="94">
        <v>16000000</v>
      </c>
      <c r="H38" s="93">
        <v>627000</v>
      </c>
      <c r="I38" s="94"/>
      <c r="J38" s="93">
        <v>2045000</v>
      </c>
      <c r="K38" s="94">
        <v>2002498</v>
      </c>
      <c r="L38" s="93">
        <v>6510000</v>
      </c>
      <c r="M38" s="94"/>
      <c r="N38" s="93">
        <v>1365000</v>
      </c>
      <c r="O38" s="94"/>
      <c r="P38" s="93">
        <f>$H38      +$J38      +$L38      +$N38</f>
        <v>10547000</v>
      </c>
      <c r="Q38" s="94">
        <f>$I38      +$K38      +$M38      +$O38</f>
        <v>2002498</v>
      </c>
      <c r="R38" s="48">
        <f>IF(($L38      =0),0,((($N38      -$L38      )/$L38      )*100))</f>
        <v>-79.032258064516128</v>
      </c>
      <c r="S38" s="49">
        <f>IF(($M38      =0),0,((($O38      -$M38      )/$M38      )*100))</f>
        <v>0</v>
      </c>
      <c r="T38" s="48">
        <f>IF(($E38      =0),0,(($P38      /$E38      )*100))</f>
        <v>65.918750000000003</v>
      </c>
      <c r="U38" s="50">
        <f>IF(($E38      =0),0,(($Q38      /$E38      )*100))</f>
        <v>12.515612500000001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IF(($L39      =0),0,((($N39      -$L39      )/$L39      )*100))</f>
        <v>0</v>
      </c>
      <c r="S39" s="49">
        <f>IF(($M39      =0),0,((($O39      -$M39      )/$M39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260350000</v>
      </c>
      <c r="C40" s="95">
        <f>SUM(C35:C39)</f>
        <v>-66129000</v>
      </c>
      <c r="D40" s="95"/>
      <c r="E40" s="95">
        <f>$B40      +$C40      +$D40</f>
        <v>194221000</v>
      </c>
      <c r="F40" s="96">
        <f>SUM(F35:F39)</f>
        <v>194221000</v>
      </c>
      <c r="G40" s="97">
        <f>SUM(G35:G39)</f>
        <v>124273000</v>
      </c>
      <c r="H40" s="96">
        <f>SUM(H35:H39)</f>
        <v>5939000</v>
      </c>
      <c r="I40" s="97">
        <f>SUM(I35:I39)</f>
        <v>250162</v>
      </c>
      <c r="J40" s="96">
        <f>SUM(J35:J39)</f>
        <v>24634000</v>
      </c>
      <c r="K40" s="97">
        <f>SUM(K35:K39)</f>
        <v>7934940</v>
      </c>
      <c r="L40" s="96">
        <f>SUM(L35:L39)</f>
        <v>20150000</v>
      </c>
      <c r="M40" s="97">
        <f>SUM(M35:M39)</f>
        <v>30136037</v>
      </c>
      <c r="N40" s="96">
        <f>SUM(N35:N39)</f>
        <v>55835000</v>
      </c>
      <c r="O40" s="97">
        <f>SUM(O35:O39)</f>
        <v>35001893</v>
      </c>
      <c r="P40" s="96">
        <f>$H40      +$J40      +$L40      +$N40</f>
        <v>106558000</v>
      </c>
      <c r="Q40" s="97">
        <f>$I40      +$K40      +$M40      +$O40</f>
        <v>73323032</v>
      </c>
      <c r="R40" s="52">
        <f>IF(($L40      =0),0,((($N40      -$L40      )/$L40      )*100))</f>
        <v>177.09677419354838</v>
      </c>
      <c r="S40" s="53">
        <f>IF(($M40      =0),0,((($O40      -$M40      )/$M40      )*100))</f>
        <v>16.146303510312254</v>
      </c>
      <c r="T40" s="52">
        <f>IF((+$E35+$E38) =0,0,(P40   /(+$E35+$E38) )*100)</f>
        <v>85.745093463584212</v>
      </c>
      <c r="U40" s="54">
        <f>IF((+$E35+$E38) =0,0,(Q40   /(+$E35+$E38) )*100)</f>
        <v>59.001578782197264</v>
      </c>
      <c r="V40" s="96">
        <f>SUM(V35:V39)</f>
        <v>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IF(($L42      =0),0,((($N42      -$L42      )/$L42      )*100))</f>
        <v>0</v>
      </c>
      <c r="S42" s="49">
        <f>IF(($M42      =0),0,((($O42      -$M42      )/$M42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208896000</v>
      </c>
      <c r="C43" s="92">
        <v>-45000000</v>
      </c>
      <c r="D43" s="92"/>
      <c r="E43" s="92">
        <f>$B43      +$C43      +$D43</f>
        <v>163896000</v>
      </c>
      <c r="F43" s="93">
        <v>163896000</v>
      </c>
      <c r="G43" s="94">
        <v>163896000</v>
      </c>
      <c r="H43" s="93">
        <v>20525000</v>
      </c>
      <c r="I43" s="94">
        <v>6013718</v>
      </c>
      <c r="J43" s="93">
        <v>41700000</v>
      </c>
      <c r="K43" s="94">
        <v>16476559</v>
      </c>
      <c r="L43" s="93">
        <v>65605000</v>
      </c>
      <c r="M43" s="94">
        <v>20949858</v>
      </c>
      <c r="N43" s="93">
        <v>27129000</v>
      </c>
      <c r="O43" s="94">
        <v>110080514</v>
      </c>
      <c r="P43" s="93">
        <f>$H43      +$J43      +$L43      +$N43</f>
        <v>154959000</v>
      </c>
      <c r="Q43" s="94">
        <f>$I43      +$K43      +$M43      +$O43</f>
        <v>153520649</v>
      </c>
      <c r="R43" s="48">
        <f>IF(($L43      =0),0,((($N43      -$L43      )/$L43      )*100))</f>
        <v>-58.64796890480909</v>
      </c>
      <c r="S43" s="49">
        <f>IF(($M43      =0),0,((($O43      -$M43      )/$M43      )*100))</f>
        <v>425.44754241293663</v>
      </c>
      <c r="T43" s="48">
        <f>IF(($E43      =0),0,(($P43      /$E43      )*100))</f>
        <v>94.547151852394208</v>
      </c>
      <c r="U43" s="50">
        <f>IF(($E43      =0),0,(($Q43      /$E43      )*100))</f>
        <v>93.669552032996535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>
        <v>714899000</v>
      </c>
      <c r="C44" s="92"/>
      <c r="D44" s="92"/>
      <c r="E44" s="92">
        <f>$B44      +$C44      +$D44</f>
        <v>714899000</v>
      </c>
      <c r="F44" s="93">
        <v>714899000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IF(($L44      =0),0,((($N44      -$L44      )/$L44      )*100))</f>
        <v>0</v>
      </c>
      <c r="S44" s="49">
        <f>IF(($M44      =0),0,((($O44      -$M44      )/$M44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IF(($L45      =0),0,((($N45      -$L45      )/$L45      )*100))</f>
        <v>0</v>
      </c>
      <c r="S45" s="49">
        <f>IF(($M45      =0),0,((($O45      -$M45      )/$M45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IF(($L46      =0),0,((($N46      -$L46      )/$L46      )*100))</f>
        <v>0</v>
      </c>
      <c r="S46" s="49">
        <f>IF(($M46      =0),0,((($O46      -$M46      )/$M46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IF(($L47      =0),0,((($N47      -$L47      )/$L47      )*100))</f>
        <v>0</v>
      </c>
      <c r="S47" s="49">
        <f>IF(($M47      =0),0,((($O47      -$M47      )/$M47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IF(($L48      =0),0,((($N48      -$L48      )/$L48      )*100))</f>
        <v>0</v>
      </c>
      <c r="S48" s="49">
        <f>IF(($M48      =0),0,((($O48      -$M48      )/$M48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IF(($L49      =0),0,((($N49      -$L49      )/$L49      )*100))</f>
        <v>0</v>
      </c>
      <c r="S49" s="49">
        <f>IF(($M49      =0),0,((($O49      -$M49      )/$M49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IF(($L50      =0),0,((($N50      -$L50      )/$L50      )*100))</f>
        <v>0</v>
      </c>
      <c r="S50" s="49">
        <f>IF(($M50      =0),0,((($O50      -$M50      )/$M50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374442000</v>
      </c>
      <c r="C51" s="92">
        <v>-51000000</v>
      </c>
      <c r="D51" s="92"/>
      <c r="E51" s="92">
        <f>$B51      +$C51      +$D51</f>
        <v>323442000</v>
      </c>
      <c r="F51" s="93">
        <v>323442000</v>
      </c>
      <c r="G51" s="94">
        <v>323442000</v>
      </c>
      <c r="H51" s="93">
        <v>30474000</v>
      </c>
      <c r="I51" s="94">
        <v>32739433</v>
      </c>
      <c r="J51" s="93">
        <v>48136000</v>
      </c>
      <c r="K51" s="94">
        <v>41516900</v>
      </c>
      <c r="L51" s="93">
        <v>63013000</v>
      </c>
      <c r="M51" s="94">
        <v>28733456</v>
      </c>
      <c r="N51" s="93">
        <v>87907000</v>
      </c>
      <c r="O51" s="94">
        <v>75018864</v>
      </c>
      <c r="P51" s="93">
        <f>$H51      +$J51      +$L51      +$N51</f>
        <v>229530000</v>
      </c>
      <c r="Q51" s="94">
        <f>$I51      +$K51      +$M51      +$O51</f>
        <v>178008653</v>
      </c>
      <c r="R51" s="48">
        <f>IF(($L51      =0),0,((($N51      -$L51      )/$L51      )*100))</f>
        <v>39.506133654960088</v>
      </c>
      <c r="S51" s="49">
        <f>IF(($M51      =0),0,((($O51      -$M51      )/$M51      )*100))</f>
        <v>161.08541903208581</v>
      </c>
      <c r="T51" s="48">
        <f>IF(($E51      =0),0,(($P51      /$E51      )*100))</f>
        <v>70.96480976496558</v>
      </c>
      <c r="U51" s="50">
        <f>IF(($E51      =0),0,(($Q51      /$E51      )*100))</f>
        <v>55.035726034343099</v>
      </c>
      <c r="V51" s="93">
        <v>15201000</v>
      </c>
      <c r="W51" s="94" t="s">
        <v>1</v>
      </c>
    </row>
    <row r="52" spans="1:23" ht="12.95" customHeight="1" x14ac:dyDescent="0.2">
      <c r="A52" s="47" t="s">
        <v>75</v>
      </c>
      <c r="B52" s="92">
        <v>52150000</v>
      </c>
      <c r="C52" s="92"/>
      <c r="D52" s="92"/>
      <c r="E52" s="92">
        <f>$B52      +$C52      +$D52</f>
        <v>52150000</v>
      </c>
      <c r="F52" s="93">
        <v>52150000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IF(($L52      =0),0,((($N52      -$L52      )/$L52      )*100))</f>
        <v>0</v>
      </c>
      <c r="S52" s="49">
        <f>IF(($M52      =0),0,((($O52      -$M52      )/$M52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1350387000</v>
      </c>
      <c r="C53" s="95">
        <f>SUM(C42:C52)</f>
        <v>-96000000</v>
      </c>
      <c r="D53" s="95"/>
      <c r="E53" s="95">
        <f>$B53      +$C53      +$D53</f>
        <v>1254387000</v>
      </c>
      <c r="F53" s="96">
        <f>SUM(F42:F52)</f>
        <v>1254387000</v>
      </c>
      <c r="G53" s="97">
        <f>SUM(G42:G52)</f>
        <v>487338000</v>
      </c>
      <c r="H53" s="96">
        <f>SUM(H42:H52)</f>
        <v>50999000</v>
      </c>
      <c r="I53" s="97">
        <f>SUM(I42:I52)</f>
        <v>38753151</v>
      </c>
      <c r="J53" s="96">
        <f>SUM(J42:J52)</f>
        <v>89836000</v>
      </c>
      <c r="K53" s="97">
        <f>SUM(K42:K52)</f>
        <v>57993459</v>
      </c>
      <c r="L53" s="96">
        <f>SUM(L42:L52)</f>
        <v>128618000</v>
      </c>
      <c r="M53" s="97">
        <f>SUM(M42:M52)</f>
        <v>49683314</v>
      </c>
      <c r="N53" s="96">
        <f>SUM(N42:N52)</f>
        <v>115036000</v>
      </c>
      <c r="O53" s="97">
        <f>SUM(O42:O52)</f>
        <v>185099378</v>
      </c>
      <c r="P53" s="96">
        <f>$H53      +$J53      +$L53      +$N53</f>
        <v>384489000</v>
      </c>
      <c r="Q53" s="97">
        <f>$I53      +$K53      +$M53      +$O53</f>
        <v>331529302</v>
      </c>
      <c r="R53" s="52">
        <f>IF(($L53      =0),0,((($N53      -$L53      )/$L53      )*100))</f>
        <v>-10.559952728233995</v>
      </c>
      <c r="S53" s="53">
        <f>IF(($M53      =0),0,((($O53      -$M53      )/$M53      )*100))</f>
        <v>272.55843682247121</v>
      </c>
      <c r="T53" s="52">
        <f>IF((+$E43+$E45+$E47+$E48+$E51) =0,0,(P53   /(+$E43+$E45+$E47+$E48+$E51) )*100)</f>
        <v>78.895756128190285</v>
      </c>
      <c r="U53" s="54">
        <f>IF((+$E43+$E45+$E47+$E48+$E51) =0,0,(Q53   /(+$E43+$E45+$E47+$E48+$E51) )*100)</f>
        <v>68.028617099425858</v>
      </c>
      <c r="V53" s="96">
        <f>SUM(V42:V52)</f>
        <v>15201000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IF(($L61      =0),0,((($N61      -$L61      )/$L61      )*100))</f>
        <v>0</v>
      </c>
      <c r="S61" s="49">
        <f>IF(($M61      =0),0,((($O61      -$M61      )/$M61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IF(($L62      =0),0,((($N62      -$L62      )/$L62      )*100))</f>
        <v>0</v>
      </c>
      <c r="S62" s="49">
        <f>IF(($M62      =0),0,((($O62      -$M62      )/$M62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IF(($L63      =0),0,((($N63      -$L63      )/$L63      )*100))</f>
        <v>0</v>
      </c>
      <c r="S63" s="49">
        <f>IF(($M63      =0),0,((($O63      -$M63      )/$M63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IF(($L64      =0),0,((($N64      -$L64      )/$L64      )*100))</f>
        <v>0</v>
      </c>
      <c r="S64" s="49">
        <f>IF(($M64      =0),0,((($O64      -$M64      )/$M64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>
        <v>291940000</v>
      </c>
      <c r="C65" s="92">
        <v>-116408000</v>
      </c>
      <c r="D65" s="92"/>
      <c r="E65" s="92">
        <f>$B65      +$C65      +$D65</f>
        <v>175532000</v>
      </c>
      <c r="F65" s="93">
        <v>175532000</v>
      </c>
      <c r="G65" s="94">
        <v>175532000</v>
      </c>
      <c r="H65" s="93"/>
      <c r="I65" s="94">
        <v>14963033</v>
      </c>
      <c r="J65" s="93">
        <v>18759000</v>
      </c>
      <c r="K65" s="94">
        <v>13070223</v>
      </c>
      <c r="L65" s="93">
        <v>16060000</v>
      </c>
      <c r="M65" s="94">
        <v>50537553</v>
      </c>
      <c r="N65" s="93">
        <v>4199000</v>
      </c>
      <c r="O65" s="94">
        <v>13371514</v>
      </c>
      <c r="P65" s="93">
        <f>$H65      +$J65      +$L65      +$N65</f>
        <v>39018000</v>
      </c>
      <c r="Q65" s="94">
        <f>$I65      +$K65      +$M65      +$O65</f>
        <v>91942323</v>
      </c>
      <c r="R65" s="48">
        <f>IF(($L65      =0),0,((($N65      -$L65      )/$L65      )*100))</f>
        <v>-73.854296388542963</v>
      </c>
      <c r="S65" s="49">
        <f>IF(($M65      =0),0,((($O65      -$M65      )/$M65      )*100))</f>
        <v>-73.541429677056186</v>
      </c>
      <c r="T65" s="48">
        <f>IF(($E65      =0),0,(($P65      /$E65      )*100))</f>
        <v>22.228425586217899</v>
      </c>
      <c r="U65" s="50">
        <f>IF(($E65      =0),0,(($Q65      /$E65      )*100))</f>
        <v>52.379237404006105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291940000</v>
      </c>
      <c r="C66" s="95">
        <f>SUM(C61:C65)</f>
        <v>-116408000</v>
      </c>
      <c r="D66" s="95"/>
      <c r="E66" s="95">
        <f>$B66      +$C66      +$D66</f>
        <v>175532000</v>
      </c>
      <c r="F66" s="96">
        <f>SUM(F61:F65)</f>
        <v>175532000</v>
      </c>
      <c r="G66" s="97">
        <f>SUM(G61:G65)</f>
        <v>175532000</v>
      </c>
      <c r="H66" s="96">
        <f>SUM(H61:H65)</f>
        <v>0</v>
      </c>
      <c r="I66" s="97">
        <f>SUM(I61:I65)</f>
        <v>14963033</v>
      </c>
      <c r="J66" s="96">
        <f>SUM(J61:J65)</f>
        <v>18759000</v>
      </c>
      <c r="K66" s="97">
        <f>SUM(K61:K65)</f>
        <v>13070223</v>
      </c>
      <c r="L66" s="96">
        <f>SUM(L61:L65)</f>
        <v>16060000</v>
      </c>
      <c r="M66" s="97">
        <f>SUM(M61:M65)</f>
        <v>50537553</v>
      </c>
      <c r="N66" s="96">
        <f>SUM(N61:N65)</f>
        <v>4199000</v>
      </c>
      <c r="O66" s="97">
        <f>SUM(O61:O65)</f>
        <v>13371514</v>
      </c>
      <c r="P66" s="96">
        <f>$H66      +$J66      +$L66      +$N66</f>
        <v>39018000</v>
      </c>
      <c r="Q66" s="97">
        <f>$I66      +$K66      +$M66      +$O66</f>
        <v>91942323</v>
      </c>
      <c r="R66" s="52">
        <f>IF(($L66      =0),0,((($N66      -$L66      )/$L66      )*100))</f>
        <v>-73.854296388542963</v>
      </c>
      <c r="S66" s="53">
        <f>IF(($M66      =0),0,((($O66      -$M66      )/$M66      )*100))</f>
        <v>-73.541429677056186</v>
      </c>
      <c r="T66" s="52">
        <f>IF((+$E61+$E63+$E64++$E65) =0,0,(P66   /(+$E61+$E63+$E64+$E65) )*100)</f>
        <v>22.228425586217899</v>
      </c>
      <c r="U66" s="54">
        <f>IF((+$E61+$E63+$E65) =0,0,(Q66  /(+$E61+$E63+$E65) )*100)</f>
        <v>52.379237404006105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2333258000</v>
      </c>
      <c r="C67" s="104">
        <f>SUM(C9:C14,C17:C23,C26:C29,C32,C35:C39,C42:C52,C55:C58,C61:C65)</f>
        <v>-339265000</v>
      </c>
      <c r="D67" s="104"/>
      <c r="E67" s="104">
        <f>$B67      +$C67      +$D67</f>
        <v>1993993000</v>
      </c>
      <c r="F67" s="105">
        <f>SUM(F9:F14,F17:F23,F26:F29,F32,F35:F39,F42:F52,F55:F58,F61:F65)</f>
        <v>1993993000</v>
      </c>
      <c r="G67" s="106">
        <f>SUM(G9:G14,G17:G23,G26:G29,G32,G35:G39,G42:G52,G55:G58,G61:G65)</f>
        <v>1144733000</v>
      </c>
      <c r="H67" s="105">
        <f>SUM(H9:H14,H17:H23,H26:H29,H32,H35:H39,H42:H52,H55:H58,H61:H65)</f>
        <v>80800000</v>
      </c>
      <c r="I67" s="106">
        <f>SUM(I9:I14,I17:I23,I26:I29,I32,I35:I39,I42:I52,I55:I58,I61:I65)</f>
        <v>59114619</v>
      </c>
      <c r="J67" s="105">
        <f>SUM(J9:J14,J17:J23,J26:J29,J32,J35:J39,J42:J52,J55:J58,J61:J65)</f>
        <v>161552000</v>
      </c>
      <c r="K67" s="106">
        <f>SUM(K9:K14,K17:K23,K26:K29,K32,K35:K39,K42:K52,K55:K58,K61:K65)</f>
        <v>110959563</v>
      </c>
      <c r="L67" s="105">
        <f>SUM(L9:L14,L17:L23,L26:L29,L32,L35:L39,L42:L52,L55:L58,L61:L65)</f>
        <v>207209000</v>
      </c>
      <c r="M67" s="106">
        <f>SUM(M9:M14,M17:M23,M26:M29,M32,M35:M39,M42:M52,M55:M58,M61:M65)</f>
        <v>158071686</v>
      </c>
      <c r="N67" s="105">
        <f>SUM(N9:N14,N17:N23,N26:N29,N32,N35:N39,N42:N52,N55:N58,N61:N65)</f>
        <v>221796000</v>
      </c>
      <c r="O67" s="106">
        <f>SUM(O9:O14,O17:O23,O26:O29,O32,O35:O39,O42:O52,O55:O58,O61:O65)</f>
        <v>281097303</v>
      </c>
      <c r="P67" s="105">
        <f>$H67      +$J67      +$L67      +$N67</f>
        <v>671357000</v>
      </c>
      <c r="Q67" s="106">
        <f>$I67      +$K67      +$M67      +$O67</f>
        <v>609243171</v>
      </c>
      <c r="R67" s="61">
        <f>IF(($L67      =0),0,((($N67      -$L67      )/$L67      )*100))</f>
        <v>7.0397521343184906</v>
      </c>
      <c r="S67" s="62">
        <f>IF(($M67      =0),0,((($O67      -$M67      )/$M67      )*100))</f>
        <v>77.829002848745475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58.647475000720696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53.221421152356051</v>
      </c>
      <c r="V67" s="105">
        <f>SUM(V9:V14,V17:V23,V26:V29,V32,V35:V39,V42:V52,V55:V58,V61:V65)</f>
        <v>15201000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857868000</v>
      </c>
      <c r="C69" s="92">
        <v>-98169000</v>
      </c>
      <c r="D69" s="92"/>
      <c r="E69" s="92">
        <f>$B69      +$C69      +$D69</f>
        <v>759699000</v>
      </c>
      <c r="F69" s="93">
        <v>759699000</v>
      </c>
      <c r="G69" s="94">
        <v>759699000</v>
      </c>
      <c r="H69" s="93">
        <v>113129000</v>
      </c>
      <c r="I69" s="94">
        <v>27358393</v>
      </c>
      <c r="J69" s="93">
        <v>179091000</v>
      </c>
      <c r="K69" s="94">
        <v>167011492</v>
      </c>
      <c r="L69" s="93">
        <v>90870000</v>
      </c>
      <c r="M69" s="94">
        <v>76258161</v>
      </c>
      <c r="N69" s="93">
        <v>310520000</v>
      </c>
      <c r="O69" s="94">
        <v>319169365</v>
      </c>
      <c r="P69" s="93">
        <f>$H69      +$J69      +$L69      +$N69</f>
        <v>693610000</v>
      </c>
      <c r="Q69" s="94">
        <f>$I69      +$K69      +$M69      +$O69</f>
        <v>589797411</v>
      </c>
      <c r="R69" s="48">
        <f>IF(($L69      =0),0,((($N69      -$L69      )/$L69      )*100))</f>
        <v>241.71893914383188</v>
      </c>
      <c r="S69" s="49">
        <f>IF(($M69      =0),0,((($O69      -$M69      )/$M69      )*100))</f>
        <v>318.53797785656013</v>
      </c>
      <c r="T69" s="48">
        <f>IF(($E69      =0),0,(($P69      /$E69      )*100))</f>
        <v>91.300633540389015</v>
      </c>
      <c r="U69" s="50">
        <f>IF(($E69      =0),0,(($Q69      /$E69      )*100))</f>
        <v>77.635670311531285</v>
      </c>
      <c r="V69" s="93">
        <v>25959000</v>
      </c>
      <c r="W69" s="94" t="s">
        <v>1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857868000</v>
      </c>
      <c r="C71" s="101">
        <f>SUM(C69:C70)</f>
        <v>-98169000</v>
      </c>
      <c r="D71" s="101"/>
      <c r="E71" s="101">
        <f>$B71      +$C71      +$D71</f>
        <v>759699000</v>
      </c>
      <c r="F71" s="102">
        <f>SUM(F69:F70)</f>
        <v>759699000</v>
      </c>
      <c r="G71" s="103">
        <f>SUM(G69:G70)</f>
        <v>759699000</v>
      </c>
      <c r="H71" s="102">
        <f>SUM(H69:H70)</f>
        <v>113129000</v>
      </c>
      <c r="I71" s="103">
        <f>SUM(I69:I70)</f>
        <v>27358393</v>
      </c>
      <c r="J71" s="102">
        <f>SUM(J69:J70)</f>
        <v>179091000</v>
      </c>
      <c r="K71" s="103">
        <f>SUM(K69:K70)</f>
        <v>167011492</v>
      </c>
      <c r="L71" s="102">
        <f>SUM(L69:L70)</f>
        <v>90870000</v>
      </c>
      <c r="M71" s="103">
        <f>SUM(M69:M70)</f>
        <v>76258161</v>
      </c>
      <c r="N71" s="102">
        <f>SUM(N69:N70)</f>
        <v>310520000</v>
      </c>
      <c r="O71" s="103">
        <f>SUM(O69:O70)</f>
        <v>319169365</v>
      </c>
      <c r="P71" s="102">
        <f>$H71      +$J71      +$L71      +$N71</f>
        <v>693610000</v>
      </c>
      <c r="Q71" s="103">
        <f>$I71      +$K71      +$M71      +$O71</f>
        <v>589797411</v>
      </c>
      <c r="R71" s="57">
        <f>IF(($L71      =0),0,((($N71      -$L71      )/$L71      )*100))</f>
        <v>241.71893914383188</v>
      </c>
      <c r="S71" s="58">
        <f>IF(($M71      =0),0,((($O71      -$M71      )/$M71      )*100))</f>
        <v>318.53797785656013</v>
      </c>
      <c r="T71" s="57">
        <f>IF(($E69      =0),0,(($P69      /$E69      )*100))</f>
        <v>91.300633540389015</v>
      </c>
      <c r="U71" s="59">
        <f>IF($E69   =0,0,($Q69   /$E69 )*100)</f>
        <v>77.635670311531285</v>
      </c>
      <c r="V71" s="102">
        <f>SUM(V69:V70)</f>
        <v>25959000</v>
      </c>
      <c r="W71" s="103" t="s">
        <v>1</v>
      </c>
    </row>
    <row r="72" spans="1:23" ht="12.95" customHeight="1" x14ac:dyDescent="0.2">
      <c r="A72" s="60" t="s">
        <v>87</v>
      </c>
      <c r="B72" s="104">
        <f>SUM(B69:B70)</f>
        <v>857868000</v>
      </c>
      <c r="C72" s="104">
        <f>SUM(C69:C70)</f>
        <v>-98169000</v>
      </c>
      <c r="D72" s="104"/>
      <c r="E72" s="104">
        <f>$B72      +$C72      +$D72</f>
        <v>759699000</v>
      </c>
      <c r="F72" s="105">
        <f>SUM(F69:F70)</f>
        <v>759699000</v>
      </c>
      <c r="G72" s="106">
        <f>SUM(G69:G70)</f>
        <v>759699000</v>
      </c>
      <c r="H72" s="105">
        <f>SUM(H69:H70)</f>
        <v>113129000</v>
      </c>
      <c r="I72" s="106">
        <f>SUM(I69:I70)</f>
        <v>27358393</v>
      </c>
      <c r="J72" s="105">
        <f>SUM(J69:J70)</f>
        <v>179091000</v>
      </c>
      <c r="K72" s="106">
        <f>SUM(K69:K70)</f>
        <v>167011492</v>
      </c>
      <c r="L72" s="105">
        <f>SUM(L69:L70)</f>
        <v>90870000</v>
      </c>
      <c r="M72" s="106">
        <f>SUM(M69:M70)</f>
        <v>76258161</v>
      </c>
      <c r="N72" s="105">
        <f>SUM(N69:N70)</f>
        <v>310520000</v>
      </c>
      <c r="O72" s="106">
        <f>SUM(O69:O70)</f>
        <v>319169365</v>
      </c>
      <c r="P72" s="105">
        <f>$H72      +$J72      +$L72      +$N72</f>
        <v>693610000</v>
      </c>
      <c r="Q72" s="106">
        <f>$I72      +$K72      +$M72      +$O72</f>
        <v>589797411</v>
      </c>
      <c r="R72" s="61">
        <f>IF(($L72      =0),0,((($N72      -$L72      )/$L72      )*100))</f>
        <v>241.71893914383188</v>
      </c>
      <c r="S72" s="62">
        <f>IF(($M72      =0),0,((($O72      -$M72      )/$M72      )*100))</f>
        <v>318.53797785656013</v>
      </c>
      <c r="T72" s="61">
        <f>IF(($E69      =0),0,(($P69      /$E69      )*100))</f>
        <v>91.300633540389015</v>
      </c>
      <c r="U72" s="65">
        <f>IF($E69   =0,0,($Q69   /$E69 )*100)</f>
        <v>77.635670311531285</v>
      </c>
      <c r="V72" s="105">
        <f>SUM(V69:V70)</f>
        <v>25959000</v>
      </c>
      <c r="W72" s="106" t="s">
        <v>1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3191126000</v>
      </c>
      <c r="C73" s="104">
        <f>SUM(C9:C14,C17:C23,C26:C29,C32,C35:C39,C42:C52,C55:C58,C61:C65,C69:C70)</f>
        <v>-437434000</v>
      </c>
      <c r="D73" s="104"/>
      <c r="E73" s="104">
        <f>$B73      +$C73      +$D73</f>
        <v>2753692000</v>
      </c>
      <c r="F73" s="105">
        <f>SUM(F9:F14,F17:F23,F26:F29,F32,F35:F39,F42:F52,F55:F58,F61:F65,F69:F70)</f>
        <v>2753692000</v>
      </c>
      <c r="G73" s="106">
        <f>SUM(G9:G14,G17:G23,G26:G29,G32,G35:G39,G42:G52,G55:G58,G61:G65,G69:G70)</f>
        <v>1904432000</v>
      </c>
      <c r="H73" s="105">
        <f>SUM(H9:H14,H17:H23,H26:H29,H32,H35:H39,H42:H52,H55:H58,H61:H65,H69:H70)</f>
        <v>193929000</v>
      </c>
      <c r="I73" s="106">
        <f>SUM(I9:I14,I17:I23,I26:I29,I32,I35:I39,I42:I52,I55:I58,I61:I65,I69:I70)</f>
        <v>86473012</v>
      </c>
      <c r="J73" s="105">
        <f>SUM(J9:J14,J17:J23,J26:J29,J32,J35:J39,J42:J52,J55:J58,J61:J65,J69:J70)</f>
        <v>340643000</v>
      </c>
      <c r="K73" s="106">
        <f>SUM(K9:K14,K17:K23,K26:K29,K32,K35:K39,K42:K52,K55:K58,K61:K65,K69:K70)</f>
        <v>277971055</v>
      </c>
      <c r="L73" s="105">
        <f>SUM(L9:L14,L17:L23,L26:L29,L32,L35:L39,L42:L52,L55:L58,L61:L65,L69:L70)</f>
        <v>298079000</v>
      </c>
      <c r="M73" s="106">
        <f>SUM(M9:M14,M17:M23,M26:M29,M32,M35:M39,M42:M52,M55:M58,M61:M65,M69:M70)</f>
        <v>234329847</v>
      </c>
      <c r="N73" s="105">
        <f>SUM(N9:N14,N17:N23,N26:N29,N32,N35:N39,N42:N52,N55:N58,N61:N65,N69:N70)</f>
        <v>532316000</v>
      </c>
      <c r="O73" s="106">
        <f>SUM(O9:O14,O17:O23,O26:O29,O32,O35:O39,O42:O52,O55:O58,O61:O65,O69:O70)</f>
        <v>600266668</v>
      </c>
      <c r="P73" s="105">
        <f>$H73      +$J73      +$L73      +$N73</f>
        <v>1364967000</v>
      </c>
      <c r="Q73" s="106">
        <f>$I73      +$K73      +$M73      +$O73</f>
        <v>1199040582</v>
      </c>
      <c r="R73" s="61">
        <f>IF(($L73      =0),0,((($N73      -$L73      )/$L73      )*100))</f>
        <v>78.58218794346466</v>
      </c>
      <c r="S73" s="62">
        <f>IF(($M73      =0),0,((($O73      -$M73      )/$M73      )*100))</f>
        <v>156.16312889070423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71.673181295000305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62.960535319717373</v>
      </c>
      <c r="V73" s="105">
        <f>SUM(V9:V14,V17:V23,V26:V29,V32,V35:V39,V42:V52,V55:V58,V61:V65,V69:V70)</f>
        <v>41160000</v>
      </c>
      <c r="W73" s="106" t="s">
        <v>1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IF(($L87      =0),0,((($N87      -$L87      )/$L87      )*100))</f>
        <v>0</v>
      </c>
      <c r="S87" s="90">
        <f>IF(($M87      =0),0,((($O87      -$M87      )/$M87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IF(($L88      =0),0,((($N88      -$L88      )/$L88      )*100))</f>
        <v>0</v>
      </c>
      <c r="S88" s="90">
        <f>IF(($M88      =0),0,((($O88      -$M88      )/$M88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IF(($L89      =0),0,((($N89      -$L89      )/$L89      )*100))</f>
        <v>0</v>
      </c>
      <c r="S89" s="90">
        <f>IF(($M89      =0),0,((($O89      -$M89      )/$M89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IF(($L90      =0),0,((($N90      -$L90      )/$L90      )*100))</f>
        <v>0</v>
      </c>
      <c r="S90" s="90">
        <f>IF(($M90      =0),0,((($O90      -$M90      )/$M90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IF(($L91      =0),0,((($N91      -$L91      )/$L91      )*100))</f>
        <v>0</v>
      </c>
      <c r="S91" s="90">
        <f>IF(($M91      =0),0,((($O91      -$M91      )/$M91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IF(($L92      =0),0,((($N92      -$L92      )/$L92      )*100))</f>
        <v>0</v>
      </c>
      <c r="S92" s="90">
        <f>IF(($M92      =0),0,((($O92      -$M92      )/$M92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IF(($L93      =0),0,((($N93      -$L93      )/$L93      )*100))</f>
        <v>0</v>
      </c>
      <c r="S93" s="90">
        <f>IF(($M93      =0),0,((($O93      -$M93      )/$M93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IF(($L94      =0),0,((($N94      -$L94      )/$L94      )*100))</f>
        <v>0</v>
      </c>
      <c r="S94" s="90">
        <f>IF(($M94      =0),0,((($O94      -$M94      )/$M94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PbIGpeZmtaeScIbEv4Sn/awspkZRrWgwZw3rCHoaLSmw2UgwA4APfZ6+kkssv+ugBiTE0fbXOVtFM1ZuHLRdfg==" saltValue="MZAVRnCnr/Ca4d2bfE0vO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B9496-4F67-4654-8EAB-852AABAF2F66}">
  <sheetPr>
    <pageSetUpPr fitToPage="1"/>
  </sheetPr>
  <dimension ref="A1:W126"/>
  <sheetViews>
    <sheetView showGridLines="0" workbookViewId="0">
      <selection activeCell="B26" sqref="B26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204782000</v>
      </c>
      <c r="C9" s="92">
        <v>-15051000</v>
      </c>
      <c r="D9" s="92"/>
      <c r="E9" s="92">
        <f>$B9       +$C9       +$D9</f>
        <v>189731000</v>
      </c>
      <c r="F9" s="93">
        <v>189731000</v>
      </c>
      <c r="G9" s="94">
        <v>189731000</v>
      </c>
      <c r="H9" s="93">
        <v>17932000</v>
      </c>
      <c r="I9" s="94">
        <v>17931682</v>
      </c>
      <c r="J9" s="93">
        <v>36547000</v>
      </c>
      <c r="K9" s="94">
        <v>22209239</v>
      </c>
      <c r="L9" s="93">
        <v>24758000</v>
      </c>
      <c r="M9" s="94">
        <v>19324970</v>
      </c>
      <c r="N9" s="93">
        <v>30140000</v>
      </c>
      <c r="O9" s="94">
        <v>73235610</v>
      </c>
      <c r="P9" s="93">
        <f>$H9       +$J9       +$L9       +$N9</f>
        <v>109377000</v>
      </c>
      <c r="Q9" s="94">
        <f>$I9       +$K9       +$M9       +$O9</f>
        <v>132701501</v>
      </c>
      <c r="R9" s="48">
        <f>IF(($L9       =0),0,((($N9       -$L9       )/$L9       )*100))</f>
        <v>21.738427982874224</v>
      </c>
      <c r="S9" s="49">
        <f>IF(($M9       =0),0,((($O9       -$M9       )/$M9       )*100))</f>
        <v>278.96881599298734</v>
      </c>
      <c r="T9" s="48">
        <f>IF(($E9       =0),0,(($P9       /$E9       )*100))</f>
        <v>57.648460188371956</v>
      </c>
      <c r="U9" s="50">
        <f>IF(($E9       =0),0,(($Q9       /$E9       )*100))</f>
        <v>69.941918294849032</v>
      </c>
      <c r="V9" s="93">
        <v>0</v>
      </c>
      <c r="W9" s="94" t="s">
        <v>1</v>
      </c>
    </row>
    <row r="10" spans="1:23" ht="12.95" customHeight="1" x14ac:dyDescent="0.2">
      <c r="A10" s="47" t="s">
        <v>36</v>
      </c>
      <c r="B10" s="92">
        <v>19350000</v>
      </c>
      <c r="C10" s="92"/>
      <c r="D10" s="92"/>
      <c r="E10" s="92">
        <f>$B10      +$C10      +$D10</f>
        <v>19350000</v>
      </c>
      <c r="F10" s="93">
        <v>19350000</v>
      </c>
      <c r="G10" s="94">
        <v>19350000</v>
      </c>
      <c r="H10" s="93">
        <v>4075000</v>
      </c>
      <c r="I10" s="94">
        <v>1254707</v>
      </c>
      <c r="J10" s="93">
        <v>4148000</v>
      </c>
      <c r="K10" s="94">
        <v>1429261</v>
      </c>
      <c r="L10" s="93">
        <v>2926000</v>
      </c>
      <c r="M10" s="94">
        <v>3241048</v>
      </c>
      <c r="N10" s="93">
        <v>5636000</v>
      </c>
      <c r="O10" s="94">
        <v>4702327</v>
      </c>
      <c r="P10" s="93">
        <f>$H10      +$J10      +$L10      +$N10</f>
        <v>16785000</v>
      </c>
      <c r="Q10" s="94">
        <f>$I10      +$K10      +$M10      +$O10</f>
        <v>10627343</v>
      </c>
      <c r="R10" s="48">
        <f>IF(($L10      =0),0,((($N10      -$L10      )/$L10      )*100))</f>
        <v>92.617908407382089</v>
      </c>
      <c r="S10" s="49">
        <f>IF(($M10      =0),0,((($O10      -$M10      )/$M10      )*100))</f>
        <v>45.086620130278845</v>
      </c>
      <c r="T10" s="48">
        <f>IF(($E10      =0),0,(($P10      /$E10      )*100))</f>
        <v>86.744186046511629</v>
      </c>
      <c r="U10" s="50">
        <f>IF(($E10      =0),0,(($Q10      /$E10      )*100))</f>
        <v>54.921669250645998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6000000</v>
      </c>
      <c r="C11" s="92">
        <v>-431000</v>
      </c>
      <c r="D11" s="92"/>
      <c r="E11" s="92">
        <f>$B11      +$C11      +$D11</f>
        <v>5569000</v>
      </c>
      <c r="F11" s="93">
        <v>5569000</v>
      </c>
      <c r="G11" s="94">
        <v>5569000</v>
      </c>
      <c r="H11" s="93">
        <v>1739000</v>
      </c>
      <c r="I11" s="94">
        <v>885684</v>
      </c>
      <c r="J11" s="93">
        <v>1244000</v>
      </c>
      <c r="K11" s="94">
        <v>1245813</v>
      </c>
      <c r="L11" s="93">
        <v>879000</v>
      </c>
      <c r="M11" s="94">
        <v>879809</v>
      </c>
      <c r="N11" s="93">
        <v>1117000</v>
      </c>
      <c r="O11" s="94">
        <v>310081</v>
      </c>
      <c r="P11" s="93">
        <f>$H11      +$J11      +$L11      +$N11</f>
        <v>4979000</v>
      </c>
      <c r="Q11" s="94">
        <f>$I11      +$K11      +$M11      +$O11</f>
        <v>3321387</v>
      </c>
      <c r="R11" s="48">
        <f>IF(($L11      =0),0,((($N11      -$L11      )/$L11      )*100))</f>
        <v>27.076222980659843</v>
      </c>
      <c r="S11" s="49">
        <f>IF(($M11      =0),0,((($O11      -$M11      )/$M11      )*100))</f>
        <v>-64.755873149740452</v>
      </c>
      <c r="T11" s="48">
        <f>IF(($E11      =0),0,(($P11      /$E11      )*100))</f>
        <v>89.405638355180457</v>
      </c>
      <c r="U11" s="50">
        <f>IF(($E11      =0),0,(($Q11      /$E11      )*100))</f>
        <v>59.640635661698695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IF(($L12      =0),0,((($N12      -$L12      )/$L12      )*100))</f>
        <v>0</v>
      </c>
      <c r="S12" s="49">
        <f>IF(($M12      =0),0,((($O12      -$M12      )/$M12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632204000</v>
      </c>
      <c r="C13" s="92">
        <v>-35464000</v>
      </c>
      <c r="D13" s="92"/>
      <c r="E13" s="92">
        <f>$B13      +$C13      +$D13</f>
        <v>596740000</v>
      </c>
      <c r="F13" s="93">
        <v>596740000</v>
      </c>
      <c r="G13" s="94">
        <v>596740000</v>
      </c>
      <c r="H13" s="93">
        <v>54853000</v>
      </c>
      <c r="I13" s="94">
        <v>18060815</v>
      </c>
      <c r="J13" s="93">
        <v>120016000</v>
      </c>
      <c r="K13" s="94">
        <v>86568417</v>
      </c>
      <c r="L13" s="93">
        <v>124521000</v>
      </c>
      <c r="M13" s="94">
        <v>76644774</v>
      </c>
      <c r="N13" s="93">
        <v>183162000</v>
      </c>
      <c r="O13" s="94">
        <v>266432483</v>
      </c>
      <c r="P13" s="93">
        <f>$H13      +$J13      +$L13      +$N13</f>
        <v>482552000</v>
      </c>
      <c r="Q13" s="94">
        <f>$I13      +$K13      +$M13      +$O13</f>
        <v>447706489</v>
      </c>
      <c r="R13" s="48">
        <f>IF(($L13      =0),0,((($N13      -$L13      )/$L13      )*100))</f>
        <v>47.093261377598964</v>
      </c>
      <c r="S13" s="49">
        <f>IF(($M13      =0),0,((($O13      -$M13      )/$M13      )*100))</f>
        <v>247.61989512814014</v>
      </c>
      <c r="T13" s="48">
        <f>IF(($E13      =0),0,(($P13      /$E13      )*100))</f>
        <v>80.864698193518109</v>
      </c>
      <c r="U13" s="50">
        <f>IF(($E13      =0),0,(($Q13      /$E13      )*100))</f>
        <v>75.025386097798048</v>
      </c>
      <c r="V13" s="93">
        <v>6551000</v>
      </c>
      <c r="W13" s="94" t="s">
        <v>1</v>
      </c>
    </row>
    <row r="14" spans="1:23" ht="12.95" customHeight="1" x14ac:dyDescent="0.2">
      <c r="A14" s="47" t="s">
        <v>41</v>
      </c>
      <c r="B14" s="92">
        <v>6200000</v>
      </c>
      <c r="C14" s="92">
        <v>78879000</v>
      </c>
      <c r="D14" s="92"/>
      <c r="E14" s="92">
        <f>$B14      +$C14      +$D14</f>
        <v>85079000</v>
      </c>
      <c r="F14" s="93">
        <v>85079000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IF(($L14      =0),0,((($N14      -$L14      )/$L14      )*100))</f>
        <v>0</v>
      </c>
      <c r="S14" s="49">
        <f>IF(($M14      =0),0,((($O14      -$M14      )/$M14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868536000</v>
      </c>
      <c r="C15" s="95">
        <f>SUM(C9:C14)</f>
        <v>27933000</v>
      </c>
      <c r="D15" s="95"/>
      <c r="E15" s="95">
        <f>$B15      +$C15      +$D15</f>
        <v>896469000</v>
      </c>
      <c r="F15" s="96">
        <f>SUM(F9:F14)</f>
        <v>896469000</v>
      </c>
      <c r="G15" s="97">
        <f>SUM(G9:G14)</f>
        <v>811390000</v>
      </c>
      <c r="H15" s="96">
        <f>SUM(H9:H14)</f>
        <v>78599000</v>
      </c>
      <c r="I15" s="97">
        <f>SUM(I9:I14)</f>
        <v>38132888</v>
      </c>
      <c r="J15" s="96">
        <f>SUM(J9:J14)</f>
        <v>161955000</v>
      </c>
      <c r="K15" s="97">
        <f>SUM(K9:K14)</f>
        <v>111452730</v>
      </c>
      <c r="L15" s="96">
        <f>SUM(L9:L14)</f>
        <v>153084000</v>
      </c>
      <c r="M15" s="97">
        <f>SUM(M9:M14)</f>
        <v>100090601</v>
      </c>
      <c r="N15" s="96">
        <f>SUM(N9:N14)</f>
        <v>220055000</v>
      </c>
      <c r="O15" s="97">
        <f>SUM(O9:O14)</f>
        <v>344680501</v>
      </c>
      <c r="P15" s="96">
        <f>$H15      +$J15      +$L15      +$N15</f>
        <v>613693000</v>
      </c>
      <c r="Q15" s="97">
        <f>$I15      +$K15      +$M15      +$O15</f>
        <v>594356720</v>
      </c>
      <c r="R15" s="52">
        <f>IF(($L15      =0),0,((($N15      -$L15      )/$L15      )*100))</f>
        <v>43.747876982571661</v>
      </c>
      <c r="S15" s="53">
        <f>IF(($M15      =0),0,((($O15      -$M15      )/$M15      )*100))</f>
        <v>244.36849969559077</v>
      </c>
      <c r="T15" s="52">
        <f>IF((SUM($E9:$E13))=0,0,(P15/(SUM($E9:$E13))*100))</f>
        <v>75.634774892468485</v>
      </c>
      <c r="U15" s="54">
        <f>IF((SUM($E9:$E13))=0,0,(Q15/(SUM($E9:$E13))*100))</f>
        <v>73.251669357522275</v>
      </c>
      <c r="V15" s="96">
        <f>SUM(V9:V14)</f>
        <v>6551000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158007000</v>
      </c>
      <c r="C17" s="92"/>
      <c r="D17" s="92"/>
      <c r="E17" s="92">
        <f>$B17      +$C17      +$D17</f>
        <v>158007000</v>
      </c>
      <c r="F17" s="93">
        <v>158007000</v>
      </c>
      <c r="G17" s="94">
        <v>158007000</v>
      </c>
      <c r="H17" s="93">
        <v>6579000</v>
      </c>
      <c r="I17" s="94"/>
      <c r="J17" s="93">
        <v>67526000</v>
      </c>
      <c r="K17" s="94"/>
      <c r="L17" s="93">
        <v>35568000</v>
      </c>
      <c r="M17" s="94">
        <v>17764719</v>
      </c>
      <c r="N17" s="93">
        <v>48334000</v>
      </c>
      <c r="O17" s="94">
        <v>119788965</v>
      </c>
      <c r="P17" s="93">
        <f>$H17      +$J17      +$L17      +$N17</f>
        <v>158007000</v>
      </c>
      <c r="Q17" s="94">
        <f>$I17      +$K17      +$M17      +$O17</f>
        <v>137553684</v>
      </c>
      <c r="R17" s="48">
        <f>IF(($L17      =0),0,((($N17      -$L17      )/$L17      )*100))</f>
        <v>35.891812865497073</v>
      </c>
      <c r="S17" s="49">
        <f>IF(($M17      =0),0,((($O17      -$M17      )/$M17      )*100))</f>
        <v>574.30824546113001</v>
      </c>
      <c r="T17" s="48">
        <f>IF(($E17      =0),0,(($P17      /$E17      )*100))</f>
        <v>100</v>
      </c>
      <c r="U17" s="50">
        <f>IF(($E17      =0),0,(($Q17      /$E17      )*100))</f>
        <v>87.055436784446258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IF(($L18      =0),0,((($N18      -$L18      )/$L18      )*100))</f>
        <v>0</v>
      </c>
      <c r="S18" s="49">
        <f>IF(($M18      =0),0,((($O18      -$M18      )/$M18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>$B19      +$C19      +$D19</f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IF(($L19      =0),0,((($N19      -$L19      )/$L19      )*100))</f>
        <v>0</v>
      </c>
      <c r="S19" s="49">
        <f>IF(($M19      =0),0,((($O19      -$M19      )/$M19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>
        <v>55200000</v>
      </c>
      <c r="C20" s="92">
        <v>6500000</v>
      </c>
      <c r="D20" s="92"/>
      <c r="E20" s="92">
        <f>$B20      +$C20      +$D20</f>
        <v>61700000</v>
      </c>
      <c r="F20" s="93">
        <v>61700000</v>
      </c>
      <c r="G20" s="94">
        <v>61700000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IF(($L20      =0),0,((($N20      -$L20      )/$L20      )*100))</f>
        <v>0</v>
      </c>
      <c r="S20" s="49">
        <f>IF(($M20      =0),0,((($O20      -$M20      )/$M20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IF(($L21      =0),0,((($N21      -$L21      )/$L21      )*100))</f>
        <v>0</v>
      </c>
      <c r="S21" s="49">
        <f>IF(($M21      =0),0,((($O21      -$M21      )/$M21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IF(($L22      =0),0,((($N22      -$L22      )/$L22      )*100))</f>
        <v>0</v>
      </c>
      <c r="S22" s="49">
        <f>IF(($M22      =0),0,((($O22      -$M22      )/$M22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IF(($L23      =0),0,((($N23      -$L23      )/$L23      )*100))</f>
        <v>0</v>
      </c>
      <c r="S23" s="49">
        <f>IF(($M23      =0),0,((($O23      -$M23      )/$M23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213207000</v>
      </c>
      <c r="C24" s="95">
        <f>SUM(C17:C23)</f>
        <v>6500000</v>
      </c>
      <c r="D24" s="95"/>
      <c r="E24" s="95">
        <f>$B24      +$C24      +$D24</f>
        <v>219707000</v>
      </c>
      <c r="F24" s="96">
        <f>SUM(F17:F23)</f>
        <v>219707000</v>
      </c>
      <c r="G24" s="97">
        <f>SUM(G17:G23)</f>
        <v>219707000</v>
      </c>
      <c r="H24" s="96">
        <f>SUM(H17:H23)</f>
        <v>6579000</v>
      </c>
      <c r="I24" s="97">
        <f>SUM(I17:I23)</f>
        <v>0</v>
      </c>
      <c r="J24" s="96">
        <f>SUM(J17:J23)</f>
        <v>67526000</v>
      </c>
      <c r="K24" s="97">
        <f>SUM(K17:K23)</f>
        <v>0</v>
      </c>
      <c r="L24" s="96">
        <f>SUM(L17:L23)</f>
        <v>35568000</v>
      </c>
      <c r="M24" s="97">
        <f>SUM(M17:M23)</f>
        <v>17764719</v>
      </c>
      <c r="N24" s="96">
        <f>SUM(N17:N23)</f>
        <v>48334000</v>
      </c>
      <c r="O24" s="97">
        <f>SUM(O17:O23)</f>
        <v>119788965</v>
      </c>
      <c r="P24" s="96">
        <f>$H24      +$J24      +$L24      +$N24</f>
        <v>158007000</v>
      </c>
      <c r="Q24" s="97">
        <f>$I24      +$K24      +$M24      +$O24</f>
        <v>137553684</v>
      </c>
      <c r="R24" s="52">
        <f>IF(($L24      =0),0,((($N24      -$L24      )/$L24      )*100))</f>
        <v>35.891812865497073</v>
      </c>
      <c r="S24" s="53">
        <f>IF(($M24      =0),0,((($O24      -$M24      )/$M24      )*100))</f>
        <v>574.30824546113001</v>
      </c>
      <c r="T24" s="52">
        <f>IF(($E24-$E19-$E23)   =0,0,($P24   /($E24-$E19-$E23)   )*100)</f>
        <v>71.917144196589092</v>
      </c>
      <c r="U24" s="54">
        <f>IF(($E24-$E19-$E23)   =0,0,($Q24   /($E24-$E19-$E23)   )*100)</f>
        <v>62.607784003240688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2831055000</v>
      </c>
      <c r="C28" s="92">
        <v>-670000000</v>
      </c>
      <c r="D28" s="92"/>
      <c r="E28" s="92">
        <f>$B28      +$C28      +$D28</f>
        <v>2161055000</v>
      </c>
      <c r="F28" s="93">
        <v>2161055000</v>
      </c>
      <c r="G28" s="94">
        <v>2161055000</v>
      </c>
      <c r="H28" s="93">
        <v>132554000</v>
      </c>
      <c r="I28" s="94">
        <v>57680241</v>
      </c>
      <c r="J28" s="93">
        <v>432747000</v>
      </c>
      <c r="K28" s="94">
        <v>126118325</v>
      </c>
      <c r="L28" s="93">
        <v>407600000</v>
      </c>
      <c r="M28" s="94">
        <v>201976344</v>
      </c>
      <c r="N28" s="93">
        <v>706828000</v>
      </c>
      <c r="O28" s="94">
        <v>981716743</v>
      </c>
      <c r="P28" s="93">
        <f>$H28      +$J28      +$L28      +$N28</f>
        <v>1679729000</v>
      </c>
      <c r="Q28" s="94">
        <f>$I28      +$K28      +$M28      +$O28</f>
        <v>1367491653</v>
      </c>
      <c r="R28" s="48">
        <f>IF(($L28      =0),0,((($N28      -$L28      )/$L28      )*100))</f>
        <v>73.412168792934253</v>
      </c>
      <c r="S28" s="49">
        <f>IF(($M28      =0),0,((($O28      -$M28      )/$M28      )*100))</f>
        <v>386.05530903163594</v>
      </c>
      <c r="T28" s="48">
        <f>IF(($E28      =0),0,(($P28      /$E28      )*100))</f>
        <v>77.727267468898305</v>
      </c>
      <c r="U28" s="50">
        <f>IF(($E28      =0),0,(($Q28      /$E28      )*100))</f>
        <v>63.278891698730476</v>
      </c>
      <c r="V28" s="93">
        <v>262918000</v>
      </c>
      <c r="W28" s="94" t="s">
        <v>1</v>
      </c>
    </row>
    <row r="29" spans="1:23" ht="12.95" customHeight="1" x14ac:dyDescent="0.2">
      <c r="A29" s="47" t="s">
        <v>55</v>
      </c>
      <c r="B29" s="92">
        <v>5402000</v>
      </c>
      <c r="C29" s="92"/>
      <c r="D29" s="92"/>
      <c r="E29" s="92">
        <f>$B29      +$C29      +$D29</f>
        <v>5402000</v>
      </c>
      <c r="F29" s="93">
        <v>5402000</v>
      </c>
      <c r="G29" s="94">
        <v>5402000</v>
      </c>
      <c r="H29" s="93">
        <v>925000</v>
      </c>
      <c r="I29" s="94">
        <v>406975</v>
      </c>
      <c r="J29" s="93">
        <v>1813000</v>
      </c>
      <c r="K29" s="94">
        <v>945356</v>
      </c>
      <c r="L29" s="93">
        <v>797000</v>
      </c>
      <c r="M29" s="94">
        <v>312424</v>
      </c>
      <c r="N29" s="93">
        <v>1470000</v>
      </c>
      <c r="O29" s="94">
        <v>556530</v>
      </c>
      <c r="P29" s="93">
        <f>$H29      +$J29      +$L29      +$N29</f>
        <v>5005000</v>
      </c>
      <c r="Q29" s="94">
        <f>$I29      +$K29      +$M29      +$O29</f>
        <v>2221285</v>
      </c>
      <c r="R29" s="48">
        <f>IF(($L29      =0),0,((($N29      -$L29      )/$L29      )*100))</f>
        <v>84.441656210790455</v>
      </c>
      <c r="S29" s="49">
        <f>IF(($M29      =0),0,((($O29      -$M29      )/$M29      )*100))</f>
        <v>78.132921926612553</v>
      </c>
      <c r="T29" s="48">
        <f>IF(($E29      =0),0,(($P29      /$E29      )*100))</f>
        <v>92.650870048130315</v>
      </c>
      <c r="U29" s="50">
        <f>IF(($E29      =0),0,(($Q29      /$E29      )*100))</f>
        <v>41.119677897075157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2836457000</v>
      </c>
      <c r="C30" s="95">
        <f>SUM(C26:C29)</f>
        <v>-670000000</v>
      </c>
      <c r="D30" s="95"/>
      <c r="E30" s="95">
        <f>$B30      +$C30      +$D30</f>
        <v>2166457000</v>
      </c>
      <c r="F30" s="96">
        <f>SUM(F26:F29)</f>
        <v>2166457000</v>
      </c>
      <c r="G30" s="97">
        <f>SUM(G26:G29)</f>
        <v>2166457000</v>
      </c>
      <c r="H30" s="96">
        <f>SUM(H26:H29)</f>
        <v>133479000</v>
      </c>
      <c r="I30" s="97">
        <f>SUM(I26:I29)</f>
        <v>58087216</v>
      </c>
      <c r="J30" s="96">
        <f>SUM(J26:J29)</f>
        <v>434560000</v>
      </c>
      <c r="K30" s="97">
        <f>SUM(K26:K29)</f>
        <v>127063681</v>
      </c>
      <c r="L30" s="96">
        <f>SUM(L26:L29)</f>
        <v>408397000</v>
      </c>
      <c r="M30" s="97">
        <f>SUM(M26:M29)</f>
        <v>202288768</v>
      </c>
      <c r="N30" s="96">
        <f>SUM(N26:N29)</f>
        <v>708298000</v>
      </c>
      <c r="O30" s="97">
        <f>SUM(O26:O29)</f>
        <v>982273273</v>
      </c>
      <c r="P30" s="96">
        <f>$H30      +$J30      +$L30      +$N30</f>
        <v>1684734000</v>
      </c>
      <c r="Q30" s="97">
        <f>$I30      +$K30      +$M30      +$O30</f>
        <v>1369712938</v>
      </c>
      <c r="R30" s="52">
        <f>IF(($L30      =0),0,((($N30      -$L30      )/$L30      )*100))</f>
        <v>73.433693195591545</v>
      </c>
      <c r="S30" s="53">
        <f>IF(($M30      =0),0,((($O30      -$M30      )/$M30      )*100))</f>
        <v>385.57973965217883</v>
      </c>
      <c r="T30" s="52">
        <f>IF($E30   =0,0,($P30   /$E30   )*100)</f>
        <v>77.764479054973165</v>
      </c>
      <c r="U30" s="54">
        <f>IF($E30   =0,0,($Q30   /$E30   )*100)</f>
        <v>63.223638318231103</v>
      </c>
      <c r="V30" s="96">
        <f>SUM(V26:V29)</f>
        <v>262918000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82481000</v>
      </c>
      <c r="C32" s="92">
        <v>-3727000</v>
      </c>
      <c r="D32" s="92"/>
      <c r="E32" s="92">
        <f>$B32      +$C32      +$D32</f>
        <v>78754000</v>
      </c>
      <c r="F32" s="93">
        <v>78754000</v>
      </c>
      <c r="G32" s="94">
        <v>78754000</v>
      </c>
      <c r="H32" s="93">
        <v>15835000</v>
      </c>
      <c r="I32" s="94">
        <v>5070788</v>
      </c>
      <c r="J32" s="93">
        <v>20622000</v>
      </c>
      <c r="K32" s="94">
        <v>13080867</v>
      </c>
      <c r="L32" s="93">
        <v>17897000</v>
      </c>
      <c r="M32" s="94">
        <v>29271048</v>
      </c>
      <c r="N32" s="93">
        <v>13125000</v>
      </c>
      <c r="O32" s="94">
        <v>35537718</v>
      </c>
      <c r="P32" s="93">
        <f>$H32      +$J32      +$L32      +$N32</f>
        <v>67479000</v>
      </c>
      <c r="Q32" s="94">
        <f>$I32      +$K32      +$M32      +$O32</f>
        <v>82960421</v>
      </c>
      <c r="R32" s="48">
        <f>IF(($L32      =0),0,((($N32      -$L32      )/$L32      )*100))</f>
        <v>-26.663686651394087</v>
      </c>
      <c r="S32" s="49">
        <f>IF(($M32      =0),0,((($O32      -$M32      )/$M32      )*100))</f>
        <v>21.409107046662626</v>
      </c>
      <c r="T32" s="48">
        <f>IF(($E32      =0),0,(($P32      /$E32      )*100))</f>
        <v>85.683266881682201</v>
      </c>
      <c r="U32" s="50">
        <f>IF(($E32      =0),0,(($Q32      /$E32      )*100))</f>
        <v>105.3412156842827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82481000</v>
      </c>
      <c r="C33" s="95">
        <f>C32</f>
        <v>-3727000</v>
      </c>
      <c r="D33" s="95"/>
      <c r="E33" s="95">
        <f>$B33      +$C33      +$D33</f>
        <v>78754000</v>
      </c>
      <c r="F33" s="96">
        <f>F32</f>
        <v>78754000</v>
      </c>
      <c r="G33" s="97">
        <f>G32</f>
        <v>78754000</v>
      </c>
      <c r="H33" s="96">
        <f>H32</f>
        <v>15835000</v>
      </c>
      <c r="I33" s="97">
        <f>I32</f>
        <v>5070788</v>
      </c>
      <c r="J33" s="96">
        <f>J32</f>
        <v>20622000</v>
      </c>
      <c r="K33" s="97">
        <f>K32</f>
        <v>13080867</v>
      </c>
      <c r="L33" s="96">
        <f>L32</f>
        <v>17897000</v>
      </c>
      <c r="M33" s="97">
        <f>M32</f>
        <v>29271048</v>
      </c>
      <c r="N33" s="96">
        <f>N32</f>
        <v>13125000</v>
      </c>
      <c r="O33" s="97">
        <f>O32</f>
        <v>35537718</v>
      </c>
      <c r="P33" s="96">
        <f>$H33      +$J33      +$L33      +$N33</f>
        <v>67479000</v>
      </c>
      <c r="Q33" s="97">
        <f>$I33      +$K33      +$M33      +$O33</f>
        <v>82960421</v>
      </c>
      <c r="R33" s="52">
        <f>IF(($L33      =0),0,((($N33      -$L33      )/$L33      )*100))</f>
        <v>-26.663686651394087</v>
      </c>
      <c r="S33" s="53">
        <f>IF(($M33      =0),0,((($O33      -$M33      )/$M33      )*100))</f>
        <v>21.409107046662626</v>
      </c>
      <c r="T33" s="52">
        <f>IF($E33   =0,0,($P33   /$E33   )*100)</f>
        <v>85.683266881682201</v>
      </c>
      <c r="U33" s="54">
        <f>IF($E33   =0,0,($Q33   /$E33   )*100)</f>
        <v>105.3412156842827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158872000</v>
      </c>
      <c r="C35" s="92">
        <v>-11982000</v>
      </c>
      <c r="D35" s="92"/>
      <c r="E35" s="92">
        <f>$B35      +$C35      +$D35</f>
        <v>146890000</v>
      </c>
      <c r="F35" s="93">
        <v>146890000</v>
      </c>
      <c r="G35" s="94">
        <v>146890000</v>
      </c>
      <c r="H35" s="93">
        <v>13500000</v>
      </c>
      <c r="I35" s="94">
        <v>15155895</v>
      </c>
      <c r="J35" s="93">
        <v>25435000</v>
      </c>
      <c r="K35" s="94">
        <v>42288649</v>
      </c>
      <c r="L35" s="93">
        <v>51121000</v>
      </c>
      <c r="M35" s="94">
        <v>17233629</v>
      </c>
      <c r="N35" s="93">
        <v>34318000</v>
      </c>
      <c r="O35" s="94">
        <v>43322096</v>
      </c>
      <c r="P35" s="93">
        <f>$H35      +$J35      +$L35      +$N35</f>
        <v>124374000</v>
      </c>
      <c r="Q35" s="94">
        <f>$I35      +$K35      +$M35      +$O35</f>
        <v>118000269</v>
      </c>
      <c r="R35" s="48">
        <f>IF(($L35      =0),0,((($N35      -$L35      )/$L35      )*100))</f>
        <v>-32.869075331077248</v>
      </c>
      <c r="S35" s="49">
        <f>IF(($M35      =0),0,((($O35      -$M35      )/$M35      )*100))</f>
        <v>151.381157155002</v>
      </c>
      <c r="T35" s="48">
        <f>IF(($E35      =0),0,(($P35      /$E35      )*100))</f>
        <v>84.671522908298726</v>
      </c>
      <c r="U35" s="50">
        <f>IF(($E35      =0),0,(($Q35      /$E35      )*100))</f>
        <v>80.332404520389417</v>
      </c>
      <c r="V35" s="93">
        <v>0</v>
      </c>
      <c r="W35" s="94" t="s">
        <v>1</v>
      </c>
    </row>
    <row r="36" spans="1:23" ht="12.95" customHeight="1" x14ac:dyDescent="0.2">
      <c r="A36" s="47" t="s">
        <v>60</v>
      </c>
      <c r="B36" s="92">
        <v>137089000</v>
      </c>
      <c r="C36" s="92">
        <v>-24150000</v>
      </c>
      <c r="D36" s="92"/>
      <c r="E36" s="92">
        <f>$B36      +$C36      +$D36</f>
        <v>112939000</v>
      </c>
      <c r="F36" s="93">
        <v>112939000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IF(($L36      =0),0,((($N36      -$L36      )/$L36      )*100))</f>
        <v>0</v>
      </c>
      <c r="S36" s="49">
        <f>IF(($M36      =0),0,((($O36      -$M36      )/$M36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IF(($L37      =0),0,((($N37      -$L37      )/$L37      )*100))</f>
        <v>0</v>
      </c>
      <c r="S37" s="49">
        <f>IF(($M37      =0),0,((($O37      -$M37      )/$M37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20000000</v>
      </c>
      <c r="C38" s="92">
        <v>-6000000</v>
      </c>
      <c r="D38" s="92"/>
      <c r="E38" s="92">
        <f>$B38      +$C38      +$D38</f>
        <v>14000000</v>
      </c>
      <c r="F38" s="93">
        <v>14000000</v>
      </c>
      <c r="G38" s="94">
        <v>14000000</v>
      </c>
      <c r="H38" s="93">
        <v>52000</v>
      </c>
      <c r="I38" s="94">
        <v>53164</v>
      </c>
      <c r="J38" s="93">
        <v>2525000</v>
      </c>
      <c r="K38" s="94">
        <v>2429860</v>
      </c>
      <c r="L38" s="93">
        <v>3509000</v>
      </c>
      <c r="M38" s="94">
        <v>7654219</v>
      </c>
      <c r="N38" s="93">
        <v>7840000</v>
      </c>
      <c r="O38" s="94">
        <v>2244738</v>
      </c>
      <c r="P38" s="93">
        <f>$H38      +$J38      +$L38      +$N38</f>
        <v>13926000</v>
      </c>
      <c r="Q38" s="94">
        <f>$I38      +$K38      +$M38      +$O38</f>
        <v>12381981</v>
      </c>
      <c r="R38" s="48">
        <f>IF(($L38      =0),0,((($N38      -$L38      )/$L38      )*100))</f>
        <v>123.42547734397264</v>
      </c>
      <c r="S38" s="49">
        <f>IF(($M38      =0),0,((($O38      -$M38      )/$M38      )*100))</f>
        <v>-70.673193437501595</v>
      </c>
      <c r="T38" s="48">
        <f>IF(($E38      =0),0,(($P38      /$E38      )*100))</f>
        <v>99.471428571428561</v>
      </c>
      <c r="U38" s="50">
        <f>IF(($E38      =0),0,(($Q38      /$E38      )*100))</f>
        <v>88.442721428571431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IF(($L39      =0),0,((($N39      -$L39      )/$L39      )*100))</f>
        <v>0</v>
      </c>
      <c r="S39" s="49">
        <f>IF(($M39      =0),0,((($O39      -$M39      )/$M39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315961000</v>
      </c>
      <c r="C40" s="95">
        <f>SUM(C35:C39)</f>
        <v>-42132000</v>
      </c>
      <c r="D40" s="95"/>
      <c r="E40" s="95">
        <f>$B40      +$C40      +$D40</f>
        <v>273829000</v>
      </c>
      <c r="F40" s="96">
        <f>SUM(F35:F39)</f>
        <v>273829000</v>
      </c>
      <c r="G40" s="97">
        <f>SUM(G35:G39)</f>
        <v>160890000</v>
      </c>
      <c r="H40" s="96">
        <f>SUM(H35:H39)</f>
        <v>13552000</v>
      </c>
      <c r="I40" s="97">
        <f>SUM(I35:I39)</f>
        <v>15209059</v>
      </c>
      <c r="J40" s="96">
        <f>SUM(J35:J39)</f>
        <v>27960000</v>
      </c>
      <c r="K40" s="97">
        <f>SUM(K35:K39)</f>
        <v>44718509</v>
      </c>
      <c r="L40" s="96">
        <f>SUM(L35:L39)</f>
        <v>54630000</v>
      </c>
      <c r="M40" s="97">
        <f>SUM(M35:M39)</f>
        <v>24887848</v>
      </c>
      <c r="N40" s="96">
        <f>SUM(N35:N39)</f>
        <v>42158000</v>
      </c>
      <c r="O40" s="97">
        <f>SUM(O35:O39)</f>
        <v>45566834</v>
      </c>
      <c r="P40" s="96">
        <f>$H40      +$J40      +$L40      +$N40</f>
        <v>138300000</v>
      </c>
      <c r="Q40" s="97">
        <f>$I40      +$K40      +$M40      +$O40</f>
        <v>130382250</v>
      </c>
      <c r="R40" s="52">
        <f>IF(($L40      =0),0,((($N40      -$L40      )/$L40      )*100))</f>
        <v>-22.829946915614133</v>
      </c>
      <c r="S40" s="53">
        <f>IF(($M40      =0),0,((($O40      -$M40      )/$M40      )*100))</f>
        <v>83.088686494710188</v>
      </c>
      <c r="T40" s="52">
        <f>IF((+$E35+$E38) =0,0,(P40   /(+$E35+$E38) )*100)</f>
        <v>85.959351109453664</v>
      </c>
      <c r="U40" s="54">
        <f>IF((+$E35+$E38) =0,0,(Q40   /(+$E35+$E38) )*100)</f>
        <v>81.038131642737284</v>
      </c>
      <c r="V40" s="96">
        <f>SUM(V35:V39)</f>
        <v>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IF(($L42      =0),0,((($N42      -$L42      )/$L42      )*100))</f>
        <v>0</v>
      </c>
      <c r="S42" s="49">
        <f>IF(($M42      =0),0,((($O42      -$M42      )/$M42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>$B43      +$C43      +$D43</f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>$H43      +$J43      +$L43      +$N43</f>
        <v>0</v>
      </c>
      <c r="Q43" s="94">
        <f>$I43      +$K43      +$M43      +$O43</f>
        <v>0</v>
      </c>
      <c r="R43" s="48">
        <f>IF(($L43      =0),0,((($N43      -$L43      )/$L43      )*100))</f>
        <v>0</v>
      </c>
      <c r="S43" s="49">
        <f>IF(($M43      =0),0,((($O43      -$M43      )/$M43      )*100))</f>
        <v>0</v>
      </c>
      <c r="T43" s="48">
        <f>IF(($E43      =0),0,(($P43      /$E43      )*100))</f>
        <v>0</v>
      </c>
      <c r="U43" s="50">
        <f>IF(($E43      =0),0,(($Q43      /$E43      )*100))</f>
        <v>0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>
        <v>751944000</v>
      </c>
      <c r="C44" s="92">
        <v>-95743000</v>
      </c>
      <c r="D44" s="92"/>
      <c r="E44" s="92">
        <f>$B44      +$C44      +$D44</f>
        <v>656201000</v>
      </c>
      <c r="F44" s="93">
        <v>656201000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IF(($L44      =0),0,((($N44      -$L44      )/$L44      )*100))</f>
        <v>0</v>
      </c>
      <c r="S44" s="49">
        <f>IF(($M44      =0),0,((($O44      -$M44      )/$M44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IF(($L45      =0),0,((($N45      -$L45      )/$L45      )*100))</f>
        <v>0</v>
      </c>
      <c r="S45" s="49">
        <f>IF(($M45      =0),0,((($O45      -$M45      )/$M45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IF(($L46      =0),0,((($N46      -$L46      )/$L46      )*100))</f>
        <v>0</v>
      </c>
      <c r="S46" s="49">
        <f>IF(($M46      =0),0,((($O46      -$M46      )/$M46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IF(($L47      =0),0,((($N47      -$L47      )/$L47      )*100))</f>
        <v>0</v>
      </c>
      <c r="S47" s="49">
        <f>IF(($M47      =0),0,((($O47      -$M47      )/$M47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IF(($L48      =0),0,((($N48      -$L48      )/$L48      )*100))</f>
        <v>0</v>
      </c>
      <c r="S48" s="49">
        <f>IF(($M48      =0),0,((($O48      -$M48      )/$M48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IF(($L49      =0),0,((($N49      -$L49      )/$L49      )*100))</f>
        <v>0</v>
      </c>
      <c r="S49" s="49">
        <f>IF(($M49      =0),0,((($O49      -$M49      )/$M49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IF(($L50      =0),0,((($N50      -$L50      )/$L50      )*100))</f>
        <v>0</v>
      </c>
      <c r="S50" s="49">
        <f>IF(($M50      =0),0,((($O50      -$M50      )/$M50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194766000</v>
      </c>
      <c r="C51" s="92">
        <v>-10476000</v>
      </c>
      <c r="D51" s="92"/>
      <c r="E51" s="92">
        <f>$B51      +$C51      +$D51</f>
        <v>184290000</v>
      </c>
      <c r="F51" s="93">
        <v>184290000</v>
      </c>
      <c r="G51" s="94">
        <v>184290000</v>
      </c>
      <c r="H51" s="93">
        <v>1447000</v>
      </c>
      <c r="I51" s="94">
        <v>236692</v>
      </c>
      <c r="J51" s="93">
        <v>32286000</v>
      </c>
      <c r="K51" s="94">
        <v>29364515</v>
      </c>
      <c r="L51" s="93">
        <v>38567000</v>
      </c>
      <c r="M51" s="94">
        <v>31057445</v>
      </c>
      <c r="N51" s="93">
        <v>83394000</v>
      </c>
      <c r="O51" s="94">
        <v>69152608</v>
      </c>
      <c r="P51" s="93">
        <f>$H51      +$J51      +$L51      +$N51</f>
        <v>155694000</v>
      </c>
      <c r="Q51" s="94">
        <f>$I51      +$K51      +$M51      +$O51</f>
        <v>129811260</v>
      </c>
      <c r="R51" s="48">
        <f>IF(($L51      =0),0,((($N51      -$L51      )/$L51      )*100))</f>
        <v>116.23149324552078</v>
      </c>
      <c r="S51" s="49">
        <f>IF(($M51      =0),0,((($O51      -$M51      )/$M51      )*100))</f>
        <v>122.66032508469387</v>
      </c>
      <c r="T51" s="48">
        <f>IF(($E51      =0),0,(($P51      /$E51      )*100))</f>
        <v>84.483151554615006</v>
      </c>
      <c r="U51" s="50">
        <f>IF(($E51      =0),0,(($Q51      /$E51      )*100))</f>
        <v>70.438580498127948</v>
      </c>
      <c r="V51" s="93">
        <v>7809000</v>
      </c>
      <c r="W51" s="94" t="s">
        <v>1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>$B52      +$C52      +$D52</f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IF(($L52      =0),0,((($N52      -$L52      )/$L52      )*100))</f>
        <v>0</v>
      </c>
      <c r="S52" s="49">
        <f>IF(($M52      =0),0,((($O52      -$M52      )/$M52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946710000</v>
      </c>
      <c r="C53" s="95">
        <f>SUM(C42:C52)</f>
        <v>-106219000</v>
      </c>
      <c r="D53" s="95"/>
      <c r="E53" s="95">
        <f>$B53      +$C53      +$D53</f>
        <v>840491000</v>
      </c>
      <c r="F53" s="96">
        <f>SUM(F42:F52)</f>
        <v>840491000</v>
      </c>
      <c r="G53" s="97">
        <f>SUM(G42:G52)</f>
        <v>184290000</v>
      </c>
      <c r="H53" s="96">
        <f>SUM(H42:H52)</f>
        <v>1447000</v>
      </c>
      <c r="I53" s="97">
        <f>SUM(I42:I52)</f>
        <v>236692</v>
      </c>
      <c r="J53" s="96">
        <f>SUM(J42:J52)</f>
        <v>32286000</v>
      </c>
      <c r="K53" s="97">
        <f>SUM(K42:K52)</f>
        <v>29364515</v>
      </c>
      <c r="L53" s="96">
        <f>SUM(L42:L52)</f>
        <v>38567000</v>
      </c>
      <c r="M53" s="97">
        <f>SUM(M42:M52)</f>
        <v>31057445</v>
      </c>
      <c r="N53" s="96">
        <f>SUM(N42:N52)</f>
        <v>83394000</v>
      </c>
      <c r="O53" s="97">
        <f>SUM(O42:O52)</f>
        <v>69152608</v>
      </c>
      <c r="P53" s="96">
        <f>$H53      +$J53      +$L53      +$N53</f>
        <v>155694000</v>
      </c>
      <c r="Q53" s="97">
        <f>$I53      +$K53      +$M53      +$O53</f>
        <v>129811260</v>
      </c>
      <c r="R53" s="52">
        <f>IF(($L53      =0),0,((($N53      -$L53      )/$L53      )*100))</f>
        <v>116.23149324552078</v>
      </c>
      <c r="S53" s="53">
        <f>IF(($M53      =0),0,((($O53      -$M53      )/$M53      )*100))</f>
        <v>122.66032508469387</v>
      </c>
      <c r="T53" s="52">
        <f>IF((+$E43+$E45+$E47+$E48+$E51) =0,0,(P53   /(+$E43+$E45+$E47+$E48+$E51) )*100)</f>
        <v>84.483151554615006</v>
      </c>
      <c r="U53" s="54">
        <f>IF((+$E43+$E45+$E47+$E48+$E51) =0,0,(Q53   /(+$E43+$E45+$E47+$E48+$E51) )*100)</f>
        <v>70.438580498127948</v>
      </c>
      <c r="V53" s="96">
        <f>SUM(V42:V52)</f>
        <v>7809000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IF(($L61      =0),0,((($N61      -$L61      )/$L61      )*100))</f>
        <v>0</v>
      </c>
      <c r="S61" s="49">
        <f>IF(($M61      =0),0,((($O61      -$M61      )/$M61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IF(($L62      =0),0,((($N62      -$L62      )/$L62      )*100))</f>
        <v>0</v>
      </c>
      <c r="S62" s="49">
        <f>IF(($M62      =0),0,((($O62      -$M62      )/$M62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IF(($L63      =0),0,((($N63      -$L63      )/$L63      )*100))</f>
        <v>0</v>
      </c>
      <c r="S63" s="49">
        <f>IF(($M63      =0),0,((($O63      -$M63      )/$M63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IF(($L64      =0),0,((($N64      -$L64      )/$L64      )*100))</f>
        <v>0</v>
      </c>
      <c r="S64" s="49">
        <f>IF(($M64      =0),0,((($O64      -$M64      )/$M64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>
        <v>2096123000</v>
      </c>
      <c r="C65" s="92">
        <v>-167089000</v>
      </c>
      <c r="D65" s="92"/>
      <c r="E65" s="92">
        <f>$B65      +$C65      +$D65</f>
        <v>1929034000</v>
      </c>
      <c r="F65" s="93">
        <v>1929034000</v>
      </c>
      <c r="G65" s="94">
        <v>1929034000</v>
      </c>
      <c r="H65" s="93">
        <v>293952000</v>
      </c>
      <c r="I65" s="94">
        <v>129490898</v>
      </c>
      <c r="J65" s="93">
        <v>392915000</v>
      </c>
      <c r="K65" s="94">
        <v>239451018</v>
      </c>
      <c r="L65" s="93">
        <v>518113000</v>
      </c>
      <c r="M65" s="94">
        <v>256733759</v>
      </c>
      <c r="N65" s="93">
        <v>598175000</v>
      </c>
      <c r="O65" s="94">
        <v>753843829</v>
      </c>
      <c r="P65" s="93">
        <f>$H65      +$J65      +$L65      +$N65</f>
        <v>1803155000</v>
      </c>
      <c r="Q65" s="94">
        <f>$I65      +$K65      +$M65      +$O65</f>
        <v>1379519504</v>
      </c>
      <c r="R65" s="48">
        <f>IF(($L65      =0),0,((($N65      -$L65      )/$L65      )*100))</f>
        <v>15.452613619036773</v>
      </c>
      <c r="S65" s="49">
        <f>IF(($M65      =0),0,((($O65      -$M65      )/$M65      )*100))</f>
        <v>193.6286337785441</v>
      </c>
      <c r="T65" s="48">
        <f>IF(($E65      =0),0,(($P65      /$E65      )*100))</f>
        <v>93.474505892586663</v>
      </c>
      <c r="U65" s="50">
        <f>IF(($E65      =0),0,(($Q65      /$E65      )*100))</f>
        <v>71.513488305545678</v>
      </c>
      <c r="V65" s="93">
        <v>88998000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2096123000</v>
      </c>
      <c r="C66" s="95">
        <f>SUM(C61:C65)</f>
        <v>-167089000</v>
      </c>
      <c r="D66" s="95"/>
      <c r="E66" s="95">
        <f>$B66      +$C66      +$D66</f>
        <v>1929034000</v>
      </c>
      <c r="F66" s="96">
        <f>SUM(F61:F65)</f>
        <v>1929034000</v>
      </c>
      <c r="G66" s="97">
        <f>SUM(G61:G65)</f>
        <v>1929034000</v>
      </c>
      <c r="H66" s="96">
        <f>SUM(H61:H65)</f>
        <v>293952000</v>
      </c>
      <c r="I66" s="97">
        <f>SUM(I61:I65)</f>
        <v>129490898</v>
      </c>
      <c r="J66" s="96">
        <f>SUM(J61:J65)</f>
        <v>392915000</v>
      </c>
      <c r="K66" s="97">
        <f>SUM(K61:K65)</f>
        <v>239451018</v>
      </c>
      <c r="L66" s="96">
        <f>SUM(L61:L65)</f>
        <v>518113000</v>
      </c>
      <c r="M66" s="97">
        <f>SUM(M61:M65)</f>
        <v>256733759</v>
      </c>
      <c r="N66" s="96">
        <f>SUM(N61:N65)</f>
        <v>598175000</v>
      </c>
      <c r="O66" s="97">
        <f>SUM(O61:O65)</f>
        <v>753843829</v>
      </c>
      <c r="P66" s="96">
        <f>$H66      +$J66      +$L66      +$N66</f>
        <v>1803155000</v>
      </c>
      <c r="Q66" s="97">
        <f>$I66      +$K66      +$M66      +$O66</f>
        <v>1379519504</v>
      </c>
      <c r="R66" s="52">
        <f>IF(($L66      =0),0,((($N66      -$L66      )/$L66      )*100))</f>
        <v>15.452613619036773</v>
      </c>
      <c r="S66" s="53">
        <f>IF(($M66      =0),0,((($O66      -$M66      )/$M66      )*100))</f>
        <v>193.6286337785441</v>
      </c>
      <c r="T66" s="52">
        <f>IF((+$E61+$E63+$E64++$E65) =0,0,(P66   /(+$E61+$E63+$E64+$E65) )*100)</f>
        <v>93.474505892586663</v>
      </c>
      <c r="U66" s="54">
        <f>IF((+$E61+$E63+$E65) =0,0,(Q66  /(+$E61+$E63+$E65) )*100)</f>
        <v>71.513488305545678</v>
      </c>
      <c r="V66" s="96">
        <f>SUM(V61:V65)</f>
        <v>88998000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7359475000</v>
      </c>
      <c r="C67" s="104">
        <f>SUM(C9:C14,C17:C23,C26:C29,C32,C35:C39,C42:C52,C55:C58,C61:C65)</f>
        <v>-954734000</v>
      </c>
      <c r="D67" s="104"/>
      <c r="E67" s="104">
        <f>$B67      +$C67      +$D67</f>
        <v>6404741000</v>
      </c>
      <c r="F67" s="105">
        <f>SUM(F9:F14,F17:F23,F26:F29,F32,F35:F39,F42:F52,F55:F58,F61:F65)</f>
        <v>6404741000</v>
      </c>
      <c r="G67" s="106">
        <f>SUM(G9:G14,G17:G23,G26:G29,G32,G35:G39,G42:G52,G55:G58,G61:G65)</f>
        <v>5550522000</v>
      </c>
      <c r="H67" s="105">
        <f>SUM(H9:H14,H17:H23,H26:H29,H32,H35:H39,H42:H52,H55:H58,H61:H65)</f>
        <v>543443000</v>
      </c>
      <c r="I67" s="106">
        <f>SUM(I9:I14,I17:I23,I26:I29,I32,I35:I39,I42:I52,I55:I58,I61:I65)</f>
        <v>246227541</v>
      </c>
      <c r="J67" s="105">
        <f>SUM(J9:J14,J17:J23,J26:J29,J32,J35:J39,J42:J52,J55:J58,J61:J65)</f>
        <v>1137824000</v>
      </c>
      <c r="K67" s="106">
        <f>SUM(K9:K14,K17:K23,K26:K29,K32,K35:K39,K42:K52,K55:K58,K61:K65)</f>
        <v>565131320</v>
      </c>
      <c r="L67" s="105">
        <f>SUM(L9:L14,L17:L23,L26:L29,L32,L35:L39,L42:L52,L55:L58,L61:L65)</f>
        <v>1226256000</v>
      </c>
      <c r="M67" s="106">
        <f>SUM(M9:M14,M17:M23,M26:M29,M32,M35:M39,M42:M52,M55:M58,M61:M65)</f>
        <v>662094188</v>
      </c>
      <c r="N67" s="105">
        <f>SUM(N9:N14,N17:N23,N26:N29,N32,N35:N39,N42:N52,N55:N58,N61:N65)</f>
        <v>1713539000</v>
      </c>
      <c r="O67" s="106">
        <f>SUM(O9:O14,O17:O23,O26:O29,O32,O35:O39,O42:O52,O55:O58,O61:O65)</f>
        <v>2350843728</v>
      </c>
      <c r="P67" s="105">
        <f>$H67      +$J67      +$L67      +$N67</f>
        <v>4621062000</v>
      </c>
      <c r="Q67" s="106">
        <f>$I67      +$K67      +$M67      +$O67</f>
        <v>3824296777</v>
      </c>
      <c r="R67" s="61">
        <f>IF(($L67      =0),0,((($N67      -$L67      )/$L67      )*100))</f>
        <v>39.737461019558722</v>
      </c>
      <c r="S67" s="62">
        <f>IF(($M67      =0),0,((($O67      -$M67      )/$M67      )*100))</f>
        <v>255.06182815185804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83.254547950625181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68.899767931736861</v>
      </c>
      <c r="V67" s="105">
        <f>SUM(V9:V14,V17:V23,V26:V29,V32,V35:V39,V42:V52,V55:V58,V61:V65)</f>
        <v>366276000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459753000</v>
      </c>
      <c r="C69" s="92">
        <v>-100748000</v>
      </c>
      <c r="D69" s="92"/>
      <c r="E69" s="92">
        <f>$B69      +$C69      +$D69</f>
        <v>359005000</v>
      </c>
      <c r="F69" s="93">
        <v>359005000</v>
      </c>
      <c r="G69" s="94">
        <v>359005000</v>
      </c>
      <c r="H69" s="93">
        <v>89302000</v>
      </c>
      <c r="I69" s="94">
        <v>44242777</v>
      </c>
      <c r="J69" s="93">
        <v>72839000</v>
      </c>
      <c r="K69" s="94">
        <v>69530270</v>
      </c>
      <c r="L69" s="93">
        <v>60833000</v>
      </c>
      <c r="M69" s="94">
        <v>51953710</v>
      </c>
      <c r="N69" s="93">
        <v>121854000</v>
      </c>
      <c r="O69" s="94">
        <v>175887128</v>
      </c>
      <c r="P69" s="93">
        <f>$H69      +$J69      +$L69      +$N69</f>
        <v>344828000</v>
      </c>
      <c r="Q69" s="94">
        <f>$I69      +$K69      +$M69      +$O69</f>
        <v>341613885</v>
      </c>
      <c r="R69" s="48">
        <f>IF(($L69      =0),0,((($N69      -$L69      )/$L69      )*100))</f>
        <v>100.30904278927555</v>
      </c>
      <c r="S69" s="49">
        <f>IF(($M69      =0),0,((($O69      -$M69      )/$M69      )*100))</f>
        <v>238.5458478326187</v>
      </c>
      <c r="T69" s="48">
        <f>IF(($E69      =0),0,(($P69      /$E69      )*100))</f>
        <v>96.051029929945258</v>
      </c>
      <c r="U69" s="50">
        <f>IF(($E69      =0),0,(($Q69      /$E69      )*100))</f>
        <v>95.155745741702759</v>
      </c>
      <c r="V69" s="93">
        <v>0</v>
      </c>
      <c r="W69" s="94" t="s">
        <v>1</v>
      </c>
    </row>
    <row r="70" spans="1:23" s="64" customFormat="1" ht="12.95" customHeight="1" x14ac:dyDescent="0.2">
      <c r="A70" s="63" t="s">
        <v>89</v>
      </c>
      <c r="B70" s="92"/>
      <c r="C70" s="92">
        <v>20000000</v>
      </c>
      <c r="D70" s="92"/>
      <c r="E70" s="92">
        <f>$B70      +$C70      +$D70</f>
        <v>20000000</v>
      </c>
      <c r="F70" s="93">
        <v>20000000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459753000</v>
      </c>
      <c r="C71" s="101">
        <f>SUM(C69:C70)</f>
        <v>-80748000</v>
      </c>
      <c r="D71" s="101"/>
      <c r="E71" s="101">
        <f>$B71      +$C71      +$D71</f>
        <v>379005000</v>
      </c>
      <c r="F71" s="102">
        <f>SUM(F69:F70)</f>
        <v>379005000</v>
      </c>
      <c r="G71" s="103">
        <f>SUM(G69:G70)</f>
        <v>359005000</v>
      </c>
      <c r="H71" s="102">
        <f>SUM(H69:H70)</f>
        <v>89302000</v>
      </c>
      <c r="I71" s="103">
        <f>SUM(I69:I70)</f>
        <v>44242777</v>
      </c>
      <c r="J71" s="102">
        <f>SUM(J69:J70)</f>
        <v>72839000</v>
      </c>
      <c r="K71" s="103">
        <f>SUM(K69:K70)</f>
        <v>69530270</v>
      </c>
      <c r="L71" s="102">
        <f>SUM(L69:L70)</f>
        <v>60833000</v>
      </c>
      <c r="M71" s="103">
        <f>SUM(M69:M70)</f>
        <v>51953710</v>
      </c>
      <c r="N71" s="102">
        <f>SUM(N69:N70)</f>
        <v>121854000</v>
      </c>
      <c r="O71" s="103">
        <f>SUM(O69:O70)</f>
        <v>175887128</v>
      </c>
      <c r="P71" s="102">
        <f>$H71      +$J71      +$L71      +$N71</f>
        <v>344828000</v>
      </c>
      <c r="Q71" s="103">
        <f>$I71      +$K71      +$M71      +$O71</f>
        <v>341613885</v>
      </c>
      <c r="R71" s="57">
        <f>IF(($L71      =0),0,((($N71      -$L71      )/$L71      )*100))</f>
        <v>100.30904278927555</v>
      </c>
      <c r="S71" s="58">
        <f>IF(($M71      =0),0,((($O71      -$M71      )/$M71      )*100))</f>
        <v>238.5458478326187</v>
      </c>
      <c r="T71" s="57">
        <f>IF(($E69      =0),0,(($P69      /$E69      )*100))</f>
        <v>96.051029929945258</v>
      </c>
      <c r="U71" s="59">
        <f>IF($E69   =0,0,($Q69   /$E69 )*100)</f>
        <v>95.155745741702759</v>
      </c>
      <c r="V71" s="102">
        <f>SUM(V69:V70)</f>
        <v>0</v>
      </c>
      <c r="W71" s="103" t="s">
        <v>1</v>
      </c>
    </row>
    <row r="72" spans="1:23" ht="12.95" customHeight="1" x14ac:dyDescent="0.2">
      <c r="A72" s="60" t="s">
        <v>87</v>
      </c>
      <c r="B72" s="104">
        <f>SUM(B69:B70)</f>
        <v>459753000</v>
      </c>
      <c r="C72" s="104">
        <f>SUM(C69:C70)</f>
        <v>-80748000</v>
      </c>
      <c r="D72" s="104"/>
      <c r="E72" s="104">
        <f>$B72      +$C72      +$D72</f>
        <v>379005000</v>
      </c>
      <c r="F72" s="105">
        <f>SUM(F69:F70)</f>
        <v>379005000</v>
      </c>
      <c r="G72" s="106">
        <f>SUM(G69:G70)</f>
        <v>359005000</v>
      </c>
      <c r="H72" s="105">
        <f>SUM(H69:H70)</f>
        <v>89302000</v>
      </c>
      <c r="I72" s="106">
        <f>SUM(I69:I70)</f>
        <v>44242777</v>
      </c>
      <c r="J72" s="105">
        <f>SUM(J69:J70)</f>
        <v>72839000</v>
      </c>
      <c r="K72" s="106">
        <f>SUM(K69:K70)</f>
        <v>69530270</v>
      </c>
      <c r="L72" s="105">
        <f>SUM(L69:L70)</f>
        <v>60833000</v>
      </c>
      <c r="M72" s="106">
        <f>SUM(M69:M70)</f>
        <v>51953710</v>
      </c>
      <c r="N72" s="105">
        <f>SUM(N69:N70)</f>
        <v>121854000</v>
      </c>
      <c r="O72" s="106">
        <f>SUM(O69:O70)</f>
        <v>175887128</v>
      </c>
      <c r="P72" s="105">
        <f>$H72      +$J72      +$L72      +$N72</f>
        <v>344828000</v>
      </c>
      <c r="Q72" s="106">
        <f>$I72      +$K72      +$M72      +$O72</f>
        <v>341613885</v>
      </c>
      <c r="R72" s="61">
        <f>IF(($L72      =0),0,((($N72      -$L72      )/$L72      )*100))</f>
        <v>100.30904278927555</v>
      </c>
      <c r="S72" s="62">
        <f>IF(($M72      =0),0,((($O72      -$M72      )/$M72      )*100))</f>
        <v>238.5458478326187</v>
      </c>
      <c r="T72" s="61">
        <f>IF(($E69      =0),0,(($P69      /$E69      )*100))</f>
        <v>96.051029929945258</v>
      </c>
      <c r="U72" s="65">
        <f>IF($E69   =0,0,($Q69   /$E69 )*100)</f>
        <v>95.155745741702759</v>
      </c>
      <c r="V72" s="105">
        <f>SUM(V69:V70)</f>
        <v>0</v>
      </c>
      <c r="W72" s="106" t="s">
        <v>1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7819228000</v>
      </c>
      <c r="C73" s="104">
        <f>SUM(C9:C14,C17:C23,C26:C29,C32,C35:C39,C42:C52,C55:C58,C61:C65,C69:C70)</f>
        <v>-1035482000</v>
      </c>
      <c r="D73" s="104"/>
      <c r="E73" s="104">
        <f>$B73      +$C73      +$D73</f>
        <v>6783746000</v>
      </c>
      <c r="F73" s="105">
        <f>SUM(F9:F14,F17:F23,F26:F29,F32,F35:F39,F42:F52,F55:F58,F61:F65,F69:F70)</f>
        <v>6783746000</v>
      </c>
      <c r="G73" s="106">
        <f>SUM(G9:G14,G17:G23,G26:G29,G32,G35:G39,G42:G52,G55:G58,G61:G65,G69:G70)</f>
        <v>5909527000</v>
      </c>
      <c r="H73" s="105">
        <f>SUM(H9:H14,H17:H23,H26:H29,H32,H35:H39,H42:H52,H55:H58,H61:H65,H69:H70)</f>
        <v>632745000</v>
      </c>
      <c r="I73" s="106">
        <f>SUM(I9:I14,I17:I23,I26:I29,I32,I35:I39,I42:I52,I55:I58,I61:I65,I69:I70)</f>
        <v>290470318</v>
      </c>
      <c r="J73" s="105">
        <f>SUM(J9:J14,J17:J23,J26:J29,J32,J35:J39,J42:J52,J55:J58,J61:J65,J69:J70)</f>
        <v>1210663000</v>
      </c>
      <c r="K73" s="106">
        <f>SUM(K9:K14,K17:K23,K26:K29,K32,K35:K39,K42:K52,K55:K58,K61:K65,K69:K70)</f>
        <v>634661590</v>
      </c>
      <c r="L73" s="105">
        <f>SUM(L9:L14,L17:L23,L26:L29,L32,L35:L39,L42:L52,L55:L58,L61:L65,L69:L70)</f>
        <v>1287089000</v>
      </c>
      <c r="M73" s="106">
        <f>SUM(M9:M14,M17:M23,M26:M29,M32,M35:M39,M42:M52,M55:M58,M61:M65,M69:M70)</f>
        <v>714047898</v>
      </c>
      <c r="N73" s="105">
        <f>SUM(N9:N14,N17:N23,N26:N29,N32,N35:N39,N42:N52,N55:N58,N61:N65,N69:N70)</f>
        <v>1835393000</v>
      </c>
      <c r="O73" s="106">
        <f>SUM(O9:O14,O17:O23,O26:O29,O32,O35:O39,O42:O52,O55:O58,O61:O65,O69:O70)</f>
        <v>2526730856</v>
      </c>
      <c r="P73" s="105">
        <f>$H73      +$J73      +$L73      +$N73</f>
        <v>4965890000</v>
      </c>
      <c r="Q73" s="106">
        <f>$I73      +$K73      +$M73      +$O73</f>
        <v>4165910662</v>
      </c>
      <c r="R73" s="61">
        <f>IF(($L73      =0),0,((($N73      -$L73      )/$L73      )*100))</f>
        <v>42.600317460564106</v>
      </c>
      <c r="S73" s="62">
        <f>IF(($M73      =0),0,((($O73      -$M73      )/$M73      )*100))</f>
        <v>253.86013502416333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84.0319369045949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70.494824069675971</v>
      </c>
      <c r="V73" s="105">
        <f>SUM(V9:V14,V17:V23,V26:V29,V32,V35:V39,V42:V52,V55:V58,V61:V65,V69:V70)</f>
        <v>366276000</v>
      </c>
      <c r="W73" s="106" t="s">
        <v>1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IF(($L87      =0),0,((($N87      -$L87      )/$L87      )*100))</f>
        <v>0</v>
      </c>
      <c r="S87" s="90">
        <f>IF(($M87      =0),0,((($O87      -$M87      )/$M87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IF(($L88      =0),0,((($N88      -$L88      )/$L88      )*100))</f>
        <v>0</v>
      </c>
      <c r="S88" s="90">
        <f>IF(($M88      =0),0,((($O88      -$M88      )/$M88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IF(($L89      =0),0,((($N89      -$L89      )/$L89      )*100))</f>
        <v>0</v>
      </c>
      <c r="S89" s="90">
        <f>IF(($M89      =0),0,((($O89      -$M89      )/$M89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IF(($L90      =0),0,((($N90      -$L90      )/$L90      )*100))</f>
        <v>0</v>
      </c>
      <c r="S90" s="90">
        <f>IF(($M90      =0),0,((($O90      -$M90      )/$M90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IF(($L91      =0),0,((($N91      -$L91      )/$L91      )*100))</f>
        <v>0</v>
      </c>
      <c r="S91" s="90">
        <f>IF(($M91      =0),0,((($O91      -$M91      )/$M91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IF(($L92      =0),0,((($N92      -$L92      )/$L92      )*100))</f>
        <v>0</v>
      </c>
      <c r="S92" s="90">
        <f>IF(($M92      =0),0,((($O92      -$M92      )/$M92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IF(($L93      =0),0,((($N93      -$L93      )/$L93      )*100))</f>
        <v>0</v>
      </c>
      <c r="S93" s="90">
        <f>IF(($M93      =0),0,((($O93      -$M93      )/$M93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IF(($L94      =0),0,((($N94      -$L94      )/$L94      )*100))</f>
        <v>0</v>
      </c>
      <c r="S94" s="90">
        <f>IF(($M94      =0),0,((($O94      -$M94      )/$M94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nkNMfjYkbHu6qDEkn9L4LyW2j8rChn6TNljI/SxgqIhUQI19oRJaCaRifTEET7U94jTQOeZgpAI6aSsfu1CQ6w==" saltValue="aoS7uNS/GWZJ1TPlTF0Me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841F2-B4E7-4FC4-BC2A-2C11D560AF09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49949000</v>
      </c>
      <c r="C9" s="92">
        <v>-19949000</v>
      </c>
      <c r="D9" s="92"/>
      <c r="E9" s="92">
        <f>$B9       +$C9       +$D9</f>
        <v>30000000</v>
      </c>
      <c r="F9" s="93">
        <v>30000000</v>
      </c>
      <c r="G9" s="94">
        <v>30000000</v>
      </c>
      <c r="H9" s="93"/>
      <c r="I9" s="94">
        <v>3352031</v>
      </c>
      <c r="J9" s="93">
        <v>4771000</v>
      </c>
      <c r="K9" s="94">
        <v>3680183</v>
      </c>
      <c r="L9" s="93">
        <v>2831000</v>
      </c>
      <c r="M9" s="94">
        <v>1835189</v>
      </c>
      <c r="N9" s="93"/>
      <c r="O9" s="94">
        <v>9969404</v>
      </c>
      <c r="P9" s="93">
        <f>$H9       +$J9       +$L9       +$N9</f>
        <v>7602000</v>
      </c>
      <c r="Q9" s="94">
        <f>$I9       +$K9       +$M9       +$O9</f>
        <v>18836807</v>
      </c>
      <c r="R9" s="48">
        <f>IF(($L9       =0),0,((($N9       -$L9       )/$L9       )*100))</f>
        <v>-100</v>
      </c>
      <c r="S9" s="49">
        <f>IF(($M9       =0),0,((($O9       -$M9       )/$M9       )*100))</f>
        <v>443.23581930798406</v>
      </c>
      <c r="T9" s="48">
        <f>IF(($E9       =0),0,(($P9       /$E9       )*100))</f>
        <v>25.34</v>
      </c>
      <c r="U9" s="50">
        <f>IF(($E9       =0),0,(($Q9       /$E9       )*100))</f>
        <v>62.789356666666663</v>
      </c>
      <c r="V9" s="93">
        <v>8992000</v>
      </c>
      <c r="W9" s="94">
        <v>7365000</v>
      </c>
    </row>
    <row r="10" spans="1:23" ht="12.95" customHeight="1" x14ac:dyDescent="0.2">
      <c r="A10" s="47" t="s">
        <v>36</v>
      </c>
      <c r="B10" s="92">
        <v>112830000</v>
      </c>
      <c r="C10" s="92"/>
      <c r="D10" s="92"/>
      <c r="E10" s="92">
        <f>$B10      +$C10      +$D10</f>
        <v>112830000</v>
      </c>
      <c r="F10" s="93">
        <v>112830000</v>
      </c>
      <c r="G10" s="94">
        <v>112830000</v>
      </c>
      <c r="H10" s="93">
        <v>24545000</v>
      </c>
      <c r="I10" s="94">
        <v>23757669</v>
      </c>
      <c r="J10" s="93">
        <v>23609000</v>
      </c>
      <c r="K10" s="94">
        <v>18257243</v>
      </c>
      <c r="L10" s="93">
        <v>22562000</v>
      </c>
      <c r="M10" s="94">
        <v>23899138</v>
      </c>
      <c r="N10" s="93">
        <v>22569000</v>
      </c>
      <c r="O10" s="94">
        <v>25066428</v>
      </c>
      <c r="P10" s="93">
        <f>$H10      +$J10      +$L10      +$N10</f>
        <v>93285000</v>
      </c>
      <c r="Q10" s="94">
        <f>$I10      +$K10      +$M10      +$O10</f>
        <v>90980478</v>
      </c>
      <c r="R10" s="48">
        <f>IF(($L10      =0),0,((($N10      -$L10      )/$L10      )*100))</f>
        <v>3.1025618296250335E-2</v>
      </c>
      <c r="S10" s="49">
        <f>IF(($M10      =0),0,((($O10      -$M10      )/$M10      )*100))</f>
        <v>4.8842347368344408</v>
      </c>
      <c r="T10" s="48">
        <f>IF(($E10      =0),0,(($P10      /$E10      )*100))</f>
        <v>82.677479393778256</v>
      </c>
      <c r="U10" s="50">
        <f>IF(($E10      =0),0,(($Q10      /$E10      )*100))</f>
        <v>80.635006647168311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36500000</v>
      </c>
      <c r="C11" s="92">
        <v>-2580000</v>
      </c>
      <c r="D11" s="92"/>
      <c r="E11" s="92">
        <f>$B11      +$C11      +$D11</f>
        <v>33920000</v>
      </c>
      <c r="F11" s="93">
        <v>33920000</v>
      </c>
      <c r="G11" s="94">
        <v>33920000</v>
      </c>
      <c r="H11" s="93">
        <v>9613000</v>
      </c>
      <c r="I11" s="94">
        <v>13209735</v>
      </c>
      <c r="J11" s="93">
        <v>8924000</v>
      </c>
      <c r="K11" s="94">
        <v>3873066</v>
      </c>
      <c r="L11" s="93">
        <v>10630000</v>
      </c>
      <c r="M11" s="94">
        <v>10543308</v>
      </c>
      <c r="N11" s="93">
        <v>1590000</v>
      </c>
      <c r="O11" s="94">
        <v>5018055</v>
      </c>
      <c r="P11" s="93">
        <f>$H11      +$J11      +$L11      +$N11</f>
        <v>30757000</v>
      </c>
      <c r="Q11" s="94">
        <f>$I11      +$K11      +$M11      +$O11</f>
        <v>32644164</v>
      </c>
      <c r="R11" s="48">
        <f>IF(($L11      =0),0,((($N11      -$L11      )/$L11      )*100))</f>
        <v>-85.042333019755418</v>
      </c>
      <c r="S11" s="49">
        <f>IF(($M11      =0),0,((($O11      -$M11      )/$M11      )*100))</f>
        <v>-52.405307707979318</v>
      </c>
      <c r="T11" s="48">
        <f>IF(($E11      =0),0,(($P11      /$E11      )*100))</f>
        <v>90.675117924528308</v>
      </c>
      <c r="U11" s="50">
        <f>IF(($E11      =0),0,(($Q11      /$E11      )*100))</f>
        <v>96.238691037735848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IF(($L12      =0),0,((($N12      -$L12      )/$L12      )*100))</f>
        <v>0</v>
      </c>
      <c r="S12" s="49">
        <f>IF(($M12      =0),0,((($O12      -$M12      )/$M12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291390000</v>
      </c>
      <c r="C13" s="92">
        <v>-7589000</v>
      </c>
      <c r="D13" s="92"/>
      <c r="E13" s="92">
        <f>$B13      +$C13      +$D13</f>
        <v>283801000</v>
      </c>
      <c r="F13" s="93">
        <v>283801000</v>
      </c>
      <c r="G13" s="94">
        <v>283801000</v>
      </c>
      <c r="H13" s="93">
        <v>93219000</v>
      </c>
      <c r="I13" s="94">
        <v>122178024</v>
      </c>
      <c r="J13" s="93">
        <v>69738000</v>
      </c>
      <c r="K13" s="94">
        <v>107076813</v>
      </c>
      <c r="L13" s="93">
        <v>69354000</v>
      </c>
      <c r="M13" s="94">
        <v>5613579</v>
      </c>
      <c r="N13" s="93">
        <v>16737000</v>
      </c>
      <c r="O13" s="94">
        <v>29623324</v>
      </c>
      <c r="P13" s="93">
        <f>$H13      +$J13      +$L13      +$N13</f>
        <v>249048000</v>
      </c>
      <c r="Q13" s="94">
        <f>$I13      +$K13      +$M13      +$O13</f>
        <v>264491740</v>
      </c>
      <c r="R13" s="48">
        <f>IF(($L13      =0),0,((($N13      -$L13      )/$L13      )*100))</f>
        <v>-75.86728955792023</v>
      </c>
      <c r="S13" s="49">
        <f>IF(($M13      =0),0,((($O13      -$M13      )/$M13      )*100))</f>
        <v>427.70833010455539</v>
      </c>
      <c r="T13" s="48">
        <f>IF(($E13      =0),0,(($P13      /$E13      )*100))</f>
        <v>87.754447658746798</v>
      </c>
      <c r="U13" s="50">
        <f>IF(($E13      =0),0,(($Q13      /$E13      )*100))</f>
        <v>93.196197335456887</v>
      </c>
      <c r="V13" s="93">
        <v>34183000</v>
      </c>
      <c r="W13" s="94">
        <v>32982000</v>
      </c>
    </row>
    <row r="14" spans="1:23" ht="12.95" customHeight="1" x14ac:dyDescent="0.2">
      <c r="A14" s="47" t="s">
        <v>41</v>
      </c>
      <c r="B14" s="92">
        <v>73002000</v>
      </c>
      <c r="C14" s="92">
        <v>26287000</v>
      </c>
      <c r="D14" s="92"/>
      <c r="E14" s="92">
        <f>$B14      +$C14      +$D14</f>
        <v>99289000</v>
      </c>
      <c r="F14" s="93">
        <v>99289000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IF(($L14      =0),0,((($N14      -$L14      )/$L14      )*100))</f>
        <v>0</v>
      </c>
      <c r="S14" s="49">
        <f>IF(($M14      =0),0,((($O14      -$M14      )/$M14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563671000</v>
      </c>
      <c r="C15" s="95">
        <f>SUM(C9:C14)</f>
        <v>-3831000</v>
      </c>
      <c r="D15" s="95"/>
      <c r="E15" s="95">
        <f>$B15      +$C15      +$D15</f>
        <v>559840000</v>
      </c>
      <c r="F15" s="96">
        <f>SUM(F9:F14)</f>
        <v>559840000</v>
      </c>
      <c r="G15" s="97">
        <f>SUM(G9:G14)</f>
        <v>460551000</v>
      </c>
      <c r="H15" s="96">
        <f>SUM(H9:H14)</f>
        <v>127377000</v>
      </c>
      <c r="I15" s="97">
        <f>SUM(I9:I14)</f>
        <v>162497459</v>
      </c>
      <c r="J15" s="96">
        <f>SUM(J9:J14)</f>
        <v>107042000</v>
      </c>
      <c r="K15" s="97">
        <f>SUM(K9:K14)</f>
        <v>132887305</v>
      </c>
      <c r="L15" s="96">
        <f>SUM(L9:L14)</f>
        <v>105377000</v>
      </c>
      <c r="M15" s="97">
        <f>SUM(M9:M14)</f>
        <v>41891214</v>
      </c>
      <c r="N15" s="96">
        <f>SUM(N9:N14)</f>
        <v>40896000</v>
      </c>
      <c r="O15" s="97">
        <f>SUM(O9:O14)</f>
        <v>69677211</v>
      </c>
      <c r="P15" s="96">
        <f>$H15      +$J15      +$L15      +$N15</f>
        <v>380692000</v>
      </c>
      <c r="Q15" s="97">
        <f>$I15      +$K15      +$M15      +$O15</f>
        <v>406953189</v>
      </c>
      <c r="R15" s="52">
        <f>IF(($L15      =0),0,((($N15      -$L15      )/$L15      )*100))</f>
        <v>-61.190772179887453</v>
      </c>
      <c r="S15" s="53">
        <f>IF(($M15      =0),0,((($O15      -$M15      )/$M15      )*100))</f>
        <v>66.32893713703308</v>
      </c>
      <c r="T15" s="52">
        <f>IF((SUM($E9:$E13))=0,0,(P15/(SUM($E9:$E13))*100))</f>
        <v>82.66011798910435</v>
      </c>
      <c r="U15" s="54">
        <f>IF((SUM($E9:$E13))=0,0,(Q15/(SUM($E9:$E13))*100))</f>
        <v>88.362241966687733</v>
      </c>
      <c r="V15" s="96">
        <f>SUM(V9:V14)</f>
        <v>43175000</v>
      </c>
      <c r="W15" s="97">
        <f>SUM(W9:W14)</f>
        <v>40347000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242044000</v>
      </c>
      <c r="C17" s="92">
        <v>18383000</v>
      </c>
      <c r="D17" s="92"/>
      <c r="E17" s="92">
        <f>$B17      +$C17      +$D17</f>
        <v>260427000</v>
      </c>
      <c r="F17" s="93">
        <v>260427000</v>
      </c>
      <c r="G17" s="94">
        <v>260427000</v>
      </c>
      <c r="H17" s="93">
        <v>76086000</v>
      </c>
      <c r="I17" s="94">
        <v>54173669</v>
      </c>
      <c r="J17" s="93">
        <v>61361000</v>
      </c>
      <c r="K17" s="94">
        <v>59942348</v>
      </c>
      <c r="L17" s="93">
        <v>47523000</v>
      </c>
      <c r="M17" s="94">
        <v>82099851</v>
      </c>
      <c r="N17" s="93">
        <v>54219000</v>
      </c>
      <c r="O17" s="94">
        <v>62799264</v>
      </c>
      <c r="P17" s="93">
        <f>$H17      +$J17      +$L17      +$N17</f>
        <v>239189000</v>
      </c>
      <c r="Q17" s="94">
        <f>$I17      +$K17      +$M17      +$O17</f>
        <v>259015132</v>
      </c>
      <c r="R17" s="48">
        <f>IF(($L17      =0),0,((($N17      -$L17      )/$L17      )*100))</f>
        <v>14.090019569471623</v>
      </c>
      <c r="S17" s="49">
        <f>IF(($M17      =0),0,((($O17      -$M17      )/$M17      )*100))</f>
        <v>-23.508674820859294</v>
      </c>
      <c r="T17" s="48">
        <f>IF(($E17      =0),0,(($P17      /$E17      )*100))</f>
        <v>91.844931593114381</v>
      </c>
      <c r="U17" s="50">
        <f>IF(($E17      =0),0,(($Q17      /$E17      )*100))</f>
        <v>99.457864199948546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IF(($L18      =0),0,((($N18      -$L18      )/$L18      )*100))</f>
        <v>0</v>
      </c>
      <c r="S18" s="49">
        <f>IF(($M18      =0),0,((($O18      -$M18      )/$M18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34786000</v>
      </c>
      <c r="C19" s="92"/>
      <c r="D19" s="92"/>
      <c r="E19" s="92">
        <f>$B19      +$C19      +$D19</f>
        <v>34786000</v>
      </c>
      <c r="F19" s="93">
        <v>34786000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IF(($L19      =0),0,((($N19      -$L19      )/$L19      )*100))</f>
        <v>0</v>
      </c>
      <c r="S19" s="49">
        <f>IF(($M19      =0),0,((($O19      -$M19      )/$M19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/>
      <c r="C20" s="92">
        <v>88143000</v>
      </c>
      <c r="D20" s="92"/>
      <c r="E20" s="92">
        <f>$B20      +$C20      +$D20</f>
        <v>88143000</v>
      </c>
      <c r="F20" s="93">
        <v>88143000</v>
      </c>
      <c r="G20" s="94">
        <v>88143000</v>
      </c>
      <c r="H20" s="93"/>
      <c r="I20" s="94">
        <v>11115671</v>
      </c>
      <c r="J20" s="93"/>
      <c r="K20" s="94">
        <v>5458539</v>
      </c>
      <c r="L20" s="93"/>
      <c r="M20" s="94">
        <v>272475</v>
      </c>
      <c r="N20" s="93">
        <v>6675000</v>
      </c>
      <c r="O20" s="94">
        <v>17703170</v>
      </c>
      <c r="P20" s="93">
        <f>$H20      +$J20      +$L20      +$N20</f>
        <v>6675000</v>
      </c>
      <c r="Q20" s="94">
        <f>$I20      +$K20      +$M20      +$O20</f>
        <v>34549855</v>
      </c>
      <c r="R20" s="48">
        <f>IF(($L20      =0),0,((($N20      -$L20      )/$L20      )*100))</f>
        <v>0</v>
      </c>
      <c r="S20" s="49">
        <f>IF(($M20      =0),0,((($O20      -$M20      )/$M20      )*100))</f>
        <v>6397.1722176346457</v>
      </c>
      <c r="T20" s="48">
        <f>IF(($E20      =0),0,(($P20      /$E20      )*100))</f>
        <v>7.5729212756543349</v>
      </c>
      <c r="U20" s="50">
        <f>IF(($E20      =0),0,(($Q20      /$E20      )*100))</f>
        <v>39.197502921389102</v>
      </c>
      <c r="V20" s="93">
        <v>27444000</v>
      </c>
      <c r="W20" s="94">
        <v>14024000</v>
      </c>
    </row>
    <row r="21" spans="1:23" ht="12.95" customHeight="1" x14ac:dyDescent="0.2">
      <c r="A21" s="47" t="s">
        <v>48</v>
      </c>
      <c r="B21" s="92">
        <v>320915000</v>
      </c>
      <c r="C21" s="92">
        <v>253002000</v>
      </c>
      <c r="D21" s="92"/>
      <c r="E21" s="92">
        <f>$B21      +$C21      +$D21</f>
        <v>573917000</v>
      </c>
      <c r="F21" s="93">
        <v>573867000</v>
      </c>
      <c r="G21" s="94">
        <v>403053000</v>
      </c>
      <c r="H21" s="93"/>
      <c r="I21" s="94">
        <v>21831898</v>
      </c>
      <c r="J21" s="93">
        <v>40735000</v>
      </c>
      <c r="K21" s="94">
        <v>342928450</v>
      </c>
      <c r="L21" s="93">
        <v>1575000</v>
      </c>
      <c r="M21" s="94">
        <v>410086043</v>
      </c>
      <c r="N21" s="93">
        <v>3597000</v>
      </c>
      <c r="O21" s="94">
        <v>753682613</v>
      </c>
      <c r="P21" s="93">
        <f>$H21      +$J21      +$L21      +$N21</f>
        <v>45907000</v>
      </c>
      <c r="Q21" s="94">
        <f>$I21      +$K21      +$M21      +$O21</f>
        <v>1528529004</v>
      </c>
      <c r="R21" s="48">
        <f>IF(($L21      =0),0,((($N21      -$L21      )/$L21      )*100))</f>
        <v>128.38095238095238</v>
      </c>
      <c r="S21" s="49">
        <f>IF(($M21      =0),0,((($O21      -$M21      )/$M21      )*100))</f>
        <v>83.786457955605186</v>
      </c>
      <c r="T21" s="48">
        <f>IF(($E21      =0),0,(($P21      /$E21      )*100))</f>
        <v>7.998891825821504</v>
      </c>
      <c r="U21" s="50">
        <f>IF(($E21      =0),0,(($Q21      /$E21      )*100))</f>
        <v>266.33276309989077</v>
      </c>
      <c r="V21" s="93">
        <v>2549737000</v>
      </c>
      <c r="W21" s="94">
        <v>1679422000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IF(($L22      =0),0,((($N22      -$L22      )/$L22      )*100))</f>
        <v>0</v>
      </c>
      <c r="S22" s="49">
        <f>IF(($M22      =0),0,((($O22      -$M22      )/$M22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IF(($L23      =0),0,((($N23      -$L23      )/$L23      )*100))</f>
        <v>0</v>
      </c>
      <c r="S23" s="49">
        <f>IF(($M23      =0),0,((($O23      -$M23      )/$M23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597745000</v>
      </c>
      <c r="C24" s="95">
        <f>SUM(C17:C23)</f>
        <v>359528000</v>
      </c>
      <c r="D24" s="95"/>
      <c r="E24" s="95">
        <f>$B24      +$C24      +$D24</f>
        <v>957273000</v>
      </c>
      <c r="F24" s="96">
        <f>SUM(F17:F23)</f>
        <v>957223000</v>
      </c>
      <c r="G24" s="97">
        <f>SUM(G17:G23)</f>
        <v>751623000</v>
      </c>
      <c r="H24" s="96">
        <f>SUM(H17:H23)</f>
        <v>76086000</v>
      </c>
      <c r="I24" s="97">
        <f>SUM(I17:I23)</f>
        <v>87121238</v>
      </c>
      <c r="J24" s="96">
        <f>SUM(J17:J23)</f>
        <v>102096000</v>
      </c>
      <c r="K24" s="97">
        <f>SUM(K17:K23)</f>
        <v>408329337</v>
      </c>
      <c r="L24" s="96">
        <f>SUM(L17:L23)</f>
        <v>49098000</v>
      </c>
      <c r="M24" s="97">
        <f>SUM(M17:M23)</f>
        <v>492458369</v>
      </c>
      <c r="N24" s="96">
        <f>SUM(N17:N23)</f>
        <v>64491000</v>
      </c>
      <c r="O24" s="97">
        <f>SUM(O17:O23)</f>
        <v>834185047</v>
      </c>
      <c r="P24" s="96">
        <f>$H24      +$J24      +$L24      +$N24</f>
        <v>291771000</v>
      </c>
      <c r="Q24" s="97">
        <f>$I24      +$K24      +$M24      +$O24</f>
        <v>1822093991</v>
      </c>
      <c r="R24" s="52">
        <f>IF(($L24      =0),0,((($N24      -$L24      )/$L24      )*100))</f>
        <v>31.351582549187341</v>
      </c>
      <c r="S24" s="53">
        <f>IF(($M24      =0),0,((($O24      -$M24      )/$M24      )*100))</f>
        <v>69.391993214354329</v>
      </c>
      <c r="T24" s="52">
        <f>IF(($E24-$E19-$E23)   =0,0,($P24   /($E24-$E19-$E23)   )*100)</f>
        <v>31.62873839956552</v>
      </c>
      <c r="U24" s="54">
        <f>IF(($E24-$E19-$E23)   =0,0,($Q24   /($E24-$E19-$E23)   )*100)</f>
        <v>197.51974727015121</v>
      </c>
      <c r="V24" s="96">
        <f>SUM(V17:V23)</f>
        <v>2577181000</v>
      </c>
      <c r="W24" s="97">
        <f>SUM(W17:W23)</f>
        <v>1693446000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952337000</v>
      </c>
      <c r="C28" s="92">
        <v>-350000000</v>
      </c>
      <c r="D28" s="92"/>
      <c r="E28" s="92">
        <f>$B28      +$C28      +$D28</f>
        <v>602337000</v>
      </c>
      <c r="F28" s="93">
        <v>602337000</v>
      </c>
      <c r="G28" s="94">
        <v>602337000</v>
      </c>
      <c r="H28" s="93">
        <v>36941000</v>
      </c>
      <c r="I28" s="94"/>
      <c r="J28" s="93">
        <v>98014000</v>
      </c>
      <c r="K28" s="94">
        <v>116936346</v>
      </c>
      <c r="L28" s="93">
        <v>100414000</v>
      </c>
      <c r="M28" s="94">
        <v>96304740</v>
      </c>
      <c r="N28" s="93">
        <v>226709000</v>
      </c>
      <c r="O28" s="94">
        <v>217091016</v>
      </c>
      <c r="P28" s="93">
        <f>$H28      +$J28      +$L28      +$N28</f>
        <v>462078000</v>
      </c>
      <c r="Q28" s="94">
        <f>$I28      +$K28      +$M28      +$O28</f>
        <v>430332102</v>
      </c>
      <c r="R28" s="48">
        <f>IF(($L28      =0),0,((($N28      -$L28      )/$L28      )*100))</f>
        <v>125.77429442109667</v>
      </c>
      <c r="S28" s="49">
        <f>IF(($M28      =0),0,((($O28      -$M28      )/$M28      )*100))</f>
        <v>125.4209045162263</v>
      </c>
      <c r="T28" s="48">
        <f>IF(($E28      =0),0,(($P28      /$E28      )*100))</f>
        <v>76.714198198018707</v>
      </c>
      <c r="U28" s="50">
        <f>IF(($E28      =0),0,(($Q28      /$E28      )*100))</f>
        <v>71.443743618605524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>
        <v>25971000</v>
      </c>
      <c r="C29" s="92">
        <v>860000</v>
      </c>
      <c r="D29" s="92"/>
      <c r="E29" s="92">
        <f>$B29      +$C29      +$D29</f>
        <v>26831000</v>
      </c>
      <c r="F29" s="93">
        <v>26831000</v>
      </c>
      <c r="G29" s="94">
        <v>26831000</v>
      </c>
      <c r="H29" s="93">
        <v>3799000</v>
      </c>
      <c r="I29" s="94">
        <v>2145025</v>
      </c>
      <c r="J29" s="93">
        <v>6705000</v>
      </c>
      <c r="K29" s="94">
        <v>5282105</v>
      </c>
      <c r="L29" s="93">
        <v>3483000</v>
      </c>
      <c r="M29" s="94">
        <v>2701237</v>
      </c>
      <c r="N29" s="93">
        <v>7141000</v>
      </c>
      <c r="O29" s="94">
        <v>2079897</v>
      </c>
      <c r="P29" s="93">
        <f>$H29      +$J29      +$L29      +$N29</f>
        <v>21128000</v>
      </c>
      <c r="Q29" s="94">
        <f>$I29      +$K29      +$M29      +$O29</f>
        <v>12208264</v>
      </c>
      <c r="R29" s="48">
        <f>IF(($L29      =0),0,((($N29      -$L29      )/$L29      )*100))</f>
        <v>105.02440424921045</v>
      </c>
      <c r="S29" s="49">
        <f>IF(($M29      =0),0,((($O29      -$M29      )/$M29      )*100))</f>
        <v>-23.002054244037083</v>
      </c>
      <c r="T29" s="48">
        <f>IF(($E29      =0),0,(($P29      /$E29      )*100))</f>
        <v>78.744735567067949</v>
      </c>
      <c r="U29" s="50">
        <f>IF(($E29      =0),0,(($Q29      /$E29      )*100))</f>
        <v>45.500592598114117</v>
      </c>
      <c r="V29" s="93">
        <v>1637000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978308000</v>
      </c>
      <c r="C30" s="95">
        <f>SUM(C26:C29)</f>
        <v>-349140000</v>
      </c>
      <c r="D30" s="95"/>
      <c r="E30" s="95">
        <f>$B30      +$C30      +$D30</f>
        <v>629168000</v>
      </c>
      <c r="F30" s="96">
        <f>SUM(F26:F29)</f>
        <v>629168000</v>
      </c>
      <c r="G30" s="97">
        <f>SUM(G26:G29)</f>
        <v>629168000</v>
      </c>
      <c r="H30" s="96">
        <f>SUM(H26:H29)</f>
        <v>40740000</v>
      </c>
      <c r="I30" s="97">
        <f>SUM(I26:I29)</f>
        <v>2145025</v>
      </c>
      <c r="J30" s="96">
        <f>SUM(J26:J29)</f>
        <v>104719000</v>
      </c>
      <c r="K30" s="97">
        <f>SUM(K26:K29)</f>
        <v>122218451</v>
      </c>
      <c r="L30" s="96">
        <f>SUM(L26:L29)</f>
        <v>103897000</v>
      </c>
      <c r="M30" s="97">
        <f>SUM(M26:M29)</f>
        <v>99005977</v>
      </c>
      <c r="N30" s="96">
        <f>SUM(N26:N29)</f>
        <v>233850000</v>
      </c>
      <c r="O30" s="97">
        <f>SUM(O26:O29)</f>
        <v>219170913</v>
      </c>
      <c r="P30" s="96">
        <f>$H30      +$J30      +$L30      +$N30</f>
        <v>483206000</v>
      </c>
      <c r="Q30" s="97">
        <f>$I30      +$K30      +$M30      +$O30</f>
        <v>442540366</v>
      </c>
      <c r="R30" s="52">
        <f>IF(($L30      =0),0,((($N30      -$L30      )/$L30      )*100))</f>
        <v>125.07868369635311</v>
      </c>
      <c r="S30" s="53">
        <f>IF(($M30      =0),0,((($O30      -$M30      )/$M30      )*100))</f>
        <v>121.37139558756134</v>
      </c>
      <c r="T30" s="52">
        <f>IF($E30   =0,0,($P30   /$E30   )*100)</f>
        <v>76.800790885741165</v>
      </c>
      <c r="U30" s="54">
        <f>IF($E30   =0,0,($Q30   /$E30   )*100)</f>
        <v>70.337392556519092</v>
      </c>
      <c r="V30" s="96">
        <f>SUM(V26:V29)</f>
        <v>1637000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211248000</v>
      </c>
      <c r="C32" s="92">
        <v>-3718000</v>
      </c>
      <c r="D32" s="92"/>
      <c r="E32" s="92">
        <f>$B32      +$C32      +$D32</f>
        <v>207530000</v>
      </c>
      <c r="F32" s="93">
        <v>207530000</v>
      </c>
      <c r="G32" s="94">
        <v>207530000</v>
      </c>
      <c r="H32" s="93">
        <v>94537000</v>
      </c>
      <c r="I32" s="94">
        <v>48263286</v>
      </c>
      <c r="J32" s="93">
        <v>39563000</v>
      </c>
      <c r="K32" s="94">
        <v>70457801</v>
      </c>
      <c r="L32" s="93">
        <v>25012000</v>
      </c>
      <c r="M32" s="94">
        <v>57516675</v>
      </c>
      <c r="N32" s="93">
        <v>10336000</v>
      </c>
      <c r="O32" s="94">
        <v>11987199</v>
      </c>
      <c r="P32" s="93">
        <f>$H32      +$J32      +$L32      +$N32</f>
        <v>169448000</v>
      </c>
      <c r="Q32" s="94">
        <f>$I32      +$K32      +$M32      +$O32</f>
        <v>188224961</v>
      </c>
      <c r="R32" s="48">
        <f>IF(($L32      =0),0,((($N32      -$L32      )/$L32      )*100))</f>
        <v>-58.675835598912521</v>
      </c>
      <c r="S32" s="49">
        <f>IF(($M32      =0),0,((($O32      -$M32      )/$M32      )*100))</f>
        <v>-79.158741356311012</v>
      </c>
      <c r="T32" s="48">
        <f>IF(($E32      =0),0,(($P32      /$E32      )*100))</f>
        <v>81.649881944779068</v>
      </c>
      <c r="U32" s="50">
        <f>IF(($E32      =0),0,(($Q32      /$E32      )*100))</f>
        <v>90.697711656146097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211248000</v>
      </c>
      <c r="C33" s="95">
        <f>C32</f>
        <v>-3718000</v>
      </c>
      <c r="D33" s="95"/>
      <c r="E33" s="95">
        <f>$B33      +$C33      +$D33</f>
        <v>207530000</v>
      </c>
      <c r="F33" s="96">
        <f>F32</f>
        <v>207530000</v>
      </c>
      <c r="G33" s="97">
        <f>G32</f>
        <v>207530000</v>
      </c>
      <c r="H33" s="96">
        <f>H32</f>
        <v>94537000</v>
      </c>
      <c r="I33" s="97">
        <f>I32</f>
        <v>48263286</v>
      </c>
      <c r="J33" s="96">
        <f>J32</f>
        <v>39563000</v>
      </c>
      <c r="K33" s="97">
        <f>K32</f>
        <v>70457801</v>
      </c>
      <c r="L33" s="96">
        <f>L32</f>
        <v>25012000</v>
      </c>
      <c r="M33" s="97">
        <f>M32</f>
        <v>57516675</v>
      </c>
      <c r="N33" s="96">
        <f>N32</f>
        <v>10336000</v>
      </c>
      <c r="O33" s="97">
        <f>O32</f>
        <v>11987199</v>
      </c>
      <c r="P33" s="96">
        <f>$H33      +$J33      +$L33      +$N33</f>
        <v>169448000</v>
      </c>
      <c r="Q33" s="97">
        <f>$I33      +$K33      +$M33      +$O33</f>
        <v>188224961</v>
      </c>
      <c r="R33" s="52">
        <f>IF(($L33      =0),0,((($N33      -$L33      )/$L33      )*100))</f>
        <v>-58.675835598912521</v>
      </c>
      <c r="S33" s="53">
        <f>IF(($M33      =0),0,((($O33      -$M33      )/$M33      )*100))</f>
        <v>-79.158741356311012</v>
      </c>
      <c r="T33" s="52">
        <f>IF($E33   =0,0,($P33   /$E33   )*100)</f>
        <v>81.649881944779068</v>
      </c>
      <c r="U33" s="54">
        <f>IF($E33   =0,0,($Q33   /$E33   )*100)</f>
        <v>90.697711656146097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540146000</v>
      </c>
      <c r="C35" s="92">
        <v>-33911000</v>
      </c>
      <c r="D35" s="92"/>
      <c r="E35" s="92">
        <f>$B35      +$C35      +$D35</f>
        <v>506235000</v>
      </c>
      <c r="F35" s="93">
        <v>506235000</v>
      </c>
      <c r="G35" s="94">
        <v>506235000</v>
      </c>
      <c r="H35" s="93">
        <v>122939000</v>
      </c>
      <c r="I35" s="94">
        <v>83963194</v>
      </c>
      <c r="J35" s="93">
        <v>84042000</v>
      </c>
      <c r="K35" s="94">
        <v>141942362</v>
      </c>
      <c r="L35" s="93">
        <v>105827000</v>
      </c>
      <c r="M35" s="94">
        <v>68467965</v>
      </c>
      <c r="N35" s="93">
        <v>50925000</v>
      </c>
      <c r="O35" s="94">
        <v>136324051</v>
      </c>
      <c r="P35" s="93">
        <f>$H35      +$J35      +$L35      +$N35</f>
        <v>363733000</v>
      </c>
      <c r="Q35" s="94">
        <f>$I35      +$K35      +$M35      +$O35</f>
        <v>430697572</v>
      </c>
      <c r="R35" s="48">
        <f>IF(($L35      =0),0,((($N35      -$L35      )/$L35      )*100))</f>
        <v>-51.879010082493124</v>
      </c>
      <c r="S35" s="49">
        <f>IF(($M35      =0),0,((($O35      -$M35      )/$M35      )*100))</f>
        <v>99.106328046992488</v>
      </c>
      <c r="T35" s="48">
        <f>IF(($E35      =0),0,(($P35      /$E35      )*100))</f>
        <v>71.850622734500774</v>
      </c>
      <c r="U35" s="50">
        <f>IF(($E35      =0),0,(($Q35      /$E35      )*100))</f>
        <v>85.078584451884993</v>
      </c>
      <c r="V35" s="93">
        <v>16183000</v>
      </c>
      <c r="W35" s="94">
        <v>5577000</v>
      </c>
    </row>
    <row r="36" spans="1:23" ht="12.95" customHeight="1" x14ac:dyDescent="0.2">
      <c r="A36" s="47" t="s">
        <v>60</v>
      </c>
      <c r="B36" s="92">
        <v>902524000</v>
      </c>
      <c r="C36" s="92">
        <v>-122619000</v>
      </c>
      <c r="D36" s="92"/>
      <c r="E36" s="92">
        <f>$B36      +$C36      +$D36</f>
        <v>779905000</v>
      </c>
      <c r="F36" s="93">
        <v>779905000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IF(($L36      =0),0,((($N36      -$L36      )/$L36      )*100))</f>
        <v>0</v>
      </c>
      <c r="S36" s="49">
        <f>IF(($M36      =0),0,((($O36      -$M36      )/$M36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IF(($L37      =0),0,((($N37      -$L37      )/$L37      )*100))</f>
        <v>0</v>
      </c>
      <c r="S37" s="49">
        <f>IF(($M37      =0),0,((($O37      -$M37      )/$M37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39000000</v>
      </c>
      <c r="C38" s="92">
        <v>2000000</v>
      </c>
      <c r="D38" s="92"/>
      <c r="E38" s="92">
        <f>$B38      +$C38      +$D38</f>
        <v>41000000</v>
      </c>
      <c r="F38" s="93">
        <v>41000000</v>
      </c>
      <c r="G38" s="94">
        <v>41000000</v>
      </c>
      <c r="H38" s="93">
        <v>3452000</v>
      </c>
      <c r="I38" s="94">
        <v>3686200</v>
      </c>
      <c r="J38" s="93">
        <v>16170000</v>
      </c>
      <c r="K38" s="94">
        <v>12571359</v>
      </c>
      <c r="L38" s="93">
        <v>5374000</v>
      </c>
      <c r="M38" s="94">
        <v>5504561</v>
      </c>
      <c r="N38" s="93">
        <v>13611000</v>
      </c>
      <c r="O38" s="94">
        <v>12046076</v>
      </c>
      <c r="P38" s="93">
        <f>$H38      +$J38      +$L38      +$N38</f>
        <v>38607000</v>
      </c>
      <c r="Q38" s="94">
        <f>$I38      +$K38      +$M38      +$O38</f>
        <v>33808196</v>
      </c>
      <c r="R38" s="48">
        <f>IF(($L38      =0),0,((($N38      -$L38      )/$L38      )*100))</f>
        <v>153.27502791216972</v>
      </c>
      <c r="S38" s="49">
        <f>IF(($M38      =0),0,((($O38      -$M38      )/$M38      )*100))</f>
        <v>118.83808717897757</v>
      </c>
      <c r="T38" s="48">
        <f>IF(($E38      =0),0,(($P38      /$E38      )*100))</f>
        <v>94.163414634146335</v>
      </c>
      <c r="U38" s="50">
        <f>IF(($E38      =0),0,(($Q38      /$E38      )*100))</f>
        <v>82.459014634146342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IF(($L39      =0),0,((($N39      -$L39      )/$L39      )*100))</f>
        <v>0</v>
      </c>
      <c r="S39" s="49">
        <f>IF(($M39      =0),0,((($O39      -$M39      )/$M39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1481670000</v>
      </c>
      <c r="C40" s="95">
        <f>SUM(C35:C39)</f>
        <v>-154530000</v>
      </c>
      <c r="D40" s="95"/>
      <c r="E40" s="95">
        <f>$B40      +$C40      +$D40</f>
        <v>1327140000</v>
      </c>
      <c r="F40" s="96">
        <f>SUM(F35:F39)</f>
        <v>1327140000</v>
      </c>
      <c r="G40" s="97">
        <f>SUM(G35:G39)</f>
        <v>547235000</v>
      </c>
      <c r="H40" s="96">
        <f>SUM(H35:H39)</f>
        <v>126391000</v>
      </c>
      <c r="I40" s="97">
        <f>SUM(I35:I39)</f>
        <v>87649394</v>
      </c>
      <c r="J40" s="96">
        <f>SUM(J35:J39)</f>
        <v>100212000</v>
      </c>
      <c r="K40" s="97">
        <f>SUM(K35:K39)</f>
        <v>154513721</v>
      </c>
      <c r="L40" s="96">
        <f>SUM(L35:L39)</f>
        <v>111201000</v>
      </c>
      <c r="M40" s="97">
        <f>SUM(M35:M39)</f>
        <v>73972526</v>
      </c>
      <c r="N40" s="96">
        <f>SUM(N35:N39)</f>
        <v>64536000</v>
      </c>
      <c r="O40" s="97">
        <f>SUM(O35:O39)</f>
        <v>148370127</v>
      </c>
      <c r="P40" s="96">
        <f>$H40      +$J40      +$L40      +$N40</f>
        <v>402340000</v>
      </c>
      <c r="Q40" s="97">
        <f>$I40      +$K40      +$M40      +$O40</f>
        <v>464505768</v>
      </c>
      <c r="R40" s="52">
        <f>IF(($L40      =0),0,((($N40      -$L40      )/$L40      )*100))</f>
        <v>-41.964550678501098</v>
      </c>
      <c r="S40" s="53">
        <f>IF(($M40      =0),0,((($O40      -$M40      )/$M40      )*100))</f>
        <v>100.57463902206069</v>
      </c>
      <c r="T40" s="52">
        <f>IF((+$E35+$E38) =0,0,(P40   /(+$E35+$E38) )*100)</f>
        <v>73.52234414830923</v>
      </c>
      <c r="U40" s="54">
        <f>IF((+$E35+$E38) =0,0,(Q40   /(+$E35+$E38) )*100)</f>
        <v>84.88232075799246</v>
      </c>
      <c r="V40" s="96">
        <f>SUM(V35:V39)</f>
        <v>16183000</v>
      </c>
      <c r="W40" s="97">
        <f>SUM(W35:W39)</f>
        <v>5577000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IF(($L42      =0),0,((($N42      -$L42      )/$L42      )*100))</f>
        <v>0</v>
      </c>
      <c r="S42" s="49">
        <f>IF(($M42      =0),0,((($O42      -$M42      )/$M42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671217000</v>
      </c>
      <c r="C43" s="92">
        <v>-34765000</v>
      </c>
      <c r="D43" s="92"/>
      <c r="E43" s="92">
        <f>$B43      +$C43      +$D43</f>
        <v>636452000</v>
      </c>
      <c r="F43" s="93">
        <v>636452000</v>
      </c>
      <c r="G43" s="94">
        <v>636452000</v>
      </c>
      <c r="H43" s="93">
        <v>165878000</v>
      </c>
      <c r="I43" s="94">
        <v>97688749</v>
      </c>
      <c r="J43" s="93">
        <v>196444000</v>
      </c>
      <c r="K43" s="94">
        <v>240890084</v>
      </c>
      <c r="L43" s="93">
        <v>147296000</v>
      </c>
      <c r="M43" s="94">
        <v>178244574</v>
      </c>
      <c r="N43" s="93">
        <v>79255000</v>
      </c>
      <c r="O43" s="94">
        <v>48005532</v>
      </c>
      <c r="P43" s="93">
        <f>$H43      +$J43      +$L43      +$N43</f>
        <v>588873000</v>
      </c>
      <c r="Q43" s="94">
        <f>$I43      +$K43      +$M43      +$O43</f>
        <v>564828939</v>
      </c>
      <c r="R43" s="48">
        <f>IF(($L43      =0),0,((($N43      -$L43      )/$L43      )*100))</f>
        <v>-46.19337931783619</v>
      </c>
      <c r="S43" s="49">
        <f>IF(($M43      =0),0,((($O43      -$M43      )/$M43      )*100))</f>
        <v>-73.067605412774029</v>
      </c>
      <c r="T43" s="48">
        <f>IF(($E43      =0),0,(($P43      /$E43      )*100))</f>
        <v>92.52433804905948</v>
      </c>
      <c r="U43" s="50">
        <f>IF(($E43      =0),0,(($Q43      /$E43      )*100))</f>
        <v>88.746510184585802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>$B44      +$C44      +$D44</f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IF(($L44      =0),0,((($N44      -$L44      )/$L44      )*100))</f>
        <v>0</v>
      </c>
      <c r="S44" s="49">
        <f>IF(($M44      =0),0,((($O44      -$M44      )/$M44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IF(($L45      =0),0,((($N45      -$L45      )/$L45      )*100))</f>
        <v>0</v>
      </c>
      <c r="S45" s="49">
        <f>IF(($M45      =0),0,((($O45      -$M45      )/$M45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IF(($L46      =0),0,((($N46      -$L46      )/$L46      )*100))</f>
        <v>0</v>
      </c>
      <c r="S46" s="49">
        <f>IF(($M46      =0),0,((($O46      -$M46      )/$M46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IF(($L47      =0),0,((($N47      -$L47      )/$L47      )*100))</f>
        <v>0</v>
      </c>
      <c r="S47" s="49">
        <f>IF(($M47      =0),0,((($O47      -$M47      )/$M47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IF(($L48      =0),0,((($N48      -$L48      )/$L48      )*100))</f>
        <v>0</v>
      </c>
      <c r="S48" s="49">
        <f>IF(($M48      =0),0,((($O48      -$M48      )/$M48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IF(($L49      =0),0,((($N49      -$L49      )/$L49      )*100))</f>
        <v>0</v>
      </c>
      <c r="S49" s="49">
        <f>IF(($M49      =0),0,((($O49      -$M49      )/$M49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IF(($L50      =0),0,((($N50      -$L50      )/$L50      )*100))</f>
        <v>0</v>
      </c>
      <c r="S50" s="49">
        <f>IF(($M50      =0),0,((($O50      -$M50      )/$M50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940651000</v>
      </c>
      <c r="C51" s="92">
        <v>-59341000</v>
      </c>
      <c r="D51" s="92"/>
      <c r="E51" s="92">
        <f>$B51      +$C51      +$D51</f>
        <v>881310000</v>
      </c>
      <c r="F51" s="93">
        <v>881310000</v>
      </c>
      <c r="G51" s="94">
        <v>881310000</v>
      </c>
      <c r="H51" s="93">
        <v>153748000</v>
      </c>
      <c r="I51" s="94">
        <v>134940196</v>
      </c>
      <c r="J51" s="93">
        <v>200806000</v>
      </c>
      <c r="K51" s="94">
        <v>206540426</v>
      </c>
      <c r="L51" s="93">
        <v>248381000</v>
      </c>
      <c r="M51" s="94">
        <v>190807548</v>
      </c>
      <c r="N51" s="93">
        <v>210294000</v>
      </c>
      <c r="O51" s="94">
        <v>60950123</v>
      </c>
      <c r="P51" s="93">
        <f>$H51      +$J51      +$L51      +$N51</f>
        <v>813229000</v>
      </c>
      <c r="Q51" s="94">
        <f>$I51      +$K51      +$M51      +$O51</f>
        <v>593238293</v>
      </c>
      <c r="R51" s="48">
        <f>IF(($L51      =0),0,((($N51      -$L51      )/$L51      )*100))</f>
        <v>-15.334103655271539</v>
      </c>
      <c r="S51" s="49">
        <f>IF(($M51      =0),0,((($O51      -$M51      )/$M51      )*100))</f>
        <v>-68.056754756892531</v>
      </c>
      <c r="T51" s="48">
        <f>IF(($E51      =0),0,(($P51      /$E51      )*100))</f>
        <v>92.275022409821744</v>
      </c>
      <c r="U51" s="50">
        <f>IF(($E51      =0),0,(($Q51      /$E51      )*100))</f>
        <v>67.313237453336512</v>
      </c>
      <c r="V51" s="93">
        <v>18123000</v>
      </c>
      <c r="W51" s="94">
        <v>6778000</v>
      </c>
    </row>
    <row r="52" spans="1:23" ht="12.95" customHeight="1" x14ac:dyDescent="0.2">
      <c r="A52" s="47" t="s">
        <v>75</v>
      </c>
      <c r="B52" s="92">
        <v>32000000</v>
      </c>
      <c r="C52" s="92">
        <v>177153000</v>
      </c>
      <c r="D52" s="92"/>
      <c r="E52" s="92">
        <f>$B52      +$C52      +$D52</f>
        <v>209153000</v>
      </c>
      <c r="F52" s="93">
        <v>209153000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IF(($L52      =0),0,((($N52      -$L52      )/$L52      )*100))</f>
        <v>0</v>
      </c>
      <c r="S52" s="49">
        <f>IF(($M52      =0),0,((($O52      -$M52      )/$M52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1643868000</v>
      </c>
      <c r="C53" s="95">
        <f>SUM(C42:C52)</f>
        <v>83047000</v>
      </c>
      <c r="D53" s="95"/>
      <c r="E53" s="95">
        <f>$B53      +$C53      +$D53</f>
        <v>1726915000</v>
      </c>
      <c r="F53" s="96">
        <f>SUM(F42:F52)</f>
        <v>1726915000</v>
      </c>
      <c r="G53" s="97">
        <f>SUM(G42:G52)</f>
        <v>1517762000</v>
      </c>
      <c r="H53" s="96">
        <f>SUM(H42:H52)</f>
        <v>319626000</v>
      </c>
      <c r="I53" s="97">
        <f>SUM(I42:I52)</f>
        <v>232628945</v>
      </c>
      <c r="J53" s="96">
        <f>SUM(J42:J52)</f>
        <v>397250000</v>
      </c>
      <c r="K53" s="97">
        <f>SUM(K42:K52)</f>
        <v>447430510</v>
      </c>
      <c r="L53" s="96">
        <f>SUM(L42:L52)</f>
        <v>395677000</v>
      </c>
      <c r="M53" s="97">
        <f>SUM(M42:M52)</f>
        <v>369052122</v>
      </c>
      <c r="N53" s="96">
        <f>SUM(N42:N52)</f>
        <v>289549000</v>
      </c>
      <c r="O53" s="97">
        <f>SUM(O42:O52)</f>
        <v>108955655</v>
      </c>
      <c r="P53" s="96">
        <f>$H53      +$J53      +$L53      +$N53</f>
        <v>1402102000</v>
      </c>
      <c r="Q53" s="97">
        <f>$I53      +$K53      +$M53      +$O53</f>
        <v>1158067232</v>
      </c>
      <c r="R53" s="52">
        <f>IF(($L53      =0),0,((($N53      -$L53      )/$L53      )*100))</f>
        <v>-26.821877440437529</v>
      </c>
      <c r="S53" s="53">
        <f>IF(($M53      =0),0,((($O53      -$M53      )/$M53      )*100))</f>
        <v>-70.476892421174043</v>
      </c>
      <c r="T53" s="52">
        <f>IF((+$E43+$E45+$E47+$E48+$E51) =0,0,(P53   /(+$E43+$E45+$E47+$E48+$E51) )*100)</f>
        <v>92.379569392302614</v>
      </c>
      <c r="U53" s="54">
        <f>IF((+$E43+$E45+$E47+$E48+$E51) =0,0,(Q53   /(+$E43+$E45+$E47+$E48+$E51) )*100)</f>
        <v>76.300976832994891</v>
      </c>
      <c r="V53" s="96">
        <f>SUM(V42:V52)</f>
        <v>18123000</v>
      </c>
      <c r="W53" s="97">
        <f>SUM(W42:W52)</f>
        <v>6778000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IF(($L61      =0),0,((($N61      -$L61      )/$L61      )*100))</f>
        <v>0</v>
      </c>
      <c r="S61" s="49">
        <f>IF(($M61      =0),0,((($O61      -$M61      )/$M61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IF(($L62      =0),0,((($N62      -$L62      )/$L62      )*100))</f>
        <v>0</v>
      </c>
      <c r="S62" s="49">
        <f>IF(($M62      =0),0,((($O62      -$M62      )/$M62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IF(($L63      =0),0,((($N63      -$L63      )/$L63      )*100))</f>
        <v>0</v>
      </c>
      <c r="S63" s="49">
        <f>IF(($M63      =0),0,((($O63      -$M63      )/$M63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IF(($L64      =0),0,((($N64      -$L64      )/$L64      )*100))</f>
        <v>0</v>
      </c>
      <c r="S64" s="49">
        <f>IF(($M64      =0),0,((($O64      -$M64      )/$M64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>
        <v>759318000</v>
      </c>
      <c r="C65" s="92">
        <v>10335000</v>
      </c>
      <c r="D65" s="92"/>
      <c r="E65" s="92">
        <f>$B65      +$C65      +$D65</f>
        <v>769653000</v>
      </c>
      <c r="F65" s="93">
        <v>769653000</v>
      </c>
      <c r="G65" s="94">
        <v>769653000</v>
      </c>
      <c r="H65" s="93">
        <v>94979000</v>
      </c>
      <c r="I65" s="94">
        <v>96628000</v>
      </c>
      <c r="J65" s="93">
        <v>209212000</v>
      </c>
      <c r="K65" s="94">
        <v>173736000</v>
      </c>
      <c r="L65" s="93">
        <v>121677000</v>
      </c>
      <c r="M65" s="94">
        <v>160970000</v>
      </c>
      <c r="N65" s="93">
        <v>343785000</v>
      </c>
      <c r="O65" s="94">
        <v>319806070</v>
      </c>
      <c r="P65" s="93">
        <f>$H65      +$J65      +$L65      +$N65</f>
        <v>769653000</v>
      </c>
      <c r="Q65" s="94">
        <f>$I65      +$K65      +$M65      +$O65</f>
        <v>751140070</v>
      </c>
      <c r="R65" s="48">
        <f>IF(($L65      =0),0,((($N65      -$L65      )/$L65      )*100))</f>
        <v>182.53901723415271</v>
      </c>
      <c r="S65" s="49">
        <f>IF(($M65      =0),0,((($O65      -$M65      )/$M65      )*100))</f>
        <v>98.674330620612537</v>
      </c>
      <c r="T65" s="48">
        <f>IF(($E65      =0),0,(($P65      /$E65      )*100))</f>
        <v>100</v>
      </c>
      <c r="U65" s="50">
        <f>IF(($E65      =0),0,(($Q65      /$E65      )*100))</f>
        <v>97.594639402432009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759318000</v>
      </c>
      <c r="C66" s="95">
        <f>SUM(C61:C65)</f>
        <v>10335000</v>
      </c>
      <c r="D66" s="95"/>
      <c r="E66" s="95">
        <f>$B66      +$C66      +$D66</f>
        <v>769653000</v>
      </c>
      <c r="F66" s="96">
        <f>SUM(F61:F65)</f>
        <v>769653000</v>
      </c>
      <c r="G66" s="97">
        <f>SUM(G61:G65)</f>
        <v>769653000</v>
      </c>
      <c r="H66" s="96">
        <f>SUM(H61:H65)</f>
        <v>94979000</v>
      </c>
      <c r="I66" s="97">
        <f>SUM(I61:I65)</f>
        <v>96628000</v>
      </c>
      <c r="J66" s="96">
        <f>SUM(J61:J65)</f>
        <v>209212000</v>
      </c>
      <c r="K66" s="97">
        <f>SUM(K61:K65)</f>
        <v>173736000</v>
      </c>
      <c r="L66" s="96">
        <f>SUM(L61:L65)</f>
        <v>121677000</v>
      </c>
      <c r="M66" s="97">
        <f>SUM(M61:M65)</f>
        <v>160970000</v>
      </c>
      <c r="N66" s="96">
        <f>SUM(N61:N65)</f>
        <v>343785000</v>
      </c>
      <c r="O66" s="97">
        <f>SUM(O61:O65)</f>
        <v>319806070</v>
      </c>
      <c r="P66" s="96">
        <f>$H66      +$J66      +$L66      +$N66</f>
        <v>769653000</v>
      </c>
      <c r="Q66" s="97">
        <f>$I66      +$K66      +$M66      +$O66</f>
        <v>751140070</v>
      </c>
      <c r="R66" s="52">
        <f>IF(($L66      =0),0,((($N66      -$L66      )/$L66      )*100))</f>
        <v>182.53901723415271</v>
      </c>
      <c r="S66" s="53">
        <f>IF(($M66      =0),0,((($O66      -$M66      )/$M66      )*100))</f>
        <v>98.674330620612537</v>
      </c>
      <c r="T66" s="52">
        <f>IF((+$E61+$E63+$E64++$E65) =0,0,(P66   /(+$E61+$E63+$E64+$E65) )*100)</f>
        <v>100</v>
      </c>
      <c r="U66" s="54">
        <f>IF((+$E61+$E63+$E65) =0,0,(Q66  /(+$E61+$E63+$E65) )*100)</f>
        <v>97.594639402432009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6235828000</v>
      </c>
      <c r="C67" s="104">
        <f>SUM(C9:C14,C17:C23,C26:C29,C32,C35:C39,C42:C52,C55:C58,C61:C65)</f>
        <v>-58309000</v>
      </c>
      <c r="D67" s="104"/>
      <c r="E67" s="104">
        <f>$B67      +$C67      +$D67</f>
        <v>6177519000</v>
      </c>
      <c r="F67" s="105">
        <f>SUM(F9:F14,F17:F23,F26:F29,F32,F35:F39,F42:F52,F55:F58,F61:F65)</f>
        <v>6177469000</v>
      </c>
      <c r="G67" s="106">
        <f>SUM(G9:G14,G17:G23,G26:G29,G32,G35:G39,G42:G52,G55:G58,G61:G65)</f>
        <v>4883522000</v>
      </c>
      <c r="H67" s="105">
        <f>SUM(H9:H14,H17:H23,H26:H29,H32,H35:H39,H42:H52,H55:H58,H61:H65)</f>
        <v>879736000</v>
      </c>
      <c r="I67" s="106">
        <f>SUM(I9:I14,I17:I23,I26:I29,I32,I35:I39,I42:I52,I55:I58,I61:I65)</f>
        <v>716933347</v>
      </c>
      <c r="J67" s="105">
        <f>SUM(J9:J14,J17:J23,J26:J29,J32,J35:J39,J42:J52,J55:J58,J61:J65)</f>
        <v>1060094000</v>
      </c>
      <c r="K67" s="106">
        <f>SUM(K9:K14,K17:K23,K26:K29,K32,K35:K39,K42:K52,K55:K58,K61:K65)</f>
        <v>1509573125</v>
      </c>
      <c r="L67" s="105">
        <f>SUM(L9:L14,L17:L23,L26:L29,L32,L35:L39,L42:L52,L55:L58,L61:L65)</f>
        <v>911939000</v>
      </c>
      <c r="M67" s="106">
        <f>SUM(M9:M14,M17:M23,M26:M29,M32,M35:M39,M42:M52,M55:M58,M61:M65)</f>
        <v>1294866883</v>
      </c>
      <c r="N67" s="105">
        <f>SUM(N9:N14,N17:N23,N26:N29,N32,N35:N39,N42:N52,N55:N58,N61:N65)</f>
        <v>1047443000</v>
      </c>
      <c r="O67" s="106">
        <f>SUM(O9:O14,O17:O23,O26:O29,O32,O35:O39,O42:O52,O55:O58,O61:O65)</f>
        <v>1712152222</v>
      </c>
      <c r="P67" s="105">
        <f>$H67      +$J67      +$L67      +$N67</f>
        <v>3899212000</v>
      </c>
      <c r="Q67" s="106">
        <f>$I67      +$K67      +$M67      +$O67</f>
        <v>5233525577</v>
      </c>
      <c r="R67" s="61">
        <f>IF(($L67      =0),0,((($N67      -$L67      )/$L67      )*100))</f>
        <v>14.858888587942834</v>
      </c>
      <c r="S67" s="62">
        <f>IF(($M67      =0),0,((($O67      -$M67      )/$M67      )*100))</f>
        <v>32.226118721425358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77.145117131932537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103.54424013124444</v>
      </c>
      <c r="V67" s="105">
        <f>SUM(V9:V14,V17:V23,V26:V29,V32,V35:V39,V42:V52,V55:V58,V61:V65)</f>
        <v>2656299000</v>
      </c>
      <c r="W67" s="106">
        <f>SUM(W9:W14,W17:W23,W26:W29,W32,W35:W39,W42:W52,W55:W58,W61:W65)</f>
        <v>1746148000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3890956000</v>
      </c>
      <c r="C69" s="92">
        <v>-270240000</v>
      </c>
      <c r="D69" s="92"/>
      <c r="E69" s="92">
        <f>$B69      +$C69      +$D69</f>
        <v>3620716000</v>
      </c>
      <c r="F69" s="93">
        <v>3620716000</v>
      </c>
      <c r="G69" s="94">
        <v>3620716000</v>
      </c>
      <c r="H69" s="93">
        <v>598461000</v>
      </c>
      <c r="I69" s="94">
        <v>637798526</v>
      </c>
      <c r="J69" s="93">
        <v>1348868000</v>
      </c>
      <c r="K69" s="94">
        <v>1003857204</v>
      </c>
      <c r="L69" s="93">
        <v>605015000</v>
      </c>
      <c r="M69" s="94">
        <v>538377367</v>
      </c>
      <c r="N69" s="93">
        <v>955371000</v>
      </c>
      <c r="O69" s="94">
        <v>413557608</v>
      </c>
      <c r="P69" s="93">
        <f>$H69      +$J69      +$L69      +$N69</f>
        <v>3507715000</v>
      </c>
      <c r="Q69" s="94">
        <f>$I69      +$K69      +$M69      +$O69</f>
        <v>2593590705</v>
      </c>
      <c r="R69" s="48">
        <f>IF(($L69      =0),0,((($N69      -$L69      )/$L69      )*100))</f>
        <v>57.908646893052243</v>
      </c>
      <c r="S69" s="49">
        <f>IF(($M69      =0),0,((($O69      -$M69      )/$M69      )*100))</f>
        <v>-23.184436540401595</v>
      </c>
      <c r="T69" s="48">
        <f>IF(($E69      =0),0,(($P69      /$E69      )*100))</f>
        <v>96.879042708679719</v>
      </c>
      <c r="U69" s="50">
        <f>IF(($E69      =0),0,(($Q69      /$E69      )*100))</f>
        <v>71.631983977754672</v>
      </c>
      <c r="V69" s="93">
        <v>39746000</v>
      </c>
      <c r="W69" s="94">
        <v>19628000</v>
      </c>
    </row>
    <row r="70" spans="1:23" s="64" customFormat="1" ht="12.95" customHeight="1" x14ac:dyDescent="0.2">
      <c r="A70" s="63" t="s">
        <v>89</v>
      </c>
      <c r="B70" s="92"/>
      <c r="C70" s="92">
        <v>10000000</v>
      </c>
      <c r="D70" s="92"/>
      <c r="E70" s="92">
        <f>$B70      +$C70      +$D70</f>
        <v>10000000</v>
      </c>
      <c r="F70" s="93">
        <v>10000000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3890956000</v>
      </c>
      <c r="C71" s="101">
        <f>SUM(C69:C70)</f>
        <v>-260240000</v>
      </c>
      <c r="D71" s="101"/>
      <c r="E71" s="101">
        <f>$B71      +$C71      +$D71</f>
        <v>3630716000</v>
      </c>
      <c r="F71" s="102">
        <f>SUM(F69:F70)</f>
        <v>3630716000</v>
      </c>
      <c r="G71" s="103">
        <f>SUM(G69:G70)</f>
        <v>3620716000</v>
      </c>
      <c r="H71" s="102">
        <f>SUM(H69:H70)</f>
        <v>598461000</v>
      </c>
      <c r="I71" s="103">
        <f>SUM(I69:I70)</f>
        <v>637798526</v>
      </c>
      <c r="J71" s="102">
        <f>SUM(J69:J70)</f>
        <v>1348868000</v>
      </c>
      <c r="K71" s="103">
        <f>SUM(K69:K70)</f>
        <v>1003857204</v>
      </c>
      <c r="L71" s="102">
        <f>SUM(L69:L70)</f>
        <v>605015000</v>
      </c>
      <c r="M71" s="103">
        <f>SUM(M69:M70)</f>
        <v>538377367</v>
      </c>
      <c r="N71" s="102">
        <f>SUM(N69:N70)</f>
        <v>955371000</v>
      </c>
      <c r="O71" s="103">
        <f>SUM(O69:O70)</f>
        <v>413557608</v>
      </c>
      <c r="P71" s="102">
        <f>$H71      +$J71      +$L71      +$N71</f>
        <v>3507715000</v>
      </c>
      <c r="Q71" s="103">
        <f>$I71      +$K71      +$M71      +$O71</f>
        <v>2593590705</v>
      </c>
      <c r="R71" s="57">
        <f>IF(($L71      =0),0,((($N71      -$L71      )/$L71      )*100))</f>
        <v>57.908646893052243</v>
      </c>
      <c r="S71" s="58">
        <f>IF(($M71      =0),0,((($O71      -$M71      )/$M71      )*100))</f>
        <v>-23.184436540401595</v>
      </c>
      <c r="T71" s="57">
        <f>IF(($E69      =0),0,(($P69      /$E69      )*100))</f>
        <v>96.879042708679719</v>
      </c>
      <c r="U71" s="59">
        <f>IF($E69   =0,0,($Q69   /$E69 )*100)</f>
        <v>71.631983977754672</v>
      </c>
      <c r="V71" s="102">
        <f>SUM(V69:V70)</f>
        <v>39746000</v>
      </c>
      <c r="W71" s="103">
        <f>SUM(W69:W70)</f>
        <v>19628000</v>
      </c>
    </row>
    <row r="72" spans="1:23" ht="12.95" customHeight="1" x14ac:dyDescent="0.2">
      <c r="A72" s="60" t="s">
        <v>87</v>
      </c>
      <c r="B72" s="104">
        <f>SUM(B69:B70)</f>
        <v>3890956000</v>
      </c>
      <c r="C72" s="104">
        <f>SUM(C69:C70)</f>
        <v>-260240000</v>
      </c>
      <c r="D72" s="104"/>
      <c r="E72" s="104">
        <f>$B72      +$C72      +$D72</f>
        <v>3630716000</v>
      </c>
      <c r="F72" s="105">
        <f>SUM(F69:F70)</f>
        <v>3630716000</v>
      </c>
      <c r="G72" s="106">
        <f>SUM(G69:G70)</f>
        <v>3620716000</v>
      </c>
      <c r="H72" s="105">
        <f>SUM(H69:H70)</f>
        <v>598461000</v>
      </c>
      <c r="I72" s="106">
        <f>SUM(I69:I70)</f>
        <v>637798526</v>
      </c>
      <c r="J72" s="105">
        <f>SUM(J69:J70)</f>
        <v>1348868000</v>
      </c>
      <c r="K72" s="106">
        <f>SUM(K69:K70)</f>
        <v>1003857204</v>
      </c>
      <c r="L72" s="105">
        <f>SUM(L69:L70)</f>
        <v>605015000</v>
      </c>
      <c r="M72" s="106">
        <f>SUM(M69:M70)</f>
        <v>538377367</v>
      </c>
      <c r="N72" s="105">
        <f>SUM(N69:N70)</f>
        <v>955371000</v>
      </c>
      <c r="O72" s="106">
        <f>SUM(O69:O70)</f>
        <v>413557608</v>
      </c>
      <c r="P72" s="105">
        <f>$H72      +$J72      +$L72      +$N72</f>
        <v>3507715000</v>
      </c>
      <c r="Q72" s="106">
        <f>$I72      +$K72      +$M72      +$O72</f>
        <v>2593590705</v>
      </c>
      <c r="R72" s="61">
        <f>IF(($L72      =0),0,((($N72      -$L72      )/$L72      )*100))</f>
        <v>57.908646893052243</v>
      </c>
      <c r="S72" s="62">
        <f>IF(($M72      =0),0,((($O72      -$M72      )/$M72      )*100))</f>
        <v>-23.184436540401595</v>
      </c>
      <c r="T72" s="61">
        <f>IF(($E69      =0),0,(($P69      /$E69      )*100))</f>
        <v>96.879042708679719</v>
      </c>
      <c r="U72" s="65">
        <f>IF($E69   =0,0,($Q69   /$E69 )*100)</f>
        <v>71.631983977754672</v>
      </c>
      <c r="V72" s="105">
        <f>SUM(V69:V70)</f>
        <v>39746000</v>
      </c>
      <c r="W72" s="106">
        <f>SUM(W69:W70)</f>
        <v>19628000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10126784000</v>
      </c>
      <c r="C73" s="104">
        <f>SUM(C9:C14,C17:C23,C26:C29,C32,C35:C39,C42:C52,C55:C58,C61:C65,C69:C70)</f>
        <v>-318549000</v>
      </c>
      <c r="D73" s="104"/>
      <c r="E73" s="104">
        <f>$B73      +$C73      +$D73</f>
        <v>9808235000</v>
      </c>
      <c r="F73" s="105">
        <f>SUM(F9:F14,F17:F23,F26:F29,F32,F35:F39,F42:F52,F55:F58,F61:F65,F69:F70)</f>
        <v>9808185000</v>
      </c>
      <c r="G73" s="106">
        <f>SUM(G9:G14,G17:G23,G26:G29,G32,G35:G39,G42:G52,G55:G58,G61:G65,G69:G70)</f>
        <v>8504238000</v>
      </c>
      <c r="H73" s="105">
        <f>SUM(H9:H14,H17:H23,H26:H29,H32,H35:H39,H42:H52,H55:H58,H61:H65,H69:H70)</f>
        <v>1478197000</v>
      </c>
      <c r="I73" s="106">
        <f>SUM(I9:I14,I17:I23,I26:I29,I32,I35:I39,I42:I52,I55:I58,I61:I65,I69:I70)</f>
        <v>1354731873</v>
      </c>
      <c r="J73" s="105">
        <f>SUM(J9:J14,J17:J23,J26:J29,J32,J35:J39,J42:J52,J55:J58,J61:J65,J69:J70)</f>
        <v>2408962000</v>
      </c>
      <c r="K73" s="106">
        <f>SUM(K9:K14,K17:K23,K26:K29,K32,K35:K39,K42:K52,K55:K58,K61:K65,K69:K70)</f>
        <v>2513430329</v>
      </c>
      <c r="L73" s="105">
        <f>SUM(L9:L14,L17:L23,L26:L29,L32,L35:L39,L42:L52,L55:L58,L61:L65,L69:L70)</f>
        <v>1516954000</v>
      </c>
      <c r="M73" s="106">
        <f>SUM(M9:M14,M17:M23,M26:M29,M32,M35:M39,M42:M52,M55:M58,M61:M65,M69:M70)</f>
        <v>1833244250</v>
      </c>
      <c r="N73" s="105">
        <f>SUM(N9:N14,N17:N23,N26:N29,N32,N35:N39,N42:N52,N55:N58,N61:N65,N69:N70)</f>
        <v>2002814000</v>
      </c>
      <c r="O73" s="106">
        <f>SUM(O9:O14,O17:O23,O26:O29,O32,O35:O39,O42:O52,O55:O58,O61:O65,O69:O70)</f>
        <v>2125709830</v>
      </c>
      <c r="P73" s="105">
        <f>$H73      +$J73      +$L73      +$N73</f>
        <v>7406927000</v>
      </c>
      <c r="Q73" s="106">
        <f>$I73      +$K73      +$M73      +$O73</f>
        <v>7827116282</v>
      </c>
      <c r="R73" s="61">
        <f>IF(($L73      =0),0,((($N73      -$L73      )/$L73      )*100))</f>
        <v>32.028657427977379</v>
      </c>
      <c r="S73" s="62">
        <f>IF(($M73      =0),0,((($O73      -$M73      )/$M73      )*100))</f>
        <v>15.953443192307844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85.381439895461753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90.225063428649023</v>
      </c>
      <c r="V73" s="105">
        <f>SUM(V9:V14,V17:V23,V26:V29,V32,V35:V39,V42:V52,V55:V58,V61:V65,V69:V70)</f>
        <v>2696045000</v>
      </c>
      <c r="W73" s="106">
        <f>SUM(W9:W14,W17:W23,W26:W29,W32,W35:W39,W42:W52,W55:W58,W61:W65,W69:W70)</f>
        <v>1765776000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IF(($L87      =0),0,((($N87      -$L87      )/$L87      )*100))</f>
        <v>0</v>
      </c>
      <c r="S87" s="90">
        <f>IF(($M87      =0),0,((($O87      -$M87      )/$M87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IF(($L88      =0),0,((($N88      -$L88      )/$L88      )*100))</f>
        <v>0</v>
      </c>
      <c r="S88" s="90">
        <f>IF(($M88      =0),0,((($O88      -$M88      )/$M88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IF(($L89      =0),0,((($N89      -$L89      )/$L89      )*100))</f>
        <v>0</v>
      </c>
      <c r="S89" s="90">
        <f>IF(($M89      =0),0,((($O89      -$M89      )/$M89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IF(($L90      =0),0,((($N90      -$L90      )/$L90      )*100))</f>
        <v>0</v>
      </c>
      <c r="S90" s="90">
        <f>IF(($M90      =0),0,((($O90      -$M90      )/$M90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IF(($L91      =0),0,((($N91      -$L91      )/$L91      )*100))</f>
        <v>0</v>
      </c>
      <c r="S91" s="90">
        <f>IF(($M91      =0),0,((($O91      -$M91      )/$M91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IF(($L92      =0),0,((($N92      -$L92      )/$L92      )*100))</f>
        <v>0</v>
      </c>
      <c r="S92" s="90">
        <f>IF(($M92      =0),0,((($O92      -$M92      )/$M92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IF(($L93      =0),0,((($N93      -$L93      )/$L93      )*100))</f>
        <v>0</v>
      </c>
      <c r="S93" s="90">
        <f>IF(($M93      =0),0,((($O93      -$M93      )/$M93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IF(($L94      =0),0,((($N94      -$L94      )/$L94      )*100))</f>
        <v>0</v>
      </c>
      <c r="S94" s="90">
        <f>IF(($M94      =0),0,((($O94      -$M94      )/$M94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24UG7OWfQa27IKvguzso1JW1VOuAeknmda/YZT2czaIipqQMST2O3SORQPse3cRUZEwS5wL0xxcgtmJJNIacqg==" saltValue="8IaHCEJWL8fv9IrJfTfFCA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F31CD-DB9A-40FD-90D3-3A15AC16ACFE}">
  <sheetPr>
    <pageSetUpPr fitToPage="1"/>
  </sheetPr>
  <dimension ref="A1:W126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1</v>
      </c>
    </row>
    <row r="10" spans="1:23" ht="12.95" customHeight="1" x14ac:dyDescent="0.2">
      <c r="A10" s="47" t="s">
        <v>36</v>
      </c>
      <c r="B10" s="92">
        <v>61520000</v>
      </c>
      <c r="C10" s="92"/>
      <c r="D10" s="92"/>
      <c r="E10" s="92">
        <f>$B10      +$C10      +$D10</f>
        <v>61520000</v>
      </c>
      <c r="F10" s="93">
        <v>61520000</v>
      </c>
      <c r="G10" s="94">
        <v>61520000</v>
      </c>
      <c r="H10" s="93">
        <v>9905000</v>
      </c>
      <c r="I10" s="94">
        <v>8257962</v>
      </c>
      <c r="J10" s="93">
        <v>15401000</v>
      </c>
      <c r="K10" s="94">
        <v>15189323</v>
      </c>
      <c r="L10" s="93">
        <v>10421000</v>
      </c>
      <c r="M10" s="94">
        <v>8592529</v>
      </c>
      <c r="N10" s="93">
        <v>16313000</v>
      </c>
      <c r="O10" s="94">
        <v>19733422</v>
      </c>
      <c r="P10" s="93">
        <f>$H10      +$J10      +$L10      +$N10</f>
        <v>52040000</v>
      </c>
      <c r="Q10" s="94">
        <f>$I10      +$K10      +$M10      +$O10</f>
        <v>51773236</v>
      </c>
      <c r="R10" s="48">
        <f>IF(($L10      =0),0,((($N10      -$L10      )/$L10      )*100))</f>
        <v>56.539679493330773</v>
      </c>
      <c r="S10" s="49">
        <f>IF(($M10      =0),0,((($O10      -$M10      )/$M10      )*100))</f>
        <v>129.65790397681519</v>
      </c>
      <c r="T10" s="48">
        <f>IF(($E10      =0),0,(($P10      /$E10      )*100))</f>
        <v>84.59037711313394</v>
      </c>
      <c r="U10" s="50">
        <f>IF(($E10      =0),0,(($Q10      /$E10      )*100))</f>
        <v>84.156755526658003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14000000</v>
      </c>
      <c r="C11" s="92">
        <v>289000</v>
      </c>
      <c r="D11" s="92"/>
      <c r="E11" s="92">
        <f>$B11      +$C11      +$D11</f>
        <v>14289000</v>
      </c>
      <c r="F11" s="93">
        <v>14289000</v>
      </c>
      <c r="G11" s="94">
        <v>14289000</v>
      </c>
      <c r="H11" s="93">
        <v>2770000</v>
      </c>
      <c r="I11" s="94">
        <v>1031110</v>
      </c>
      <c r="J11" s="93">
        <v>2964000</v>
      </c>
      <c r="K11" s="94">
        <v>3334510</v>
      </c>
      <c r="L11" s="93">
        <v>3931000</v>
      </c>
      <c r="M11" s="94">
        <v>2328575</v>
      </c>
      <c r="N11" s="93">
        <v>4163000</v>
      </c>
      <c r="O11" s="94">
        <v>4555888</v>
      </c>
      <c r="P11" s="93">
        <f>$H11      +$J11      +$L11      +$N11</f>
        <v>13828000</v>
      </c>
      <c r="Q11" s="94">
        <f>$I11      +$K11      +$M11      +$O11</f>
        <v>11250083</v>
      </c>
      <c r="R11" s="48">
        <f>IF(($L11      =0),0,((($N11      -$L11      )/$L11      )*100))</f>
        <v>5.9018061561943522</v>
      </c>
      <c r="S11" s="49">
        <f>IF(($M11      =0),0,((($O11      -$M11      )/$M11      )*100))</f>
        <v>95.651331823110695</v>
      </c>
      <c r="T11" s="48">
        <f>IF(($E11      =0),0,(($P11      /$E11      )*100))</f>
        <v>96.773742039330955</v>
      </c>
      <c r="U11" s="50">
        <f>IF(($E11      =0),0,(($Q11      /$E11      )*100))</f>
        <v>78.732472531317796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IF(($L12      =0),0,((($N12      -$L12      )/$L12      )*100))</f>
        <v>0</v>
      </c>
      <c r="S12" s="49">
        <f>IF(($M12      =0),0,((($O12      -$M12      )/$M12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57168000</v>
      </c>
      <c r="C13" s="92">
        <v>10503000</v>
      </c>
      <c r="D13" s="92"/>
      <c r="E13" s="92">
        <f>$B13      +$C13      +$D13</f>
        <v>67671000</v>
      </c>
      <c r="F13" s="93">
        <v>67671000</v>
      </c>
      <c r="G13" s="94">
        <v>67671000</v>
      </c>
      <c r="H13" s="93">
        <v>9430000</v>
      </c>
      <c r="I13" s="94">
        <v>3071693</v>
      </c>
      <c r="J13" s="93">
        <v>2440000</v>
      </c>
      <c r="K13" s="94">
        <v>14946443</v>
      </c>
      <c r="L13" s="93">
        <v>9732000</v>
      </c>
      <c r="M13" s="94">
        <v>2370403</v>
      </c>
      <c r="N13" s="93">
        <v>37714000</v>
      </c>
      <c r="O13" s="94">
        <v>-1455607</v>
      </c>
      <c r="P13" s="93">
        <f>$H13      +$J13      +$L13      +$N13</f>
        <v>59316000</v>
      </c>
      <c r="Q13" s="94">
        <f>$I13      +$K13      +$M13      +$O13</f>
        <v>18932932</v>
      </c>
      <c r="R13" s="48">
        <f>IF(($L13      =0),0,((($N13      -$L13      )/$L13      )*100))</f>
        <v>287.52568845047267</v>
      </c>
      <c r="S13" s="49">
        <f>IF(($M13      =0),0,((($O13      -$M13      )/$M13      )*100))</f>
        <v>-161.40757499885041</v>
      </c>
      <c r="T13" s="48">
        <f>IF(($E13      =0),0,(($P13      /$E13      )*100))</f>
        <v>87.653500022166071</v>
      </c>
      <c r="U13" s="50">
        <f>IF(($E13      =0),0,(($Q13      /$E13      )*100))</f>
        <v>27.977910774186874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3600000</v>
      </c>
      <c r="C14" s="92">
        <v>-2393000</v>
      </c>
      <c r="D14" s="92"/>
      <c r="E14" s="92">
        <f>$B14      +$C14      +$D14</f>
        <v>1207000</v>
      </c>
      <c r="F14" s="93">
        <v>1207000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IF(($L14      =0),0,((($N14      -$L14      )/$L14      )*100))</f>
        <v>0</v>
      </c>
      <c r="S14" s="49">
        <f>IF(($M14      =0),0,((($O14      -$M14      )/$M14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136288000</v>
      </c>
      <c r="C15" s="95">
        <f>SUM(C9:C14)</f>
        <v>8399000</v>
      </c>
      <c r="D15" s="95"/>
      <c r="E15" s="95">
        <f>$B15      +$C15      +$D15</f>
        <v>144687000</v>
      </c>
      <c r="F15" s="96">
        <f>SUM(F9:F14)</f>
        <v>144687000</v>
      </c>
      <c r="G15" s="97">
        <f>SUM(G9:G14)</f>
        <v>143480000</v>
      </c>
      <c r="H15" s="96">
        <f>SUM(H9:H14)</f>
        <v>22105000</v>
      </c>
      <c r="I15" s="97">
        <f>SUM(I9:I14)</f>
        <v>12360765</v>
      </c>
      <c r="J15" s="96">
        <f>SUM(J9:J14)</f>
        <v>20805000</v>
      </c>
      <c r="K15" s="97">
        <f>SUM(K9:K14)</f>
        <v>33470276</v>
      </c>
      <c r="L15" s="96">
        <f>SUM(L9:L14)</f>
        <v>24084000</v>
      </c>
      <c r="M15" s="97">
        <f>SUM(M9:M14)</f>
        <v>13291507</v>
      </c>
      <c r="N15" s="96">
        <f>SUM(N9:N14)</f>
        <v>58190000</v>
      </c>
      <c r="O15" s="97">
        <f>SUM(O9:O14)</f>
        <v>22833703</v>
      </c>
      <c r="P15" s="96">
        <f>$H15      +$J15      +$L15      +$N15</f>
        <v>125184000</v>
      </c>
      <c r="Q15" s="97">
        <f>$I15      +$K15      +$M15      +$O15</f>
        <v>81956251</v>
      </c>
      <c r="R15" s="52">
        <f>IF(($L15      =0),0,((($N15      -$L15      )/$L15      )*100))</f>
        <v>141.61268892210597</v>
      </c>
      <c r="S15" s="53">
        <f>IF(($M15      =0),0,((($O15      -$M15      )/$M15      )*100))</f>
        <v>71.791678701293989</v>
      </c>
      <c r="T15" s="52">
        <f>IF((SUM($E9:$E13))=0,0,(P15/(SUM($E9:$E13))*100))</f>
        <v>87.248396989127414</v>
      </c>
      <c r="U15" s="54">
        <f>IF((SUM($E9:$E13))=0,0,(Q15/(SUM($E9:$E13))*100))</f>
        <v>57.120331056593251</v>
      </c>
      <c r="V15" s="96">
        <f>SUM(V9:V14)</f>
        <v>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435949000</v>
      </c>
      <c r="C17" s="92"/>
      <c r="D17" s="92"/>
      <c r="E17" s="92">
        <f>$B17      +$C17      +$D17</f>
        <v>435949000</v>
      </c>
      <c r="F17" s="93">
        <v>435949000</v>
      </c>
      <c r="G17" s="94">
        <v>435949000</v>
      </c>
      <c r="H17" s="93">
        <v>77851000</v>
      </c>
      <c r="I17" s="94">
        <v>78429479</v>
      </c>
      <c r="J17" s="93">
        <v>133738000</v>
      </c>
      <c r="K17" s="94">
        <v>126825065</v>
      </c>
      <c r="L17" s="93">
        <v>81756000</v>
      </c>
      <c r="M17" s="94">
        <v>83739635</v>
      </c>
      <c r="N17" s="93">
        <v>142053000</v>
      </c>
      <c r="O17" s="94">
        <v>146426936</v>
      </c>
      <c r="P17" s="93">
        <f>$H17      +$J17      +$L17      +$N17</f>
        <v>435398000</v>
      </c>
      <c r="Q17" s="94">
        <f>$I17      +$K17      +$M17      +$O17</f>
        <v>435421115</v>
      </c>
      <c r="R17" s="48">
        <f>IF(($L17      =0),0,((($N17      -$L17      )/$L17      )*100))</f>
        <v>73.752385146044332</v>
      </c>
      <c r="S17" s="49">
        <f>IF(($M17      =0),0,((($O17      -$M17      )/$M17      )*100))</f>
        <v>74.859773391656176</v>
      </c>
      <c r="T17" s="48">
        <f>IF(($E17      =0),0,(($P17      /$E17      )*100))</f>
        <v>99.873609068950728</v>
      </c>
      <c r="U17" s="50">
        <f>IF(($E17      =0),0,(($Q17      /$E17      )*100))</f>
        <v>99.878911294669791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IF(($L18      =0),0,((($N18      -$L18      )/$L18      )*100))</f>
        <v>0</v>
      </c>
      <c r="S18" s="49">
        <f>IF(($M18      =0),0,((($O18      -$M18      )/$M18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30966000</v>
      </c>
      <c r="C19" s="92"/>
      <c r="D19" s="92"/>
      <c r="E19" s="92">
        <f>$B19      +$C19      +$D19</f>
        <v>30966000</v>
      </c>
      <c r="F19" s="93">
        <v>30966000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IF(($L19      =0),0,((($N19      -$L19      )/$L19      )*100))</f>
        <v>0</v>
      </c>
      <c r="S19" s="49">
        <f>IF(($M19      =0),0,((($O19      -$M19      )/$M19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>
        <v>40404000</v>
      </c>
      <c r="C20" s="92">
        <v>66878000</v>
      </c>
      <c r="D20" s="92"/>
      <c r="E20" s="92">
        <f>$B20      +$C20      +$D20</f>
        <v>107282000</v>
      </c>
      <c r="F20" s="93">
        <v>107282000</v>
      </c>
      <c r="G20" s="94">
        <v>107282000</v>
      </c>
      <c r="H20" s="93">
        <v>7117000</v>
      </c>
      <c r="I20" s="94">
        <v>2971756</v>
      </c>
      <c r="J20" s="93">
        <v>21956000</v>
      </c>
      <c r="K20" s="94">
        <v>7840454</v>
      </c>
      <c r="L20" s="93"/>
      <c r="M20" s="94">
        <v>6835154</v>
      </c>
      <c r="N20" s="93">
        <v>32731000</v>
      </c>
      <c r="O20" s="94">
        <v>42411614</v>
      </c>
      <c r="P20" s="93">
        <f>$H20      +$J20      +$L20      +$N20</f>
        <v>61804000</v>
      </c>
      <c r="Q20" s="94">
        <f>$I20      +$K20      +$M20      +$O20</f>
        <v>60058978</v>
      </c>
      <c r="R20" s="48">
        <f>IF(($L20      =0),0,((($N20      -$L20      )/$L20      )*100))</f>
        <v>0</v>
      </c>
      <c r="S20" s="49">
        <f>IF(($M20      =0),0,((($O20      -$M20      )/$M20      )*100))</f>
        <v>520.49244245264993</v>
      </c>
      <c r="T20" s="48">
        <f>IF(($E20      =0),0,(($P20      /$E20      )*100))</f>
        <v>57.608918551108289</v>
      </c>
      <c r="U20" s="50">
        <f>IF(($E20      =0),0,(($Q20      /$E20      )*100))</f>
        <v>55.982343729609816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>
        <v>113613000</v>
      </c>
      <c r="D21" s="92"/>
      <c r="E21" s="92">
        <f>$B21      +$C21      +$D21</f>
        <v>113613000</v>
      </c>
      <c r="F21" s="93">
        <v>113613000</v>
      </c>
      <c r="G21" s="94">
        <v>113613000</v>
      </c>
      <c r="H21" s="93"/>
      <c r="I21" s="94"/>
      <c r="J21" s="93"/>
      <c r="K21" s="94"/>
      <c r="L21" s="93"/>
      <c r="M21" s="94"/>
      <c r="N21" s="93"/>
      <c r="O21" s="94">
        <v>2157649</v>
      </c>
      <c r="P21" s="93">
        <f>$H21      +$J21      +$L21      +$N21</f>
        <v>0</v>
      </c>
      <c r="Q21" s="94">
        <f>$I21      +$K21      +$M21      +$O21</f>
        <v>2157649</v>
      </c>
      <c r="R21" s="48">
        <f>IF(($L21      =0),0,((($N21      -$L21      )/$L21      )*100))</f>
        <v>0</v>
      </c>
      <c r="S21" s="49">
        <f>IF(($M21      =0),0,((($O21      -$M21      )/$M21      )*100))</f>
        <v>0</v>
      </c>
      <c r="T21" s="48">
        <f>IF(($E21      =0),0,(($P21      /$E21      )*100))</f>
        <v>0</v>
      </c>
      <c r="U21" s="50">
        <f>IF(($E21      =0),0,(($Q21      /$E21      )*100))</f>
        <v>1.8991215793967238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IF(($L22      =0),0,((($N22      -$L22      )/$L22      )*100))</f>
        <v>0</v>
      </c>
      <c r="S22" s="49">
        <f>IF(($M22      =0),0,((($O22      -$M22      )/$M22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IF(($L23      =0),0,((($N23      -$L23      )/$L23      )*100))</f>
        <v>0</v>
      </c>
      <c r="S23" s="49">
        <f>IF(($M23      =0),0,((($O23      -$M23      )/$M23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507319000</v>
      </c>
      <c r="C24" s="95">
        <f>SUM(C17:C23)</f>
        <v>180491000</v>
      </c>
      <c r="D24" s="95"/>
      <c r="E24" s="95">
        <f>$B24      +$C24      +$D24</f>
        <v>687810000</v>
      </c>
      <c r="F24" s="96">
        <f>SUM(F17:F23)</f>
        <v>687810000</v>
      </c>
      <c r="G24" s="97">
        <f>SUM(G17:G23)</f>
        <v>656844000</v>
      </c>
      <c r="H24" s="96">
        <f>SUM(H17:H23)</f>
        <v>84968000</v>
      </c>
      <c r="I24" s="97">
        <f>SUM(I17:I23)</f>
        <v>81401235</v>
      </c>
      <c r="J24" s="96">
        <f>SUM(J17:J23)</f>
        <v>155694000</v>
      </c>
      <c r="K24" s="97">
        <f>SUM(K17:K23)</f>
        <v>134665519</v>
      </c>
      <c r="L24" s="96">
        <f>SUM(L17:L23)</f>
        <v>81756000</v>
      </c>
      <c r="M24" s="97">
        <f>SUM(M17:M23)</f>
        <v>90574789</v>
      </c>
      <c r="N24" s="96">
        <f>SUM(N17:N23)</f>
        <v>174784000</v>
      </c>
      <c r="O24" s="97">
        <f>SUM(O17:O23)</f>
        <v>190996199</v>
      </c>
      <c r="P24" s="96">
        <f>$H24      +$J24      +$L24      +$N24</f>
        <v>497202000</v>
      </c>
      <c r="Q24" s="97">
        <f>$I24      +$K24      +$M24      +$O24</f>
        <v>497637742</v>
      </c>
      <c r="R24" s="52">
        <f>IF(($L24      =0),0,((($N24      -$L24      )/$L24      )*100))</f>
        <v>113.78736728802778</v>
      </c>
      <c r="S24" s="53">
        <f>IF(($M24      =0),0,((($O24      -$M24      )/$M24      )*100))</f>
        <v>110.87126021347949</v>
      </c>
      <c r="T24" s="52">
        <f>IF(($E24-$E19-$E23)   =0,0,($P24   /($E24-$E19-$E23)   )*100)</f>
        <v>75.695598955003021</v>
      </c>
      <c r="U24" s="54">
        <f>IF(($E24-$E19-$E23)   =0,0,($Q24   /($E24-$E19-$E23)   )*100)</f>
        <v>75.761937689923329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213978000</v>
      </c>
      <c r="C28" s="92">
        <v>-50000000</v>
      </c>
      <c r="D28" s="92"/>
      <c r="E28" s="92">
        <f>$B28      +$C28      +$D28</f>
        <v>163978000</v>
      </c>
      <c r="F28" s="93">
        <v>163978000</v>
      </c>
      <c r="G28" s="94">
        <v>163978000</v>
      </c>
      <c r="H28" s="93">
        <v>11136000</v>
      </c>
      <c r="I28" s="94">
        <v>11483464</v>
      </c>
      <c r="J28" s="93">
        <v>48645000</v>
      </c>
      <c r="K28" s="94">
        <v>48319387</v>
      </c>
      <c r="L28" s="93">
        <v>26225000</v>
      </c>
      <c r="M28" s="94">
        <v>26225364</v>
      </c>
      <c r="N28" s="93">
        <v>58407000</v>
      </c>
      <c r="O28" s="94">
        <v>60237102</v>
      </c>
      <c r="P28" s="93">
        <f>$H28      +$J28      +$L28      +$N28</f>
        <v>144413000</v>
      </c>
      <c r="Q28" s="94">
        <f>$I28      +$K28      +$M28      +$O28</f>
        <v>146265317</v>
      </c>
      <c r="R28" s="48">
        <f>IF(($L28      =0),0,((($N28      -$L28      )/$L28      )*100))</f>
        <v>122.71496663489036</v>
      </c>
      <c r="S28" s="49">
        <f>IF(($M28      =0),0,((($O28      -$M28      )/$M28      )*100))</f>
        <v>129.69024185898812</v>
      </c>
      <c r="T28" s="48">
        <f>IF(($E28      =0),0,(($P28      /$E28      )*100))</f>
        <v>88.068521387015323</v>
      </c>
      <c r="U28" s="50">
        <f>IF(($E28      =0),0,(($Q28      /$E28      )*100))</f>
        <v>89.198134505848344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>
        <v>12137000</v>
      </c>
      <c r="C29" s="92">
        <v>429000</v>
      </c>
      <c r="D29" s="92"/>
      <c r="E29" s="92">
        <f>$B29      +$C29      +$D29</f>
        <v>12566000</v>
      </c>
      <c r="F29" s="93">
        <v>12566000</v>
      </c>
      <c r="G29" s="94">
        <v>12566000</v>
      </c>
      <c r="H29" s="93">
        <v>2685000</v>
      </c>
      <c r="I29" s="94">
        <v>1749624</v>
      </c>
      <c r="J29" s="93">
        <v>3023000</v>
      </c>
      <c r="K29" s="94">
        <v>1325706</v>
      </c>
      <c r="L29" s="93">
        <v>1939000</v>
      </c>
      <c r="M29" s="94">
        <v>2189844</v>
      </c>
      <c r="N29" s="93">
        <v>4780000</v>
      </c>
      <c r="O29" s="94">
        <v>2869003</v>
      </c>
      <c r="P29" s="93">
        <f>$H29      +$J29      +$L29      +$N29</f>
        <v>12427000</v>
      </c>
      <c r="Q29" s="94">
        <f>$I29      +$K29      +$M29      +$O29</f>
        <v>8134177</v>
      </c>
      <c r="R29" s="48">
        <f>IF(($L29      =0),0,((($N29      -$L29      )/$L29      )*100))</f>
        <v>146.51882413615266</v>
      </c>
      <c r="S29" s="49">
        <f>IF(($M29      =0),0,((($O29      -$M29      )/$M29      )*100))</f>
        <v>31.014035702999848</v>
      </c>
      <c r="T29" s="48">
        <f>IF(($E29      =0),0,(($P29      /$E29      )*100))</f>
        <v>98.893840522043604</v>
      </c>
      <c r="U29" s="50">
        <f>IF(($E29      =0),0,(($Q29      /$E29      )*100))</f>
        <v>64.731632977876814</v>
      </c>
      <c r="V29" s="93">
        <v>45000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226115000</v>
      </c>
      <c r="C30" s="95">
        <f>SUM(C26:C29)</f>
        <v>-49571000</v>
      </c>
      <c r="D30" s="95"/>
      <c r="E30" s="95">
        <f>$B30      +$C30      +$D30</f>
        <v>176544000</v>
      </c>
      <c r="F30" s="96">
        <f>SUM(F26:F29)</f>
        <v>176544000</v>
      </c>
      <c r="G30" s="97">
        <f>SUM(G26:G29)</f>
        <v>176544000</v>
      </c>
      <c r="H30" s="96">
        <f>SUM(H26:H29)</f>
        <v>13821000</v>
      </c>
      <c r="I30" s="97">
        <f>SUM(I26:I29)</f>
        <v>13233088</v>
      </c>
      <c r="J30" s="96">
        <f>SUM(J26:J29)</f>
        <v>51668000</v>
      </c>
      <c r="K30" s="97">
        <f>SUM(K26:K29)</f>
        <v>49645093</v>
      </c>
      <c r="L30" s="96">
        <f>SUM(L26:L29)</f>
        <v>28164000</v>
      </c>
      <c r="M30" s="97">
        <f>SUM(M26:M29)</f>
        <v>28415208</v>
      </c>
      <c r="N30" s="96">
        <f>SUM(N26:N29)</f>
        <v>63187000</v>
      </c>
      <c r="O30" s="97">
        <f>SUM(O26:O29)</f>
        <v>63106105</v>
      </c>
      <c r="P30" s="96">
        <f>$H30      +$J30      +$L30      +$N30</f>
        <v>156840000</v>
      </c>
      <c r="Q30" s="97">
        <f>$I30      +$K30      +$M30      +$O30</f>
        <v>154399494</v>
      </c>
      <c r="R30" s="52">
        <f>IF(($L30      =0),0,((($N30      -$L30      )/$L30      )*100))</f>
        <v>124.35378497372531</v>
      </c>
      <c r="S30" s="53">
        <f>IF(($M30      =0),0,((($O30      -$M30      )/$M30      )*100))</f>
        <v>122.08566975825059</v>
      </c>
      <c r="T30" s="52">
        <f>IF($E30   =0,0,($P30   /$E30   )*100)</f>
        <v>88.839042958129426</v>
      </c>
      <c r="U30" s="54">
        <f>IF($E30   =0,0,($Q30   /$E30   )*100)</f>
        <v>87.456664627514954</v>
      </c>
      <c r="V30" s="96">
        <f>SUM(V26:V29)</f>
        <v>45000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88446000</v>
      </c>
      <c r="C32" s="92">
        <v>-3620000</v>
      </c>
      <c r="D32" s="92"/>
      <c r="E32" s="92">
        <f>$B32      +$C32      +$D32</f>
        <v>84826000</v>
      </c>
      <c r="F32" s="93">
        <v>84826000</v>
      </c>
      <c r="G32" s="94">
        <v>84826000</v>
      </c>
      <c r="H32" s="93">
        <v>23496000</v>
      </c>
      <c r="I32" s="94">
        <v>18644383</v>
      </c>
      <c r="J32" s="93">
        <v>23064000</v>
      </c>
      <c r="K32" s="94">
        <v>30355851</v>
      </c>
      <c r="L32" s="93">
        <v>16362000</v>
      </c>
      <c r="M32" s="94">
        <v>22021754</v>
      </c>
      <c r="N32" s="93">
        <v>12512000</v>
      </c>
      <c r="O32" s="94">
        <v>18740010</v>
      </c>
      <c r="P32" s="93">
        <f>$H32      +$J32      +$L32      +$N32</f>
        <v>75434000</v>
      </c>
      <c r="Q32" s="94">
        <f>$I32      +$K32      +$M32      +$O32</f>
        <v>89761998</v>
      </c>
      <c r="R32" s="48">
        <f>IF(($L32      =0),0,((($N32      -$L32      )/$L32      )*100))</f>
        <v>-23.530130790856862</v>
      </c>
      <c r="S32" s="49">
        <f>IF(($M32      =0),0,((($O32      -$M32      )/$M32      )*100))</f>
        <v>-14.902282533898074</v>
      </c>
      <c r="T32" s="48">
        <f>IF(($E32      =0),0,(($P32      /$E32      )*100))</f>
        <v>88.927923042463391</v>
      </c>
      <c r="U32" s="50">
        <f>IF(($E32      =0),0,(($Q32      /$E32      )*100))</f>
        <v>105.81896824086954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88446000</v>
      </c>
      <c r="C33" s="95">
        <f>C32</f>
        <v>-3620000</v>
      </c>
      <c r="D33" s="95"/>
      <c r="E33" s="95">
        <f>$B33      +$C33      +$D33</f>
        <v>84826000</v>
      </c>
      <c r="F33" s="96">
        <f>F32</f>
        <v>84826000</v>
      </c>
      <c r="G33" s="97">
        <f>G32</f>
        <v>84826000</v>
      </c>
      <c r="H33" s="96">
        <f>H32</f>
        <v>23496000</v>
      </c>
      <c r="I33" s="97">
        <f>I32</f>
        <v>18644383</v>
      </c>
      <c r="J33" s="96">
        <f>J32</f>
        <v>23064000</v>
      </c>
      <c r="K33" s="97">
        <f>K32</f>
        <v>30355851</v>
      </c>
      <c r="L33" s="96">
        <f>L32</f>
        <v>16362000</v>
      </c>
      <c r="M33" s="97">
        <f>M32</f>
        <v>22021754</v>
      </c>
      <c r="N33" s="96">
        <f>N32</f>
        <v>12512000</v>
      </c>
      <c r="O33" s="97">
        <f>O32</f>
        <v>18740010</v>
      </c>
      <c r="P33" s="96">
        <f>$H33      +$J33      +$L33      +$N33</f>
        <v>75434000</v>
      </c>
      <c r="Q33" s="97">
        <f>$I33      +$K33      +$M33      +$O33</f>
        <v>89761998</v>
      </c>
      <c r="R33" s="52">
        <f>IF(($L33      =0),0,((($N33      -$L33      )/$L33      )*100))</f>
        <v>-23.530130790856862</v>
      </c>
      <c r="S33" s="53">
        <f>IF(($M33      =0),0,((($O33      -$M33      )/$M33      )*100))</f>
        <v>-14.902282533898074</v>
      </c>
      <c r="T33" s="52">
        <f>IF($E33   =0,0,($P33   /$E33   )*100)</f>
        <v>88.927923042463391</v>
      </c>
      <c r="U33" s="54">
        <f>IF($E33   =0,0,($Q33   /$E33   )*100)</f>
        <v>105.81896824086954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344014000</v>
      </c>
      <c r="C35" s="92">
        <v>-16467000</v>
      </c>
      <c r="D35" s="92"/>
      <c r="E35" s="92">
        <f>$B35      +$C35      +$D35</f>
        <v>327547000</v>
      </c>
      <c r="F35" s="93">
        <v>327547000</v>
      </c>
      <c r="G35" s="94">
        <v>327547000</v>
      </c>
      <c r="H35" s="93">
        <v>15537000</v>
      </c>
      <c r="I35" s="94">
        <v>44036279</v>
      </c>
      <c r="J35" s="93">
        <v>106853000</v>
      </c>
      <c r="K35" s="94">
        <v>96587339</v>
      </c>
      <c r="L35" s="93">
        <v>77484000</v>
      </c>
      <c r="M35" s="94">
        <v>56225266</v>
      </c>
      <c r="N35" s="93">
        <v>75881000</v>
      </c>
      <c r="O35" s="94">
        <v>74481905</v>
      </c>
      <c r="P35" s="93">
        <f>$H35      +$J35      +$L35      +$N35</f>
        <v>275755000</v>
      </c>
      <c r="Q35" s="94">
        <f>$I35      +$K35      +$M35      +$O35</f>
        <v>271330789</v>
      </c>
      <c r="R35" s="48">
        <f>IF(($L35      =0),0,((($N35      -$L35      )/$L35      )*100))</f>
        <v>-2.0688142068039856</v>
      </c>
      <c r="S35" s="49">
        <f>IF(($M35      =0),0,((($O35      -$M35      )/$M35      )*100))</f>
        <v>32.470524906009338</v>
      </c>
      <c r="T35" s="48">
        <f>IF(($E35      =0),0,(($P35      /$E35      )*100))</f>
        <v>84.18791806977319</v>
      </c>
      <c r="U35" s="50">
        <f>IF(($E35      =0),0,(($Q35      /$E35      )*100))</f>
        <v>82.83720779002708</v>
      </c>
      <c r="V35" s="93">
        <v>46099000</v>
      </c>
      <c r="W35" s="94" t="s">
        <v>1</v>
      </c>
    </row>
    <row r="36" spans="1:23" ht="12.95" customHeight="1" x14ac:dyDescent="0.2">
      <c r="A36" s="47" t="s">
        <v>60</v>
      </c>
      <c r="B36" s="92">
        <v>503223000</v>
      </c>
      <c r="C36" s="92">
        <v>53600000</v>
      </c>
      <c r="D36" s="92"/>
      <c r="E36" s="92">
        <f>$B36      +$C36      +$D36</f>
        <v>556823000</v>
      </c>
      <c r="F36" s="93">
        <v>487795000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IF(($L36      =0),0,((($N36      -$L36      )/$L36      )*100))</f>
        <v>0</v>
      </c>
      <c r="S36" s="49">
        <f>IF(($M36      =0),0,((($O36      -$M36      )/$M36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IF(($L37      =0),0,((($N37      -$L37      )/$L37      )*100))</f>
        <v>0</v>
      </c>
      <c r="S37" s="49">
        <f>IF(($M37      =0),0,((($O37      -$M37      )/$M37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27600000</v>
      </c>
      <c r="C38" s="92">
        <v>5000000</v>
      </c>
      <c r="D38" s="92"/>
      <c r="E38" s="92">
        <f>$B38      +$C38      +$D38</f>
        <v>32600000</v>
      </c>
      <c r="F38" s="93">
        <v>34600000</v>
      </c>
      <c r="G38" s="94">
        <v>34600000</v>
      </c>
      <c r="H38" s="93"/>
      <c r="I38" s="94">
        <v>1464538</v>
      </c>
      <c r="J38" s="93">
        <v>9425000</v>
      </c>
      <c r="K38" s="94">
        <v>4746934</v>
      </c>
      <c r="L38" s="93">
        <v>5957000</v>
      </c>
      <c r="M38" s="94">
        <v>5317446</v>
      </c>
      <c r="N38" s="93">
        <v>11753000</v>
      </c>
      <c r="O38" s="94">
        <v>19468152</v>
      </c>
      <c r="P38" s="93">
        <f>$H38      +$J38      +$L38      +$N38</f>
        <v>27135000</v>
      </c>
      <c r="Q38" s="94">
        <f>$I38      +$K38      +$M38      +$O38</f>
        <v>30997070</v>
      </c>
      <c r="R38" s="48">
        <f>IF(($L38      =0),0,((($N38      -$L38      )/$L38      )*100))</f>
        <v>97.297297297297305</v>
      </c>
      <c r="S38" s="49">
        <f>IF(($M38      =0),0,((($O38      -$M38      )/$M38      )*100))</f>
        <v>266.11847116077905</v>
      </c>
      <c r="T38" s="48">
        <f>IF(($E38      =0),0,(($P38      /$E38      )*100))</f>
        <v>83.236196319018404</v>
      </c>
      <c r="U38" s="50">
        <f>IF(($E38      =0),0,(($Q38      /$E38      )*100))</f>
        <v>95.083036809815951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IF(($L39      =0),0,((($N39      -$L39      )/$L39      )*100))</f>
        <v>0</v>
      </c>
      <c r="S39" s="49">
        <f>IF(($M39      =0),0,((($O39      -$M39      )/$M39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874837000</v>
      </c>
      <c r="C40" s="95">
        <f>SUM(C35:C39)</f>
        <v>42133000</v>
      </c>
      <c r="D40" s="95"/>
      <c r="E40" s="95">
        <f>$B40      +$C40      +$D40</f>
        <v>916970000</v>
      </c>
      <c r="F40" s="96">
        <f>SUM(F35:F39)</f>
        <v>849942000</v>
      </c>
      <c r="G40" s="97">
        <f>SUM(G35:G39)</f>
        <v>362147000</v>
      </c>
      <c r="H40" s="96">
        <f>SUM(H35:H39)</f>
        <v>15537000</v>
      </c>
      <c r="I40" s="97">
        <f>SUM(I35:I39)</f>
        <v>45500817</v>
      </c>
      <c r="J40" s="96">
        <f>SUM(J35:J39)</f>
        <v>116278000</v>
      </c>
      <c r="K40" s="97">
        <f>SUM(K35:K39)</f>
        <v>101334273</v>
      </c>
      <c r="L40" s="96">
        <f>SUM(L35:L39)</f>
        <v>83441000</v>
      </c>
      <c r="M40" s="97">
        <f>SUM(M35:M39)</f>
        <v>61542712</v>
      </c>
      <c r="N40" s="96">
        <f>SUM(N35:N39)</f>
        <v>87634000</v>
      </c>
      <c r="O40" s="97">
        <f>SUM(O35:O39)</f>
        <v>93950057</v>
      </c>
      <c r="P40" s="96">
        <f>$H40      +$J40      +$L40      +$N40</f>
        <v>302890000</v>
      </c>
      <c r="Q40" s="97">
        <f>$I40      +$K40      +$M40      +$O40</f>
        <v>302327859</v>
      </c>
      <c r="R40" s="52">
        <f>IF(($L40      =0),0,((($N40      -$L40      )/$L40      )*100))</f>
        <v>5.0251075610311471</v>
      </c>
      <c r="S40" s="53">
        <f>IF(($M40      =0),0,((($O40      -$M40      )/$M40      )*100))</f>
        <v>52.65829851632148</v>
      </c>
      <c r="T40" s="52">
        <f>IF((+$E35+$E38) =0,0,(P40   /(+$E35+$E38) )*100)</f>
        <v>84.101769555209401</v>
      </c>
      <c r="U40" s="54">
        <f>IF((+$E35+$E38) =0,0,(Q40   /(+$E35+$E38) )*100)</f>
        <v>83.945683012769791</v>
      </c>
      <c r="V40" s="96">
        <f>SUM(V35:V39)</f>
        <v>46099000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IF(($L42      =0),0,((($N42      -$L42      )/$L42      )*100))</f>
        <v>0</v>
      </c>
      <c r="S42" s="49">
        <f>IF(($M42      =0),0,((($O42      -$M42      )/$M42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161539000</v>
      </c>
      <c r="C43" s="92">
        <v>77000000</v>
      </c>
      <c r="D43" s="92"/>
      <c r="E43" s="92">
        <f>$B43      +$C43      +$D43</f>
        <v>238539000</v>
      </c>
      <c r="F43" s="93">
        <v>238539000</v>
      </c>
      <c r="G43" s="94">
        <v>238539000</v>
      </c>
      <c r="H43" s="93">
        <v>55000000</v>
      </c>
      <c r="I43" s="94">
        <v>97561967</v>
      </c>
      <c r="J43" s="93">
        <v>67779000</v>
      </c>
      <c r="K43" s="94">
        <v>39136607</v>
      </c>
      <c r="L43" s="93">
        <v>31367000</v>
      </c>
      <c r="M43" s="94">
        <v>44211460</v>
      </c>
      <c r="N43" s="93">
        <v>84393000</v>
      </c>
      <c r="O43" s="94">
        <v>57129274</v>
      </c>
      <c r="P43" s="93">
        <f>$H43      +$J43      +$L43      +$N43</f>
        <v>238539000</v>
      </c>
      <c r="Q43" s="94">
        <f>$I43      +$K43      +$M43      +$O43</f>
        <v>238039308</v>
      </c>
      <c r="R43" s="48">
        <f>IF(($L43      =0),0,((($N43      -$L43      )/$L43      )*100))</f>
        <v>169.05027576752639</v>
      </c>
      <c r="S43" s="49">
        <f>IF(($M43      =0),0,((($O43      -$M43      )/$M43      )*100))</f>
        <v>29.218247938430441</v>
      </c>
      <c r="T43" s="48">
        <f>IF(($E43      =0),0,(($P43      /$E43      )*100))</f>
        <v>100</v>
      </c>
      <c r="U43" s="50">
        <f>IF(($E43      =0),0,(($Q43      /$E43      )*100))</f>
        <v>99.790519789216859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>
        <v>700000000</v>
      </c>
      <c r="C44" s="92"/>
      <c r="D44" s="92"/>
      <c r="E44" s="92">
        <f>$B44      +$C44      +$D44</f>
        <v>700000000</v>
      </c>
      <c r="F44" s="93">
        <v>700000000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IF(($L44      =0),0,((($N44      -$L44      )/$L44      )*100))</f>
        <v>0</v>
      </c>
      <c r="S44" s="49">
        <f>IF(($M44      =0),0,((($O44      -$M44      )/$M44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IF(($L45      =0),0,((($N45      -$L45      )/$L45      )*100))</f>
        <v>0</v>
      </c>
      <c r="S45" s="49">
        <f>IF(($M45      =0),0,((($O45      -$M45      )/$M45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IF(($L46      =0),0,((($N46      -$L46      )/$L46      )*100))</f>
        <v>0</v>
      </c>
      <c r="S46" s="49">
        <f>IF(($M46      =0),0,((($O46      -$M46      )/$M46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IF(($L47      =0),0,((($N47      -$L47      )/$L47      )*100))</f>
        <v>0</v>
      </c>
      <c r="S47" s="49">
        <f>IF(($M47      =0),0,((($O47      -$M47      )/$M47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IF(($L48      =0),0,((($N48      -$L48      )/$L48      )*100))</f>
        <v>0</v>
      </c>
      <c r="S48" s="49">
        <f>IF(($M48      =0),0,((($O48      -$M48      )/$M48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IF(($L49      =0),0,((($N49      -$L49      )/$L49      )*100))</f>
        <v>0</v>
      </c>
      <c r="S49" s="49">
        <f>IF(($M49      =0),0,((($O49      -$M49      )/$M49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IF(($L50      =0),0,((($N50      -$L50      )/$L50      )*100))</f>
        <v>0</v>
      </c>
      <c r="S50" s="49">
        <f>IF(($M50      =0),0,((($O50      -$M50      )/$M50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470808000</v>
      </c>
      <c r="C51" s="92">
        <v>-30000000</v>
      </c>
      <c r="D51" s="92"/>
      <c r="E51" s="92">
        <f>$B51      +$C51      +$D51</f>
        <v>440808000</v>
      </c>
      <c r="F51" s="93">
        <v>440808000</v>
      </c>
      <c r="G51" s="94">
        <v>440808000</v>
      </c>
      <c r="H51" s="93">
        <v>72530000</v>
      </c>
      <c r="I51" s="94">
        <v>57729549</v>
      </c>
      <c r="J51" s="93">
        <v>139720000</v>
      </c>
      <c r="K51" s="94">
        <v>145446206</v>
      </c>
      <c r="L51" s="93">
        <v>108375000</v>
      </c>
      <c r="M51" s="94">
        <v>84924329</v>
      </c>
      <c r="N51" s="93">
        <v>120156000</v>
      </c>
      <c r="O51" s="94">
        <v>176301329</v>
      </c>
      <c r="P51" s="93">
        <f>$H51      +$J51      +$L51      +$N51</f>
        <v>440781000</v>
      </c>
      <c r="Q51" s="94">
        <f>$I51      +$K51      +$M51      +$O51</f>
        <v>464401413</v>
      </c>
      <c r="R51" s="48">
        <f>IF(($L51      =0),0,((($N51      -$L51      )/$L51      )*100))</f>
        <v>10.870588235294118</v>
      </c>
      <c r="S51" s="49">
        <f>IF(($M51      =0),0,((($O51      -$M51      )/$M51      )*100))</f>
        <v>107.59814187051158</v>
      </c>
      <c r="T51" s="48">
        <f>IF(($E51      =0),0,(($P51      /$E51      )*100))</f>
        <v>99.993874884303366</v>
      </c>
      <c r="U51" s="50">
        <f>IF(($E51      =0),0,(($Q51      /$E51      )*100))</f>
        <v>105.35231052975445</v>
      </c>
      <c r="V51" s="93">
        <v>36040000</v>
      </c>
      <c r="W51" s="94" t="s">
        <v>1</v>
      </c>
    </row>
    <row r="52" spans="1:23" ht="12.95" customHeight="1" x14ac:dyDescent="0.2">
      <c r="A52" s="47" t="s">
        <v>75</v>
      </c>
      <c r="B52" s="92">
        <v>478474000</v>
      </c>
      <c r="C52" s="92"/>
      <c r="D52" s="92"/>
      <c r="E52" s="92">
        <f>$B52      +$C52      +$D52</f>
        <v>478474000</v>
      </c>
      <c r="F52" s="93">
        <v>478474000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IF(($L52      =0),0,((($N52      -$L52      )/$L52      )*100))</f>
        <v>0</v>
      </c>
      <c r="S52" s="49">
        <f>IF(($M52      =0),0,((($O52      -$M52      )/$M52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1810821000</v>
      </c>
      <c r="C53" s="95">
        <f>SUM(C42:C52)</f>
        <v>47000000</v>
      </c>
      <c r="D53" s="95"/>
      <c r="E53" s="95">
        <f>$B53      +$C53      +$D53</f>
        <v>1857821000</v>
      </c>
      <c r="F53" s="96">
        <f>SUM(F42:F52)</f>
        <v>1857821000</v>
      </c>
      <c r="G53" s="97">
        <f>SUM(G42:G52)</f>
        <v>679347000</v>
      </c>
      <c r="H53" s="96">
        <f>SUM(H42:H52)</f>
        <v>127530000</v>
      </c>
      <c r="I53" s="97">
        <f>SUM(I42:I52)</f>
        <v>155291516</v>
      </c>
      <c r="J53" s="96">
        <f>SUM(J42:J52)</f>
        <v>207499000</v>
      </c>
      <c r="K53" s="97">
        <f>SUM(K42:K52)</f>
        <v>184582813</v>
      </c>
      <c r="L53" s="96">
        <f>SUM(L42:L52)</f>
        <v>139742000</v>
      </c>
      <c r="M53" s="97">
        <f>SUM(M42:M52)</f>
        <v>129135789</v>
      </c>
      <c r="N53" s="96">
        <f>SUM(N42:N52)</f>
        <v>204549000</v>
      </c>
      <c r="O53" s="97">
        <f>SUM(O42:O52)</f>
        <v>233430603</v>
      </c>
      <c r="P53" s="96">
        <f>$H53      +$J53      +$L53      +$N53</f>
        <v>679320000</v>
      </c>
      <c r="Q53" s="97">
        <f>$I53      +$K53      +$M53      +$O53</f>
        <v>702440721</v>
      </c>
      <c r="R53" s="52">
        <f>IF(($L53      =0),0,((($N53      -$L53      )/$L53      )*100))</f>
        <v>46.376178958366133</v>
      </c>
      <c r="S53" s="53">
        <f>IF(($M53      =0),0,((($O53      -$M53      )/$M53      )*100))</f>
        <v>80.76367892095351</v>
      </c>
      <c r="T53" s="52">
        <f>IF((+$E43+$E45+$E47+$E48+$E51) =0,0,(P53   /(+$E43+$E45+$E47+$E48+$E51) )*100)</f>
        <v>99.996025595167126</v>
      </c>
      <c r="U53" s="54">
        <f>IF((+$E43+$E45+$E47+$E48+$E51) =0,0,(Q53   /(+$E43+$E45+$E47+$E48+$E51) )*100)</f>
        <v>103.39939986487023</v>
      </c>
      <c r="V53" s="96">
        <f>SUM(V42:V52)</f>
        <v>36040000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IF(($L61      =0),0,((($N61      -$L61      )/$L61      )*100))</f>
        <v>0</v>
      </c>
      <c r="S61" s="49">
        <f>IF(($M61      =0),0,((($O61      -$M61      )/$M61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IF(($L62      =0),0,((($N62      -$L62      )/$L62      )*100))</f>
        <v>0</v>
      </c>
      <c r="S62" s="49">
        <f>IF(($M62      =0),0,((($O62      -$M62      )/$M62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IF(($L63      =0),0,((($N63      -$L63      )/$L63      )*100))</f>
        <v>0</v>
      </c>
      <c r="S63" s="49">
        <f>IF(($M63      =0),0,((($O63      -$M63      )/$M63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IF(($L64      =0),0,((($N64      -$L64      )/$L64      )*100))</f>
        <v>0</v>
      </c>
      <c r="S64" s="49">
        <f>IF(($M64      =0),0,((($O64      -$M64      )/$M64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>$B65      +$C65      +$D65</f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>$H65      +$J65      +$L65      +$N65</f>
        <v>0</v>
      </c>
      <c r="Q65" s="94">
        <f>$I65      +$K65      +$M65      +$O65</f>
        <v>0</v>
      </c>
      <c r="R65" s="48">
        <f>IF(($L65      =0),0,((($N65      -$L65      )/$L65      )*100))</f>
        <v>0</v>
      </c>
      <c r="S65" s="49">
        <f>IF(($M65      =0),0,((($O65      -$M65      )/$M65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>$B66      +$C66      +$D66</f>
        <v>0</v>
      </c>
      <c r="F66" s="96">
        <f>SUM(F61:F65)</f>
        <v>0</v>
      </c>
      <c r="G66" s="97">
        <f>SUM(G61:G65)</f>
        <v>0</v>
      </c>
      <c r="H66" s="96">
        <f>SUM(H61:H65)</f>
        <v>0</v>
      </c>
      <c r="I66" s="97">
        <f>SUM(I61:I65)</f>
        <v>0</v>
      </c>
      <c r="J66" s="96">
        <f>SUM(J61:J65)</f>
        <v>0</v>
      </c>
      <c r="K66" s="97">
        <f>SUM(K61:K65)</f>
        <v>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0</v>
      </c>
      <c r="Q66" s="97">
        <f>$I66      +$K66      +$M66      +$O66</f>
        <v>0</v>
      </c>
      <c r="R66" s="52">
        <f>IF(($L66      =0),0,((($N66      -$L66      )/$L66      )*100))</f>
        <v>0</v>
      </c>
      <c r="S66" s="53">
        <f>IF(($M66      =0),0,((($O66      -$M66      )/$M66      )*100))</f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3643826000</v>
      </c>
      <c r="C67" s="104">
        <f>SUM(C9:C14,C17:C23,C26:C29,C32,C35:C39,C42:C52,C55:C58,C61:C65)</f>
        <v>224832000</v>
      </c>
      <c r="D67" s="104"/>
      <c r="E67" s="104">
        <f>$B67      +$C67      +$D67</f>
        <v>3868658000</v>
      </c>
      <c r="F67" s="105">
        <f>SUM(F9:F14,F17:F23,F26:F29,F32,F35:F39,F42:F52,F55:F58,F61:F65)</f>
        <v>3801630000</v>
      </c>
      <c r="G67" s="106">
        <f>SUM(G9:G14,G17:G23,G26:G29,G32,G35:G39,G42:G52,G55:G58,G61:G65)</f>
        <v>2103188000</v>
      </c>
      <c r="H67" s="105">
        <f>SUM(H9:H14,H17:H23,H26:H29,H32,H35:H39,H42:H52,H55:H58,H61:H65)</f>
        <v>287457000</v>
      </c>
      <c r="I67" s="106">
        <f>SUM(I9:I14,I17:I23,I26:I29,I32,I35:I39,I42:I52,I55:I58,I61:I65)</f>
        <v>326431804</v>
      </c>
      <c r="J67" s="105">
        <f>SUM(J9:J14,J17:J23,J26:J29,J32,J35:J39,J42:J52,J55:J58,J61:J65)</f>
        <v>575008000</v>
      </c>
      <c r="K67" s="106">
        <f>SUM(K9:K14,K17:K23,K26:K29,K32,K35:K39,K42:K52,K55:K58,K61:K65)</f>
        <v>534053825</v>
      </c>
      <c r="L67" s="105">
        <f>SUM(L9:L14,L17:L23,L26:L29,L32,L35:L39,L42:L52,L55:L58,L61:L65)</f>
        <v>373549000</v>
      </c>
      <c r="M67" s="106">
        <f>SUM(M9:M14,M17:M23,M26:M29,M32,M35:M39,M42:M52,M55:M58,M61:M65)</f>
        <v>344981759</v>
      </c>
      <c r="N67" s="105">
        <f>SUM(N9:N14,N17:N23,N26:N29,N32,N35:N39,N42:N52,N55:N58,N61:N65)</f>
        <v>600856000</v>
      </c>
      <c r="O67" s="106">
        <f>SUM(O9:O14,O17:O23,O26:O29,O32,O35:O39,O42:O52,O55:O58,O61:O65)</f>
        <v>623056677</v>
      </c>
      <c r="P67" s="105">
        <f>$H67      +$J67      +$L67      +$N67</f>
        <v>1836870000</v>
      </c>
      <c r="Q67" s="106">
        <f>$I67      +$K67      +$M67      +$O67</f>
        <v>1828524065</v>
      </c>
      <c r="R67" s="61">
        <f>IF(($L67      =0),0,((($N67      -$L67      )/$L67      )*100))</f>
        <v>60.850651454026114</v>
      </c>
      <c r="S67" s="62">
        <f>IF(($M67      =0),0,((($O67      -$M67      )/$M67      )*100))</f>
        <v>80.605687328529157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87.420544948857497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87.023344174819201</v>
      </c>
      <c r="V67" s="105">
        <f>SUM(V9:V14,V17:V23,V26:V29,V32,V35:V39,V42:V52,V55:V58,V61:V65)</f>
        <v>82184000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3519856000</v>
      </c>
      <c r="C69" s="92">
        <v>-185417000</v>
      </c>
      <c r="D69" s="92"/>
      <c r="E69" s="92">
        <f>$B69      +$C69      +$D69</f>
        <v>3334439000</v>
      </c>
      <c r="F69" s="93">
        <v>3334439000</v>
      </c>
      <c r="G69" s="94">
        <v>3334439000</v>
      </c>
      <c r="H69" s="93">
        <v>664887000</v>
      </c>
      <c r="I69" s="94">
        <v>617056007</v>
      </c>
      <c r="J69" s="93">
        <v>1050442000</v>
      </c>
      <c r="K69" s="94">
        <v>987439728</v>
      </c>
      <c r="L69" s="93">
        <v>526819000</v>
      </c>
      <c r="M69" s="94">
        <v>479737518</v>
      </c>
      <c r="N69" s="93">
        <v>874319000</v>
      </c>
      <c r="O69" s="94">
        <v>1335582450</v>
      </c>
      <c r="P69" s="93">
        <f>$H69      +$J69      +$L69      +$N69</f>
        <v>3116467000</v>
      </c>
      <c r="Q69" s="94">
        <f>$I69      +$K69      +$M69      +$O69</f>
        <v>3419815703</v>
      </c>
      <c r="R69" s="48">
        <f>IF(($L69      =0),0,((($N69      -$L69      )/$L69      )*100))</f>
        <v>65.961933795098503</v>
      </c>
      <c r="S69" s="49">
        <f>IF(($M69      =0),0,((($O69      -$M69      )/$M69      )*100))</f>
        <v>178.39858253487694</v>
      </c>
      <c r="T69" s="48">
        <f>IF(($E69      =0),0,(($P69      /$E69      )*100))</f>
        <v>93.463008320140204</v>
      </c>
      <c r="U69" s="50">
        <f>IF(($E69      =0),0,(($Q69      /$E69      )*100))</f>
        <v>102.56045178814188</v>
      </c>
      <c r="V69" s="93">
        <v>109334000</v>
      </c>
      <c r="W69" s="94">
        <v>28000000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3519856000</v>
      </c>
      <c r="C71" s="101">
        <f>SUM(C69:C70)</f>
        <v>-185417000</v>
      </c>
      <c r="D71" s="101"/>
      <c r="E71" s="101">
        <f>$B71      +$C71      +$D71</f>
        <v>3334439000</v>
      </c>
      <c r="F71" s="102">
        <f>SUM(F69:F70)</f>
        <v>3334439000</v>
      </c>
      <c r="G71" s="103">
        <f>SUM(G69:G70)</f>
        <v>3334439000</v>
      </c>
      <c r="H71" s="102">
        <f>SUM(H69:H70)</f>
        <v>664887000</v>
      </c>
      <c r="I71" s="103">
        <f>SUM(I69:I70)</f>
        <v>617056007</v>
      </c>
      <c r="J71" s="102">
        <f>SUM(J69:J70)</f>
        <v>1050442000</v>
      </c>
      <c r="K71" s="103">
        <f>SUM(K69:K70)</f>
        <v>987439728</v>
      </c>
      <c r="L71" s="102">
        <f>SUM(L69:L70)</f>
        <v>526819000</v>
      </c>
      <c r="M71" s="103">
        <f>SUM(M69:M70)</f>
        <v>479737518</v>
      </c>
      <c r="N71" s="102">
        <f>SUM(N69:N70)</f>
        <v>874319000</v>
      </c>
      <c r="O71" s="103">
        <f>SUM(O69:O70)</f>
        <v>1335582450</v>
      </c>
      <c r="P71" s="102">
        <f>$H71      +$J71      +$L71      +$N71</f>
        <v>3116467000</v>
      </c>
      <c r="Q71" s="103">
        <f>$I71      +$K71      +$M71      +$O71</f>
        <v>3419815703</v>
      </c>
      <c r="R71" s="57">
        <f>IF(($L71      =0),0,((($N71      -$L71      )/$L71      )*100))</f>
        <v>65.961933795098503</v>
      </c>
      <c r="S71" s="58">
        <f>IF(($M71      =0),0,((($O71      -$M71      )/$M71      )*100))</f>
        <v>178.39858253487694</v>
      </c>
      <c r="T71" s="57">
        <f>IF(($E69      =0),0,(($P69      /$E69      )*100))</f>
        <v>93.463008320140204</v>
      </c>
      <c r="U71" s="59">
        <f>IF($E69   =0,0,($Q69   /$E69 )*100)</f>
        <v>102.56045178814188</v>
      </c>
      <c r="V71" s="102">
        <f>SUM(V69:V70)</f>
        <v>109334000</v>
      </c>
      <c r="W71" s="103">
        <f>SUM(W69:W70)</f>
        <v>28000000</v>
      </c>
    </row>
    <row r="72" spans="1:23" ht="12.95" customHeight="1" x14ac:dyDescent="0.2">
      <c r="A72" s="60" t="s">
        <v>87</v>
      </c>
      <c r="B72" s="104">
        <f>SUM(B69:B70)</f>
        <v>3519856000</v>
      </c>
      <c r="C72" s="104">
        <f>SUM(C69:C70)</f>
        <v>-185417000</v>
      </c>
      <c r="D72" s="104"/>
      <c r="E72" s="104">
        <f>$B72      +$C72      +$D72</f>
        <v>3334439000</v>
      </c>
      <c r="F72" s="105">
        <f>SUM(F69:F70)</f>
        <v>3334439000</v>
      </c>
      <c r="G72" s="106">
        <f>SUM(G69:G70)</f>
        <v>3334439000</v>
      </c>
      <c r="H72" s="105">
        <f>SUM(H69:H70)</f>
        <v>664887000</v>
      </c>
      <c r="I72" s="106">
        <f>SUM(I69:I70)</f>
        <v>617056007</v>
      </c>
      <c r="J72" s="105">
        <f>SUM(J69:J70)</f>
        <v>1050442000</v>
      </c>
      <c r="K72" s="106">
        <f>SUM(K69:K70)</f>
        <v>987439728</v>
      </c>
      <c r="L72" s="105">
        <f>SUM(L69:L70)</f>
        <v>526819000</v>
      </c>
      <c r="M72" s="106">
        <f>SUM(M69:M70)</f>
        <v>479737518</v>
      </c>
      <c r="N72" s="105">
        <f>SUM(N69:N70)</f>
        <v>874319000</v>
      </c>
      <c r="O72" s="106">
        <f>SUM(O69:O70)</f>
        <v>1335582450</v>
      </c>
      <c r="P72" s="105">
        <f>$H72      +$J72      +$L72      +$N72</f>
        <v>3116467000</v>
      </c>
      <c r="Q72" s="106">
        <f>$I72      +$K72      +$M72      +$O72</f>
        <v>3419815703</v>
      </c>
      <c r="R72" s="61">
        <f>IF(($L72      =0),0,((($N72      -$L72      )/$L72      )*100))</f>
        <v>65.961933795098503</v>
      </c>
      <c r="S72" s="62">
        <f>IF(($M72      =0),0,((($O72      -$M72      )/$M72      )*100))</f>
        <v>178.39858253487694</v>
      </c>
      <c r="T72" s="61">
        <f>IF(($E69      =0),0,(($P69      /$E69      )*100))</f>
        <v>93.463008320140204</v>
      </c>
      <c r="U72" s="65">
        <f>IF($E69   =0,0,($Q69   /$E69 )*100)</f>
        <v>102.56045178814188</v>
      </c>
      <c r="V72" s="105">
        <f>SUM(V69:V70)</f>
        <v>109334000</v>
      </c>
      <c r="W72" s="106">
        <f>SUM(W69:W70)</f>
        <v>28000000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7163682000</v>
      </c>
      <c r="C73" s="104">
        <f>SUM(C9:C14,C17:C23,C26:C29,C32,C35:C39,C42:C52,C55:C58,C61:C65,C69:C70)</f>
        <v>39415000</v>
      </c>
      <c r="D73" s="104"/>
      <c r="E73" s="104">
        <f>$B73      +$C73      +$D73</f>
        <v>7203097000</v>
      </c>
      <c r="F73" s="105">
        <f>SUM(F9:F14,F17:F23,F26:F29,F32,F35:F39,F42:F52,F55:F58,F61:F65,F69:F70)</f>
        <v>7136069000</v>
      </c>
      <c r="G73" s="106">
        <f>SUM(G9:G14,G17:G23,G26:G29,G32,G35:G39,G42:G52,G55:G58,G61:G65,G69:G70)</f>
        <v>5437627000</v>
      </c>
      <c r="H73" s="105">
        <f>SUM(H9:H14,H17:H23,H26:H29,H32,H35:H39,H42:H52,H55:H58,H61:H65,H69:H70)</f>
        <v>952344000</v>
      </c>
      <c r="I73" s="106">
        <f>SUM(I9:I14,I17:I23,I26:I29,I32,I35:I39,I42:I52,I55:I58,I61:I65,I69:I70)</f>
        <v>943487811</v>
      </c>
      <c r="J73" s="105">
        <f>SUM(J9:J14,J17:J23,J26:J29,J32,J35:J39,J42:J52,J55:J58,J61:J65,J69:J70)</f>
        <v>1625450000</v>
      </c>
      <c r="K73" s="106">
        <f>SUM(K9:K14,K17:K23,K26:K29,K32,K35:K39,K42:K52,K55:K58,K61:K65,K69:K70)</f>
        <v>1521493553</v>
      </c>
      <c r="L73" s="105">
        <f>SUM(L9:L14,L17:L23,L26:L29,L32,L35:L39,L42:L52,L55:L58,L61:L65,L69:L70)</f>
        <v>900368000</v>
      </c>
      <c r="M73" s="106">
        <f>SUM(M9:M14,M17:M23,M26:M29,M32,M35:M39,M42:M52,M55:M58,M61:M65,M69:M70)</f>
        <v>824719277</v>
      </c>
      <c r="N73" s="105">
        <f>SUM(N9:N14,N17:N23,N26:N29,N32,N35:N39,N42:N52,N55:N58,N61:N65,N69:N70)</f>
        <v>1475175000</v>
      </c>
      <c r="O73" s="106">
        <f>SUM(O9:O14,O17:O23,O26:O29,O32,O35:O39,O42:O52,O55:O58,O61:O65,O69:O70)</f>
        <v>1958639127</v>
      </c>
      <c r="P73" s="105">
        <f>$H73      +$J73      +$L73      +$N73</f>
        <v>4953337000</v>
      </c>
      <c r="Q73" s="106">
        <f>$I73      +$K73      +$M73      +$O73</f>
        <v>5248339768</v>
      </c>
      <c r="R73" s="61">
        <f>IF(($L73      =0),0,((($N73      -$L73      )/$L73      )*100))</f>
        <v>63.841340429690973</v>
      </c>
      <c r="S73" s="62">
        <f>IF(($M73      =0),0,((($O73      -$M73      )/$M73      )*100))</f>
        <v>137.49161461639997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91.127242542580646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96.554450259372103</v>
      </c>
      <c r="V73" s="105">
        <f>SUM(V9:V14,V17:V23,V26:V29,V32,V35:V39,V42:V52,V55:V58,V61:V65,V69:V70)</f>
        <v>191518000</v>
      </c>
      <c r="W73" s="106">
        <f>SUM(W9:W14,W17:W23,W26:W29,W32,W35:W39,W42:W52,W55:W58,W61:W65,W69:W70)</f>
        <v>28000000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IF(($L87      =0),0,((($N87      -$L87      )/$L87      )*100))</f>
        <v>0</v>
      </c>
      <c r="S87" s="90">
        <f>IF(($M87      =0),0,((($O87      -$M87      )/$M87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IF(($L88      =0),0,((($N88      -$L88      )/$L88      )*100))</f>
        <v>0</v>
      </c>
      <c r="S88" s="90">
        <f>IF(($M88      =0),0,((($O88      -$M88      )/$M88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IF(($L89      =0),0,((($N89      -$L89      )/$L89      )*100))</f>
        <v>0</v>
      </c>
      <c r="S89" s="90">
        <f>IF(($M89      =0),0,((($O89      -$M89      )/$M89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IF(($L90      =0),0,((($N90      -$L90      )/$L90      )*100))</f>
        <v>0</v>
      </c>
      <c r="S90" s="90">
        <f>IF(($M90      =0),0,((($O90      -$M90      )/$M90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IF(($L91      =0),0,((($N91      -$L91      )/$L91      )*100))</f>
        <v>0</v>
      </c>
      <c r="S91" s="90">
        <f>IF(($M91      =0),0,((($O91      -$M91      )/$M91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IF(($L92      =0),0,((($N92      -$L92      )/$L92      )*100))</f>
        <v>0</v>
      </c>
      <c r="S92" s="90">
        <f>IF(($M92      =0),0,((($O92      -$M92      )/$M92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IF(($L93      =0),0,((($N93      -$L93      )/$L93      )*100))</f>
        <v>0</v>
      </c>
      <c r="S93" s="90">
        <f>IF(($M93      =0),0,((($O93      -$M93      )/$M93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IF(($L94      =0),0,((($N94      -$L94      )/$L94      )*100))</f>
        <v>0</v>
      </c>
      <c r="S94" s="90">
        <f>IF(($M94      =0),0,((($O94      -$M94      )/$M94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MKbXQ4gU4uMBDJswcVEQm672L6yHF/G5kzTgpHKJN8gCTakE7cu3Tr9R7EB7fcANTsglyaAcxNuDB1/hnElhkw==" saltValue="K/b3Kd9zpz7eN/teke5FYg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0E44-2400-4ADF-8B2C-C6A0B4CF046D}">
  <sheetPr>
    <pageSetUpPr fitToPage="1"/>
  </sheetPr>
  <dimension ref="A1:W126"/>
  <sheetViews>
    <sheetView showGridLines="0" workbookViewId="0">
      <selection activeCell="B8" sqref="B8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1</v>
      </c>
    </row>
    <row r="10" spans="1:23" ht="12.95" customHeight="1" x14ac:dyDescent="0.2">
      <c r="A10" s="47" t="s">
        <v>36</v>
      </c>
      <c r="B10" s="92">
        <v>45090000</v>
      </c>
      <c r="C10" s="92"/>
      <c r="D10" s="92"/>
      <c r="E10" s="92">
        <f>$B10      +$C10      +$D10</f>
        <v>45090000</v>
      </c>
      <c r="F10" s="93">
        <v>45090000</v>
      </c>
      <c r="G10" s="94">
        <v>45090000</v>
      </c>
      <c r="H10" s="93">
        <v>4964000</v>
      </c>
      <c r="I10" s="94">
        <v>178074</v>
      </c>
      <c r="J10" s="93">
        <v>12759000</v>
      </c>
      <c r="K10" s="94">
        <v>2927574</v>
      </c>
      <c r="L10" s="93">
        <v>5412000</v>
      </c>
      <c r="M10" s="94">
        <v>4122133</v>
      </c>
      <c r="N10" s="93">
        <v>12338000</v>
      </c>
      <c r="O10" s="94">
        <v>8470855</v>
      </c>
      <c r="P10" s="93">
        <f>$H10      +$J10      +$L10      +$N10</f>
        <v>35473000</v>
      </c>
      <c r="Q10" s="94">
        <f>$I10      +$K10      +$M10      +$O10</f>
        <v>15698636</v>
      </c>
      <c r="R10" s="48">
        <f>IF(($L10      =0),0,((($N10      -$L10      )/$L10      )*100))</f>
        <v>127.9748706577975</v>
      </c>
      <c r="S10" s="49">
        <f>IF(($M10      =0),0,((($O10      -$M10      )/$M10      )*100))</f>
        <v>105.49688716982205</v>
      </c>
      <c r="T10" s="48">
        <f>IF(($E10      =0),0,(($P10      /$E10      )*100))</f>
        <v>78.6715457972943</v>
      </c>
      <c r="U10" s="50">
        <f>IF(($E10      =0),0,(($Q10      /$E10      )*100))</f>
        <v>34.816225327123526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37107000</v>
      </c>
      <c r="C11" s="92">
        <v>-1500000</v>
      </c>
      <c r="D11" s="92"/>
      <c r="E11" s="92">
        <f>$B11      +$C11      +$D11</f>
        <v>35607000</v>
      </c>
      <c r="F11" s="93">
        <v>35607000</v>
      </c>
      <c r="G11" s="94">
        <v>35607000</v>
      </c>
      <c r="H11" s="93">
        <v>11179000</v>
      </c>
      <c r="I11" s="94">
        <v>17059337</v>
      </c>
      <c r="J11" s="93">
        <v>8287000</v>
      </c>
      <c r="K11" s="94">
        <v>3502521</v>
      </c>
      <c r="L11" s="93">
        <v>7181000</v>
      </c>
      <c r="M11" s="94">
        <v>11373288</v>
      </c>
      <c r="N11" s="93">
        <v>8960000</v>
      </c>
      <c r="O11" s="94">
        <v>3638571</v>
      </c>
      <c r="P11" s="93">
        <f>$H11      +$J11      +$L11      +$N11</f>
        <v>35607000</v>
      </c>
      <c r="Q11" s="94">
        <f>$I11      +$K11      +$M11      +$O11</f>
        <v>35573717</v>
      </c>
      <c r="R11" s="48">
        <f>IF(($L11      =0),0,((($N11      -$L11      )/$L11      )*100))</f>
        <v>24.773708397159169</v>
      </c>
      <c r="S11" s="49">
        <f>IF(($M11      =0),0,((($O11      -$M11      )/$M11      )*100))</f>
        <v>-68.007747627598974</v>
      </c>
      <c r="T11" s="48">
        <f>IF(($E11      =0),0,(($P11      /$E11      )*100))</f>
        <v>100</v>
      </c>
      <c r="U11" s="50">
        <f>IF(($E11      =0),0,(($Q11      /$E11      )*100))</f>
        <v>99.906526806526813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IF(($L12      =0),0,((($N12      -$L12      )/$L12      )*100))</f>
        <v>0</v>
      </c>
      <c r="S12" s="49">
        <f>IF(($M12      =0),0,((($O12      -$M12      )/$M12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25000000</v>
      </c>
      <c r="C13" s="92">
        <v>-15000000</v>
      </c>
      <c r="D13" s="92"/>
      <c r="E13" s="92">
        <f>$B13      +$C13      +$D13</f>
        <v>10000000</v>
      </c>
      <c r="F13" s="93">
        <v>10000000</v>
      </c>
      <c r="G13" s="94">
        <v>10000000</v>
      </c>
      <c r="H13" s="93"/>
      <c r="I13" s="94"/>
      <c r="J13" s="93">
        <v>4924000</v>
      </c>
      <c r="K13" s="94"/>
      <c r="L13" s="93">
        <v>2071000</v>
      </c>
      <c r="M13" s="94">
        <v>1082216</v>
      </c>
      <c r="N13" s="93">
        <v>1712000</v>
      </c>
      <c r="O13" s="94"/>
      <c r="P13" s="93">
        <f>$H13      +$J13      +$L13      +$N13</f>
        <v>8707000</v>
      </c>
      <c r="Q13" s="94">
        <f>$I13      +$K13      +$M13      +$O13</f>
        <v>1082216</v>
      </c>
      <c r="R13" s="48">
        <f>IF(($L13      =0),0,((($N13      -$L13      )/$L13      )*100))</f>
        <v>-17.334620956059872</v>
      </c>
      <c r="S13" s="49">
        <f>IF(($M13      =0),0,((($O13      -$M13      )/$M13      )*100))</f>
        <v>-100</v>
      </c>
      <c r="T13" s="48">
        <f>IF(($E13      =0),0,(($P13      /$E13      )*100))</f>
        <v>87.070000000000007</v>
      </c>
      <c r="U13" s="50">
        <f>IF(($E13      =0),0,(($Q13      /$E13      )*100))</f>
        <v>10.82216</v>
      </c>
      <c r="V13" s="93">
        <v>601000</v>
      </c>
      <c r="W13" s="94" t="s">
        <v>1</v>
      </c>
    </row>
    <row r="14" spans="1:23" ht="12.95" customHeight="1" x14ac:dyDescent="0.2">
      <c r="A14" s="47" t="s">
        <v>41</v>
      </c>
      <c r="B14" s="92">
        <v>3100000</v>
      </c>
      <c r="C14" s="92">
        <v>-2274000</v>
      </c>
      <c r="D14" s="92"/>
      <c r="E14" s="92">
        <f>$B14      +$C14      +$D14</f>
        <v>826000</v>
      </c>
      <c r="F14" s="93">
        <v>826000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IF(($L14      =0),0,((($N14      -$L14      )/$L14      )*100))</f>
        <v>0</v>
      </c>
      <c r="S14" s="49">
        <f>IF(($M14      =0),0,((($O14      -$M14      )/$M14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110297000</v>
      </c>
      <c r="C15" s="95">
        <f>SUM(C9:C14)</f>
        <v>-18774000</v>
      </c>
      <c r="D15" s="95"/>
      <c r="E15" s="95">
        <f>$B15      +$C15      +$D15</f>
        <v>91523000</v>
      </c>
      <c r="F15" s="96">
        <f>SUM(F9:F14)</f>
        <v>91523000</v>
      </c>
      <c r="G15" s="97">
        <f>SUM(G9:G14)</f>
        <v>90697000</v>
      </c>
      <c r="H15" s="96">
        <f>SUM(H9:H14)</f>
        <v>16143000</v>
      </c>
      <c r="I15" s="97">
        <f>SUM(I9:I14)</f>
        <v>17237411</v>
      </c>
      <c r="J15" s="96">
        <f>SUM(J9:J14)</f>
        <v>25970000</v>
      </c>
      <c r="K15" s="97">
        <f>SUM(K9:K14)</f>
        <v>6430095</v>
      </c>
      <c r="L15" s="96">
        <f>SUM(L9:L14)</f>
        <v>14664000</v>
      </c>
      <c r="M15" s="97">
        <f>SUM(M9:M14)</f>
        <v>16577637</v>
      </c>
      <c r="N15" s="96">
        <f>SUM(N9:N14)</f>
        <v>23010000</v>
      </c>
      <c r="O15" s="97">
        <f>SUM(O9:O14)</f>
        <v>12109426</v>
      </c>
      <c r="P15" s="96">
        <f>$H15      +$J15      +$L15      +$N15</f>
        <v>79787000</v>
      </c>
      <c r="Q15" s="97">
        <f>$I15      +$K15      +$M15      +$O15</f>
        <v>52354569</v>
      </c>
      <c r="R15" s="52">
        <f>IF(($L15      =0),0,((($N15      -$L15      )/$L15      )*100))</f>
        <v>56.914893617021278</v>
      </c>
      <c r="S15" s="53">
        <f>IF(($M15      =0),0,((($O15      -$M15      )/$M15      )*100))</f>
        <v>-26.953244301344032</v>
      </c>
      <c r="T15" s="52">
        <f>IF((SUM($E9:$E13))=0,0,(P15/(SUM($E9:$E13))*100))</f>
        <v>87.970936194140933</v>
      </c>
      <c r="U15" s="54">
        <f>IF((SUM($E9:$E13))=0,0,(Q15/(SUM($E9:$E13))*100))</f>
        <v>57.724697619546404</v>
      </c>
      <c r="V15" s="96">
        <f>SUM(V9:V14)</f>
        <v>601000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76765000</v>
      </c>
      <c r="C17" s="92"/>
      <c r="D17" s="92"/>
      <c r="E17" s="92">
        <f>$B17      +$C17      +$D17</f>
        <v>76765000</v>
      </c>
      <c r="F17" s="93">
        <v>76765000</v>
      </c>
      <c r="G17" s="94">
        <v>76765000</v>
      </c>
      <c r="H17" s="93">
        <v>1453000</v>
      </c>
      <c r="I17" s="94"/>
      <c r="J17" s="93">
        <v>25354000</v>
      </c>
      <c r="K17" s="94"/>
      <c r="L17" s="93">
        <v>24367000</v>
      </c>
      <c r="M17" s="94"/>
      <c r="N17" s="93">
        <v>25591000</v>
      </c>
      <c r="O17" s="94"/>
      <c r="P17" s="93">
        <f>$H17      +$J17      +$L17      +$N17</f>
        <v>76765000</v>
      </c>
      <c r="Q17" s="94">
        <f>$I17      +$K17      +$M17      +$O17</f>
        <v>0</v>
      </c>
      <c r="R17" s="48">
        <f>IF(($L17      =0),0,((($N17      -$L17      )/$L17      )*100))</f>
        <v>5.0231870973037305</v>
      </c>
      <c r="S17" s="49">
        <f>IF(($M17      =0),0,((($O17      -$M17      )/$M17      )*100))</f>
        <v>0</v>
      </c>
      <c r="T17" s="48">
        <f>IF(($E17      =0),0,(($P17      /$E17      )*100))</f>
        <v>100</v>
      </c>
      <c r="U17" s="50">
        <f>IF(($E17      =0),0,(($Q17      /$E17      )*100))</f>
        <v>0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IF(($L18      =0),0,((($N18      -$L18      )/$L18      )*100))</f>
        <v>0</v>
      </c>
      <c r="S18" s="49">
        <f>IF(($M18      =0),0,((($O18      -$M18      )/$M18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10200000</v>
      </c>
      <c r="C19" s="92"/>
      <c r="D19" s="92"/>
      <c r="E19" s="92">
        <f>$B19      +$C19      +$D19</f>
        <v>10200000</v>
      </c>
      <c r="F19" s="93">
        <v>10200000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IF(($L19      =0),0,((($N19      -$L19      )/$L19      )*100))</f>
        <v>0</v>
      </c>
      <c r="S19" s="49">
        <f>IF(($M19      =0),0,((($O19      -$M19      )/$M19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>
        <v>104360000</v>
      </c>
      <c r="C20" s="92">
        <v>57180000</v>
      </c>
      <c r="D20" s="92"/>
      <c r="E20" s="92">
        <f>$B20      +$C20      +$D20</f>
        <v>161540000</v>
      </c>
      <c r="F20" s="93">
        <v>161540000</v>
      </c>
      <c r="G20" s="94">
        <v>161540000</v>
      </c>
      <c r="H20" s="93">
        <v>17496000</v>
      </c>
      <c r="I20" s="94">
        <v>9073056</v>
      </c>
      <c r="J20" s="93">
        <v>62882000</v>
      </c>
      <c r="K20" s="94">
        <v>650079</v>
      </c>
      <c r="L20" s="93"/>
      <c r="M20" s="94">
        <v>4680544</v>
      </c>
      <c r="N20" s="93">
        <v>21611000</v>
      </c>
      <c r="O20" s="94">
        <v>41826365</v>
      </c>
      <c r="P20" s="93">
        <f>$H20      +$J20      +$L20      +$N20</f>
        <v>101989000</v>
      </c>
      <c r="Q20" s="94">
        <f>$I20      +$K20      +$M20      +$O20</f>
        <v>56230044</v>
      </c>
      <c r="R20" s="48">
        <f>IF(($L20      =0),0,((($N20      -$L20      )/$L20      )*100))</f>
        <v>0</v>
      </c>
      <c r="S20" s="49">
        <f>IF(($M20      =0),0,((($O20      -$M20      )/$M20      )*100))</f>
        <v>793.62187386765299</v>
      </c>
      <c r="T20" s="48">
        <f>IF(($E20      =0),0,(($P20      /$E20      )*100))</f>
        <v>63.135446329082576</v>
      </c>
      <c r="U20" s="50">
        <f>IF(($E20      =0),0,(($Q20      /$E20      )*100))</f>
        <v>34.808743345301473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>
        <v>159313000</v>
      </c>
      <c r="D21" s="92"/>
      <c r="E21" s="92">
        <f>$B21      +$C21      +$D21</f>
        <v>159313000</v>
      </c>
      <c r="F21" s="93">
        <v>159313000</v>
      </c>
      <c r="G21" s="94">
        <v>159313000</v>
      </c>
      <c r="H21" s="93"/>
      <c r="I21" s="94"/>
      <c r="J21" s="93"/>
      <c r="K21" s="94"/>
      <c r="L21" s="93"/>
      <c r="M21" s="94">
        <v>-3823966</v>
      </c>
      <c r="N21" s="93"/>
      <c r="O21" s="94">
        <v>72326731</v>
      </c>
      <c r="P21" s="93">
        <f>$H21      +$J21      +$L21      +$N21</f>
        <v>0</v>
      </c>
      <c r="Q21" s="94">
        <f>$I21      +$K21      +$M21      +$O21</f>
        <v>68502765</v>
      </c>
      <c r="R21" s="48">
        <f>IF(($L21      =0),0,((($N21      -$L21      )/$L21      )*100))</f>
        <v>0</v>
      </c>
      <c r="S21" s="49">
        <f>IF(($M21      =0),0,((($O21      -$M21      )/$M21      )*100))</f>
        <v>-1991.4062258921761</v>
      </c>
      <c r="T21" s="48">
        <f>IF(($E21      =0),0,(($P21      /$E21      )*100))</f>
        <v>0</v>
      </c>
      <c r="U21" s="50">
        <f>IF(($E21      =0),0,(($Q21      /$E21      )*100))</f>
        <v>42.998854456321837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IF(($L22      =0),0,((($N22      -$L22      )/$L22      )*100))</f>
        <v>0</v>
      </c>
      <c r="S22" s="49">
        <f>IF(($M22      =0),0,((($O22      -$M22      )/$M22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IF(($L23      =0),0,((($N23      -$L23      )/$L23      )*100))</f>
        <v>0</v>
      </c>
      <c r="S23" s="49">
        <f>IF(($M23      =0),0,((($O23      -$M23      )/$M23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191325000</v>
      </c>
      <c r="C24" s="95">
        <f>SUM(C17:C23)</f>
        <v>216493000</v>
      </c>
      <c r="D24" s="95"/>
      <c r="E24" s="95">
        <f>$B24      +$C24      +$D24</f>
        <v>407818000</v>
      </c>
      <c r="F24" s="96">
        <f>SUM(F17:F23)</f>
        <v>407818000</v>
      </c>
      <c r="G24" s="97">
        <f>SUM(G17:G23)</f>
        <v>397618000</v>
      </c>
      <c r="H24" s="96">
        <f>SUM(H17:H23)</f>
        <v>18949000</v>
      </c>
      <c r="I24" s="97">
        <f>SUM(I17:I23)</f>
        <v>9073056</v>
      </c>
      <c r="J24" s="96">
        <f>SUM(J17:J23)</f>
        <v>88236000</v>
      </c>
      <c r="K24" s="97">
        <f>SUM(K17:K23)</f>
        <v>650079</v>
      </c>
      <c r="L24" s="96">
        <f>SUM(L17:L23)</f>
        <v>24367000</v>
      </c>
      <c r="M24" s="97">
        <f>SUM(M17:M23)</f>
        <v>856578</v>
      </c>
      <c r="N24" s="96">
        <f>SUM(N17:N23)</f>
        <v>47202000</v>
      </c>
      <c r="O24" s="97">
        <f>SUM(O17:O23)</f>
        <v>114153096</v>
      </c>
      <c r="P24" s="96">
        <f>$H24      +$J24      +$L24      +$N24</f>
        <v>178754000</v>
      </c>
      <c r="Q24" s="97">
        <f>$I24      +$K24      +$M24      +$O24</f>
        <v>124732809</v>
      </c>
      <c r="R24" s="52">
        <f>IF(($L24      =0),0,((($N24      -$L24      )/$L24      )*100))</f>
        <v>93.712808306315921</v>
      </c>
      <c r="S24" s="53">
        <f>IF(($M24      =0),0,((($O24      -$M24      )/$M24      )*100))</f>
        <v>13226.643458038849</v>
      </c>
      <c r="T24" s="52">
        <f>IF(($E24-$E19-$E23)   =0,0,($P24   /($E24-$E19-$E23)   )*100)</f>
        <v>44.956214255893848</v>
      </c>
      <c r="U24" s="54">
        <f>IF(($E24-$E19-$E23)   =0,0,($Q24   /($E24-$E19-$E23)   )*100)</f>
        <v>31.370010663501148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84654000</v>
      </c>
      <c r="W28" s="94" t="s">
        <v>1</v>
      </c>
    </row>
    <row r="29" spans="1:23" ht="12.95" customHeight="1" x14ac:dyDescent="0.2">
      <c r="A29" s="47" t="s">
        <v>55</v>
      </c>
      <c r="B29" s="92">
        <v>7351000</v>
      </c>
      <c r="C29" s="92"/>
      <c r="D29" s="92"/>
      <c r="E29" s="92">
        <f>$B29      +$C29      +$D29</f>
        <v>7351000</v>
      </c>
      <c r="F29" s="93">
        <v>7351000</v>
      </c>
      <c r="G29" s="94">
        <v>7351000</v>
      </c>
      <c r="H29" s="93">
        <v>1033000</v>
      </c>
      <c r="I29" s="94">
        <v>1014662</v>
      </c>
      <c r="J29" s="93">
        <v>2056000</v>
      </c>
      <c r="K29" s="94">
        <v>2102207</v>
      </c>
      <c r="L29" s="93">
        <v>1228000</v>
      </c>
      <c r="M29" s="94">
        <v>1399677</v>
      </c>
      <c r="N29" s="93">
        <v>1422000</v>
      </c>
      <c r="O29" s="94">
        <v>2103201</v>
      </c>
      <c r="P29" s="93">
        <f>$H29      +$J29      +$L29      +$N29</f>
        <v>5739000</v>
      </c>
      <c r="Q29" s="94">
        <f>$I29      +$K29      +$M29      +$O29</f>
        <v>6619747</v>
      </c>
      <c r="R29" s="48">
        <f>IF(($L29      =0),0,((($N29      -$L29      )/$L29      )*100))</f>
        <v>15.798045602605862</v>
      </c>
      <c r="S29" s="49">
        <f>IF(($M29      =0),0,((($O29      -$M29      )/$M29      )*100))</f>
        <v>50.263310749551508</v>
      </c>
      <c r="T29" s="48">
        <f>IF(($E29      =0),0,(($P29      /$E29      )*100))</f>
        <v>78.07101074683716</v>
      </c>
      <c r="U29" s="50">
        <f>IF(($E29      =0),0,(($Q29      /$E29      )*100))</f>
        <v>90.05233301591619</v>
      </c>
      <c r="V29" s="93">
        <v>84654000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7351000</v>
      </c>
      <c r="C30" s="95">
        <f>SUM(C26:C29)</f>
        <v>0</v>
      </c>
      <c r="D30" s="95"/>
      <c r="E30" s="95">
        <f>$B30      +$C30      +$D30</f>
        <v>7351000</v>
      </c>
      <c r="F30" s="96">
        <f>SUM(F26:F29)</f>
        <v>7351000</v>
      </c>
      <c r="G30" s="97">
        <f>SUM(G26:G29)</f>
        <v>7351000</v>
      </c>
      <c r="H30" s="96">
        <f>SUM(H26:H29)</f>
        <v>1033000</v>
      </c>
      <c r="I30" s="97">
        <f>SUM(I26:I29)</f>
        <v>1014662</v>
      </c>
      <c r="J30" s="96">
        <f>SUM(J26:J29)</f>
        <v>2056000</v>
      </c>
      <c r="K30" s="97">
        <f>SUM(K26:K29)</f>
        <v>2102207</v>
      </c>
      <c r="L30" s="96">
        <f>SUM(L26:L29)</f>
        <v>1228000</v>
      </c>
      <c r="M30" s="97">
        <f>SUM(M26:M29)</f>
        <v>1399677</v>
      </c>
      <c r="N30" s="96">
        <f>SUM(N26:N29)</f>
        <v>1422000</v>
      </c>
      <c r="O30" s="97">
        <f>SUM(O26:O29)</f>
        <v>2103201</v>
      </c>
      <c r="P30" s="96">
        <f>$H30      +$J30      +$L30      +$N30</f>
        <v>5739000</v>
      </c>
      <c r="Q30" s="97">
        <f>$I30      +$K30      +$M30      +$O30</f>
        <v>6619747</v>
      </c>
      <c r="R30" s="52">
        <f>IF(($L30      =0),0,((($N30      -$L30      )/$L30      )*100))</f>
        <v>15.798045602605862</v>
      </c>
      <c r="S30" s="53">
        <f>IF(($M30      =0),0,((($O30      -$M30      )/$M30      )*100))</f>
        <v>50.263310749551508</v>
      </c>
      <c r="T30" s="52">
        <f>IF($E30   =0,0,($P30   /$E30   )*100)</f>
        <v>78.07101074683716</v>
      </c>
      <c r="U30" s="54">
        <f>IF($E30   =0,0,($Q30   /$E30   )*100)</f>
        <v>90.05233301591619</v>
      </c>
      <c r="V30" s="96">
        <f>SUM(V26:V29)</f>
        <v>169308000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62879000</v>
      </c>
      <c r="C32" s="92">
        <v>-4361000</v>
      </c>
      <c r="D32" s="92"/>
      <c r="E32" s="92">
        <f>$B32      +$C32      +$D32</f>
        <v>58518000</v>
      </c>
      <c r="F32" s="93">
        <v>58518000</v>
      </c>
      <c r="G32" s="94">
        <v>58518000</v>
      </c>
      <c r="H32" s="93">
        <v>17244000</v>
      </c>
      <c r="I32" s="94">
        <v>12621186</v>
      </c>
      <c r="J32" s="93">
        <v>12125000</v>
      </c>
      <c r="K32" s="94">
        <v>7534356</v>
      </c>
      <c r="L32" s="93">
        <v>9069000</v>
      </c>
      <c r="M32" s="94">
        <v>4609357</v>
      </c>
      <c r="N32" s="93">
        <v>1373000</v>
      </c>
      <c r="O32" s="94">
        <v>4506579</v>
      </c>
      <c r="P32" s="93">
        <f>$H32      +$J32      +$L32      +$N32</f>
        <v>39811000</v>
      </c>
      <c r="Q32" s="94">
        <f>$I32      +$K32      +$M32      +$O32</f>
        <v>29271478</v>
      </c>
      <c r="R32" s="48">
        <f>IF(($L32      =0),0,((($N32      -$L32      )/$L32      )*100))</f>
        <v>-84.860513838350428</v>
      </c>
      <c r="S32" s="49">
        <f>IF(($M32      =0),0,((($O32      -$M32      )/$M32      )*100))</f>
        <v>-2.2297687074357659</v>
      </c>
      <c r="T32" s="48">
        <f>IF(($E32      =0),0,(($P32      /$E32      )*100))</f>
        <v>68.032058511910861</v>
      </c>
      <c r="U32" s="50">
        <f>IF(($E32      =0),0,(($Q32      /$E32      )*100))</f>
        <v>50.021323353498069</v>
      </c>
      <c r="V32" s="93">
        <v>84654000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62879000</v>
      </c>
      <c r="C33" s="95">
        <f>C32</f>
        <v>-4361000</v>
      </c>
      <c r="D33" s="95"/>
      <c r="E33" s="95">
        <f>$B33      +$C33      +$D33</f>
        <v>58518000</v>
      </c>
      <c r="F33" s="96">
        <f>F32</f>
        <v>58518000</v>
      </c>
      <c r="G33" s="97">
        <f>G32</f>
        <v>58518000</v>
      </c>
      <c r="H33" s="96">
        <f>H32</f>
        <v>17244000</v>
      </c>
      <c r="I33" s="97">
        <f>I32</f>
        <v>12621186</v>
      </c>
      <c r="J33" s="96">
        <f>J32</f>
        <v>12125000</v>
      </c>
      <c r="K33" s="97">
        <f>K32</f>
        <v>7534356</v>
      </c>
      <c r="L33" s="96">
        <f>L32</f>
        <v>9069000</v>
      </c>
      <c r="M33" s="97">
        <f>M32</f>
        <v>4609357</v>
      </c>
      <c r="N33" s="96">
        <f>N32</f>
        <v>1373000</v>
      </c>
      <c r="O33" s="97">
        <f>O32</f>
        <v>4506579</v>
      </c>
      <c r="P33" s="96">
        <f>$H33      +$J33      +$L33      +$N33</f>
        <v>39811000</v>
      </c>
      <c r="Q33" s="97">
        <f>$I33      +$K33      +$M33      +$O33</f>
        <v>29271478</v>
      </c>
      <c r="R33" s="52">
        <f>IF(($L33      =0),0,((($N33      -$L33      )/$L33      )*100))</f>
        <v>-84.860513838350428</v>
      </c>
      <c r="S33" s="53">
        <f>IF(($M33      =0),0,((($O33      -$M33      )/$M33      )*100))</f>
        <v>-2.2297687074357659</v>
      </c>
      <c r="T33" s="52">
        <f>IF($E33   =0,0,($P33   /$E33   )*100)</f>
        <v>68.032058511910861</v>
      </c>
      <c r="U33" s="54">
        <f>IF($E33   =0,0,($Q33   /$E33   )*100)</f>
        <v>50.021323353498069</v>
      </c>
      <c r="V33" s="96">
        <f>V32</f>
        <v>84654000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255673000</v>
      </c>
      <c r="C35" s="92">
        <v>-2874000</v>
      </c>
      <c r="D35" s="92"/>
      <c r="E35" s="92">
        <f>$B35      +$C35      +$D35</f>
        <v>252799000</v>
      </c>
      <c r="F35" s="93">
        <v>252799000</v>
      </c>
      <c r="G35" s="94">
        <v>252799000</v>
      </c>
      <c r="H35" s="93">
        <v>28693000</v>
      </c>
      <c r="I35" s="94">
        <v>8074309</v>
      </c>
      <c r="J35" s="93">
        <v>75443000</v>
      </c>
      <c r="K35" s="94">
        <v>55339346</v>
      </c>
      <c r="L35" s="93">
        <v>44338000</v>
      </c>
      <c r="M35" s="94">
        <v>40969397</v>
      </c>
      <c r="N35" s="93">
        <v>93660000</v>
      </c>
      <c r="O35" s="94">
        <v>56379533</v>
      </c>
      <c r="P35" s="93">
        <f>$H35      +$J35      +$L35      +$N35</f>
        <v>242134000</v>
      </c>
      <c r="Q35" s="94">
        <f>$I35      +$K35      +$M35      +$O35</f>
        <v>160762585</v>
      </c>
      <c r="R35" s="48">
        <f>IF(($L35      =0),0,((($N35      -$L35      )/$L35      )*100))</f>
        <v>111.24092200820965</v>
      </c>
      <c r="S35" s="49">
        <f>IF(($M35      =0),0,((($O35      -$M35      )/$M35      )*100))</f>
        <v>37.613773031611863</v>
      </c>
      <c r="T35" s="48">
        <f>IF(($E35      =0),0,(($P35      /$E35      )*100))</f>
        <v>95.781233311840623</v>
      </c>
      <c r="U35" s="50">
        <f>IF(($E35      =0),0,(($Q35      /$E35      )*100))</f>
        <v>63.593046254138663</v>
      </c>
      <c r="V35" s="93">
        <v>1683000</v>
      </c>
      <c r="W35" s="94" t="s">
        <v>1</v>
      </c>
    </row>
    <row r="36" spans="1:23" ht="12.95" customHeight="1" x14ac:dyDescent="0.2">
      <c r="A36" s="47" t="s">
        <v>60</v>
      </c>
      <c r="B36" s="92">
        <v>325660000</v>
      </c>
      <c r="C36" s="92"/>
      <c r="D36" s="92"/>
      <c r="E36" s="92">
        <f>$B36      +$C36      +$D36</f>
        <v>325660000</v>
      </c>
      <c r="F36" s="93">
        <v>325660000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IF(($L36      =0),0,((($N36      -$L36      )/$L36      )*100))</f>
        <v>0</v>
      </c>
      <c r="S36" s="49">
        <f>IF(($M36      =0),0,((($O36      -$M36      )/$M36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IF(($L37      =0),0,((($N37      -$L37      )/$L37      )*100))</f>
        <v>0</v>
      </c>
      <c r="S37" s="49">
        <f>IF(($M37      =0),0,((($O37      -$M37      )/$M37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19000000</v>
      </c>
      <c r="C38" s="92">
        <v>2000000</v>
      </c>
      <c r="D38" s="92"/>
      <c r="E38" s="92">
        <f>$B38      +$C38      +$D38</f>
        <v>21000000</v>
      </c>
      <c r="F38" s="93">
        <v>21000000</v>
      </c>
      <c r="G38" s="94">
        <v>21000000</v>
      </c>
      <c r="H38" s="93">
        <v>1672000</v>
      </c>
      <c r="I38" s="94">
        <v>1712253</v>
      </c>
      <c r="J38" s="93">
        <v>9963000</v>
      </c>
      <c r="K38" s="94"/>
      <c r="L38" s="93">
        <v>596000</v>
      </c>
      <c r="M38" s="94">
        <v>388281</v>
      </c>
      <c r="N38" s="93">
        <v>7684000</v>
      </c>
      <c r="O38" s="94"/>
      <c r="P38" s="93">
        <f>$H38      +$J38      +$L38      +$N38</f>
        <v>19915000</v>
      </c>
      <c r="Q38" s="94">
        <f>$I38      +$K38      +$M38      +$O38</f>
        <v>2100534</v>
      </c>
      <c r="R38" s="48">
        <f>IF(($L38      =0),0,((($N38      -$L38      )/$L38      )*100))</f>
        <v>1189.2617449664431</v>
      </c>
      <c r="S38" s="49">
        <f>IF(($M38      =0),0,((($O38      -$M38      )/$M38      )*100))</f>
        <v>-100</v>
      </c>
      <c r="T38" s="48">
        <f>IF(($E38      =0),0,(($P38      /$E38      )*100))</f>
        <v>94.833333333333343</v>
      </c>
      <c r="U38" s="50">
        <f>IF(($E38      =0),0,(($Q38      /$E38      )*100))</f>
        <v>10.002542857142856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IF(($L39      =0),0,((($N39      -$L39      )/$L39      )*100))</f>
        <v>0</v>
      </c>
      <c r="S39" s="49">
        <f>IF(($M39      =0),0,((($O39      -$M39      )/$M39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600333000</v>
      </c>
      <c r="C40" s="95">
        <f>SUM(C35:C39)</f>
        <v>-874000</v>
      </c>
      <c r="D40" s="95"/>
      <c r="E40" s="95">
        <f>$B40      +$C40      +$D40</f>
        <v>599459000</v>
      </c>
      <c r="F40" s="96">
        <f>SUM(F35:F39)</f>
        <v>599459000</v>
      </c>
      <c r="G40" s="97">
        <f>SUM(G35:G39)</f>
        <v>273799000</v>
      </c>
      <c r="H40" s="96">
        <f>SUM(H35:H39)</f>
        <v>30365000</v>
      </c>
      <c r="I40" s="97">
        <f>SUM(I35:I39)</f>
        <v>9786562</v>
      </c>
      <c r="J40" s="96">
        <f>SUM(J35:J39)</f>
        <v>85406000</v>
      </c>
      <c r="K40" s="97">
        <f>SUM(K35:K39)</f>
        <v>55339346</v>
      </c>
      <c r="L40" s="96">
        <f>SUM(L35:L39)</f>
        <v>44934000</v>
      </c>
      <c r="M40" s="97">
        <f>SUM(M35:M39)</f>
        <v>41357678</v>
      </c>
      <c r="N40" s="96">
        <f>SUM(N35:N39)</f>
        <v>101344000</v>
      </c>
      <c r="O40" s="97">
        <f>SUM(O35:O39)</f>
        <v>56379533</v>
      </c>
      <c r="P40" s="96">
        <f>$H40      +$J40      +$L40      +$N40</f>
        <v>262049000</v>
      </c>
      <c r="Q40" s="97">
        <f>$I40      +$K40      +$M40      +$O40</f>
        <v>162863119</v>
      </c>
      <c r="R40" s="52">
        <f>IF(($L40      =0),0,((($N40      -$L40      )/$L40      )*100))</f>
        <v>125.53968042017181</v>
      </c>
      <c r="S40" s="53">
        <f>IF(($M40      =0),0,((($O40      -$M40      )/$M40      )*100))</f>
        <v>36.321804623557448</v>
      </c>
      <c r="T40" s="52">
        <f>IF((+$E35+$E38) =0,0,(P40   /(+$E35+$E38) )*100)</f>
        <v>95.708530710484695</v>
      </c>
      <c r="U40" s="54">
        <f>IF((+$E35+$E38) =0,0,(Q40   /(+$E35+$E38) )*100)</f>
        <v>59.482729666653277</v>
      </c>
      <c r="V40" s="96">
        <f>SUM(V35:V39)</f>
        <v>1683000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IF(($L42      =0),0,((($N42      -$L42      )/$L42      )*100))</f>
        <v>0</v>
      </c>
      <c r="S42" s="49">
        <f>IF(($M42      =0),0,((($O42      -$M42      )/$M42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505793000</v>
      </c>
      <c r="C43" s="92">
        <v>-86000000</v>
      </c>
      <c r="D43" s="92"/>
      <c r="E43" s="92">
        <f>$B43      +$C43      +$D43</f>
        <v>419793000</v>
      </c>
      <c r="F43" s="93">
        <v>419793000</v>
      </c>
      <c r="G43" s="94">
        <v>419793000</v>
      </c>
      <c r="H43" s="93">
        <v>37232000</v>
      </c>
      <c r="I43" s="94"/>
      <c r="J43" s="93">
        <v>75402000</v>
      </c>
      <c r="K43" s="94">
        <v>-17505582</v>
      </c>
      <c r="L43" s="93">
        <v>56096000</v>
      </c>
      <c r="M43" s="94">
        <v>12116513</v>
      </c>
      <c r="N43" s="93">
        <v>215958000</v>
      </c>
      <c r="O43" s="94">
        <v>151983096</v>
      </c>
      <c r="P43" s="93">
        <f>$H43      +$J43      +$L43      +$N43</f>
        <v>384688000</v>
      </c>
      <c r="Q43" s="94">
        <f>$I43      +$K43      +$M43      +$O43</f>
        <v>146594027</v>
      </c>
      <c r="R43" s="48">
        <f>IF(($L43      =0),0,((($N43      -$L43      )/$L43      )*100))</f>
        <v>284.97932116371936</v>
      </c>
      <c r="S43" s="49">
        <f>IF(($M43      =0),0,((($O43      -$M43      )/$M43      )*100))</f>
        <v>1154.346824040877</v>
      </c>
      <c r="T43" s="48">
        <f>IF(($E43      =0),0,(($P43      /$E43      )*100))</f>
        <v>91.637545171072404</v>
      </c>
      <c r="U43" s="50">
        <f>IF(($E43      =0),0,(($Q43      /$E43      )*100))</f>
        <v>34.920550604702797</v>
      </c>
      <c r="V43" s="93">
        <v>40164000</v>
      </c>
      <c r="W43" s="94">
        <v>14244000</v>
      </c>
    </row>
    <row r="44" spans="1:23" ht="12.95" customHeight="1" x14ac:dyDescent="0.2">
      <c r="A44" s="47" t="s">
        <v>67</v>
      </c>
      <c r="B44" s="92">
        <v>820000000</v>
      </c>
      <c r="C44" s="92">
        <v>-126000000</v>
      </c>
      <c r="D44" s="92"/>
      <c r="E44" s="92">
        <f>$B44      +$C44      +$D44</f>
        <v>694000000</v>
      </c>
      <c r="F44" s="93">
        <v>694000000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IF(($L44      =0),0,((($N44      -$L44      )/$L44      )*100))</f>
        <v>0</v>
      </c>
      <c r="S44" s="49">
        <f>IF(($M44      =0),0,((($O44      -$M44      )/$M44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IF(($L45      =0),0,((($N45      -$L45      )/$L45      )*100))</f>
        <v>0</v>
      </c>
      <c r="S45" s="49">
        <f>IF(($M45      =0),0,((($O45      -$M45      )/$M45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IF(($L46      =0),0,((($N46      -$L46      )/$L46      )*100))</f>
        <v>0</v>
      </c>
      <c r="S46" s="49">
        <f>IF(($M46      =0),0,((($O46      -$M46      )/$M46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IF(($L47      =0),0,((($N47      -$L47      )/$L47      )*100))</f>
        <v>0</v>
      </c>
      <c r="S47" s="49">
        <f>IF(($M47      =0),0,((($O47      -$M47      )/$M47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IF(($L48      =0),0,((($N48      -$L48      )/$L48      )*100))</f>
        <v>0</v>
      </c>
      <c r="S48" s="49">
        <f>IF(($M48      =0),0,((($O48      -$M48      )/$M48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IF(($L49      =0),0,((($N49      -$L49      )/$L49      )*100))</f>
        <v>0</v>
      </c>
      <c r="S49" s="49">
        <f>IF(($M49      =0),0,((($O49      -$M49      )/$M49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IF(($L50      =0),0,((($N50      -$L50      )/$L50      )*100))</f>
        <v>0</v>
      </c>
      <c r="S50" s="49">
        <f>IF(($M50      =0),0,((($O50      -$M50      )/$M50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483937000</v>
      </c>
      <c r="C51" s="92"/>
      <c r="D51" s="92"/>
      <c r="E51" s="92">
        <f>$B51      +$C51      +$D51</f>
        <v>483937000</v>
      </c>
      <c r="F51" s="93">
        <v>483937000</v>
      </c>
      <c r="G51" s="94">
        <v>483937000</v>
      </c>
      <c r="H51" s="93">
        <v>59255000</v>
      </c>
      <c r="I51" s="94">
        <v>19927137</v>
      </c>
      <c r="J51" s="93">
        <v>138021000</v>
      </c>
      <c r="K51" s="94">
        <v>77694679</v>
      </c>
      <c r="L51" s="93">
        <v>114709000</v>
      </c>
      <c r="M51" s="94">
        <v>69958515</v>
      </c>
      <c r="N51" s="93">
        <v>171911000</v>
      </c>
      <c r="O51" s="94">
        <v>107888756</v>
      </c>
      <c r="P51" s="93">
        <f>$H51      +$J51      +$L51      +$N51</f>
        <v>483896000</v>
      </c>
      <c r="Q51" s="94">
        <f>$I51      +$K51      +$M51      +$O51</f>
        <v>275469087</v>
      </c>
      <c r="R51" s="48">
        <f>IF(($L51      =0),0,((($N51      -$L51      )/$L51      )*100))</f>
        <v>49.867054895431046</v>
      </c>
      <c r="S51" s="49">
        <f>IF(($M51      =0),0,((($O51      -$M51      )/$M51      )*100))</f>
        <v>54.218190594811801</v>
      </c>
      <c r="T51" s="48">
        <f>IF(($E51      =0),0,(($P51      /$E51      )*100))</f>
        <v>99.991527822836446</v>
      </c>
      <c r="U51" s="50">
        <f>IF(($E51      =0),0,(($Q51      /$E51      )*100))</f>
        <v>56.922509954808163</v>
      </c>
      <c r="V51" s="93">
        <v>6534000</v>
      </c>
      <c r="W51" s="94" t="s">
        <v>1</v>
      </c>
    </row>
    <row r="52" spans="1:23" ht="12.95" customHeight="1" x14ac:dyDescent="0.2">
      <c r="A52" s="47" t="s">
        <v>75</v>
      </c>
      <c r="B52" s="92">
        <v>80000000</v>
      </c>
      <c r="C52" s="92">
        <v>126000000</v>
      </c>
      <c r="D52" s="92"/>
      <c r="E52" s="92">
        <f>$B52      +$C52      +$D52</f>
        <v>206000000</v>
      </c>
      <c r="F52" s="93">
        <v>206000000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IF(($L52      =0),0,((($N52      -$L52      )/$L52      )*100))</f>
        <v>0</v>
      </c>
      <c r="S52" s="49">
        <f>IF(($M52      =0),0,((($O52      -$M52      )/$M52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1889730000</v>
      </c>
      <c r="C53" s="95">
        <f>SUM(C42:C52)</f>
        <v>-86000000</v>
      </c>
      <c r="D53" s="95"/>
      <c r="E53" s="95">
        <f>$B53      +$C53      +$D53</f>
        <v>1803730000</v>
      </c>
      <c r="F53" s="96">
        <f>SUM(F42:F52)</f>
        <v>1803730000</v>
      </c>
      <c r="G53" s="97">
        <f>SUM(G42:G52)</f>
        <v>903730000</v>
      </c>
      <c r="H53" s="96">
        <f>SUM(H42:H52)</f>
        <v>96487000</v>
      </c>
      <c r="I53" s="97">
        <f>SUM(I42:I52)</f>
        <v>19927137</v>
      </c>
      <c r="J53" s="96">
        <f>SUM(J42:J52)</f>
        <v>213423000</v>
      </c>
      <c r="K53" s="97">
        <f>SUM(K42:K52)</f>
        <v>60189097</v>
      </c>
      <c r="L53" s="96">
        <f>SUM(L42:L52)</f>
        <v>170805000</v>
      </c>
      <c r="M53" s="97">
        <f>SUM(M42:M52)</f>
        <v>82075028</v>
      </c>
      <c r="N53" s="96">
        <f>SUM(N42:N52)</f>
        <v>387869000</v>
      </c>
      <c r="O53" s="97">
        <f>SUM(O42:O52)</f>
        <v>259871852</v>
      </c>
      <c r="P53" s="96">
        <f>$H53      +$J53      +$L53      +$N53</f>
        <v>868584000</v>
      </c>
      <c r="Q53" s="97">
        <f>$I53      +$K53      +$M53      +$O53</f>
        <v>422063114</v>
      </c>
      <c r="R53" s="52">
        <f>IF(($L53      =0),0,((($N53      -$L53      )/$L53      )*100))</f>
        <v>127.08293082755189</v>
      </c>
      <c r="S53" s="53">
        <f>IF(($M53      =0),0,((($O53      -$M53      )/$M53      )*100))</f>
        <v>216.62718652986629</v>
      </c>
      <c r="T53" s="52">
        <f>IF((+$E43+$E45+$E47+$E48+$E51) =0,0,(P53   /(+$E43+$E45+$E47+$E48+$E51) )*100)</f>
        <v>96.111006605955325</v>
      </c>
      <c r="U53" s="54">
        <f>IF((+$E43+$E45+$E47+$E48+$E51) =0,0,(Q53   /(+$E43+$E45+$E47+$E48+$E51) )*100)</f>
        <v>46.702346275989512</v>
      </c>
      <c r="V53" s="96">
        <f>SUM(V42:V52)</f>
        <v>46698000</v>
      </c>
      <c r="W53" s="97">
        <f>SUM(W42:W52)</f>
        <v>14244000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IF(($L61      =0),0,((($N61      -$L61      )/$L61      )*100))</f>
        <v>0</v>
      </c>
      <c r="S61" s="49">
        <f>IF(($M61      =0),0,((($O61      -$M61      )/$M61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IF(($L62      =0),0,((($N62      -$L62      )/$L62      )*100))</f>
        <v>0</v>
      </c>
      <c r="S62" s="49">
        <f>IF(($M62      =0),0,((($O62      -$M62      )/$M62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IF(($L63      =0),0,((($N63      -$L63      )/$L63      )*100))</f>
        <v>0</v>
      </c>
      <c r="S63" s="49">
        <f>IF(($M63      =0),0,((($O63      -$M63      )/$M63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IF(($L64      =0),0,((($N64      -$L64      )/$L64      )*100))</f>
        <v>0</v>
      </c>
      <c r="S64" s="49">
        <f>IF(($M64      =0),0,((($O64      -$M64      )/$M64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>$B65      +$C65      +$D65</f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>$H65      +$J65      +$L65      +$N65</f>
        <v>0</v>
      </c>
      <c r="Q65" s="94">
        <f>$I65      +$K65      +$M65      +$O65</f>
        <v>0</v>
      </c>
      <c r="R65" s="48">
        <f>IF(($L65      =0),0,((($N65      -$L65      )/$L65      )*100))</f>
        <v>0</v>
      </c>
      <c r="S65" s="49">
        <f>IF(($M65      =0),0,((($O65      -$M65      )/$M65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>$B66      +$C66      +$D66</f>
        <v>0</v>
      </c>
      <c r="F66" s="96">
        <f>SUM(F61:F65)</f>
        <v>0</v>
      </c>
      <c r="G66" s="97">
        <f>SUM(G61:G65)</f>
        <v>0</v>
      </c>
      <c r="H66" s="96">
        <f>SUM(H61:H65)</f>
        <v>0</v>
      </c>
      <c r="I66" s="97">
        <f>SUM(I61:I65)</f>
        <v>0</v>
      </c>
      <c r="J66" s="96">
        <f>SUM(J61:J65)</f>
        <v>0</v>
      </c>
      <c r="K66" s="97">
        <f>SUM(K61:K65)</f>
        <v>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0</v>
      </c>
      <c r="Q66" s="97">
        <f>$I66      +$K66      +$M66      +$O66</f>
        <v>0</v>
      </c>
      <c r="R66" s="52">
        <f>IF(($L66      =0),0,((($N66      -$L66      )/$L66      )*100))</f>
        <v>0</v>
      </c>
      <c r="S66" s="53">
        <f>IF(($M66      =0),0,((($O66      -$M66      )/$M66      )*100))</f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2861915000</v>
      </c>
      <c r="C67" s="104">
        <f>SUM(C9:C14,C17:C23,C26:C29,C32,C35:C39,C42:C52,C55:C58,C61:C65)</f>
        <v>106484000</v>
      </c>
      <c r="D67" s="104"/>
      <c r="E67" s="104">
        <f>$B67      +$C67      +$D67</f>
        <v>2968399000</v>
      </c>
      <c r="F67" s="105">
        <f>SUM(F9:F14,F17:F23,F26:F29,F32,F35:F39,F42:F52,F55:F58,F61:F65)</f>
        <v>2968399000</v>
      </c>
      <c r="G67" s="106">
        <f>SUM(G9:G14,G17:G23,G26:G29,G32,G35:G39,G42:G52,G55:G58,G61:G65)</f>
        <v>1731713000</v>
      </c>
      <c r="H67" s="105">
        <f>SUM(H9:H14,H17:H23,H26:H29,H32,H35:H39,H42:H52,H55:H58,H61:H65)</f>
        <v>180221000</v>
      </c>
      <c r="I67" s="106">
        <f>SUM(I9:I14,I17:I23,I26:I29,I32,I35:I39,I42:I52,I55:I58,I61:I65)</f>
        <v>69660014</v>
      </c>
      <c r="J67" s="105">
        <f>SUM(J9:J14,J17:J23,J26:J29,J32,J35:J39,J42:J52,J55:J58,J61:J65)</f>
        <v>427216000</v>
      </c>
      <c r="K67" s="106">
        <f>SUM(K9:K14,K17:K23,K26:K29,K32,K35:K39,K42:K52,K55:K58,K61:K65)</f>
        <v>132245180</v>
      </c>
      <c r="L67" s="105">
        <f>SUM(L9:L14,L17:L23,L26:L29,L32,L35:L39,L42:L52,L55:L58,L61:L65)</f>
        <v>265067000</v>
      </c>
      <c r="M67" s="106">
        <f>SUM(M9:M14,M17:M23,M26:M29,M32,M35:M39,M42:M52,M55:M58,M61:M65)</f>
        <v>146875955</v>
      </c>
      <c r="N67" s="105">
        <f>SUM(N9:N14,N17:N23,N26:N29,N32,N35:N39,N42:N52,N55:N58,N61:N65)</f>
        <v>562220000</v>
      </c>
      <c r="O67" s="106">
        <f>SUM(O9:O14,O17:O23,O26:O29,O32,O35:O39,O42:O52,O55:O58,O61:O65)</f>
        <v>449123687</v>
      </c>
      <c r="P67" s="105">
        <f>$H67      +$J67      +$L67      +$N67</f>
        <v>1434724000</v>
      </c>
      <c r="Q67" s="106">
        <f>$I67      +$K67      +$M67      +$O67</f>
        <v>797904836</v>
      </c>
      <c r="R67" s="61">
        <f>IF(($L67      =0),0,((($N67      -$L67      )/$L67      )*100))</f>
        <v>112.10486405323937</v>
      </c>
      <c r="S67" s="62">
        <f>IF(($M67      =0),0,((($O67      -$M67      )/$M67      )*100))</f>
        <v>205.78435183621446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82.849987266943188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46.076043547631741</v>
      </c>
      <c r="V67" s="105">
        <f>SUM(V9:V14,V17:V23,V26:V29,V32,V35:V39,V42:V52,V55:V58,V61:V65)</f>
        <v>302944000</v>
      </c>
      <c r="W67" s="106">
        <f>SUM(W9:W14,W17:W23,W26:W29,W32,W35:W39,W42:W52,W55:W58,W61:W65)</f>
        <v>14244000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2097302000</v>
      </c>
      <c r="C69" s="92">
        <v>-115276000</v>
      </c>
      <c r="D69" s="92"/>
      <c r="E69" s="92">
        <f>$B69      +$C69      +$D69</f>
        <v>1982026000</v>
      </c>
      <c r="F69" s="93">
        <v>1982026000</v>
      </c>
      <c r="G69" s="94">
        <v>1982026000</v>
      </c>
      <c r="H69" s="93">
        <v>523618000</v>
      </c>
      <c r="I69" s="94">
        <v>261053803</v>
      </c>
      <c r="J69" s="93">
        <v>584336000</v>
      </c>
      <c r="K69" s="94">
        <v>370835145</v>
      </c>
      <c r="L69" s="93">
        <v>444726000</v>
      </c>
      <c r="M69" s="94">
        <v>794609857</v>
      </c>
      <c r="N69" s="93">
        <v>429345000</v>
      </c>
      <c r="O69" s="94">
        <v>154012273</v>
      </c>
      <c r="P69" s="93">
        <f>$H69      +$J69      +$L69      +$N69</f>
        <v>1982025000</v>
      </c>
      <c r="Q69" s="94">
        <f>$I69      +$K69      +$M69      +$O69</f>
        <v>1580511078</v>
      </c>
      <c r="R69" s="48">
        <f>IF(($L69      =0),0,((($N69      -$L69      )/$L69      )*100))</f>
        <v>-3.458534018699154</v>
      </c>
      <c r="S69" s="49">
        <f>IF(($M69      =0),0,((($O69      -$M69      )/$M69      )*100))</f>
        <v>-80.617875345586114</v>
      </c>
      <c r="T69" s="48">
        <f>IF(($E69      =0),0,(($P69      /$E69      )*100))</f>
        <v>99.999949546575067</v>
      </c>
      <c r="U69" s="50">
        <f>IF(($E69      =0),0,(($Q69      /$E69      )*100))</f>
        <v>79.742197024660626</v>
      </c>
      <c r="V69" s="93">
        <v>22805000</v>
      </c>
      <c r="W69" s="94" t="s">
        <v>1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2097302000</v>
      </c>
      <c r="C71" s="101">
        <f>SUM(C69:C70)</f>
        <v>-115276000</v>
      </c>
      <c r="D71" s="101"/>
      <c r="E71" s="101">
        <f>$B71      +$C71      +$D71</f>
        <v>1982026000</v>
      </c>
      <c r="F71" s="102">
        <f>SUM(F69:F70)</f>
        <v>1982026000</v>
      </c>
      <c r="G71" s="103">
        <f>SUM(G69:G70)</f>
        <v>1982026000</v>
      </c>
      <c r="H71" s="102">
        <f>SUM(H69:H70)</f>
        <v>523618000</v>
      </c>
      <c r="I71" s="103">
        <f>SUM(I69:I70)</f>
        <v>261053803</v>
      </c>
      <c r="J71" s="102">
        <f>SUM(J69:J70)</f>
        <v>584336000</v>
      </c>
      <c r="K71" s="103">
        <f>SUM(K69:K70)</f>
        <v>370835145</v>
      </c>
      <c r="L71" s="102">
        <f>SUM(L69:L70)</f>
        <v>444726000</v>
      </c>
      <c r="M71" s="103">
        <f>SUM(M69:M70)</f>
        <v>794609857</v>
      </c>
      <c r="N71" s="102">
        <f>SUM(N69:N70)</f>
        <v>429345000</v>
      </c>
      <c r="O71" s="103">
        <f>SUM(O69:O70)</f>
        <v>154012273</v>
      </c>
      <c r="P71" s="102">
        <f>$H71      +$J71      +$L71      +$N71</f>
        <v>1982025000</v>
      </c>
      <c r="Q71" s="103">
        <f>$I71      +$K71      +$M71      +$O71</f>
        <v>1580511078</v>
      </c>
      <c r="R71" s="57">
        <f>IF(($L71      =0),0,((($N71      -$L71      )/$L71      )*100))</f>
        <v>-3.458534018699154</v>
      </c>
      <c r="S71" s="58">
        <f>IF(($M71      =0),0,((($O71      -$M71      )/$M71      )*100))</f>
        <v>-80.617875345586114</v>
      </c>
      <c r="T71" s="57">
        <f>IF(($E69      =0),0,(($P69      /$E69      )*100))</f>
        <v>99.999949546575067</v>
      </c>
      <c r="U71" s="59">
        <f>IF($E69   =0,0,($Q69   /$E69 )*100)</f>
        <v>79.742197024660626</v>
      </c>
      <c r="V71" s="102">
        <f>SUM(V69:V70)</f>
        <v>22805000</v>
      </c>
      <c r="W71" s="103" t="s">
        <v>1</v>
      </c>
    </row>
    <row r="72" spans="1:23" ht="12.95" customHeight="1" x14ac:dyDescent="0.2">
      <c r="A72" s="60" t="s">
        <v>87</v>
      </c>
      <c r="B72" s="104">
        <f>SUM(B69:B70)</f>
        <v>2097302000</v>
      </c>
      <c r="C72" s="104">
        <f>SUM(C69:C70)</f>
        <v>-115276000</v>
      </c>
      <c r="D72" s="104"/>
      <c r="E72" s="104">
        <f>$B72      +$C72      +$D72</f>
        <v>1982026000</v>
      </c>
      <c r="F72" s="105">
        <f>SUM(F69:F70)</f>
        <v>1982026000</v>
      </c>
      <c r="G72" s="106">
        <f>SUM(G69:G70)</f>
        <v>1982026000</v>
      </c>
      <c r="H72" s="105">
        <f>SUM(H69:H70)</f>
        <v>523618000</v>
      </c>
      <c r="I72" s="106">
        <f>SUM(I69:I70)</f>
        <v>261053803</v>
      </c>
      <c r="J72" s="105">
        <f>SUM(J69:J70)</f>
        <v>584336000</v>
      </c>
      <c r="K72" s="106">
        <f>SUM(K69:K70)</f>
        <v>370835145</v>
      </c>
      <c r="L72" s="105">
        <f>SUM(L69:L70)</f>
        <v>444726000</v>
      </c>
      <c r="M72" s="106">
        <f>SUM(M69:M70)</f>
        <v>794609857</v>
      </c>
      <c r="N72" s="105">
        <f>SUM(N69:N70)</f>
        <v>429345000</v>
      </c>
      <c r="O72" s="106">
        <f>SUM(O69:O70)</f>
        <v>154012273</v>
      </c>
      <c r="P72" s="105">
        <f>$H72      +$J72      +$L72      +$N72</f>
        <v>1982025000</v>
      </c>
      <c r="Q72" s="106">
        <f>$I72      +$K72      +$M72      +$O72</f>
        <v>1580511078</v>
      </c>
      <c r="R72" s="61">
        <f>IF(($L72      =0),0,((($N72      -$L72      )/$L72      )*100))</f>
        <v>-3.458534018699154</v>
      </c>
      <c r="S72" s="62">
        <f>IF(($M72      =0),0,((($O72      -$M72      )/$M72      )*100))</f>
        <v>-80.617875345586114</v>
      </c>
      <c r="T72" s="61">
        <f>IF(($E69      =0),0,(($P69      /$E69      )*100))</f>
        <v>99.999949546575067</v>
      </c>
      <c r="U72" s="65">
        <f>IF($E69   =0,0,($Q69   /$E69 )*100)</f>
        <v>79.742197024660626</v>
      </c>
      <c r="V72" s="105">
        <f>SUM(V69:V70)</f>
        <v>22805000</v>
      </c>
      <c r="W72" s="106" t="s">
        <v>1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4959217000</v>
      </c>
      <c r="C73" s="104">
        <f>SUM(C9:C14,C17:C23,C26:C29,C32,C35:C39,C42:C52,C55:C58,C61:C65,C69:C70)</f>
        <v>-8792000</v>
      </c>
      <c r="D73" s="104"/>
      <c r="E73" s="104">
        <f>$B73      +$C73      +$D73</f>
        <v>4950425000</v>
      </c>
      <c r="F73" s="105">
        <f>SUM(F9:F14,F17:F23,F26:F29,F32,F35:F39,F42:F52,F55:F58,F61:F65,F69:F70)</f>
        <v>4950425000</v>
      </c>
      <c r="G73" s="106">
        <f>SUM(G9:G14,G17:G23,G26:G29,G32,G35:G39,G42:G52,G55:G58,G61:G65,G69:G70)</f>
        <v>3713739000</v>
      </c>
      <c r="H73" s="105">
        <f>SUM(H9:H14,H17:H23,H26:H29,H32,H35:H39,H42:H52,H55:H58,H61:H65,H69:H70)</f>
        <v>703839000</v>
      </c>
      <c r="I73" s="106">
        <f>SUM(I9:I14,I17:I23,I26:I29,I32,I35:I39,I42:I52,I55:I58,I61:I65,I69:I70)</f>
        <v>330713817</v>
      </c>
      <c r="J73" s="105">
        <f>SUM(J9:J14,J17:J23,J26:J29,J32,J35:J39,J42:J52,J55:J58,J61:J65,J69:J70)</f>
        <v>1011552000</v>
      </c>
      <c r="K73" s="106">
        <f>SUM(K9:K14,K17:K23,K26:K29,K32,K35:K39,K42:K52,K55:K58,K61:K65,K69:K70)</f>
        <v>503080325</v>
      </c>
      <c r="L73" s="105">
        <f>SUM(L9:L14,L17:L23,L26:L29,L32,L35:L39,L42:L52,L55:L58,L61:L65,L69:L70)</f>
        <v>709793000</v>
      </c>
      <c r="M73" s="106">
        <f>SUM(M9:M14,M17:M23,M26:M29,M32,M35:M39,M42:M52,M55:M58,M61:M65,M69:M70)</f>
        <v>941485812</v>
      </c>
      <c r="N73" s="105">
        <f>SUM(N9:N14,N17:N23,N26:N29,N32,N35:N39,N42:N52,N55:N58,N61:N65,N69:N70)</f>
        <v>991565000</v>
      </c>
      <c r="O73" s="106">
        <f>SUM(O9:O14,O17:O23,O26:O29,O32,O35:O39,O42:O52,O55:O58,O61:O65,O69:O70)</f>
        <v>603135960</v>
      </c>
      <c r="P73" s="105">
        <f>$H73      +$J73      +$L73      +$N73</f>
        <v>3416749000</v>
      </c>
      <c r="Q73" s="106">
        <f>$I73      +$K73      +$M73      +$O73</f>
        <v>2378415914</v>
      </c>
      <c r="R73" s="61">
        <f>IF(($L73      =0),0,((($N73      -$L73      )/$L73      )*100))</f>
        <v>39.697771040289211</v>
      </c>
      <c r="S73" s="62">
        <f>IF(($M73      =0),0,((($O73      -$M73      )/$M73      )*100))</f>
        <v>-35.937859889916218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92.002938278645857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64.043701347886866</v>
      </c>
      <c r="V73" s="105">
        <f>SUM(V9:V14,V17:V23,V26:V29,V32,V35:V39,V42:V52,V55:V58,V61:V65,V69:V70)</f>
        <v>325749000</v>
      </c>
      <c r="W73" s="106">
        <f>SUM(W9:W14,W17:W23,W26:W29,W32,W35:W39,W42:W52,W55:W58,W61:W65,W69:W70)</f>
        <v>14244000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IF(($L87      =0),0,((($N87      -$L87      )/$L87      )*100))</f>
        <v>0</v>
      </c>
      <c r="S87" s="90">
        <f>IF(($M87      =0),0,((($O87      -$M87      )/$M87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IF(($L88      =0),0,((($N88      -$L88      )/$L88      )*100))</f>
        <v>0</v>
      </c>
      <c r="S88" s="90">
        <f>IF(($M88      =0),0,((($O88      -$M88      )/$M88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IF(($L89      =0),0,((($N89      -$L89      )/$L89      )*100))</f>
        <v>0</v>
      </c>
      <c r="S89" s="90">
        <f>IF(($M89      =0),0,((($O89      -$M89      )/$M89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IF(($L90      =0),0,((($N90      -$L90      )/$L90      )*100))</f>
        <v>0</v>
      </c>
      <c r="S90" s="90">
        <f>IF(($M90      =0),0,((($O90      -$M90      )/$M90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IF(($L91      =0),0,((($N91      -$L91      )/$L91      )*100))</f>
        <v>0</v>
      </c>
      <c r="S91" s="90">
        <f>IF(($M91      =0),0,((($O91      -$M91      )/$M91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IF(($L92      =0),0,((($N92      -$L92      )/$L92      )*100))</f>
        <v>0</v>
      </c>
      <c r="S92" s="90">
        <f>IF(($M92      =0),0,((($O92      -$M92      )/$M92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IF(($L93      =0),0,((($N93      -$L93      )/$L93      )*100))</f>
        <v>0</v>
      </c>
      <c r="S93" s="90">
        <f>IF(($M93      =0),0,((($O93      -$M93      )/$M93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IF(($L94      =0),0,((($N94      -$L94      )/$L94      )*100))</f>
        <v>0</v>
      </c>
      <c r="S94" s="90">
        <f>IF(($M94      =0),0,((($O94      -$M94      )/$M94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G8qSAW/A236Yn1A/byW8w6o2Zk22LWDZT0iUBfY42+3keKpR4C1dUBgmySm1Qd1Ia3qOL1mR/yq4tSA2m1MXcg==" saltValue="XdxMMUX5aF3/fV5lo1LsYw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D0101-90F0-458D-B3A8-58B1E0E898B1}">
  <sheetPr>
    <pageSetUpPr fitToPage="1"/>
  </sheetPr>
  <dimension ref="A1:W126"/>
  <sheetViews>
    <sheetView showGridLines="0" workbookViewId="0">
      <selection activeCell="B13" sqref="B13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1</v>
      </c>
    </row>
    <row r="10" spans="1:23" ht="12.95" customHeight="1" x14ac:dyDescent="0.2">
      <c r="A10" s="47" t="s">
        <v>36</v>
      </c>
      <c r="B10" s="92">
        <v>58640000</v>
      </c>
      <c r="C10" s="92"/>
      <c r="D10" s="92"/>
      <c r="E10" s="92">
        <f>$B10      +$C10      +$D10</f>
        <v>58640000</v>
      </c>
      <c r="F10" s="93">
        <v>58640000</v>
      </c>
      <c r="G10" s="94">
        <v>58640000</v>
      </c>
      <c r="H10" s="93">
        <v>6570000</v>
      </c>
      <c r="I10" s="94">
        <v>3484325</v>
      </c>
      <c r="J10" s="93">
        <v>10820000</v>
      </c>
      <c r="K10" s="94">
        <v>-2287280</v>
      </c>
      <c r="L10" s="93">
        <v>4554000</v>
      </c>
      <c r="M10" s="94">
        <v>3857287</v>
      </c>
      <c r="N10" s="93">
        <v>11056000</v>
      </c>
      <c r="O10" s="94">
        <v>12191650</v>
      </c>
      <c r="P10" s="93">
        <f>$H10      +$J10      +$L10      +$N10</f>
        <v>33000000</v>
      </c>
      <c r="Q10" s="94">
        <f>$I10      +$K10      +$M10      +$O10</f>
        <v>17245982</v>
      </c>
      <c r="R10" s="48">
        <f>IF(($L10      =0),0,((($N10      -$L10      )/$L10      )*100))</f>
        <v>142.7755819060167</v>
      </c>
      <c r="S10" s="49">
        <f>IF(($M10      =0),0,((($O10      -$M10      )/$M10      )*100))</f>
        <v>216.06800323647164</v>
      </c>
      <c r="T10" s="48">
        <f>IF(($E10      =0),0,(($P10      /$E10      )*100))</f>
        <v>56.275579809004093</v>
      </c>
      <c r="U10" s="50">
        <f>IF(($E10      =0),0,(($Q10      /$E10      )*100))</f>
        <v>29.40992837653479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>$B11      +$C11      +$D11</f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>$H11      +$J11      +$L11      +$N11</f>
        <v>0</v>
      </c>
      <c r="Q11" s="94">
        <f>$I11      +$K11      +$M11      +$O11</f>
        <v>0</v>
      </c>
      <c r="R11" s="48">
        <f>IF(($L11      =0),0,((($N11      -$L11      )/$L11      )*100))</f>
        <v>0</v>
      </c>
      <c r="S11" s="49">
        <f>IF(($M11      =0),0,((($O11      -$M11      )/$M11      )*100))</f>
        <v>0</v>
      </c>
      <c r="T11" s="48">
        <f>IF(($E11      =0),0,(($P11      /$E11      )*100))</f>
        <v>0</v>
      </c>
      <c r="U11" s="50">
        <f>IF(($E11      =0),0,(($Q11      /$E11      )*100))</f>
        <v>0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IF(($L12      =0),0,((($N12      -$L12      )/$L12      )*100))</f>
        <v>0</v>
      </c>
      <c r="S12" s="49">
        <f>IF(($M12      =0),0,((($O12      -$M12      )/$M12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47869000</v>
      </c>
      <c r="C13" s="92">
        <v>-21707000</v>
      </c>
      <c r="D13" s="92"/>
      <c r="E13" s="92">
        <f>$B13      +$C13      +$D13</f>
        <v>26162000</v>
      </c>
      <c r="F13" s="93">
        <v>26162000</v>
      </c>
      <c r="G13" s="94">
        <v>26162000</v>
      </c>
      <c r="H13" s="93">
        <v>3137000</v>
      </c>
      <c r="I13" s="94"/>
      <c r="J13" s="93">
        <v>9111000</v>
      </c>
      <c r="K13" s="94">
        <v>2689195</v>
      </c>
      <c r="L13" s="93">
        <v>2685000</v>
      </c>
      <c r="M13" s="94">
        <v>10354723</v>
      </c>
      <c r="N13" s="93">
        <v>2834000</v>
      </c>
      <c r="O13" s="94">
        <v>3657049</v>
      </c>
      <c r="P13" s="93">
        <f>$H13      +$J13      +$L13      +$N13</f>
        <v>17767000</v>
      </c>
      <c r="Q13" s="94">
        <f>$I13      +$K13      +$M13      +$O13</f>
        <v>16700967</v>
      </c>
      <c r="R13" s="48">
        <f>IF(($L13      =0),0,((($N13      -$L13      )/$L13      )*100))</f>
        <v>5.5493482309124769</v>
      </c>
      <c r="S13" s="49">
        <f>IF(($M13      =0),0,((($O13      -$M13      )/$M13      )*100))</f>
        <v>-64.68230970543587</v>
      </c>
      <c r="T13" s="48">
        <f>IF(($E13      =0),0,(($P13      /$E13      )*100))</f>
        <v>67.911474657900769</v>
      </c>
      <c r="U13" s="50">
        <f>IF(($E13      =0),0,(($Q13      /$E13      )*100))</f>
        <v>63.836736488036081</v>
      </c>
      <c r="V13" s="93">
        <v>0</v>
      </c>
      <c r="W13" s="94" t="s">
        <v>1</v>
      </c>
    </row>
    <row r="14" spans="1:23" ht="12.95" customHeight="1" x14ac:dyDescent="0.2">
      <c r="A14" s="47" t="s">
        <v>41</v>
      </c>
      <c r="B14" s="92">
        <v>2700000</v>
      </c>
      <c r="C14" s="92">
        <v>-1820000</v>
      </c>
      <c r="D14" s="92"/>
      <c r="E14" s="92">
        <f>$B14      +$C14      +$D14</f>
        <v>880000</v>
      </c>
      <c r="F14" s="93">
        <v>880000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IF(($L14      =0),0,((($N14      -$L14      )/$L14      )*100))</f>
        <v>0</v>
      </c>
      <c r="S14" s="49">
        <f>IF(($M14      =0),0,((($O14      -$M14      )/$M14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109209000</v>
      </c>
      <c r="C15" s="95">
        <f>SUM(C9:C14)</f>
        <v>-23527000</v>
      </c>
      <c r="D15" s="95"/>
      <c r="E15" s="95">
        <f>$B15      +$C15      +$D15</f>
        <v>85682000</v>
      </c>
      <c r="F15" s="96">
        <f>SUM(F9:F14)</f>
        <v>85682000</v>
      </c>
      <c r="G15" s="97">
        <f>SUM(G9:G14)</f>
        <v>84802000</v>
      </c>
      <c r="H15" s="96">
        <f>SUM(H9:H14)</f>
        <v>9707000</v>
      </c>
      <c r="I15" s="97">
        <f>SUM(I9:I14)</f>
        <v>3484325</v>
      </c>
      <c r="J15" s="96">
        <f>SUM(J9:J14)</f>
        <v>19931000</v>
      </c>
      <c r="K15" s="97">
        <f>SUM(K9:K14)</f>
        <v>401915</v>
      </c>
      <c r="L15" s="96">
        <f>SUM(L9:L14)</f>
        <v>7239000</v>
      </c>
      <c r="M15" s="97">
        <f>SUM(M9:M14)</f>
        <v>14212010</v>
      </c>
      <c r="N15" s="96">
        <f>SUM(N9:N14)</f>
        <v>13890000</v>
      </c>
      <c r="O15" s="97">
        <f>SUM(O9:O14)</f>
        <v>15848699</v>
      </c>
      <c r="P15" s="96">
        <f>$H15      +$J15      +$L15      +$N15</f>
        <v>50767000</v>
      </c>
      <c r="Q15" s="97">
        <f>$I15      +$K15      +$M15      +$O15</f>
        <v>33946949</v>
      </c>
      <c r="R15" s="52">
        <f>IF(($L15      =0),0,((($N15      -$L15      )/$L15      )*100))</f>
        <v>91.877331123083295</v>
      </c>
      <c r="S15" s="53">
        <f>IF(($M15      =0),0,((($O15      -$M15      )/$M15      )*100))</f>
        <v>11.516238730482177</v>
      </c>
      <c r="T15" s="52">
        <f>IF((SUM($E9:$E13))=0,0,(P15/(SUM($E9:$E13))*100))</f>
        <v>59.865333364779126</v>
      </c>
      <c r="U15" s="54">
        <f>IF((SUM($E9:$E13))=0,0,(Q15/(SUM($E9:$E13))*100))</f>
        <v>40.030835357656656</v>
      </c>
      <c r="V15" s="96">
        <f>SUM(V9:V14)</f>
        <v>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>$H17      +$J17      +$L17      +$N17</f>
        <v>0</v>
      </c>
      <c r="Q17" s="94">
        <f>$I17      +$K17      +$M17      +$O17</f>
        <v>0</v>
      </c>
      <c r="R17" s="48">
        <f>IF(($L17      =0),0,((($N17      -$L17      )/$L17      )*100))</f>
        <v>0</v>
      </c>
      <c r="S17" s="49">
        <f>IF(($M17      =0),0,((($O17      -$M17      )/$M17      )*100))</f>
        <v>0</v>
      </c>
      <c r="T17" s="48">
        <f>IF(($E17      =0),0,(($P17      /$E17      )*100))</f>
        <v>0</v>
      </c>
      <c r="U17" s="50">
        <f>IF(($E17      =0),0,(($Q17      /$E17      )*100))</f>
        <v>0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IF(($L18      =0),0,((($N18      -$L18      )/$L18      )*100))</f>
        <v>0</v>
      </c>
      <c r="S18" s="49">
        <f>IF(($M18      =0),0,((($O18      -$M18      )/$M18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15900000</v>
      </c>
      <c r="C19" s="92"/>
      <c r="D19" s="92"/>
      <c r="E19" s="92">
        <f>$B19      +$C19      +$D19</f>
        <v>15900000</v>
      </c>
      <c r="F19" s="93">
        <v>15900000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IF(($L19      =0),0,((($N19      -$L19      )/$L19      )*100))</f>
        <v>0</v>
      </c>
      <c r="S19" s="49">
        <f>IF(($M19      =0),0,((($O19      -$M19      )/$M19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>
        <v>12458000</v>
      </c>
      <c r="C20" s="92">
        <v>27587000</v>
      </c>
      <c r="D20" s="92"/>
      <c r="E20" s="92">
        <f>$B20      +$C20      +$D20</f>
        <v>40045000</v>
      </c>
      <c r="F20" s="93">
        <v>40045000</v>
      </c>
      <c r="G20" s="94">
        <v>40045000</v>
      </c>
      <c r="H20" s="93">
        <v>2413000</v>
      </c>
      <c r="I20" s="94"/>
      <c r="J20" s="93">
        <v>8297000</v>
      </c>
      <c r="K20" s="94"/>
      <c r="L20" s="93"/>
      <c r="M20" s="94"/>
      <c r="N20" s="93">
        <v>2574000</v>
      </c>
      <c r="O20" s="94">
        <v>1285859</v>
      </c>
      <c r="P20" s="93">
        <f>$H20      +$J20      +$L20      +$N20</f>
        <v>13284000</v>
      </c>
      <c r="Q20" s="94">
        <f>$I20      +$K20      +$M20      +$O20</f>
        <v>1285859</v>
      </c>
      <c r="R20" s="48">
        <f>IF(($L20      =0),0,((($N20      -$L20      )/$L20      )*100))</f>
        <v>0</v>
      </c>
      <c r="S20" s="49">
        <f>IF(($M20      =0),0,((($O20      -$M20      )/$M20      )*100))</f>
        <v>0</v>
      </c>
      <c r="T20" s="48">
        <f>IF(($E20      =0),0,(($P20      /$E20      )*100))</f>
        <v>33.172680734174051</v>
      </c>
      <c r="U20" s="50">
        <f>IF(($E20      =0),0,(($Q20      /$E20      )*100))</f>
        <v>3.2110350855287804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IF(($L21      =0),0,((($N21      -$L21      )/$L21      )*100))</f>
        <v>0</v>
      </c>
      <c r="S21" s="49">
        <f>IF(($M21      =0),0,((($O21      -$M21      )/$M21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IF(($L22      =0),0,((($N22      -$L22      )/$L22      )*100))</f>
        <v>0</v>
      </c>
      <c r="S22" s="49">
        <f>IF(($M22      =0),0,((($O22      -$M22      )/$M22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IF(($L23      =0),0,((($N23      -$L23      )/$L23      )*100))</f>
        <v>0</v>
      </c>
      <c r="S23" s="49">
        <f>IF(($M23      =0),0,((($O23      -$M23      )/$M23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28358000</v>
      </c>
      <c r="C24" s="95">
        <f>SUM(C17:C23)</f>
        <v>27587000</v>
      </c>
      <c r="D24" s="95"/>
      <c r="E24" s="95">
        <f>$B24      +$C24      +$D24</f>
        <v>55945000</v>
      </c>
      <c r="F24" s="96">
        <f>SUM(F17:F23)</f>
        <v>55945000</v>
      </c>
      <c r="G24" s="97">
        <f>SUM(G17:G23)</f>
        <v>40045000</v>
      </c>
      <c r="H24" s="96">
        <f>SUM(H17:H23)</f>
        <v>2413000</v>
      </c>
      <c r="I24" s="97">
        <f>SUM(I17:I23)</f>
        <v>0</v>
      </c>
      <c r="J24" s="96">
        <f>SUM(J17:J23)</f>
        <v>8297000</v>
      </c>
      <c r="K24" s="97">
        <f>SUM(K17:K23)</f>
        <v>0</v>
      </c>
      <c r="L24" s="96">
        <f>SUM(L17:L23)</f>
        <v>0</v>
      </c>
      <c r="M24" s="97">
        <f>SUM(M17:M23)</f>
        <v>0</v>
      </c>
      <c r="N24" s="96">
        <f>SUM(N17:N23)</f>
        <v>2574000</v>
      </c>
      <c r="O24" s="97">
        <f>SUM(O17:O23)</f>
        <v>1285859</v>
      </c>
      <c r="P24" s="96">
        <f>$H24      +$J24      +$L24      +$N24</f>
        <v>13284000</v>
      </c>
      <c r="Q24" s="97">
        <f>$I24      +$K24      +$M24      +$O24</f>
        <v>1285859</v>
      </c>
      <c r="R24" s="52">
        <f>IF(($L24      =0),0,((($N24      -$L24      )/$L24      )*100))</f>
        <v>0</v>
      </c>
      <c r="S24" s="53">
        <f>IF(($M24      =0),0,((($O24      -$M24      )/$M24      )*100))</f>
        <v>0</v>
      </c>
      <c r="T24" s="52">
        <f>IF(($E24-$E19-$E23)   =0,0,($P24   /($E24-$E19-$E23)   )*100)</f>
        <v>33.172680734174051</v>
      </c>
      <c r="U24" s="54">
        <f>IF(($E24-$E19-$E23)   =0,0,($Q24   /($E24-$E19-$E23)   )*100)</f>
        <v>3.2110350855287804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257603000</v>
      </c>
      <c r="C28" s="92">
        <v>311000000</v>
      </c>
      <c r="D28" s="92"/>
      <c r="E28" s="92">
        <f>$B28      +$C28      +$D28</f>
        <v>568603000</v>
      </c>
      <c r="F28" s="93">
        <v>568603000</v>
      </c>
      <c r="G28" s="94">
        <v>568603000</v>
      </c>
      <c r="H28" s="93">
        <v>83865000</v>
      </c>
      <c r="I28" s="94">
        <v>31220125</v>
      </c>
      <c r="J28" s="93">
        <v>88660000</v>
      </c>
      <c r="K28" s="94">
        <v>130646514</v>
      </c>
      <c r="L28" s="93">
        <v>57784000</v>
      </c>
      <c r="M28" s="94">
        <v>60803274</v>
      </c>
      <c r="N28" s="93">
        <v>357574000</v>
      </c>
      <c r="O28" s="94">
        <v>254080651</v>
      </c>
      <c r="P28" s="93">
        <f>$H28      +$J28      +$L28      +$N28</f>
        <v>587883000</v>
      </c>
      <c r="Q28" s="94">
        <f>$I28      +$K28      +$M28      +$O28</f>
        <v>476750564</v>
      </c>
      <c r="R28" s="48">
        <f>IF(($L28      =0),0,((($N28      -$L28      )/$L28      )*100))</f>
        <v>518.81143569154085</v>
      </c>
      <c r="S28" s="49">
        <f>IF(($M28      =0),0,((($O28      -$M28      )/$M28      )*100))</f>
        <v>317.87330563811418</v>
      </c>
      <c r="T28" s="48">
        <f>IF(($E28      =0),0,(($P28      /$E28      )*100))</f>
        <v>103.39076649261436</v>
      </c>
      <c r="U28" s="50">
        <f>IF(($E28      =0),0,(($Q28      /$E28      )*100))</f>
        <v>83.84594594119271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>
        <v>10432000</v>
      </c>
      <c r="C29" s="92"/>
      <c r="D29" s="92"/>
      <c r="E29" s="92">
        <f>$B29      +$C29      +$D29</f>
        <v>10432000</v>
      </c>
      <c r="F29" s="93">
        <v>10432000</v>
      </c>
      <c r="G29" s="94">
        <v>10432000</v>
      </c>
      <c r="H29" s="93">
        <v>1418000</v>
      </c>
      <c r="I29" s="94">
        <v>-1909000</v>
      </c>
      <c r="J29" s="93">
        <v>2365000</v>
      </c>
      <c r="K29" s="94"/>
      <c r="L29" s="93">
        <v>2709000</v>
      </c>
      <c r="M29" s="94">
        <v>753788</v>
      </c>
      <c r="N29" s="93">
        <v>1853000</v>
      </c>
      <c r="O29" s="94">
        <v>1068213</v>
      </c>
      <c r="P29" s="93">
        <f>$H29      +$J29      +$L29      +$N29</f>
        <v>8345000</v>
      </c>
      <c r="Q29" s="94">
        <f>$I29      +$K29      +$M29      +$O29</f>
        <v>-86999</v>
      </c>
      <c r="R29" s="48">
        <f>IF(($L29      =0),0,((($N29      -$L29      )/$L29      )*100))</f>
        <v>-31.598375784422295</v>
      </c>
      <c r="S29" s="49">
        <f>IF(($M29      =0),0,((($O29      -$M29      )/$M29      )*100))</f>
        <v>41.712656609020044</v>
      </c>
      <c r="T29" s="48">
        <f>IF(($E29      =0),0,(($P29      /$E29      )*100))</f>
        <v>79.994248466257673</v>
      </c>
      <c r="U29" s="50">
        <f>IF(($E29      =0),0,(($Q29      /$E29      )*100))</f>
        <v>-0.83396280674846623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268035000</v>
      </c>
      <c r="C30" s="95">
        <f>SUM(C26:C29)</f>
        <v>311000000</v>
      </c>
      <c r="D30" s="95"/>
      <c r="E30" s="95">
        <f>$B30      +$C30      +$D30</f>
        <v>579035000</v>
      </c>
      <c r="F30" s="96">
        <f>SUM(F26:F29)</f>
        <v>579035000</v>
      </c>
      <c r="G30" s="97">
        <f>SUM(G26:G29)</f>
        <v>579035000</v>
      </c>
      <c r="H30" s="96">
        <f>SUM(H26:H29)</f>
        <v>85283000</v>
      </c>
      <c r="I30" s="97">
        <f>SUM(I26:I29)</f>
        <v>29311125</v>
      </c>
      <c r="J30" s="96">
        <f>SUM(J26:J29)</f>
        <v>91025000</v>
      </c>
      <c r="K30" s="97">
        <f>SUM(K26:K29)</f>
        <v>130646514</v>
      </c>
      <c r="L30" s="96">
        <f>SUM(L26:L29)</f>
        <v>60493000</v>
      </c>
      <c r="M30" s="97">
        <f>SUM(M26:M29)</f>
        <v>61557062</v>
      </c>
      <c r="N30" s="96">
        <f>SUM(N26:N29)</f>
        <v>359427000</v>
      </c>
      <c r="O30" s="97">
        <f>SUM(O26:O29)</f>
        <v>255148864</v>
      </c>
      <c r="P30" s="96">
        <f>$H30      +$J30      +$L30      +$N30</f>
        <v>596228000</v>
      </c>
      <c r="Q30" s="97">
        <f>$I30      +$K30      +$M30      +$O30</f>
        <v>476663565</v>
      </c>
      <c r="R30" s="52">
        <f>IF(($L30      =0),0,((($N30      -$L30      )/$L30      )*100))</f>
        <v>494.16296100375251</v>
      </c>
      <c r="S30" s="53">
        <f>IF(($M30      =0),0,((($O30      -$M30      )/$M30      )*100))</f>
        <v>314.49162079892636</v>
      </c>
      <c r="T30" s="52">
        <f>IF($E30   =0,0,($P30   /$E30   )*100)</f>
        <v>102.96925056343744</v>
      </c>
      <c r="U30" s="54">
        <f>IF($E30   =0,0,($Q30   /$E30   )*100)</f>
        <v>82.320337285310913</v>
      </c>
      <c r="V30" s="96">
        <f>SUM(V26:V29)</f>
        <v>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37682000</v>
      </c>
      <c r="C32" s="92">
        <v>-1673000</v>
      </c>
      <c r="D32" s="92"/>
      <c r="E32" s="92">
        <f>$B32      +$C32      +$D32</f>
        <v>36009000</v>
      </c>
      <c r="F32" s="93">
        <v>36009000</v>
      </c>
      <c r="G32" s="94">
        <v>36009000</v>
      </c>
      <c r="H32" s="93">
        <v>8864000</v>
      </c>
      <c r="I32" s="94">
        <v>2472034</v>
      </c>
      <c r="J32" s="93">
        <v>3397000</v>
      </c>
      <c r="K32" s="94">
        <v>7964702</v>
      </c>
      <c r="L32" s="93">
        <v>6204000</v>
      </c>
      <c r="M32" s="94">
        <v>3193075</v>
      </c>
      <c r="N32" s="93">
        <v>2381000</v>
      </c>
      <c r="O32" s="94">
        <v>5390033</v>
      </c>
      <c r="P32" s="93">
        <f>$H32      +$J32      +$L32      +$N32</f>
        <v>20846000</v>
      </c>
      <c r="Q32" s="94">
        <f>$I32      +$K32      +$M32      +$O32</f>
        <v>19019844</v>
      </c>
      <c r="R32" s="48">
        <f>IF(($L32      =0),0,((($N32      -$L32      )/$L32      )*100))</f>
        <v>-61.621534493874918</v>
      </c>
      <c r="S32" s="49">
        <f>IF(($M32      =0),0,((($O32      -$M32      )/$M32      )*100))</f>
        <v>68.803833295491017</v>
      </c>
      <c r="T32" s="48">
        <f>IF(($E32      =0),0,(($P32      /$E32      )*100))</f>
        <v>57.891082784859336</v>
      </c>
      <c r="U32" s="50">
        <f>IF(($E32      =0),0,(($Q32      /$E32      )*100))</f>
        <v>52.819695076230943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37682000</v>
      </c>
      <c r="C33" s="95">
        <f>C32</f>
        <v>-1673000</v>
      </c>
      <c r="D33" s="95"/>
      <c r="E33" s="95">
        <f>$B33      +$C33      +$D33</f>
        <v>36009000</v>
      </c>
      <c r="F33" s="96">
        <f>F32</f>
        <v>36009000</v>
      </c>
      <c r="G33" s="97">
        <f>G32</f>
        <v>36009000</v>
      </c>
      <c r="H33" s="96">
        <f>H32</f>
        <v>8864000</v>
      </c>
      <c r="I33" s="97">
        <f>I32</f>
        <v>2472034</v>
      </c>
      <c r="J33" s="96">
        <f>J32</f>
        <v>3397000</v>
      </c>
      <c r="K33" s="97">
        <f>K32</f>
        <v>7964702</v>
      </c>
      <c r="L33" s="96">
        <f>L32</f>
        <v>6204000</v>
      </c>
      <c r="M33" s="97">
        <f>M32</f>
        <v>3193075</v>
      </c>
      <c r="N33" s="96">
        <f>N32</f>
        <v>2381000</v>
      </c>
      <c r="O33" s="97">
        <f>O32</f>
        <v>5390033</v>
      </c>
      <c r="P33" s="96">
        <f>$H33      +$J33      +$L33      +$N33</f>
        <v>20846000</v>
      </c>
      <c r="Q33" s="97">
        <f>$I33      +$K33      +$M33      +$O33</f>
        <v>19019844</v>
      </c>
      <c r="R33" s="52">
        <f>IF(($L33      =0),0,((($N33      -$L33      )/$L33      )*100))</f>
        <v>-61.621534493874918</v>
      </c>
      <c r="S33" s="53">
        <f>IF(($M33      =0),0,((($O33      -$M33      )/$M33      )*100))</f>
        <v>68.803833295491017</v>
      </c>
      <c r="T33" s="52">
        <f>IF($E33   =0,0,($P33   /$E33   )*100)</f>
        <v>57.891082784859336</v>
      </c>
      <c r="U33" s="54">
        <f>IF($E33   =0,0,($Q33   /$E33   )*100)</f>
        <v>52.819695076230943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96543000</v>
      </c>
      <c r="C35" s="92">
        <v>-28300000</v>
      </c>
      <c r="D35" s="92"/>
      <c r="E35" s="92">
        <f>$B35      +$C35      +$D35</f>
        <v>68243000</v>
      </c>
      <c r="F35" s="93">
        <v>68243000</v>
      </c>
      <c r="G35" s="94">
        <v>68243000</v>
      </c>
      <c r="H35" s="93">
        <v>5126000</v>
      </c>
      <c r="I35" s="94">
        <v>644715</v>
      </c>
      <c r="J35" s="93">
        <v>15092000</v>
      </c>
      <c r="K35" s="94">
        <v>20898245</v>
      </c>
      <c r="L35" s="93">
        <v>20703000</v>
      </c>
      <c r="M35" s="94">
        <v>5120826</v>
      </c>
      <c r="N35" s="93">
        <v>800000</v>
      </c>
      <c r="O35" s="94">
        <v>7219753</v>
      </c>
      <c r="P35" s="93">
        <f>$H35      +$J35      +$L35      +$N35</f>
        <v>41721000</v>
      </c>
      <c r="Q35" s="94">
        <f>$I35      +$K35      +$M35      +$O35</f>
        <v>33883539</v>
      </c>
      <c r="R35" s="48">
        <f>IF(($L35      =0),0,((($N35      -$L35      )/$L35      )*100))</f>
        <v>-96.135825725740233</v>
      </c>
      <c r="S35" s="49">
        <f>IF(($M35      =0),0,((($O35      -$M35      )/$M35      )*100))</f>
        <v>40.988055442618048</v>
      </c>
      <c r="T35" s="48">
        <f>IF(($E35      =0),0,(($P35      /$E35      )*100))</f>
        <v>61.13594068256085</v>
      </c>
      <c r="U35" s="50">
        <f>IF(($E35      =0),0,(($Q35      /$E35      )*100))</f>
        <v>49.651303430388467</v>
      </c>
      <c r="V35" s="93">
        <v>4431000</v>
      </c>
      <c r="W35" s="94" t="s">
        <v>1</v>
      </c>
    </row>
    <row r="36" spans="1:23" ht="12.95" customHeight="1" x14ac:dyDescent="0.2">
      <c r="A36" s="47" t="s">
        <v>60</v>
      </c>
      <c r="B36" s="92">
        <v>571914000</v>
      </c>
      <c r="C36" s="92">
        <v>-14301000</v>
      </c>
      <c r="D36" s="92"/>
      <c r="E36" s="92">
        <f>$B36      +$C36      +$D36</f>
        <v>557613000</v>
      </c>
      <c r="F36" s="93">
        <v>557613000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IF(($L36      =0),0,((($N36      -$L36      )/$L36      )*100))</f>
        <v>0</v>
      </c>
      <c r="S36" s="49">
        <f>IF(($M36      =0),0,((($O36      -$M36      )/$M36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IF(($L37      =0),0,((($N37      -$L37      )/$L37      )*100))</f>
        <v>0</v>
      </c>
      <c r="S37" s="49">
        <f>IF(($M37      =0),0,((($O37      -$M37      )/$M37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17292000</v>
      </c>
      <c r="C38" s="92">
        <v>-3000000</v>
      </c>
      <c r="D38" s="92"/>
      <c r="E38" s="92">
        <f>$B38      +$C38      +$D38</f>
        <v>14292000</v>
      </c>
      <c r="F38" s="93">
        <v>14292000</v>
      </c>
      <c r="G38" s="94">
        <v>14292000</v>
      </c>
      <c r="H38" s="93">
        <v>2166000</v>
      </c>
      <c r="I38" s="94">
        <v>2513520</v>
      </c>
      <c r="J38" s="93">
        <v>1439000</v>
      </c>
      <c r="K38" s="94">
        <v>1667431</v>
      </c>
      <c r="L38" s="93">
        <v>31000</v>
      </c>
      <c r="M38" s="94">
        <v>2732761</v>
      </c>
      <c r="N38" s="93">
        <v>4582000</v>
      </c>
      <c r="O38" s="94">
        <v>595858</v>
      </c>
      <c r="P38" s="93">
        <f>$H38      +$J38      +$L38      +$N38</f>
        <v>8218000</v>
      </c>
      <c r="Q38" s="94">
        <f>$I38      +$K38      +$M38      +$O38</f>
        <v>7509570</v>
      </c>
      <c r="R38" s="48">
        <f>IF(($L38      =0),0,((($N38      -$L38      )/$L38      )*100))</f>
        <v>14680.645161290324</v>
      </c>
      <c r="S38" s="49">
        <f>IF(($M38      =0),0,((($O38      -$M38      )/$M38      )*100))</f>
        <v>-78.195751476254244</v>
      </c>
      <c r="T38" s="48">
        <f>IF(($E38      =0),0,(($P38      /$E38      )*100))</f>
        <v>57.500699692135463</v>
      </c>
      <c r="U38" s="50">
        <f>IF(($E38      =0),0,(($Q38      /$E38      )*100))</f>
        <v>52.543870696893372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IF(($L39      =0),0,((($N39      -$L39      )/$L39      )*100))</f>
        <v>0</v>
      </c>
      <c r="S39" s="49">
        <f>IF(($M39      =0),0,((($O39      -$M39      )/$M39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685749000</v>
      </c>
      <c r="C40" s="95">
        <f>SUM(C35:C39)</f>
        <v>-45601000</v>
      </c>
      <c r="D40" s="95"/>
      <c r="E40" s="95">
        <f>$B40      +$C40      +$D40</f>
        <v>640148000</v>
      </c>
      <c r="F40" s="96">
        <f>SUM(F35:F39)</f>
        <v>640148000</v>
      </c>
      <c r="G40" s="97">
        <f>SUM(G35:G39)</f>
        <v>82535000</v>
      </c>
      <c r="H40" s="96">
        <f>SUM(H35:H39)</f>
        <v>7292000</v>
      </c>
      <c r="I40" s="97">
        <f>SUM(I35:I39)</f>
        <v>3158235</v>
      </c>
      <c r="J40" s="96">
        <f>SUM(J35:J39)</f>
        <v>16531000</v>
      </c>
      <c r="K40" s="97">
        <f>SUM(K35:K39)</f>
        <v>22565676</v>
      </c>
      <c r="L40" s="96">
        <f>SUM(L35:L39)</f>
        <v>20734000</v>
      </c>
      <c r="M40" s="97">
        <f>SUM(M35:M39)</f>
        <v>7853587</v>
      </c>
      <c r="N40" s="96">
        <f>SUM(N35:N39)</f>
        <v>5382000</v>
      </c>
      <c r="O40" s="97">
        <f>SUM(O35:O39)</f>
        <v>7815611</v>
      </c>
      <c r="P40" s="96">
        <f>$H40      +$J40      +$L40      +$N40</f>
        <v>49939000</v>
      </c>
      <c r="Q40" s="97">
        <f>$I40      +$K40      +$M40      +$O40</f>
        <v>41393109</v>
      </c>
      <c r="R40" s="52">
        <f>IF(($L40      =0),0,((($N40      -$L40      )/$L40      )*100))</f>
        <v>-74.042635285039069</v>
      </c>
      <c r="S40" s="53">
        <f>IF(($M40      =0),0,((($O40      -$M40      )/$M40      )*100))</f>
        <v>-0.48354974612237694</v>
      </c>
      <c r="T40" s="52">
        <f>IF((+$E35+$E38) =0,0,(P40   /(+$E35+$E38) )*100)</f>
        <v>60.506451808323746</v>
      </c>
      <c r="U40" s="54">
        <f>IF((+$E35+$E38) =0,0,(Q40   /(+$E35+$E38) )*100)</f>
        <v>50.152188768401288</v>
      </c>
      <c r="V40" s="96">
        <f>SUM(V35:V39)</f>
        <v>4431000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IF(($L42      =0),0,((($N42      -$L42      )/$L42      )*100))</f>
        <v>0</v>
      </c>
      <c r="S42" s="49">
        <f>IF(($M42      =0),0,((($O42      -$M42      )/$M42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340000000</v>
      </c>
      <c r="C43" s="92">
        <v>-18000000</v>
      </c>
      <c r="D43" s="92"/>
      <c r="E43" s="92">
        <f>$B43      +$C43      +$D43</f>
        <v>322000000</v>
      </c>
      <c r="F43" s="93">
        <v>322000000</v>
      </c>
      <c r="G43" s="94">
        <v>322000000</v>
      </c>
      <c r="H43" s="93">
        <v>11172000</v>
      </c>
      <c r="I43" s="94"/>
      <c r="J43" s="93">
        <v>105414000</v>
      </c>
      <c r="K43" s="94"/>
      <c r="L43" s="93">
        <v>68288000</v>
      </c>
      <c r="M43" s="94"/>
      <c r="N43" s="93">
        <v>137126000</v>
      </c>
      <c r="O43" s="94"/>
      <c r="P43" s="93">
        <f>$H43      +$J43      +$L43      +$N43</f>
        <v>322000000</v>
      </c>
      <c r="Q43" s="94">
        <f>$I43      +$K43      +$M43      +$O43</f>
        <v>0</v>
      </c>
      <c r="R43" s="48">
        <f>IF(($L43      =0),0,((($N43      -$L43      )/$L43      )*100))</f>
        <v>100.80541237113403</v>
      </c>
      <c r="S43" s="49">
        <f>IF(($M43      =0),0,((($O43      -$M43      )/$M43      )*100))</f>
        <v>0</v>
      </c>
      <c r="T43" s="48">
        <f>IF(($E43      =0),0,(($P43      /$E43      )*100))</f>
        <v>100</v>
      </c>
      <c r="U43" s="50">
        <f>IF(($E43      =0),0,(($Q43      /$E43      )*100))</f>
        <v>0</v>
      </c>
      <c r="V43" s="93">
        <v>0</v>
      </c>
      <c r="W43" s="94" t="s">
        <v>1</v>
      </c>
    </row>
    <row r="44" spans="1:23" ht="12.95" customHeight="1" x14ac:dyDescent="0.2">
      <c r="A44" s="47" t="s">
        <v>67</v>
      </c>
      <c r="B44" s="92">
        <v>247189000</v>
      </c>
      <c r="C44" s="92"/>
      <c r="D44" s="92"/>
      <c r="E44" s="92">
        <f>$B44      +$C44      +$D44</f>
        <v>247189000</v>
      </c>
      <c r="F44" s="93">
        <v>247189000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IF(($L44      =0),0,((($N44      -$L44      )/$L44      )*100))</f>
        <v>0</v>
      </c>
      <c r="S44" s="49">
        <f>IF(($M44      =0),0,((($O44      -$M44      )/$M44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IF(($L45      =0),0,((($N45      -$L45      )/$L45      )*100))</f>
        <v>0</v>
      </c>
      <c r="S45" s="49">
        <f>IF(($M45      =0),0,((($O45      -$M45      )/$M45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IF(($L46      =0),0,((($N46      -$L46      )/$L46      )*100))</f>
        <v>0</v>
      </c>
      <c r="S46" s="49">
        <f>IF(($M46      =0),0,((($O46      -$M46      )/$M46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IF(($L47      =0),0,((($N47      -$L47      )/$L47      )*100))</f>
        <v>0</v>
      </c>
      <c r="S47" s="49">
        <f>IF(($M47      =0),0,((($O47      -$M47      )/$M47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IF(($L48      =0),0,((($N48      -$L48      )/$L48      )*100))</f>
        <v>0</v>
      </c>
      <c r="S48" s="49">
        <f>IF(($M48      =0),0,((($O48      -$M48      )/$M48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IF(($L49      =0),0,((($N49      -$L49      )/$L49      )*100))</f>
        <v>0</v>
      </c>
      <c r="S49" s="49">
        <f>IF(($M49      =0),0,((($O49      -$M49      )/$M49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IF(($L50      =0),0,((($N50      -$L50      )/$L50      )*100))</f>
        <v>0</v>
      </c>
      <c r="S50" s="49">
        <f>IF(($M50      =0),0,((($O50      -$M50      )/$M50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408630000</v>
      </c>
      <c r="C51" s="92">
        <v>-15000000</v>
      </c>
      <c r="D51" s="92"/>
      <c r="E51" s="92">
        <f>$B51      +$C51      +$D51</f>
        <v>393630000</v>
      </c>
      <c r="F51" s="93">
        <v>393630000</v>
      </c>
      <c r="G51" s="94">
        <v>393630000</v>
      </c>
      <c r="H51" s="93">
        <v>66839000</v>
      </c>
      <c r="I51" s="94">
        <v>17137532</v>
      </c>
      <c r="J51" s="93">
        <v>91819000</v>
      </c>
      <c r="K51" s="94">
        <v>66871963</v>
      </c>
      <c r="L51" s="93">
        <v>41649000</v>
      </c>
      <c r="M51" s="94">
        <v>26979228</v>
      </c>
      <c r="N51" s="93">
        <v>129472000</v>
      </c>
      <c r="O51" s="94">
        <v>34618264</v>
      </c>
      <c r="P51" s="93">
        <f>$H51      +$J51      +$L51      +$N51</f>
        <v>329779000</v>
      </c>
      <c r="Q51" s="94">
        <f>$I51      +$K51      +$M51      +$O51</f>
        <v>145606987</v>
      </c>
      <c r="R51" s="48">
        <f>IF(($L51      =0),0,((($N51      -$L51      )/$L51      )*100))</f>
        <v>210.86460659319553</v>
      </c>
      <c r="S51" s="49">
        <f>IF(($M51      =0),0,((($O51      -$M51      )/$M51      )*100))</f>
        <v>28.314509221687146</v>
      </c>
      <c r="T51" s="48">
        <f>IF(($E51      =0),0,(($P51      /$E51      )*100))</f>
        <v>83.778929451515381</v>
      </c>
      <c r="U51" s="50">
        <f>IF(($E51      =0),0,(($Q51      /$E51      )*100))</f>
        <v>36.99082564845159</v>
      </c>
      <c r="V51" s="93">
        <v>1835000</v>
      </c>
      <c r="W51" s="94">
        <v>1835000</v>
      </c>
    </row>
    <row r="52" spans="1:23" ht="12.95" customHeight="1" x14ac:dyDescent="0.2">
      <c r="A52" s="47" t="s">
        <v>75</v>
      </c>
      <c r="B52" s="92">
        <v>80000000</v>
      </c>
      <c r="C52" s="92"/>
      <c r="D52" s="92"/>
      <c r="E52" s="92">
        <f>$B52      +$C52      +$D52</f>
        <v>80000000</v>
      </c>
      <c r="F52" s="93">
        <v>80000000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IF(($L52      =0),0,((($N52      -$L52      )/$L52      )*100))</f>
        <v>0</v>
      </c>
      <c r="S52" s="49">
        <f>IF(($M52      =0),0,((($O52      -$M52      )/$M52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1075819000</v>
      </c>
      <c r="C53" s="95">
        <f>SUM(C42:C52)</f>
        <v>-33000000</v>
      </c>
      <c r="D53" s="95"/>
      <c r="E53" s="95">
        <f>$B53      +$C53      +$D53</f>
        <v>1042819000</v>
      </c>
      <c r="F53" s="96">
        <f>SUM(F42:F52)</f>
        <v>1042819000</v>
      </c>
      <c r="G53" s="97">
        <f>SUM(G42:G52)</f>
        <v>715630000</v>
      </c>
      <c r="H53" s="96">
        <f>SUM(H42:H52)</f>
        <v>78011000</v>
      </c>
      <c r="I53" s="97">
        <f>SUM(I42:I52)</f>
        <v>17137532</v>
      </c>
      <c r="J53" s="96">
        <f>SUM(J42:J52)</f>
        <v>197233000</v>
      </c>
      <c r="K53" s="97">
        <f>SUM(K42:K52)</f>
        <v>66871963</v>
      </c>
      <c r="L53" s="96">
        <f>SUM(L42:L52)</f>
        <v>109937000</v>
      </c>
      <c r="M53" s="97">
        <f>SUM(M42:M52)</f>
        <v>26979228</v>
      </c>
      <c r="N53" s="96">
        <f>SUM(N42:N52)</f>
        <v>266598000</v>
      </c>
      <c r="O53" s="97">
        <f>SUM(O42:O52)</f>
        <v>34618264</v>
      </c>
      <c r="P53" s="96">
        <f>$H53      +$J53      +$L53      +$N53</f>
        <v>651779000</v>
      </c>
      <c r="Q53" s="97">
        <f>$I53      +$K53      +$M53      +$O53</f>
        <v>145606987</v>
      </c>
      <c r="R53" s="52">
        <f>IF(($L53      =0),0,((($N53      -$L53      )/$L53      )*100))</f>
        <v>142.50070494919817</v>
      </c>
      <c r="S53" s="53">
        <f>IF(($M53      =0),0,((($O53      -$M53      )/$M53      )*100))</f>
        <v>28.314509221687146</v>
      </c>
      <c r="T53" s="52">
        <f>IF((+$E43+$E45+$E47+$E48+$E51) =0,0,(P53   /(+$E43+$E45+$E47+$E48+$E51) )*100)</f>
        <v>91.077651859200984</v>
      </c>
      <c r="U53" s="54">
        <f>IF((+$E43+$E45+$E47+$E48+$E51) =0,0,(Q53   /(+$E43+$E45+$E47+$E48+$E51) )*100)</f>
        <v>20.346685717479705</v>
      </c>
      <c r="V53" s="96">
        <f>SUM(V42:V52)</f>
        <v>1835000</v>
      </c>
      <c r="W53" s="97">
        <f>SUM(W42:W52)</f>
        <v>1835000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IF(($L61      =0),0,((($N61      -$L61      )/$L61      )*100))</f>
        <v>0</v>
      </c>
      <c r="S61" s="49">
        <f>IF(($M61      =0),0,((($O61      -$M61      )/$M61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IF(($L62      =0),0,((($N62      -$L62      )/$L62      )*100))</f>
        <v>0</v>
      </c>
      <c r="S62" s="49">
        <f>IF(($M62      =0),0,((($O62      -$M62      )/$M62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IF(($L63      =0),0,((($N63      -$L63      )/$L63      )*100))</f>
        <v>0</v>
      </c>
      <c r="S63" s="49">
        <f>IF(($M63      =0),0,((($O63      -$M63      )/$M63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IF(($L64      =0),0,((($N64      -$L64      )/$L64      )*100))</f>
        <v>0</v>
      </c>
      <c r="S64" s="49">
        <f>IF(($M64      =0),0,((($O64      -$M64      )/$M64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>$B65      +$C65      +$D65</f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>$H65      +$J65      +$L65      +$N65</f>
        <v>0</v>
      </c>
      <c r="Q65" s="94">
        <f>$I65      +$K65      +$M65      +$O65</f>
        <v>0</v>
      </c>
      <c r="R65" s="48">
        <f>IF(($L65      =0),0,((($N65      -$L65      )/$L65      )*100))</f>
        <v>0</v>
      </c>
      <c r="S65" s="49">
        <f>IF(($M65      =0),0,((($O65      -$M65      )/$M65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>$B66      +$C66      +$D66</f>
        <v>0</v>
      </c>
      <c r="F66" s="96">
        <f>SUM(F61:F65)</f>
        <v>0</v>
      </c>
      <c r="G66" s="97">
        <f>SUM(G61:G65)</f>
        <v>0</v>
      </c>
      <c r="H66" s="96">
        <f>SUM(H61:H65)</f>
        <v>0</v>
      </c>
      <c r="I66" s="97">
        <f>SUM(I61:I65)</f>
        <v>0</v>
      </c>
      <c r="J66" s="96">
        <f>SUM(J61:J65)</f>
        <v>0</v>
      </c>
      <c r="K66" s="97">
        <f>SUM(K61:K65)</f>
        <v>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0</v>
      </c>
      <c r="Q66" s="97">
        <f>$I66      +$K66      +$M66      +$O66</f>
        <v>0</v>
      </c>
      <c r="R66" s="52">
        <f>IF(($L66      =0),0,((($N66      -$L66      )/$L66      )*100))</f>
        <v>0</v>
      </c>
      <c r="S66" s="53">
        <f>IF(($M66      =0),0,((($O66      -$M66      )/$M66      )*100))</f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2204852000</v>
      </c>
      <c r="C67" s="104">
        <f>SUM(C9:C14,C17:C23,C26:C29,C32,C35:C39,C42:C52,C55:C58,C61:C65)</f>
        <v>234786000</v>
      </c>
      <c r="D67" s="104"/>
      <c r="E67" s="104">
        <f>$B67      +$C67      +$D67</f>
        <v>2439638000</v>
      </c>
      <c r="F67" s="105">
        <f>SUM(F9:F14,F17:F23,F26:F29,F32,F35:F39,F42:F52,F55:F58,F61:F65)</f>
        <v>2439638000</v>
      </c>
      <c r="G67" s="106">
        <f>SUM(G9:G14,G17:G23,G26:G29,G32,G35:G39,G42:G52,G55:G58,G61:G65)</f>
        <v>1538056000</v>
      </c>
      <c r="H67" s="105">
        <f>SUM(H9:H14,H17:H23,H26:H29,H32,H35:H39,H42:H52,H55:H58,H61:H65)</f>
        <v>191570000</v>
      </c>
      <c r="I67" s="106">
        <f>SUM(I9:I14,I17:I23,I26:I29,I32,I35:I39,I42:I52,I55:I58,I61:I65)</f>
        <v>55563251</v>
      </c>
      <c r="J67" s="105">
        <f>SUM(J9:J14,J17:J23,J26:J29,J32,J35:J39,J42:J52,J55:J58,J61:J65)</f>
        <v>336414000</v>
      </c>
      <c r="K67" s="106">
        <f>SUM(K9:K14,K17:K23,K26:K29,K32,K35:K39,K42:K52,K55:K58,K61:K65)</f>
        <v>228450770</v>
      </c>
      <c r="L67" s="105">
        <f>SUM(L9:L14,L17:L23,L26:L29,L32,L35:L39,L42:L52,L55:L58,L61:L65)</f>
        <v>204607000</v>
      </c>
      <c r="M67" s="106">
        <f>SUM(M9:M14,M17:M23,M26:M29,M32,M35:M39,M42:M52,M55:M58,M61:M65)</f>
        <v>113794962</v>
      </c>
      <c r="N67" s="105">
        <f>SUM(N9:N14,N17:N23,N26:N29,N32,N35:N39,N42:N52,N55:N58,N61:N65)</f>
        <v>650252000</v>
      </c>
      <c r="O67" s="106">
        <f>SUM(O9:O14,O17:O23,O26:O29,O32,O35:O39,O42:O52,O55:O58,O61:O65)</f>
        <v>320107330</v>
      </c>
      <c r="P67" s="105">
        <f>$H67      +$J67      +$L67      +$N67</f>
        <v>1382843000</v>
      </c>
      <c r="Q67" s="106">
        <f>$I67      +$K67      +$M67      +$O67</f>
        <v>717916313</v>
      </c>
      <c r="R67" s="61">
        <f>IF(($L67      =0),0,((($N67      -$L67      )/$L67      )*100))</f>
        <v>217.80535367802668</v>
      </c>
      <c r="S67" s="62">
        <f>IF(($M67      =0),0,((($O67      -$M67      )/$M67      )*100))</f>
        <v>181.30184708880171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89.908494879250171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46.676864366446999</v>
      </c>
      <c r="V67" s="105">
        <f>SUM(V9:V14,V17:V23,V26:V29,V32,V35:V39,V42:V52,V55:V58,V61:V65)</f>
        <v>6266000</v>
      </c>
      <c r="W67" s="106">
        <f>SUM(W9:W14,W17:W23,W26:W29,W32,W35:W39,W42:W52,W55:W58,W61:W65)</f>
        <v>1835000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2109366000</v>
      </c>
      <c r="C69" s="92">
        <v>-166338000</v>
      </c>
      <c r="D69" s="92"/>
      <c r="E69" s="92">
        <f>$B69      +$C69      +$D69</f>
        <v>1943028000</v>
      </c>
      <c r="F69" s="93">
        <v>1943028000</v>
      </c>
      <c r="G69" s="94">
        <v>1943028000</v>
      </c>
      <c r="H69" s="93">
        <v>329448000</v>
      </c>
      <c r="I69" s="94">
        <v>212941143</v>
      </c>
      <c r="J69" s="93">
        <v>603934000</v>
      </c>
      <c r="K69" s="94">
        <v>252686668</v>
      </c>
      <c r="L69" s="93">
        <v>334270000</v>
      </c>
      <c r="M69" s="94">
        <v>91654999</v>
      </c>
      <c r="N69" s="93">
        <v>606056000</v>
      </c>
      <c r="O69" s="94">
        <v>345781275</v>
      </c>
      <c r="P69" s="93">
        <f>$H69      +$J69      +$L69      +$N69</f>
        <v>1873708000</v>
      </c>
      <c r="Q69" s="94">
        <f>$I69      +$K69      +$M69      +$O69</f>
        <v>903064085</v>
      </c>
      <c r="R69" s="48">
        <f>IF(($L69      =0),0,((($N69      -$L69      )/$L69      )*100))</f>
        <v>81.307326412780085</v>
      </c>
      <c r="S69" s="49">
        <f>IF(($M69      =0),0,((($O69      -$M69      )/$M69      )*100))</f>
        <v>277.26395589181124</v>
      </c>
      <c r="T69" s="48">
        <f>IF(($E69      =0),0,(($P69      /$E69      )*100))</f>
        <v>96.432372564883266</v>
      </c>
      <c r="U69" s="50">
        <f>IF(($E69      =0),0,(($Q69      /$E69      )*100))</f>
        <v>46.477152413655389</v>
      </c>
      <c r="V69" s="93">
        <v>37727000</v>
      </c>
      <c r="W69" s="94">
        <v>0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2109366000</v>
      </c>
      <c r="C71" s="101">
        <f>SUM(C69:C70)</f>
        <v>-166338000</v>
      </c>
      <c r="D71" s="101"/>
      <c r="E71" s="101">
        <f>$B71      +$C71      +$D71</f>
        <v>1943028000</v>
      </c>
      <c r="F71" s="102">
        <f>SUM(F69:F70)</f>
        <v>1943028000</v>
      </c>
      <c r="G71" s="103">
        <f>SUM(G69:G70)</f>
        <v>1943028000</v>
      </c>
      <c r="H71" s="102">
        <f>SUM(H69:H70)</f>
        <v>329448000</v>
      </c>
      <c r="I71" s="103">
        <f>SUM(I69:I70)</f>
        <v>212941143</v>
      </c>
      <c r="J71" s="102">
        <f>SUM(J69:J70)</f>
        <v>603934000</v>
      </c>
      <c r="K71" s="103">
        <f>SUM(K69:K70)</f>
        <v>252686668</v>
      </c>
      <c r="L71" s="102">
        <f>SUM(L69:L70)</f>
        <v>334270000</v>
      </c>
      <c r="M71" s="103">
        <f>SUM(M69:M70)</f>
        <v>91654999</v>
      </c>
      <c r="N71" s="102">
        <f>SUM(N69:N70)</f>
        <v>606056000</v>
      </c>
      <c r="O71" s="103">
        <f>SUM(O69:O70)</f>
        <v>345781275</v>
      </c>
      <c r="P71" s="102">
        <f>$H71      +$J71      +$L71      +$N71</f>
        <v>1873708000</v>
      </c>
      <c r="Q71" s="103">
        <f>$I71      +$K71      +$M71      +$O71</f>
        <v>903064085</v>
      </c>
      <c r="R71" s="57">
        <f>IF(($L71      =0),0,((($N71      -$L71      )/$L71      )*100))</f>
        <v>81.307326412780085</v>
      </c>
      <c r="S71" s="58">
        <f>IF(($M71      =0),0,((($O71      -$M71      )/$M71      )*100))</f>
        <v>277.26395589181124</v>
      </c>
      <c r="T71" s="57">
        <f>IF(($E69      =0),0,(($P69      /$E69      )*100))</f>
        <v>96.432372564883266</v>
      </c>
      <c r="U71" s="59">
        <f>IF($E69   =0,0,($Q69   /$E69 )*100)</f>
        <v>46.477152413655389</v>
      </c>
      <c r="V71" s="102">
        <f>SUM(V69:V70)</f>
        <v>37727000</v>
      </c>
      <c r="W71" s="103">
        <f>SUM(W69:W70)</f>
        <v>0</v>
      </c>
    </row>
    <row r="72" spans="1:23" ht="12.95" customHeight="1" x14ac:dyDescent="0.2">
      <c r="A72" s="60" t="s">
        <v>87</v>
      </c>
      <c r="B72" s="104">
        <f>SUM(B69:B70)</f>
        <v>2109366000</v>
      </c>
      <c r="C72" s="104">
        <f>SUM(C69:C70)</f>
        <v>-166338000</v>
      </c>
      <c r="D72" s="104"/>
      <c r="E72" s="104">
        <f>$B72      +$C72      +$D72</f>
        <v>1943028000</v>
      </c>
      <c r="F72" s="105">
        <f>SUM(F69:F70)</f>
        <v>1943028000</v>
      </c>
      <c r="G72" s="106">
        <f>SUM(G69:G70)</f>
        <v>1943028000</v>
      </c>
      <c r="H72" s="105">
        <f>SUM(H69:H70)</f>
        <v>329448000</v>
      </c>
      <c r="I72" s="106">
        <f>SUM(I69:I70)</f>
        <v>212941143</v>
      </c>
      <c r="J72" s="105">
        <f>SUM(J69:J70)</f>
        <v>603934000</v>
      </c>
      <c r="K72" s="106">
        <f>SUM(K69:K70)</f>
        <v>252686668</v>
      </c>
      <c r="L72" s="105">
        <f>SUM(L69:L70)</f>
        <v>334270000</v>
      </c>
      <c r="M72" s="106">
        <f>SUM(M69:M70)</f>
        <v>91654999</v>
      </c>
      <c r="N72" s="105">
        <f>SUM(N69:N70)</f>
        <v>606056000</v>
      </c>
      <c r="O72" s="106">
        <f>SUM(O69:O70)</f>
        <v>345781275</v>
      </c>
      <c r="P72" s="105">
        <f>$H72      +$J72      +$L72      +$N72</f>
        <v>1873708000</v>
      </c>
      <c r="Q72" s="106">
        <f>$I72      +$K72      +$M72      +$O72</f>
        <v>903064085</v>
      </c>
      <c r="R72" s="61">
        <f>IF(($L72      =0),0,((($N72      -$L72      )/$L72      )*100))</f>
        <v>81.307326412780085</v>
      </c>
      <c r="S72" s="62">
        <f>IF(($M72      =0),0,((($O72      -$M72      )/$M72      )*100))</f>
        <v>277.26395589181124</v>
      </c>
      <c r="T72" s="61">
        <f>IF(($E69      =0),0,(($P69      /$E69      )*100))</f>
        <v>96.432372564883266</v>
      </c>
      <c r="U72" s="65">
        <f>IF($E69   =0,0,($Q69   /$E69 )*100)</f>
        <v>46.477152413655389</v>
      </c>
      <c r="V72" s="105">
        <f>SUM(V69:V70)</f>
        <v>37727000</v>
      </c>
      <c r="W72" s="106">
        <f>SUM(W69:W70)</f>
        <v>0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4314218000</v>
      </c>
      <c r="C73" s="104">
        <f>SUM(C9:C14,C17:C23,C26:C29,C32,C35:C39,C42:C52,C55:C58,C61:C65,C69:C70)</f>
        <v>68448000</v>
      </c>
      <c r="D73" s="104"/>
      <c r="E73" s="104">
        <f>$B73      +$C73      +$D73</f>
        <v>4382666000</v>
      </c>
      <c r="F73" s="105">
        <f>SUM(F9:F14,F17:F23,F26:F29,F32,F35:F39,F42:F52,F55:F58,F61:F65,F69:F70)</f>
        <v>4382666000</v>
      </c>
      <c r="G73" s="106">
        <f>SUM(G9:G14,G17:G23,G26:G29,G32,G35:G39,G42:G52,G55:G58,G61:G65,G69:G70)</f>
        <v>3481084000</v>
      </c>
      <c r="H73" s="105">
        <f>SUM(H9:H14,H17:H23,H26:H29,H32,H35:H39,H42:H52,H55:H58,H61:H65,H69:H70)</f>
        <v>521018000</v>
      </c>
      <c r="I73" s="106">
        <f>SUM(I9:I14,I17:I23,I26:I29,I32,I35:I39,I42:I52,I55:I58,I61:I65,I69:I70)</f>
        <v>268504394</v>
      </c>
      <c r="J73" s="105">
        <f>SUM(J9:J14,J17:J23,J26:J29,J32,J35:J39,J42:J52,J55:J58,J61:J65,J69:J70)</f>
        <v>940348000</v>
      </c>
      <c r="K73" s="106">
        <f>SUM(K9:K14,K17:K23,K26:K29,K32,K35:K39,K42:K52,K55:K58,K61:K65,K69:K70)</f>
        <v>481137438</v>
      </c>
      <c r="L73" s="105">
        <f>SUM(L9:L14,L17:L23,L26:L29,L32,L35:L39,L42:L52,L55:L58,L61:L65,L69:L70)</f>
        <v>538877000</v>
      </c>
      <c r="M73" s="106">
        <f>SUM(M9:M14,M17:M23,M26:M29,M32,M35:M39,M42:M52,M55:M58,M61:M65,M69:M70)</f>
        <v>205449961</v>
      </c>
      <c r="N73" s="105">
        <f>SUM(N9:N14,N17:N23,N26:N29,N32,N35:N39,N42:N52,N55:N58,N61:N65,N69:N70)</f>
        <v>1256308000</v>
      </c>
      <c r="O73" s="106">
        <f>SUM(O9:O14,O17:O23,O26:O29,O32,O35:O39,O42:O52,O55:O58,O61:O65,O69:O70)</f>
        <v>665888605</v>
      </c>
      <c r="P73" s="105">
        <f>$H73      +$J73      +$L73      +$N73</f>
        <v>3256551000</v>
      </c>
      <c r="Q73" s="106">
        <f>$I73      +$K73      +$M73      +$O73</f>
        <v>1620980398</v>
      </c>
      <c r="R73" s="61">
        <f>IF(($L73      =0),0,((($N73      -$L73      )/$L73      )*100))</f>
        <v>133.13446296650255</v>
      </c>
      <c r="S73" s="62">
        <f>IF(($M73      =0),0,((($O73      -$M73      )/$M73      )*100))</f>
        <v>224.11230538028676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93.549911464359951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46.565391642373463</v>
      </c>
      <c r="V73" s="105">
        <f>SUM(V9:V14,V17:V23,V26:V29,V32,V35:V39,V42:V52,V55:V58,V61:V65,V69:V70)</f>
        <v>43993000</v>
      </c>
      <c r="W73" s="106">
        <f>SUM(W9:W14,W17:W23,W26:W29,W32,W35:W39,W42:W52,W55:W58,W61:W65,W69:W70)</f>
        <v>1835000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IF(($L87      =0),0,((($N87      -$L87      )/$L87      )*100))</f>
        <v>0</v>
      </c>
      <c r="S87" s="90">
        <f>IF(($M87      =0),0,((($O87      -$M87      )/$M87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IF(($L88      =0),0,((($N88      -$L88      )/$L88      )*100))</f>
        <v>0</v>
      </c>
      <c r="S88" s="90">
        <f>IF(($M88      =0),0,((($O88      -$M88      )/$M88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IF(($L89      =0),0,((($N89      -$L89      )/$L89      )*100))</f>
        <v>0</v>
      </c>
      <c r="S89" s="90">
        <f>IF(($M89      =0),0,((($O89      -$M89      )/$M89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IF(($L90      =0),0,((($N90      -$L90      )/$L90      )*100))</f>
        <v>0</v>
      </c>
      <c r="S90" s="90">
        <f>IF(($M90      =0),0,((($O90      -$M90      )/$M90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IF(($L91      =0),0,((($N91      -$L91      )/$L91      )*100))</f>
        <v>0</v>
      </c>
      <c r="S91" s="90">
        <f>IF(($M91      =0),0,((($O91      -$M91      )/$M91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IF(($L92      =0),0,((($N92      -$L92      )/$L92      )*100))</f>
        <v>0</v>
      </c>
      <c r="S92" s="90">
        <f>IF(($M92      =0),0,((($O92      -$M92      )/$M92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IF(($L93      =0),0,((($N93      -$L93      )/$L93      )*100))</f>
        <v>0</v>
      </c>
      <c r="S93" s="90">
        <f>IF(($M93      =0),0,((($O93      -$M93      )/$M93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IF(($L94      =0),0,((($N94      -$L94      )/$L94      )*100))</f>
        <v>0</v>
      </c>
      <c r="S94" s="90">
        <f>IF(($M94      =0),0,((($O94      -$M94      )/$M94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RAbV+atIqR6gveGTFWlvvzlYtMGYTC01fD/bt0gIOsb/uQCM4X+JW6MSaCwfF0i8VsKFXo1cbfCF99vRHEpIOA==" saltValue="5Xm8smeIGa++MxUtQtOfD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7DB21-FCAC-4563-9B18-A50E845E13DF}">
  <sheetPr>
    <pageSetUpPr fitToPage="1"/>
  </sheetPr>
  <dimension ref="A1:W126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1"/>
      <c r="W1" s="31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2"/>
      <c r="W2" s="32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2"/>
      <c r="W3" s="32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2"/>
      <c r="W4" s="32"/>
    </row>
    <row r="5" spans="1:23" ht="1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3"/>
      <c r="W5" s="33"/>
    </row>
    <row r="6" spans="1:23" ht="12.75" customHeight="1" x14ac:dyDescent="0.2">
      <c r="A6" s="34" t="s">
        <v>91</v>
      </c>
      <c r="B6" s="34" t="s">
        <v>91</v>
      </c>
      <c r="C6" s="34" t="s">
        <v>1</v>
      </c>
      <c r="D6" s="34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1</v>
      </c>
    </row>
    <row r="10" spans="1:23" ht="12.95" customHeight="1" x14ac:dyDescent="0.2">
      <c r="A10" s="47" t="s">
        <v>36</v>
      </c>
      <c r="B10" s="92">
        <v>79840000</v>
      </c>
      <c r="C10" s="92"/>
      <c r="D10" s="92"/>
      <c r="E10" s="92">
        <f>$B10      +$C10      +$D10</f>
        <v>79840000</v>
      </c>
      <c r="F10" s="93">
        <v>79840000</v>
      </c>
      <c r="G10" s="94">
        <v>79840000</v>
      </c>
      <c r="H10" s="93">
        <v>18124000</v>
      </c>
      <c r="I10" s="94">
        <v>7695410</v>
      </c>
      <c r="J10" s="93">
        <v>14472000</v>
      </c>
      <c r="K10" s="94">
        <v>6908411</v>
      </c>
      <c r="L10" s="93">
        <v>10663000</v>
      </c>
      <c r="M10" s="94">
        <v>10897830</v>
      </c>
      <c r="N10" s="93">
        <v>11079000</v>
      </c>
      <c r="O10" s="94">
        <v>7987200</v>
      </c>
      <c r="P10" s="93">
        <f>$H10      +$J10      +$L10      +$N10</f>
        <v>54338000</v>
      </c>
      <c r="Q10" s="94">
        <f>$I10      +$K10      +$M10      +$O10</f>
        <v>33488851</v>
      </c>
      <c r="R10" s="48">
        <f>IF(($L10      =0),0,((($N10      -$L10      )/$L10      )*100))</f>
        <v>3.901341085998312</v>
      </c>
      <c r="S10" s="49">
        <f>IF(($M10      =0),0,((($O10      -$M10      )/$M10      )*100))</f>
        <v>-26.70834468880502</v>
      </c>
      <c r="T10" s="48">
        <f>IF(($E10      =0),0,(($P10      /$E10      )*100))</f>
        <v>68.05861723446894</v>
      </c>
      <c r="U10" s="50">
        <f>IF(($E10      =0),0,(($Q10      /$E10      )*100))</f>
        <v>41.944953657314635</v>
      </c>
      <c r="V10" s="93">
        <v>0</v>
      </c>
      <c r="W10" s="94" t="s">
        <v>1</v>
      </c>
    </row>
    <row r="11" spans="1:23" ht="12.95" customHeight="1" x14ac:dyDescent="0.2">
      <c r="A11" s="47" t="s">
        <v>38</v>
      </c>
      <c r="B11" s="92">
        <v>11000000</v>
      </c>
      <c r="C11" s="92">
        <v>-1000000</v>
      </c>
      <c r="D11" s="92"/>
      <c r="E11" s="92">
        <f>$B11      +$C11      +$D11</f>
        <v>10000000</v>
      </c>
      <c r="F11" s="93">
        <v>10000000</v>
      </c>
      <c r="G11" s="94">
        <v>10000000</v>
      </c>
      <c r="H11" s="93">
        <v>2138000</v>
      </c>
      <c r="I11" s="94">
        <v>1299729</v>
      </c>
      <c r="J11" s="93">
        <v>3711000</v>
      </c>
      <c r="K11" s="94">
        <v>2885628</v>
      </c>
      <c r="L11" s="93">
        <v>2575000</v>
      </c>
      <c r="M11" s="94">
        <v>1072701</v>
      </c>
      <c r="N11" s="93">
        <v>1576000</v>
      </c>
      <c r="O11" s="94">
        <v>1977453</v>
      </c>
      <c r="P11" s="93">
        <f>$H11      +$J11      +$L11      +$N11</f>
        <v>10000000</v>
      </c>
      <c r="Q11" s="94">
        <f>$I11      +$K11      +$M11      +$O11</f>
        <v>7235511</v>
      </c>
      <c r="R11" s="48">
        <f>IF(($L11      =0),0,((($N11      -$L11      )/$L11      )*100))</f>
        <v>-38.796116504854368</v>
      </c>
      <c r="S11" s="49">
        <f>IF(($M11      =0),0,((($O11      -$M11      )/$M11      )*100))</f>
        <v>84.343353832987944</v>
      </c>
      <c r="T11" s="48">
        <f>IF(($E11      =0),0,(($P11      /$E11      )*100))</f>
        <v>100</v>
      </c>
      <c r="U11" s="50">
        <f>IF(($E11      =0),0,(($Q11      /$E11      )*100))</f>
        <v>72.355109999999996</v>
      </c>
      <c r="V11" s="93">
        <v>0</v>
      </c>
      <c r="W11" s="94" t="s">
        <v>1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>$B12      +$C12      +$D12</f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>$H12      +$J12      +$L12      +$N12</f>
        <v>0</v>
      </c>
      <c r="Q12" s="94">
        <f>$I12      +$K12      +$M12      +$O12</f>
        <v>0</v>
      </c>
      <c r="R12" s="48">
        <f>IF(($L12      =0),0,((($N12      -$L12      )/$L12      )*100))</f>
        <v>0</v>
      </c>
      <c r="S12" s="49">
        <f>IF(($M12      =0),0,((($O12      -$M12      )/$M12      )*100))</f>
        <v>0</v>
      </c>
      <c r="T12" s="48">
        <f>IF(($E12      =0),0,(($P12      /$E12      )*100))</f>
        <v>0</v>
      </c>
      <c r="U12" s="50">
        <f>IF(($E12      =0),0,(($Q12      /$E12      )*100))</f>
        <v>0</v>
      </c>
      <c r="V12" s="93">
        <v>0</v>
      </c>
      <c r="W12" s="94" t="s">
        <v>1</v>
      </c>
    </row>
    <row r="13" spans="1:23" ht="12.95" customHeight="1" x14ac:dyDescent="0.2">
      <c r="A13" s="47" t="s">
        <v>40</v>
      </c>
      <c r="B13" s="92">
        <v>37000000</v>
      </c>
      <c r="C13" s="92">
        <v>-20421000</v>
      </c>
      <c r="D13" s="92"/>
      <c r="E13" s="92">
        <f>$B13      +$C13      +$D13</f>
        <v>16579000</v>
      </c>
      <c r="F13" s="93">
        <v>16579000</v>
      </c>
      <c r="G13" s="94">
        <v>16579000</v>
      </c>
      <c r="H13" s="93"/>
      <c r="I13" s="94">
        <v>4020838</v>
      </c>
      <c r="J13" s="93">
        <v>3781000</v>
      </c>
      <c r="K13" s="94"/>
      <c r="L13" s="93">
        <v>3762000</v>
      </c>
      <c r="M13" s="94">
        <v>3902068</v>
      </c>
      <c r="N13" s="93">
        <v>4111000</v>
      </c>
      <c r="O13" s="94">
        <v>4621422</v>
      </c>
      <c r="P13" s="93">
        <f>$H13      +$J13      +$L13      +$N13</f>
        <v>11654000</v>
      </c>
      <c r="Q13" s="94">
        <f>$I13      +$K13      +$M13      +$O13</f>
        <v>12544328</v>
      </c>
      <c r="R13" s="48">
        <f>IF(($L13      =0),0,((($N13      -$L13      )/$L13      )*100))</f>
        <v>9.2769803296119093</v>
      </c>
      <c r="S13" s="49">
        <f>IF(($M13      =0),0,((($O13      -$M13      )/$M13      )*100))</f>
        <v>18.435198976542694</v>
      </c>
      <c r="T13" s="48">
        <f>IF(($E13      =0),0,(($P13      /$E13      )*100))</f>
        <v>70.293745099221908</v>
      </c>
      <c r="U13" s="50">
        <f>IF(($E13      =0),0,(($Q13      /$E13      )*100))</f>
        <v>75.663960431871644</v>
      </c>
      <c r="V13" s="93">
        <v>3450000</v>
      </c>
      <c r="W13" s="94" t="s">
        <v>1</v>
      </c>
    </row>
    <row r="14" spans="1:23" ht="12.95" customHeight="1" x14ac:dyDescent="0.2">
      <c r="A14" s="47" t="s">
        <v>41</v>
      </c>
      <c r="B14" s="92">
        <v>2100000</v>
      </c>
      <c r="C14" s="92">
        <v>-2100000</v>
      </c>
      <c r="D14" s="92"/>
      <c r="E14" s="92">
        <f>$B14      +$C14      +$D14</f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>$H14      +$J14      +$L14      +$N14</f>
        <v>0</v>
      </c>
      <c r="Q14" s="94">
        <f>$I14      +$K14      +$M14      +$O14</f>
        <v>0</v>
      </c>
      <c r="R14" s="48">
        <f>IF(($L14      =0),0,((($N14      -$L14      )/$L14      )*100))</f>
        <v>0</v>
      </c>
      <c r="S14" s="49">
        <f>IF(($M14      =0),0,((($O14      -$M14      )/$M14      )*100))</f>
        <v>0</v>
      </c>
      <c r="T14" s="48">
        <f>IF(($E14      =0),0,(($P14      /$E14      )*100))</f>
        <v>0</v>
      </c>
      <c r="U14" s="50">
        <f>IF(($E14      =0),0,(($Q14      /$E14      )*100))</f>
        <v>0</v>
      </c>
      <c r="V14" s="93">
        <v>0</v>
      </c>
      <c r="W14" s="94" t="s">
        <v>1</v>
      </c>
    </row>
    <row r="15" spans="1:23" ht="12.95" customHeight="1" x14ac:dyDescent="0.2">
      <c r="A15" s="51" t="s">
        <v>42</v>
      </c>
      <c r="B15" s="95">
        <f>SUM(B9:B14)</f>
        <v>129940000</v>
      </c>
      <c r="C15" s="95">
        <f>SUM(C9:C14)</f>
        <v>-23521000</v>
      </c>
      <c r="D15" s="95"/>
      <c r="E15" s="95">
        <f>$B15      +$C15      +$D15</f>
        <v>106419000</v>
      </c>
      <c r="F15" s="96">
        <f>SUM(F9:F14)</f>
        <v>106419000</v>
      </c>
      <c r="G15" s="97">
        <f>SUM(G9:G14)</f>
        <v>106419000</v>
      </c>
      <c r="H15" s="96">
        <f>SUM(H9:H14)</f>
        <v>20262000</v>
      </c>
      <c r="I15" s="97">
        <f>SUM(I9:I14)</f>
        <v>13015977</v>
      </c>
      <c r="J15" s="96">
        <f>SUM(J9:J14)</f>
        <v>21964000</v>
      </c>
      <c r="K15" s="97">
        <f>SUM(K9:K14)</f>
        <v>9794039</v>
      </c>
      <c r="L15" s="96">
        <f>SUM(L9:L14)</f>
        <v>17000000</v>
      </c>
      <c r="M15" s="97">
        <f>SUM(M9:M14)</f>
        <v>15872599</v>
      </c>
      <c r="N15" s="96">
        <f>SUM(N9:N14)</f>
        <v>16766000</v>
      </c>
      <c r="O15" s="97">
        <f>SUM(O9:O14)</f>
        <v>14586075</v>
      </c>
      <c r="P15" s="96">
        <f>$H15      +$J15      +$L15      +$N15</f>
        <v>75992000</v>
      </c>
      <c r="Q15" s="97">
        <f>$I15      +$K15      +$M15      +$O15</f>
        <v>53268690</v>
      </c>
      <c r="R15" s="52">
        <f>IF(($L15      =0),0,((($N15      -$L15      )/$L15      )*100))</f>
        <v>-1.3764705882352941</v>
      </c>
      <c r="S15" s="53">
        <f>IF(($M15      =0),0,((($O15      -$M15      )/$M15      )*100))</f>
        <v>-8.1053140698634181</v>
      </c>
      <c r="T15" s="52">
        <f>IF((SUM($E9:$E13))=0,0,(P15/(SUM($E9:$E13))*100))</f>
        <v>71.408301149230866</v>
      </c>
      <c r="U15" s="54">
        <f>IF((SUM($E9:$E13))=0,0,(Q15/(SUM($E9:$E13))*100))</f>
        <v>50.055619767146844</v>
      </c>
      <c r="V15" s="96">
        <f>SUM(V9:V14)</f>
        <v>3450000</v>
      </c>
      <c r="W15" s="97" t="s">
        <v>1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74207000</v>
      </c>
      <c r="C17" s="92">
        <v>-10812000</v>
      </c>
      <c r="D17" s="92"/>
      <c r="E17" s="92">
        <f>$B17      +$C17      +$D17</f>
        <v>63395000</v>
      </c>
      <c r="F17" s="93">
        <v>63395000</v>
      </c>
      <c r="G17" s="94">
        <v>63395000</v>
      </c>
      <c r="H17" s="93">
        <v>9554000</v>
      </c>
      <c r="I17" s="94"/>
      <c r="J17" s="93">
        <v>9316000</v>
      </c>
      <c r="K17" s="94">
        <v>16628618</v>
      </c>
      <c r="L17" s="93">
        <v>23830000</v>
      </c>
      <c r="M17" s="94">
        <v>21076763</v>
      </c>
      <c r="N17" s="93">
        <v>20695000</v>
      </c>
      <c r="O17" s="94">
        <v>17924525</v>
      </c>
      <c r="P17" s="93">
        <f>$H17      +$J17      +$L17      +$N17</f>
        <v>63395000</v>
      </c>
      <c r="Q17" s="94">
        <f>$I17      +$K17      +$M17      +$O17</f>
        <v>55629906</v>
      </c>
      <c r="R17" s="48">
        <f>IF(($L17      =0),0,((($N17      -$L17      )/$L17      )*100))</f>
        <v>-13.155686109945448</v>
      </c>
      <c r="S17" s="49">
        <f>IF(($M17      =0),0,((($O17      -$M17      )/$M17      )*100))</f>
        <v>-14.955987311713853</v>
      </c>
      <c r="T17" s="48">
        <f>IF(($E17      =0),0,(($P17      /$E17      )*100))</f>
        <v>100</v>
      </c>
      <c r="U17" s="50">
        <f>IF(($E17      =0),0,(($Q17      /$E17      )*100))</f>
        <v>87.751251675999683</v>
      </c>
      <c r="V17" s="93">
        <v>0</v>
      </c>
      <c r="W17" s="94" t="s">
        <v>1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>$H18      +$J18      +$L18      +$N18</f>
        <v>0</v>
      </c>
      <c r="Q18" s="94">
        <f>$I18      +$K18      +$M18      +$O18</f>
        <v>0</v>
      </c>
      <c r="R18" s="48">
        <f>IF(($L18      =0),0,((($N18      -$L18      )/$L18      )*100))</f>
        <v>0</v>
      </c>
      <c r="S18" s="49">
        <f>IF(($M18      =0),0,((($O18      -$M18      )/$M18      )*100))</f>
        <v>0</v>
      </c>
      <c r="T18" s="48">
        <f>IF(($E18      =0),0,(($P18      /$E18      )*100))</f>
        <v>0</v>
      </c>
      <c r="U18" s="50">
        <f>IF(($E18      =0),0,(($Q18      /$E18      )*100))</f>
        <v>0</v>
      </c>
      <c r="V18" s="93">
        <v>0</v>
      </c>
      <c r="W18" s="94" t="s">
        <v>1</v>
      </c>
    </row>
    <row r="19" spans="1:23" ht="12.95" customHeight="1" x14ac:dyDescent="0.2">
      <c r="A19" s="47" t="s">
        <v>46</v>
      </c>
      <c r="B19" s="92">
        <v>14143000</v>
      </c>
      <c r="C19" s="92"/>
      <c r="D19" s="92"/>
      <c r="E19" s="92">
        <f>$B19      +$C19      +$D19</f>
        <v>14143000</v>
      </c>
      <c r="F19" s="93">
        <v>14143000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>$H19      +$J19      +$L19      +$N19</f>
        <v>0</v>
      </c>
      <c r="Q19" s="94">
        <f>$I19      +$K19      +$M19      +$O19</f>
        <v>0</v>
      </c>
      <c r="R19" s="48">
        <f>IF(($L19      =0),0,((($N19      -$L19      )/$L19      )*100))</f>
        <v>0</v>
      </c>
      <c r="S19" s="49">
        <f>IF(($M19      =0),0,((($O19      -$M19      )/$M19      )*100))</f>
        <v>0</v>
      </c>
      <c r="T19" s="48">
        <f>IF(($E19      =0),0,(($P19      /$E19      )*100))</f>
        <v>0</v>
      </c>
      <c r="U19" s="50">
        <f>IF(($E19      =0),0,(($Q19      /$E19      )*100))</f>
        <v>0</v>
      </c>
      <c r="V19" s="93">
        <v>0</v>
      </c>
      <c r="W19" s="94" t="s">
        <v>1</v>
      </c>
    </row>
    <row r="20" spans="1:23" ht="12.95" customHeight="1" x14ac:dyDescent="0.2">
      <c r="A20" s="47" t="s">
        <v>47</v>
      </c>
      <c r="B20" s="92">
        <v>5145000</v>
      </c>
      <c r="C20" s="92"/>
      <c r="D20" s="92"/>
      <c r="E20" s="92">
        <f>$B20      +$C20      +$D20</f>
        <v>5145000</v>
      </c>
      <c r="F20" s="93">
        <v>5145000</v>
      </c>
      <c r="G20" s="94">
        <v>5145000</v>
      </c>
      <c r="H20" s="93"/>
      <c r="I20" s="94"/>
      <c r="J20" s="93"/>
      <c r="K20" s="94"/>
      <c r="L20" s="93"/>
      <c r="M20" s="94"/>
      <c r="N20" s="93"/>
      <c r="O20" s="94"/>
      <c r="P20" s="93">
        <f>$H20      +$J20      +$L20      +$N20</f>
        <v>0</v>
      </c>
      <c r="Q20" s="94">
        <f>$I20      +$K20      +$M20      +$O20</f>
        <v>0</v>
      </c>
      <c r="R20" s="48">
        <f>IF(($L20      =0),0,((($N20      -$L20      )/$L20      )*100))</f>
        <v>0</v>
      </c>
      <c r="S20" s="49">
        <f>IF(($M20      =0),0,((($O20      -$M20      )/$M20      )*100))</f>
        <v>0</v>
      </c>
      <c r="T20" s="48">
        <f>IF(($E20      =0),0,(($P20      /$E20      )*100))</f>
        <v>0</v>
      </c>
      <c r="U20" s="50">
        <f>IF(($E20      =0),0,(($Q20      /$E20      )*100))</f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>$B21      +$C21      +$D21</f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>$H21      +$J21      +$L21      +$N21</f>
        <v>0</v>
      </c>
      <c r="Q21" s="94">
        <f>$I21      +$K21      +$M21      +$O21</f>
        <v>0</v>
      </c>
      <c r="R21" s="48">
        <f>IF(($L21      =0),0,((($N21      -$L21      )/$L21      )*100))</f>
        <v>0</v>
      </c>
      <c r="S21" s="49">
        <f>IF(($M21      =0),0,((($O21      -$M21      )/$M21      )*100))</f>
        <v>0</v>
      </c>
      <c r="T21" s="48">
        <f>IF(($E21      =0),0,(($P21      /$E21      )*100))</f>
        <v>0</v>
      </c>
      <c r="U21" s="50">
        <f>IF(($E21      =0),0,(($Q21      /$E21      )*100))</f>
        <v>0</v>
      </c>
      <c r="V21" s="93">
        <v>0</v>
      </c>
      <c r="W21" s="94" t="s">
        <v>1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>$B22      +$C22      +$D22</f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>$H22      +$J22      +$L22      +$N22</f>
        <v>0</v>
      </c>
      <c r="Q22" s="94">
        <f>$I22      +$K22      +$M22      +$O22</f>
        <v>0</v>
      </c>
      <c r="R22" s="48">
        <f>IF(($L22      =0),0,((($N22      -$L22      )/$L22      )*100))</f>
        <v>0</v>
      </c>
      <c r="S22" s="49">
        <f>IF(($M22      =0),0,((($O22      -$M22      )/$M22      )*100))</f>
        <v>0</v>
      </c>
      <c r="T22" s="48">
        <f>IF(($E22      =0),0,(($P22      /$E22      )*100))</f>
        <v>0</v>
      </c>
      <c r="U22" s="50">
        <f>IF(($E22      =0),0,(($Q22      /$E22      )*100))</f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>$B23      +$C23      +$D23</f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>$H23      +$J23      +$L23      +$N23</f>
        <v>0</v>
      </c>
      <c r="Q23" s="94">
        <f>$I23      +$K23      +$M23      +$O23</f>
        <v>0</v>
      </c>
      <c r="R23" s="48">
        <f>IF(($L23      =0),0,((($N23      -$L23      )/$L23      )*100))</f>
        <v>0</v>
      </c>
      <c r="S23" s="49">
        <f>IF(($M23      =0),0,((($O23      -$M23      )/$M23      )*100))</f>
        <v>0</v>
      </c>
      <c r="T23" s="48">
        <f>IF(($E23      =0),0,(($P23      /$E23      )*100))</f>
        <v>0</v>
      </c>
      <c r="U23" s="50">
        <f>IF(($E23      =0),0,(($Q23      /$E23      )*100))</f>
        <v>0</v>
      </c>
      <c r="V23" s="93">
        <v>0</v>
      </c>
      <c r="W23" s="94" t="s">
        <v>1</v>
      </c>
    </row>
    <row r="24" spans="1:23" ht="12.95" customHeight="1" x14ac:dyDescent="0.2">
      <c r="A24" s="51" t="s">
        <v>42</v>
      </c>
      <c r="B24" s="95">
        <f>SUM(B17:B23)</f>
        <v>93495000</v>
      </c>
      <c r="C24" s="95">
        <f>SUM(C17:C23)</f>
        <v>-10812000</v>
      </c>
      <c r="D24" s="95"/>
      <c r="E24" s="95">
        <f>$B24      +$C24      +$D24</f>
        <v>82683000</v>
      </c>
      <c r="F24" s="96">
        <f>SUM(F17:F23)</f>
        <v>82683000</v>
      </c>
      <c r="G24" s="97">
        <f>SUM(G17:G23)</f>
        <v>68540000</v>
      </c>
      <c r="H24" s="96">
        <f>SUM(H17:H23)</f>
        <v>9554000</v>
      </c>
      <c r="I24" s="97">
        <f>SUM(I17:I23)</f>
        <v>0</v>
      </c>
      <c r="J24" s="96">
        <f>SUM(J17:J23)</f>
        <v>9316000</v>
      </c>
      <c r="K24" s="97">
        <f>SUM(K17:K23)</f>
        <v>16628618</v>
      </c>
      <c r="L24" s="96">
        <f>SUM(L17:L23)</f>
        <v>23830000</v>
      </c>
      <c r="M24" s="97">
        <f>SUM(M17:M23)</f>
        <v>21076763</v>
      </c>
      <c r="N24" s="96">
        <f>SUM(N17:N23)</f>
        <v>20695000</v>
      </c>
      <c r="O24" s="97">
        <f>SUM(O17:O23)</f>
        <v>17924525</v>
      </c>
      <c r="P24" s="96">
        <f>$H24      +$J24      +$L24      +$N24</f>
        <v>63395000</v>
      </c>
      <c r="Q24" s="97">
        <f>$I24      +$K24      +$M24      +$O24</f>
        <v>55629906</v>
      </c>
      <c r="R24" s="52">
        <f>IF(($L24      =0),0,((($N24      -$L24      )/$L24      )*100))</f>
        <v>-13.155686109945448</v>
      </c>
      <c r="S24" s="53">
        <f>IF(($M24      =0),0,((($O24      -$M24      )/$M24      )*100))</f>
        <v>-14.955987311713853</v>
      </c>
      <c r="T24" s="52">
        <f>IF(($E24-$E19-$E23)   =0,0,($P24   /($E24-$E19-$E23)   )*100)</f>
        <v>92.493434490808283</v>
      </c>
      <c r="U24" s="54">
        <f>IF(($E24-$E19-$E23)   =0,0,($Q24   /($E24-$E19-$E23)   )*100)</f>
        <v>81.164146483805084</v>
      </c>
      <c r="V24" s="96">
        <f>SUM(V17:V23)</f>
        <v>0</v>
      </c>
      <c r="W24" s="97" t="s">
        <v>1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1</v>
      </c>
    </row>
    <row r="29" spans="1:23" ht="12.95" customHeight="1" x14ac:dyDescent="0.2">
      <c r="A29" s="47" t="s">
        <v>55</v>
      </c>
      <c r="B29" s="92">
        <v>14266000</v>
      </c>
      <c r="C29" s="92">
        <v>429000</v>
      </c>
      <c r="D29" s="92"/>
      <c r="E29" s="92">
        <f>$B29      +$C29      +$D29</f>
        <v>14695000</v>
      </c>
      <c r="F29" s="93">
        <v>14695000</v>
      </c>
      <c r="G29" s="94">
        <v>14695000</v>
      </c>
      <c r="H29" s="93">
        <v>831000</v>
      </c>
      <c r="I29" s="94">
        <v>933835</v>
      </c>
      <c r="J29" s="93">
        <v>3351000</v>
      </c>
      <c r="K29" s="94">
        <v>2993593</v>
      </c>
      <c r="L29" s="93">
        <v>1561000</v>
      </c>
      <c r="M29" s="94">
        <v>2184216</v>
      </c>
      <c r="N29" s="93">
        <v>6085000</v>
      </c>
      <c r="O29" s="94">
        <v>6502896</v>
      </c>
      <c r="P29" s="93">
        <f>$H29      +$J29      +$L29      +$N29</f>
        <v>11828000</v>
      </c>
      <c r="Q29" s="94">
        <f>$I29      +$K29      +$M29      +$O29</f>
        <v>12614540</v>
      </c>
      <c r="R29" s="48">
        <f>IF(($L29      =0),0,((($N29      -$L29      )/$L29      )*100))</f>
        <v>289.81422165278667</v>
      </c>
      <c r="S29" s="49">
        <f>IF(($M29      =0),0,((($O29      -$M29      )/$M29      )*100))</f>
        <v>197.72220329857487</v>
      </c>
      <c r="T29" s="48">
        <f>IF(($E29      =0),0,(($P29      /$E29      )*100))</f>
        <v>80.489962572303511</v>
      </c>
      <c r="U29" s="50">
        <f>IF(($E29      =0),0,(($Q29      /$E29      )*100))</f>
        <v>85.842395372575709</v>
      </c>
      <c r="V29" s="93">
        <v>0</v>
      </c>
      <c r="W29" s="94" t="s">
        <v>1</v>
      </c>
    </row>
    <row r="30" spans="1:23" ht="12.95" customHeight="1" x14ac:dyDescent="0.2">
      <c r="A30" s="51" t="s">
        <v>42</v>
      </c>
      <c r="B30" s="95">
        <f>SUM(B26:B29)</f>
        <v>14266000</v>
      </c>
      <c r="C30" s="95">
        <f>SUM(C26:C29)</f>
        <v>429000</v>
      </c>
      <c r="D30" s="95"/>
      <c r="E30" s="95">
        <f>$B30      +$C30      +$D30</f>
        <v>14695000</v>
      </c>
      <c r="F30" s="96">
        <f>SUM(F26:F29)</f>
        <v>14695000</v>
      </c>
      <c r="G30" s="97">
        <f>SUM(G26:G29)</f>
        <v>14695000</v>
      </c>
      <c r="H30" s="96">
        <f>SUM(H26:H29)</f>
        <v>831000</v>
      </c>
      <c r="I30" s="97">
        <f>SUM(I26:I29)</f>
        <v>933835</v>
      </c>
      <c r="J30" s="96">
        <f>SUM(J26:J29)</f>
        <v>3351000</v>
      </c>
      <c r="K30" s="97">
        <f>SUM(K26:K29)</f>
        <v>2993593</v>
      </c>
      <c r="L30" s="96">
        <f>SUM(L26:L29)</f>
        <v>1561000</v>
      </c>
      <c r="M30" s="97">
        <f>SUM(M26:M29)</f>
        <v>2184216</v>
      </c>
      <c r="N30" s="96">
        <f>SUM(N26:N29)</f>
        <v>6085000</v>
      </c>
      <c r="O30" s="97">
        <f>SUM(O26:O29)</f>
        <v>6502896</v>
      </c>
      <c r="P30" s="96">
        <f>$H30      +$J30      +$L30      +$N30</f>
        <v>11828000</v>
      </c>
      <c r="Q30" s="97">
        <f>$I30      +$K30      +$M30      +$O30</f>
        <v>12614540</v>
      </c>
      <c r="R30" s="52">
        <f>IF(($L30      =0),0,((($N30      -$L30      )/$L30      )*100))</f>
        <v>289.81422165278667</v>
      </c>
      <c r="S30" s="53">
        <f>IF(($M30      =0),0,((($O30      -$M30      )/$M30      )*100))</f>
        <v>197.72220329857487</v>
      </c>
      <c r="T30" s="52">
        <f>IF($E30   =0,0,($P30   /$E30   )*100)</f>
        <v>80.489962572303511</v>
      </c>
      <c r="U30" s="54">
        <f>IF($E30   =0,0,($Q30   /$E30   )*100)</f>
        <v>85.842395372575709</v>
      </c>
      <c r="V30" s="96">
        <f>SUM(V26:V29)</f>
        <v>0</v>
      </c>
      <c r="W30" s="97" t="s">
        <v>1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29157000</v>
      </c>
      <c r="C32" s="92">
        <v>-1975000</v>
      </c>
      <c r="D32" s="92"/>
      <c r="E32" s="92">
        <f>$B32      +$C32      +$D32</f>
        <v>27182000</v>
      </c>
      <c r="F32" s="93">
        <v>27182000</v>
      </c>
      <c r="G32" s="94">
        <v>27182000</v>
      </c>
      <c r="H32" s="93">
        <v>7302000</v>
      </c>
      <c r="I32" s="94">
        <v>5592807</v>
      </c>
      <c r="J32" s="93">
        <v>3293000</v>
      </c>
      <c r="K32" s="94">
        <v>2216761</v>
      </c>
      <c r="L32" s="93">
        <v>4447000</v>
      </c>
      <c r="M32" s="94">
        <v>4311900</v>
      </c>
      <c r="N32" s="93">
        <v>2615000</v>
      </c>
      <c r="O32" s="94">
        <v>2716982</v>
      </c>
      <c r="P32" s="93">
        <f>$H32      +$J32      +$L32      +$N32</f>
        <v>17657000</v>
      </c>
      <c r="Q32" s="94">
        <f>$I32      +$K32      +$M32      +$O32</f>
        <v>14838450</v>
      </c>
      <c r="R32" s="48">
        <f>IF(($L32      =0),0,((($N32      -$L32      )/$L32      )*100))</f>
        <v>-41.196312120530692</v>
      </c>
      <c r="S32" s="49">
        <f>IF(($M32      =0),0,((($O32      -$M32      )/$M32      )*100))</f>
        <v>-36.988752058257376</v>
      </c>
      <c r="T32" s="48">
        <f>IF(($E32      =0),0,(($P32      /$E32      )*100))</f>
        <v>64.958428371716579</v>
      </c>
      <c r="U32" s="50">
        <f>IF(($E32      =0),0,(($Q32      /$E32      )*100))</f>
        <v>54.589250239128837</v>
      </c>
      <c r="V32" s="93">
        <v>0</v>
      </c>
      <c r="W32" s="94" t="s">
        <v>1</v>
      </c>
    </row>
    <row r="33" spans="1:23" ht="12.95" customHeight="1" x14ac:dyDescent="0.2">
      <c r="A33" s="51" t="s">
        <v>42</v>
      </c>
      <c r="B33" s="95">
        <f>B32</f>
        <v>29157000</v>
      </c>
      <c r="C33" s="95">
        <f>C32</f>
        <v>-1975000</v>
      </c>
      <c r="D33" s="95"/>
      <c r="E33" s="95">
        <f>$B33      +$C33      +$D33</f>
        <v>27182000</v>
      </c>
      <c r="F33" s="96">
        <f>F32</f>
        <v>27182000</v>
      </c>
      <c r="G33" s="97">
        <f>G32</f>
        <v>27182000</v>
      </c>
      <c r="H33" s="96">
        <f>H32</f>
        <v>7302000</v>
      </c>
      <c r="I33" s="97">
        <f>I32</f>
        <v>5592807</v>
      </c>
      <c r="J33" s="96">
        <f>J32</f>
        <v>3293000</v>
      </c>
      <c r="K33" s="97">
        <f>K32</f>
        <v>2216761</v>
      </c>
      <c r="L33" s="96">
        <f>L32</f>
        <v>4447000</v>
      </c>
      <c r="M33" s="97">
        <f>M32</f>
        <v>4311900</v>
      </c>
      <c r="N33" s="96">
        <f>N32</f>
        <v>2615000</v>
      </c>
      <c r="O33" s="97">
        <f>O32</f>
        <v>2716982</v>
      </c>
      <c r="P33" s="96">
        <f>$H33      +$J33      +$L33      +$N33</f>
        <v>17657000</v>
      </c>
      <c r="Q33" s="97">
        <f>$I33      +$K33      +$M33      +$O33</f>
        <v>14838450</v>
      </c>
      <c r="R33" s="52">
        <f>IF(($L33      =0),0,((($N33      -$L33      )/$L33      )*100))</f>
        <v>-41.196312120530692</v>
      </c>
      <c r="S33" s="53">
        <f>IF(($M33      =0),0,((($O33      -$M33      )/$M33      )*100))</f>
        <v>-36.988752058257376</v>
      </c>
      <c r="T33" s="52">
        <f>IF($E33   =0,0,($P33   /$E33   )*100)</f>
        <v>64.958428371716579</v>
      </c>
      <c r="U33" s="54">
        <f>IF($E33   =0,0,($Q33   /$E33   )*100)</f>
        <v>54.589250239128837</v>
      </c>
      <c r="V33" s="96">
        <f>V32</f>
        <v>0</v>
      </c>
      <c r="W33" s="97" t="s">
        <v>1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149738000</v>
      </c>
      <c r="C35" s="92">
        <v>-18918000</v>
      </c>
      <c r="D35" s="92"/>
      <c r="E35" s="92">
        <f>$B35      +$C35      +$D35</f>
        <v>130820000</v>
      </c>
      <c r="F35" s="93">
        <v>130820000</v>
      </c>
      <c r="G35" s="94">
        <v>130820000</v>
      </c>
      <c r="H35" s="93">
        <v>10416000</v>
      </c>
      <c r="I35" s="94">
        <v>2735640</v>
      </c>
      <c r="J35" s="93">
        <v>27501000</v>
      </c>
      <c r="K35" s="94">
        <v>32565565</v>
      </c>
      <c r="L35" s="93">
        <v>14115000</v>
      </c>
      <c r="M35" s="94">
        <v>22999312</v>
      </c>
      <c r="N35" s="93">
        <v>39114000</v>
      </c>
      <c r="O35" s="94">
        <v>33891819</v>
      </c>
      <c r="P35" s="93">
        <f>$H35      +$J35      +$L35      +$N35</f>
        <v>91146000</v>
      </c>
      <c r="Q35" s="94">
        <f>$I35      +$K35      +$M35      +$O35</f>
        <v>92192336</v>
      </c>
      <c r="R35" s="48">
        <f>IF(($L35      =0),0,((($N35      -$L35      )/$L35      )*100))</f>
        <v>177.10945802337937</v>
      </c>
      <c r="S35" s="49">
        <f>IF(($M35      =0),0,((($O35      -$M35      )/$M35      )*100))</f>
        <v>47.360142772966427</v>
      </c>
      <c r="T35" s="48">
        <f>IF(($E35      =0),0,(($P35      /$E35      )*100))</f>
        <v>69.672832900168174</v>
      </c>
      <c r="U35" s="50">
        <f>IF(($E35      =0),0,(($Q35      /$E35      )*100))</f>
        <v>70.472661672527138</v>
      </c>
      <c r="V35" s="93">
        <v>5639000</v>
      </c>
      <c r="W35" s="94" t="s">
        <v>1</v>
      </c>
    </row>
    <row r="36" spans="1:23" ht="12.95" customHeight="1" x14ac:dyDescent="0.2">
      <c r="A36" s="47" t="s">
        <v>60</v>
      </c>
      <c r="B36" s="92">
        <v>241652000</v>
      </c>
      <c r="C36" s="92">
        <v>-13297000</v>
      </c>
      <c r="D36" s="92"/>
      <c r="E36" s="92">
        <f>$B36      +$C36      +$D36</f>
        <v>228355000</v>
      </c>
      <c r="F36" s="93">
        <v>228355000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>$H36      +$J36      +$L36      +$N36</f>
        <v>0</v>
      </c>
      <c r="Q36" s="94">
        <f>$I36      +$K36      +$M36      +$O36</f>
        <v>0</v>
      </c>
      <c r="R36" s="48">
        <f>IF(($L36      =0),0,((($N36      -$L36      )/$L36      )*100))</f>
        <v>0</v>
      </c>
      <c r="S36" s="49">
        <f>IF(($M36      =0),0,((($O36      -$M36      )/$M36      )*100))</f>
        <v>0</v>
      </c>
      <c r="T36" s="48">
        <f>IF(($E36      =0),0,(($P36      /$E36      )*100))</f>
        <v>0</v>
      </c>
      <c r="U36" s="50">
        <f>IF(($E36      =0),0,(($Q36      /$E36      )*100))</f>
        <v>0</v>
      </c>
      <c r="V36" s="93">
        <v>0</v>
      </c>
      <c r="W36" s="94" t="s">
        <v>1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>$B37      +$C37      +$D37</f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>$H37      +$J37      +$L37      +$N37</f>
        <v>0</v>
      </c>
      <c r="Q37" s="94">
        <f>$I37      +$K37      +$M37      +$O37</f>
        <v>0</v>
      </c>
      <c r="R37" s="48">
        <f>IF(($L37      =0),0,((($N37      -$L37      )/$L37      )*100))</f>
        <v>0</v>
      </c>
      <c r="S37" s="49">
        <f>IF(($M37      =0),0,((($O37      -$M37      )/$M37      )*100))</f>
        <v>0</v>
      </c>
      <c r="T37" s="48">
        <f>IF(($E37      =0),0,(($P37      /$E37      )*100))</f>
        <v>0</v>
      </c>
      <c r="U37" s="50">
        <f>IF(($E37      =0),0,(($Q37      /$E37      )*100))</f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17000000</v>
      </c>
      <c r="C38" s="92">
        <v>2000000</v>
      </c>
      <c r="D38" s="92"/>
      <c r="E38" s="92">
        <f>$B38      +$C38      +$D38</f>
        <v>19000000</v>
      </c>
      <c r="F38" s="93">
        <v>19000000</v>
      </c>
      <c r="G38" s="94">
        <v>19000000</v>
      </c>
      <c r="H38" s="93">
        <v>1106000</v>
      </c>
      <c r="I38" s="94">
        <v>1721411</v>
      </c>
      <c r="J38" s="93">
        <v>4011000</v>
      </c>
      <c r="K38" s="94">
        <v>2278589</v>
      </c>
      <c r="L38" s="93">
        <v>8252000</v>
      </c>
      <c r="M38" s="94">
        <v>50053</v>
      </c>
      <c r="N38" s="93">
        <v>2780000</v>
      </c>
      <c r="O38" s="94">
        <v>1692860</v>
      </c>
      <c r="P38" s="93">
        <f>$H38      +$J38      +$L38      +$N38</f>
        <v>16149000</v>
      </c>
      <c r="Q38" s="94">
        <f>$I38      +$K38      +$M38      +$O38</f>
        <v>5742913</v>
      </c>
      <c r="R38" s="48">
        <f>IF(($L38      =0),0,((($N38      -$L38      )/$L38      )*100))</f>
        <v>-66.311197285506537</v>
      </c>
      <c r="S38" s="49">
        <f>IF(($M38      =0),0,((($O38      -$M38      )/$M38      )*100))</f>
        <v>3282.1349369668155</v>
      </c>
      <c r="T38" s="48">
        <f>IF(($E38      =0),0,(($P38      /$E38      )*100))</f>
        <v>84.994736842105269</v>
      </c>
      <c r="U38" s="50">
        <f>IF(($E38      =0),0,(($Q38      /$E38      )*100))</f>
        <v>30.225857894736841</v>
      </c>
      <c r="V38" s="93">
        <v>0</v>
      </c>
      <c r="W38" s="94" t="s">
        <v>1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>$B39      +$C39      +$D39</f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>$H39      +$J39      +$L39      +$N39</f>
        <v>0</v>
      </c>
      <c r="Q39" s="94">
        <f>$I39      +$K39      +$M39      +$O39</f>
        <v>0</v>
      </c>
      <c r="R39" s="48">
        <f>IF(($L39      =0),0,((($N39      -$L39      )/$L39      )*100))</f>
        <v>0</v>
      </c>
      <c r="S39" s="49">
        <f>IF(($M39      =0),0,((($O39      -$M39      )/$M39      )*100))</f>
        <v>0</v>
      </c>
      <c r="T39" s="48">
        <f>IF(($E39      =0),0,(($P39      /$E39      )*100))</f>
        <v>0</v>
      </c>
      <c r="U39" s="50">
        <f>IF(($E39      =0),0,(($Q39      /$E39      )*100))</f>
        <v>0</v>
      </c>
      <c r="V39" s="93">
        <v>0</v>
      </c>
      <c r="W39" s="94" t="s">
        <v>1</v>
      </c>
    </row>
    <row r="40" spans="1:23" ht="12.95" customHeight="1" x14ac:dyDescent="0.2">
      <c r="A40" s="51" t="s">
        <v>42</v>
      </c>
      <c r="B40" s="95">
        <f>SUM(B35:B39)</f>
        <v>408390000</v>
      </c>
      <c r="C40" s="95">
        <f>SUM(C35:C39)</f>
        <v>-30215000</v>
      </c>
      <c r="D40" s="95"/>
      <c r="E40" s="95">
        <f>$B40      +$C40      +$D40</f>
        <v>378175000</v>
      </c>
      <c r="F40" s="96">
        <f>SUM(F35:F39)</f>
        <v>378175000</v>
      </c>
      <c r="G40" s="97">
        <f>SUM(G35:G39)</f>
        <v>149820000</v>
      </c>
      <c r="H40" s="96">
        <f>SUM(H35:H39)</f>
        <v>11522000</v>
      </c>
      <c r="I40" s="97">
        <f>SUM(I35:I39)</f>
        <v>4457051</v>
      </c>
      <c r="J40" s="96">
        <f>SUM(J35:J39)</f>
        <v>31512000</v>
      </c>
      <c r="K40" s="97">
        <f>SUM(K35:K39)</f>
        <v>34844154</v>
      </c>
      <c r="L40" s="96">
        <f>SUM(L35:L39)</f>
        <v>22367000</v>
      </c>
      <c r="M40" s="97">
        <f>SUM(M35:M39)</f>
        <v>23049365</v>
      </c>
      <c r="N40" s="96">
        <f>SUM(N35:N39)</f>
        <v>41894000</v>
      </c>
      <c r="O40" s="97">
        <f>SUM(O35:O39)</f>
        <v>35584679</v>
      </c>
      <c r="P40" s="96">
        <f>$H40      +$J40      +$L40      +$N40</f>
        <v>107295000</v>
      </c>
      <c r="Q40" s="97">
        <f>$I40      +$K40      +$M40      +$O40</f>
        <v>97935249</v>
      </c>
      <c r="R40" s="52">
        <f>IF(($L40      =0),0,((($N40      -$L40      )/$L40      )*100))</f>
        <v>87.302722761210717</v>
      </c>
      <c r="S40" s="53">
        <f>IF(($M40      =0),0,((($O40      -$M40      )/$M40      )*100))</f>
        <v>54.384639229757525</v>
      </c>
      <c r="T40" s="52">
        <f>IF((+$E35+$E38) =0,0,(P40   /(+$E35+$E38) )*100)</f>
        <v>71.615939126952341</v>
      </c>
      <c r="U40" s="54">
        <f>IF((+$E35+$E38) =0,0,(Q40   /(+$E35+$E38) )*100)</f>
        <v>65.368608329995993</v>
      </c>
      <c r="V40" s="96">
        <f>SUM(V35:V39)</f>
        <v>5639000</v>
      </c>
      <c r="W40" s="97" t="s">
        <v>1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>$H42      +$J42      +$L42      +$N42</f>
        <v>0</v>
      </c>
      <c r="Q42" s="94">
        <f>$I42      +$K42      +$M42      +$O42</f>
        <v>0</v>
      </c>
      <c r="R42" s="48">
        <f>IF(($L42      =0),0,((($N42      -$L42      )/$L42      )*100))</f>
        <v>0</v>
      </c>
      <c r="S42" s="49">
        <f>IF(($M42      =0),0,((($O42      -$M42      )/$M42      )*100))</f>
        <v>0</v>
      </c>
      <c r="T42" s="48">
        <f>IF(($E42      =0),0,(($P42      /$E42      )*100))</f>
        <v>0</v>
      </c>
      <c r="U42" s="50">
        <f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196000000</v>
      </c>
      <c r="C43" s="92">
        <v>-46000000</v>
      </c>
      <c r="D43" s="92"/>
      <c r="E43" s="92">
        <f>$B43      +$C43      +$D43</f>
        <v>150000000</v>
      </c>
      <c r="F43" s="93">
        <v>150000000</v>
      </c>
      <c r="G43" s="94">
        <v>150000000</v>
      </c>
      <c r="H43" s="93">
        <v>4673000</v>
      </c>
      <c r="I43" s="94"/>
      <c r="J43" s="93">
        <v>27364000</v>
      </c>
      <c r="K43" s="94">
        <v>7884261</v>
      </c>
      <c r="L43" s="93">
        <v>76829000</v>
      </c>
      <c r="M43" s="94">
        <v>10064257</v>
      </c>
      <c r="N43" s="93">
        <v>39935000</v>
      </c>
      <c r="O43" s="94">
        <v>20766547</v>
      </c>
      <c r="P43" s="93">
        <f>$H43      +$J43      +$L43      +$N43</f>
        <v>148801000</v>
      </c>
      <c r="Q43" s="94">
        <f>$I43      +$K43      +$M43      +$O43</f>
        <v>38715065</v>
      </c>
      <c r="R43" s="48">
        <f>IF(($L43      =0),0,((($N43      -$L43      )/$L43      )*100))</f>
        <v>-48.020929596897005</v>
      </c>
      <c r="S43" s="49">
        <f>IF(($M43      =0),0,((($O43      -$M43      )/$M43      )*100))</f>
        <v>106.33959367293582</v>
      </c>
      <c r="T43" s="48">
        <f>IF(($E43      =0),0,(($P43      /$E43      )*100))</f>
        <v>99.200666666666677</v>
      </c>
      <c r="U43" s="50">
        <f>IF(($E43      =0),0,(($Q43      /$E43      )*100))</f>
        <v>25.810043333333333</v>
      </c>
      <c r="V43" s="93">
        <v>46372000</v>
      </c>
      <c r="W43" s="94" t="s">
        <v>1</v>
      </c>
    </row>
    <row r="44" spans="1:23" ht="12.95" customHeight="1" x14ac:dyDescent="0.2">
      <c r="A44" s="47" t="s">
        <v>67</v>
      </c>
      <c r="B44" s="92">
        <v>54542000</v>
      </c>
      <c r="C44" s="92">
        <v>-31542000</v>
      </c>
      <c r="D44" s="92"/>
      <c r="E44" s="92">
        <f>$B44      +$C44      +$D44</f>
        <v>23000000</v>
      </c>
      <c r="F44" s="93">
        <v>23000000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>$H44      +$J44      +$L44      +$N44</f>
        <v>0</v>
      </c>
      <c r="Q44" s="94">
        <f>$I44      +$K44      +$M44      +$O44</f>
        <v>0</v>
      </c>
      <c r="R44" s="48">
        <f>IF(($L44      =0),0,((($N44      -$L44      )/$L44      )*100))</f>
        <v>0</v>
      </c>
      <c r="S44" s="49">
        <f>IF(($M44      =0),0,((($O44      -$M44      )/$M44      )*100))</f>
        <v>0</v>
      </c>
      <c r="T44" s="48">
        <f>IF(($E44      =0),0,(($P44      /$E44      )*100))</f>
        <v>0</v>
      </c>
      <c r="U44" s="50">
        <f>IF(($E44      =0),0,(($Q44      /$E44      )*100))</f>
        <v>0</v>
      </c>
      <c r="V44" s="93">
        <v>0</v>
      </c>
      <c r="W44" s="94" t="s">
        <v>1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>$B45      +$C45      +$D45</f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>$H45      +$J45      +$L45      +$N45</f>
        <v>0</v>
      </c>
      <c r="Q45" s="94">
        <f>$I45      +$K45      +$M45      +$O45</f>
        <v>0</v>
      </c>
      <c r="R45" s="48">
        <f>IF(($L45      =0),0,((($N45      -$L45      )/$L45      )*100))</f>
        <v>0</v>
      </c>
      <c r="S45" s="49">
        <f>IF(($M45      =0),0,((($O45      -$M45      )/$M45      )*100))</f>
        <v>0</v>
      </c>
      <c r="T45" s="48">
        <f>IF(($E45      =0),0,(($P45      /$E45      )*100))</f>
        <v>0</v>
      </c>
      <c r="U45" s="50">
        <f>IF(($E45      =0),0,(($Q45      /$E45      )*100))</f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>$B46      +$C46      +$D46</f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>$H46      +$J46      +$L46      +$N46</f>
        <v>0</v>
      </c>
      <c r="Q46" s="94">
        <f>$I46      +$K46      +$M46      +$O46</f>
        <v>0</v>
      </c>
      <c r="R46" s="48">
        <f>IF(($L46      =0),0,((($N46      -$L46      )/$L46      )*100))</f>
        <v>0</v>
      </c>
      <c r="S46" s="49">
        <f>IF(($M46      =0),0,((($O46      -$M46      )/$M46      )*100))</f>
        <v>0</v>
      </c>
      <c r="T46" s="48">
        <f>IF(($E46      =0),0,(($P46      /$E46      )*100))</f>
        <v>0</v>
      </c>
      <c r="U46" s="50">
        <f>IF(($E46      =0),0,(($Q46      /$E46      )*100))</f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>$B47      +$C47      +$D47</f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>$H47      +$J47      +$L47      +$N47</f>
        <v>0</v>
      </c>
      <c r="Q47" s="94">
        <f>$I47      +$K47      +$M47      +$O47</f>
        <v>0</v>
      </c>
      <c r="R47" s="48">
        <f>IF(($L47      =0),0,((($N47      -$L47      )/$L47      )*100))</f>
        <v>0</v>
      </c>
      <c r="S47" s="49">
        <f>IF(($M47      =0),0,((($O47      -$M47      )/$M47      )*100))</f>
        <v>0</v>
      </c>
      <c r="T47" s="48">
        <f>IF(($E47      =0),0,(($P47      /$E47      )*100))</f>
        <v>0</v>
      </c>
      <c r="U47" s="50">
        <f>IF(($E47      =0),0,(($Q47      /$E47      )*100))</f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>$B48      +$C48      +$D48</f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>$H48      +$J48      +$L48      +$N48</f>
        <v>0</v>
      </c>
      <c r="Q48" s="94">
        <f>$I48      +$K48      +$M48      +$O48</f>
        <v>0</v>
      </c>
      <c r="R48" s="48">
        <f>IF(($L48      =0),0,((($N48      -$L48      )/$L48      )*100))</f>
        <v>0</v>
      </c>
      <c r="S48" s="49">
        <f>IF(($M48      =0),0,((($O48      -$M48      )/$M48      )*100))</f>
        <v>0</v>
      </c>
      <c r="T48" s="48">
        <f>IF(($E48      =0),0,(($P48      /$E48      )*100))</f>
        <v>0</v>
      </c>
      <c r="U48" s="50">
        <f>IF(($E48      =0),0,(($Q48      /$E48      )*100))</f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>$B49      +$C49      +$D49</f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>$H49      +$J49      +$L49      +$N49</f>
        <v>0</v>
      </c>
      <c r="Q49" s="94">
        <f>$I49      +$K49      +$M49      +$O49</f>
        <v>0</v>
      </c>
      <c r="R49" s="48">
        <f>IF(($L49      =0),0,((($N49      -$L49      )/$L49      )*100))</f>
        <v>0</v>
      </c>
      <c r="S49" s="49">
        <f>IF(($M49      =0),0,((($O49      -$M49      )/$M49      )*100))</f>
        <v>0</v>
      </c>
      <c r="T49" s="48">
        <f>IF(($E49      =0),0,(($P49      /$E49      )*100))</f>
        <v>0</v>
      </c>
      <c r="U49" s="50">
        <f>IF(($E49      =0),0,(($Q49      /$E49      )*100))</f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>$B50      +$C50      +$D50</f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>$H50      +$J50      +$L50      +$N50</f>
        <v>0</v>
      </c>
      <c r="Q50" s="94">
        <f>$I50      +$K50      +$M50      +$O50</f>
        <v>0</v>
      </c>
      <c r="R50" s="48">
        <f>IF(($L50      =0),0,((($N50      -$L50      )/$L50      )*100))</f>
        <v>0</v>
      </c>
      <c r="S50" s="49">
        <f>IF(($M50      =0),0,((($O50      -$M50      )/$M50      )*100))</f>
        <v>0</v>
      </c>
      <c r="T50" s="48">
        <f>IF(($E50      =0),0,(($P50      /$E50      )*100))</f>
        <v>0</v>
      </c>
      <c r="U50" s="50">
        <f>IF(($E50      =0),0,(($Q50      /$E50      )*100))</f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330793000</v>
      </c>
      <c r="C51" s="92">
        <v>-29659000</v>
      </c>
      <c r="D51" s="92"/>
      <c r="E51" s="92">
        <f>$B51      +$C51      +$D51</f>
        <v>301134000</v>
      </c>
      <c r="F51" s="93">
        <v>301134000</v>
      </c>
      <c r="G51" s="94">
        <v>301134000</v>
      </c>
      <c r="H51" s="93">
        <v>62881000</v>
      </c>
      <c r="I51" s="94">
        <v>22497261</v>
      </c>
      <c r="J51" s="93">
        <v>40452000</v>
      </c>
      <c r="K51" s="94">
        <v>43600076</v>
      </c>
      <c r="L51" s="93">
        <v>98443000</v>
      </c>
      <c r="M51" s="94">
        <v>35756265</v>
      </c>
      <c r="N51" s="93">
        <v>76396000</v>
      </c>
      <c r="O51" s="94">
        <v>33171734</v>
      </c>
      <c r="P51" s="93">
        <f>$H51      +$J51      +$L51      +$N51</f>
        <v>278172000</v>
      </c>
      <c r="Q51" s="94">
        <f>$I51      +$K51      +$M51      +$O51</f>
        <v>135025336</v>
      </c>
      <c r="R51" s="48">
        <f>IF(($L51      =0),0,((($N51      -$L51      )/$L51      )*100))</f>
        <v>-22.395701065591254</v>
      </c>
      <c r="S51" s="49">
        <f>IF(($M51      =0),0,((($O51      -$M51      )/$M51      )*100))</f>
        <v>-7.228190640157746</v>
      </c>
      <c r="T51" s="48">
        <f>IF(($E51      =0),0,(($P51      /$E51      )*100))</f>
        <v>92.374823168423362</v>
      </c>
      <c r="U51" s="50">
        <f>IF(($E51      =0),0,(($Q51      /$E51      )*100))</f>
        <v>44.838954086884911</v>
      </c>
      <c r="V51" s="93">
        <v>9837000</v>
      </c>
      <c r="W51" s="94" t="s">
        <v>1</v>
      </c>
    </row>
    <row r="52" spans="1:23" ht="12.95" customHeight="1" x14ac:dyDescent="0.2">
      <c r="A52" s="47" t="s">
        <v>75</v>
      </c>
      <c r="B52" s="92">
        <v>82708000</v>
      </c>
      <c r="C52" s="92">
        <v>-32218000</v>
      </c>
      <c r="D52" s="92"/>
      <c r="E52" s="92">
        <f>$B52      +$C52      +$D52</f>
        <v>50490000</v>
      </c>
      <c r="F52" s="93">
        <v>50490000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>$H52      +$J52      +$L52      +$N52</f>
        <v>0</v>
      </c>
      <c r="Q52" s="94">
        <f>$I52      +$K52      +$M52      +$O52</f>
        <v>0</v>
      </c>
      <c r="R52" s="48">
        <f>IF(($L52      =0),0,((($N52      -$L52      )/$L52      )*100))</f>
        <v>0</v>
      </c>
      <c r="S52" s="49">
        <f>IF(($M52      =0),0,((($O52      -$M52      )/$M52      )*100))</f>
        <v>0</v>
      </c>
      <c r="T52" s="48">
        <f>IF(($E52      =0),0,(($P52      /$E52      )*100))</f>
        <v>0</v>
      </c>
      <c r="U52" s="50">
        <f>IF(($E52      =0),0,(($Q52      /$E52      )*100))</f>
        <v>0</v>
      </c>
      <c r="V52" s="93">
        <v>0</v>
      </c>
      <c r="W52" s="94" t="s">
        <v>1</v>
      </c>
    </row>
    <row r="53" spans="1:23" ht="12.95" customHeight="1" x14ac:dyDescent="0.2">
      <c r="A53" s="51" t="s">
        <v>42</v>
      </c>
      <c r="B53" s="95">
        <f>SUM(B42:B52)</f>
        <v>664043000</v>
      </c>
      <c r="C53" s="95">
        <f>SUM(C42:C52)</f>
        <v>-139419000</v>
      </c>
      <c r="D53" s="95"/>
      <c r="E53" s="95">
        <f>$B53      +$C53      +$D53</f>
        <v>524624000</v>
      </c>
      <c r="F53" s="96">
        <f>SUM(F42:F52)</f>
        <v>524624000</v>
      </c>
      <c r="G53" s="97">
        <f>SUM(G42:G52)</f>
        <v>451134000</v>
      </c>
      <c r="H53" s="96">
        <f>SUM(H42:H52)</f>
        <v>67554000</v>
      </c>
      <c r="I53" s="97">
        <f>SUM(I42:I52)</f>
        <v>22497261</v>
      </c>
      <c r="J53" s="96">
        <f>SUM(J42:J52)</f>
        <v>67816000</v>
      </c>
      <c r="K53" s="97">
        <f>SUM(K42:K52)</f>
        <v>51484337</v>
      </c>
      <c r="L53" s="96">
        <f>SUM(L42:L52)</f>
        <v>175272000</v>
      </c>
      <c r="M53" s="97">
        <f>SUM(M42:M52)</f>
        <v>45820522</v>
      </c>
      <c r="N53" s="96">
        <f>SUM(N42:N52)</f>
        <v>116331000</v>
      </c>
      <c r="O53" s="97">
        <f>SUM(O42:O52)</f>
        <v>53938281</v>
      </c>
      <c r="P53" s="96">
        <f>$H53      +$J53      +$L53      +$N53</f>
        <v>426973000</v>
      </c>
      <c r="Q53" s="97">
        <f>$I53      +$K53      +$M53      +$O53</f>
        <v>173740401</v>
      </c>
      <c r="R53" s="52">
        <f>IF(($L53      =0),0,((($N53      -$L53      )/$L53      )*100))</f>
        <v>-33.628303436943725</v>
      </c>
      <c r="S53" s="53">
        <f>IF(($M53      =0),0,((($O53      -$M53      )/$M53      )*100))</f>
        <v>17.716426277291212</v>
      </c>
      <c r="T53" s="52">
        <f>IF((+$E43+$E45+$E47+$E48+$E51) =0,0,(P53   /(+$E43+$E45+$E47+$E48+$E51) )*100)</f>
        <v>94.644385038591636</v>
      </c>
      <c r="U53" s="54">
        <f>IF((+$E43+$E45+$E47+$E48+$E51) =0,0,(Q53   /(+$E43+$E45+$E47+$E48+$E51) )*100)</f>
        <v>38.511927941587196</v>
      </c>
      <c r="V53" s="96">
        <f>SUM(V42:V52)</f>
        <v>56209000</v>
      </c>
      <c r="W53" s="97" t="s">
        <v>1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>SUM(F55:F58)</f>
        <v>0</v>
      </c>
      <c r="G59" s="103">
        <f>SUM(G55:G58)</f>
        <v>0</v>
      </c>
      <c r="H59" s="102">
        <f>SUM(H55:H58)</f>
        <v>0</v>
      </c>
      <c r="I59" s="103">
        <f>SUM(I55:I58)</f>
        <v>0</v>
      </c>
      <c r="J59" s="102">
        <f>SUM(J55:J58)</f>
        <v>0</v>
      </c>
      <c r="K59" s="103">
        <f>SUM(K55:K58)</f>
        <v>0</v>
      </c>
      <c r="L59" s="102">
        <f>SUM(L55:L58)</f>
        <v>0</v>
      </c>
      <c r="M59" s="103">
        <f>SUM(M55:M58)</f>
        <v>0</v>
      </c>
      <c r="N59" s="102">
        <f>SUM(N55:N58)</f>
        <v>0</v>
      </c>
      <c r="O59" s="103">
        <f>SUM(O55:O58)</f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>$H61      +$J61      +$L61      +$N61</f>
        <v>0</v>
      </c>
      <c r="Q61" s="94">
        <f>$I61      +$K61      +$M61      +$O61</f>
        <v>0</v>
      </c>
      <c r="R61" s="48">
        <f>IF(($L61      =0),0,((($N61      -$L61      )/$L61      )*100))</f>
        <v>0</v>
      </c>
      <c r="S61" s="49">
        <f>IF(($M61      =0),0,((($O61      -$M61      )/$M61      )*100))</f>
        <v>0</v>
      </c>
      <c r="T61" s="48">
        <f>IF(($E61      =0),0,(($P61      /$E61      )*100))</f>
        <v>0</v>
      </c>
      <c r="U61" s="50">
        <f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>$B62      +$C62      +$D62</f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>$H62      +$J62      +$L62      +$N62</f>
        <v>0</v>
      </c>
      <c r="Q62" s="94">
        <f>$I62      +$K62      +$M62      +$O62</f>
        <v>0</v>
      </c>
      <c r="R62" s="48">
        <f>IF(($L62      =0),0,((($N62      -$L62      )/$L62      )*100))</f>
        <v>0</v>
      </c>
      <c r="S62" s="49">
        <f>IF(($M62      =0),0,((($O62      -$M62      )/$M62      )*100))</f>
        <v>0</v>
      </c>
      <c r="T62" s="48">
        <f>IF(($E62      =0),0,(($P62      /$E62      )*100))</f>
        <v>0</v>
      </c>
      <c r="U62" s="50">
        <f>IF(($E62      =0),0,(($Q62      /$E62      )*100))</f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>$B63      +$C63      +$D63</f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>$H63      +$J63      +$L63      +$N63</f>
        <v>0</v>
      </c>
      <c r="Q63" s="94">
        <f>$I63      +$K63      +$M63      +$O63</f>
        <v>0</v>
      </c>
      <c r="R63" s="48">
        <f>IF(($L63      =0),0,((($N63      -$L63      )/$L63      )*100))</f>
        <v>0</v>
      </c>
      <c r="S63" s="49">
        <f>IF(($M63      =0),0,((($O63      -$M63      )/$M63      )*100))</f>
        <v>0</v>
      </c>
      <c r="T63" s="48">
        <f>IF(($E63      =0),0,(($P63      /$E63      )*100))</f>
        <v>0</v>
      </c>
      <c r="U63" s="50">
        <f>IF(($E63      =0),0,(($Q63      /$E63      )*100))</f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>$B64      +$C64      +$D64</f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>$H64      +$J64      +$L64      +$N64</f>
        <v>0</v>
      </c>
      <c r="Q64" s="94">
        <f>$I64      +$K64      +$M64      +$O64</f>
        <v>0</v>
      </c>
      <c r="R64" s="48">
        <f>IF(($L64      =0),0,((($N64      -$L64      )/$L64      )*100))</f>
        <v>0</v>
      </c>
      <c r="S64" s="49">
        <f>IF(($M64      =0),0,((($O64      -$M64      )/$M64      )*100))</f>
        <v>0</v>
      </c>
      <c r="T64" s="48">
        <f>IF(($E64      =0),0,(($P64      /$E64      )*100))</f>
        <v>0</v>
      </c>
      <c r="U64" s="50">
        <f>IF(($E64      =0),0,(($Q64      /$E64      )*100))</f>
        <v>0</v>
      </c>
      <c r="V64" s="93">
        <v>0</v>
      </c>
      <c r="W64" s="94" t="s">
        <v>1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>$B65      +$C65      +$D65</f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>$H65      +$J65      +$L65      +$N65</f>
        <v>0</v>
      </c>
      <c r="Q65" s="94">
        <f>$I65      +$K65      +$M65      +$O65</f>
        <v>0</v>
      </c>
      <c r="R65" s="48">
        <f>IF(($L65      =0),0,((($N65      -$L65      )/$L65      )*100))</f>
        <v>0</v>
      </c>
      <c r="S65" s="49">
        <f>IF(($M65      =0),0,((($O65      -$M65      )/$M65      )*100))</f>
        <v>0</v>
      </c>
      <c r="T65" s="48">
        <f>IF(($E65      =0),0,(($P65      /$E65      )*100))</f>
        <v>0</v>
      </c>
      <c r="U65" s="50">
        <f>IF(($E65      =0),0,(($Q65      /$E65      )*100))</f>
        <v>0</v>
      </c>
      <c r="V65" s="93">
        <v>0</v>
      </c>
      <c r="W65" s="94" t="s">
        <v>1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>$B66      +$C66      +$D66</f>
        <v>0</v>
      </c>
      <c r="F66" s="96">
        <f>SUM(F61:F65)</f>
        <v>0</v>
      </c>
      <c r="G66" s="97">
        <f>SUM(G61:G65)</f>
        <v>0</v>
      </c>
      <c r="H66" s="96">
        <f>SUM(H61:H65)</f>
        <v>0</v>
      </c>
      <c r="I66" s="97">
        <f>SUM(I61:I65)</f>
        <v>0</v>
      </c>
      <c r="J66" s="96">
        <f>SUM(J61:J65)</f>
        <v>0</v>
      </c>
      <c r="K66" s="97">
        <f>SUM(K61:K65)</f>
        <v>0</v>
      </c>
      <c r="L66" s="96">
        <f>SUM(L61:L65)</f>
        <v>0</v>
      </c>
      <c r="M66" s="97">
        <f>SUM(M61:M65)</f>
        <v>0</v>
      </c>
      <c r="N66" s="96">
        <f>SUM(N61:N65)</f>
        <v>0</v>
      </c>
      <c r="O66" s="97">
        <f>SUM(O61:O65)</f>
        <v>0</v>
      </c>
      <c r="P66" s="96">
        <f>$H66      +$J66      +$L66      +$N66</f>
        <v>0</v>
      </c>
      <c r="Q66" s="97">
        <f>$I66      +$K66      +$M66      +$O66</f>
        <v>0</v>
      </c>
      <c r="R66" s="52">
        <f>IF(($L66      =0),0,((($N66      -$L66      )/$L66      )*100))</f>
        <v>0</v>
      </c>
      <c r="S66" s="53">
        <f>IF(($M66      =0),0,((($O66      -$M66      )/$M66      )*100))</f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1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1339291000</v>
      </c>
      <c r="C67" s="104">
        <f>SUM(C9:C14,C17:C23,C26:C29,C32,C35:C39,C42:C52,C55:C58,C61:C65)</f>
        <v>-205513000</v>
      </c>
      <c r="D67" s="104"/>
      <c r="E67" s="104">
        <f>$B67      +$C67      +$D67</f>
        <v>1133778000</v>
      </c>
      <c r="F67" s="105">
        <f>SUM(F9:F14,F17:F23,F26:F29,F32,F35:F39,F42:F52,F55:F58,F61:F65)</f>
        <v>1133778000</v>
      </c>
      <c r="G67" s="106">
        <f>SUM(G9:G14,G17:G23,G26:G29,G32,G35:G39,G42:G52,G55:G58,G61:G65)</f>
        <v>817790000</v>
      </c>
      <c r="H67" s="105">
        <f>SUM(H9:H14,H17:H23,H26:H29,H32,H35:H39,H42:H52,H55:H58,H61:H65)</f>
        <v>117025000</v>
      </c>
      <c r="I67" s="106">
        <f>SUM(I9:I14,I17:I23,I26:I29,I32,I35:I39,I42:I52,I55:I58,I61:I65)</f>
        <v>46496931</v>
      </c>
      <c r="J67" s="105">
        <f>SUM(J9:J14,J17:J23,J26:J29,J32,J35:J39,J42:J52,J55:J58,J61:J65)</f>
        <v>137252000</v>
      </c>
      <c r="K67" s="106">
        <f>SUM(K9:K14,K17:K23,K26:K29,K32,K35:K39,K42:K52,K55:K58,K61:K65)</f>
        <v>117961502</v>
      </c>
      <c r="L67" s="105">
        <f>SUM(L9:L14,L17:L23,L26:L29,L32,L35:L39,L42:L52,L55:L58,L61:L65)</f>
        <v>244477000</v>
      </c>
      <c r="M67" s="106">
        <f>SUM(M9:M14,M17:M23,M26:M29,M32,M35:M39,M42:M52,M55:M58,M61:M65)</f>
        <v>112315365</v>
      </c>
      <c r="N67" s="105">
        <f>SUM(N9:N14,N17:N23,N26:N29,N32,N35:N39,N42:N52,N55:N58,N61:N65)</f>
        <v>204386000</v>
      </c>
      <c r="O67" s="106">
        <f>SUM(O9:O14,O17:O23,O26:O29,O32,O35:O39,O42:O52,O55:O58,O61:O65)</f>
        <v>131253438</v>
      </c>
      <c r="P67" s="105">
        <f>$H67      +$J67      +$L67      +$N67</f>
        <v>703140000</v>
      </c>
      <c r="Q67" s="106">
        <f>$I67      +$K67      +$M67      +$O67</f>
        <v>408027236</v>
      </c>
      <c r="R67" s="61">
        <f>IF(($L67      =0),0,((($N67      -$L67      )/$L67      )*100))</f>
        <v>-16.398679630394682</v>
      </c>
      <c r="S67" s="62">
        <f>IF(($M67      =0),0,((($O67      -$M67      )/$M67      )*100))</f>
        <v>16.861515786375268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85.980508443487935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49.893889140243829</v>
      </c>
      <c r="V67" s="105">
        <f>SUM(V9:V14,V17:V23,V26:V29,V32,V35:V39,V42:V52,V55:V58,V61:V65)</f>
        <v>65298000</v>
      </c>
      <c r="W67" s="106" t="s">
        <v>1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501370000</v>
      </c>
      <c r="C69" s="92">
        <v>7519000</v>
      </c>
      <c r="D69" s="92"/>
      <c r="E69" s="92">
        <f>$B69      +$C69      +$D69</f>
        <v>508889000</v>
      </c>
      <c r="F69" s="93">
        <v>508889000</v>
      </c>
      <c r="G69" s="94">
        <v>508889000</v>
      </c>
      <c r="H69" s="93">
        <v>52946000</v>
      </c>
      <c r="I69" s="94">
        <v>22737190</v>
      </c>
      <c r="J69" s="93">
        <v>142108000</v>
      </c>
      <c r="K69" s="94">
        <v>53105658</v>
      </c>
      <c r="L69" s="93">
        <v>87899000</v>
      </c>
      <c r="M69" s="94">
        <v>112494247</v>
      </c>
      <c r="N69" s="93">
        <v>145024000</v>
      </c>
      <c r="O69" s="94">
        <v>68061453</v>
      </c>
      <c r="P69" s="93">
        <f>$H69      +$J69      +$L69      +$N69</f>
        <v>427977000</v>
      </c>
      <c r="Q69" s="94">
        <f>$I69      +$K69      +$M69      +$O69</f>
        <v>256398548</v>
      </c>
      <c r="R69" s="48">
        <f>IF(($L69      =0),0,((($N69      -$L69      )/$L69      )*100))</f>
        <v>64.98936279138556</v>
      </c>
      <c r="S69" s="49">
        <f>IF(($M69      =0),0,((($O69      -$M69      )/$M69      )*100))</f>
        <v>-39.4978367204858</v>
      </c>
      <c r="T69" s="48">
        <f>IF(($E69      =0),0,(($P69      /$E69      )*100))</f>
        <v>84.100265480291384</v>
      </c>
      <c r="U69" s="50">
        <f>IF(($E69      =0),0,(($Q69      /$E69      )*100))</f>
        <v>50.383983147601931</v>
      </c>
      <c r="V69" s="93">
        <v>64075000</v>
      </c>
      <c r="W69" s="94" t="s">
        <v>1</v>
      </c>
    </row>
    <row r="70" spans="1:23" s="64" customFormat="1" ht="12.95" customHeight="1" x14ac:dyDescent="0.2">
      <c r="A70" s="63" t="s">
        <v>89</v>
      </c>
      <c r="B70" s="92"/>
      <c r="C70" s="92"/>
      <c r="D70" s="92"/>
      <c r="E70" s="92">
        <f>$B70      +$C70      +$D70</f>
        <v>0</v>
      </c>
      <c r="F70" s="93">
        <v>0</v>
      </c>
      <c r="G70" s="94">
        <v>0</v>
      </c>
      <c r="H70" s="93"/>
      <c r="I70" s="94"/>
      <c r="J70" s="93"/>
      <c r="K70" s="94"/>
      <c r="L70" s="93"/>
      <c r="M70" s="94"/>
      <c r="N70" s="93"/>
      <c r="O70" s="94"/>
      <c r="P70" s="93">
        <f>$H70      +$J70      +$L70      +$N70</f>
        <v>0</v>
      </c>
      <c r="Q70" s="94">
        <f>$I70      +$K70      +$M70      +$O70</f>
        <v>0</v>
      </c>
      <c r="R70" s="48">
        <f>IF(($L70      =0),0,((($N70      -$L70      )/$L70      )*100))</f>
        <v>0</v>
      </c>
      <c r="S70" s="49">
        <f>IF(($M70      =0),0,((($O70      -$M70      )/$M70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3" t="s">
        <v>1</v>
      </c>
      <c r="W70" s="94" t="s">
        <v>1</v>
      </c>
    </row>
    <row r="71" spans="1:23" ht="12.95" customHeight="1" x14ac:dyDescent="0.2">
      <c r="A71" s="56" t="s">
        <v>42</v>
      </c>
      <c r="B71" s="101">
        <f>SUM(B69:B70)</f>
        <v>501370000</v>
      </c>
      <c r="C71" s="101">
        <f>SUM(C69:C70)</f>
        <v>7519000</v>
      </c>
      <c r="D71" s="101"/>
      <c r="E71" s="101">
        <f>$B71      +$C71      +$D71</f>
        <v>508889000</v>
      </c>
      <c r="F71" s="102">
        <f>SUM(F69:F70)</f>
        <v>508889000</v>
      </c>
      <c r="G71" s="103">
        <f>SUM(G69:G70)</f>
        <v>508889000</v>
      </c>
      <c r="H71" s="102">
        <f>SUM(H69:H70)</f>
        <v>52946000</v>
      </c>
      <c r="I71" s="103">
        <f>SUM(I69:I70)</f>
        <v>22737190</v>
      </c>
      <c r="J71" s="102">
        <f>SUM(J69:J70)</f>
        <v>142108000</v>
      </c>
      <c r="K71" s="103">
        <f>SUM(K69:K70)</f>
        <v>53105658</v>
      </c>
      <c r="L71" s="102">
        <f>SUM(L69:L70)</f>
        <v>87899000</v>
      </c>
      <c r="M71" s="103">
        <f>SUM(M69:M70)</f>
        <v>112494247</v>
      </c>
      <c r="N71" s="102">
        <f>SUM(N69:N70)</f>
        <v>145024000</v>
      </c>
      <c r="O71" s="103">
        <f>SUM(O69:O70)</f>
        <v>68061453</v>
      </c>
      <c r="P71" s="102">
        <f>$H71      +$J71      +$L71      +$N71</f>
        <v>427977000</v>
      </c>
      <c r="Q71" s="103">
        <f>$I71      +$K71      +$M71      +$O71</f>
        <v>256398548</v>
      </c>
      <c r="R71" s="57">
        <f>IF(($L71      =0),0,((($N71      -$L71      )/$L71      )*100))</f>
        <v>64.98936279138556</v>
      </c>
      <c r="S71" s="58">
        <f>IF(($M71      =0),0,((($O71      -$M71      )/$M71      )*100))</f>
        <v>-39.4978367204858</v>
      </c>
      <c r="T71" s="57">
        <f>IF(($E69      =0),0,(($P69      /$E69      )*100))</f>
        <v>84.100265480291384</v>
      </c>
      <c r="U71" s="59">
        <f>IF($E69   =0,0,($Q69   /$E69 )*100)</f>
        <v>50.383983147601931</v>
      </c>
      <c r="V71" s="102">
        <f>SUM(V69:V70)</f>
        <v>64075000</v>
      </c>
      <c r="W71" s="103" t="s">
        <v>1</v>
      </c>
    </row>
    <row r="72" spans="1:23" ht="12.95" customHeight="1" x14ac:dyDescent="0.2">
      <c r="A72" s="60" t="s">
        <v>87</v>
      </c>
      <c r="B72" s="104">
        <f>SUM(B69:B70)</f>
        <v>501370000</v>
      </c>
      <c r="C72" s="104">
        <f>SUM(C69:C70)</f>
        <v>7519000</v>
      </c>
      <c r="D72" s="104"/>
      <c r="E72" s="104">
        <f>$B72      +$C72      +$D72</f>
        <v>508889000</v>
      </c>
      <c r="F72" s="105">
        <f>SUM(F69:F70)</f>
        <v>508889000</v>
      </c>
      <c r="G72" s="106">
        <f>SUM(G69:G70)</f>
        <v>508889000</v>
      </c>
      <c r="H72" s="105">
        <f>SUM(H69:H70)</f>
        <v>52946000</v>
      </c>
      <c r="I72" s="106">
        <f>SUM(I69:I70)</f>
        <v>22737190</v>
      </c>
      <c r="J72" s="105">
        <f>SUM(J69:J70)</f>
        <v>142108000</v>
      </c>
      <c r="K72" s="106">
        <f>SUM(K69:K70)</f>
        <v>53105658</v>
      </c>
      <c r="L72" s="105">
        <f>SUM(L69:L70)</f>
        <v>87899000</v>
      </c>
      <c r="M72" s="106">
        <f>SUM(M69:M70)</f>
        <v>112494247</v>
      </c>
      <c r="N72" s="105">
        <f>SUM(N69:N70)</f>
        <v>145024000</v>
      </c>
      <c r="O72" s="106">
        <f>SUM(O69:O70)</f>
        <v>68061453</v>
      </c>
      <c r="P72" s="105">
        <f>$H72      +$J72      +$L72      +$N72</f>
        <v>427977000</v>
      </c>
      <c r="Q72" s="106">
        <f>$I72      +$K72      +$M72      +$O72</f>
        <v>256398548</v>
      </c>
      <c r="R72" s="61">
        <f>IF(($L72      =0),0,((($N72      -$L72      )/$L72      )*100))</f>
        <v>64.98936279138556</v>
      </c>
      <c r="S72" s="62">
        <f>IF(($M72      =0),0,((($O72      -$M72      )/$M72      )*100))</f>
        <v>-39.4978367204858</v>
      </c>
      <c r="T72" s="61">
        <f>IF(($E69      =0),0,(($P69      /$E69      )*100))</f>
        <v>84.100265480291384</v>
      </c>
      <c r="U72" s="65">
        <f>IF($E69   =0,0,($Q69   /$E69 )*100)</f>
        <v>50.383983147601931</v>
      </c>
      <c r="V72" s="105">
        <f>SUM(V69:V70)</f>
        <v>64075000</v>
      </c>
      <c r="W72" s="106" t="s">
        <v>1</v>
      </c>
    </row>
    <row r="73" spans="1:23" ht="12.95" customHeight="1" thickBot="1" x14ac:dyDescent="0.25">
      <c r="A73" s="60" t="s">
        <v>90</v>
      </c>
      <c r="B73" s="104">
        <f>SUM(B9:B14,B17:B23,B26:B29,B32,B35:B39,B42:B52,B55:B58,B61:B65,B69:B70)</f>
        <v>1840661000</v>
      </c>
      <c r="C73" s="104">
        <f>SUM(C9:C14,C17:C23,C26:C29,C32,C35:C39,C42:C52,C55:C58,C61:C65,C69:C70)</f>
        <v>-197994000</v>
      </c>
      <c r="D73" s="104"/>
      <c r="E73" s="104">
        <f>$B73      +$C73      +$D73</f>
        <v>1642667000</v>
      </c>
      <c r="F73" s="105">
        <f>SUM(F9:F14,F17:F23,F26:F29,F32,F35:F39,F42:F52,F55:F58,F61:F65,F69:F70)</f>
        <v>1642667000</v>
      </c>
      <c r="G73" s="106">
        <f>SUM(G9:G14,G17:G23,G26:G29,G32,G35:G39,G42:G52,G55:G58,G61:G65,G69:G70)</f>
        <v>1326679000</v>
      </c>
      <c r="H73" s="105">
        <f>SUM(H9:H14,H17:H23,H26:H29,H32,H35:H39,H42:H52,H55:H58,H61:H65,H69:H70)</f>
        <v>169971000</v>
      </c>
      <c r="I73" s="106">
        <f>SUM(I9:I14,I17:I23,I26:I29,I32,I35:I39,I42:I52,I55:I58,I61:I65,I69:I70)</f>
        <v>69234121</v>
      </c>
      <c r="J73" s="105">
        <f>SUM(J9:J14,J17:J23,J26:J29,J32,J35:J39,J42:J52,J55:J58,J61:J65,J69:J70)</f>
        <v>279360000</v>
      </c>
      <c r="K73" s="106">
        <f>SUM(K9:K14,K17:K23,K26:K29,K32,K35:K39,K42:K52,K55:K58,K61:K65,K69:K70)</f>
        <v>171067160</v>
      </c>
      <c r="L73" s="105">
        <f>SUM(L9:L14,L17:L23,L26:L29,L32,L35:L39,L42:L52,L55:L58,L61:L65,L69:L70)</f>
        <v>332376000</v>
      </c>
      <c r="M73" s="106">
        <f>SUM(M9:M14,M17:M23,M26:M29,M32,M35:M39,M42:M52,M55:M58,M61:M65,M69:M70)</f>
        <v>224809612</v>
      </c>
      <c r="N73" s="105">
        <f>SUM(N9:N14,N17:N23,N26:N29,N32,N35:N39,N42:N52,N55:N58,N61:N65,N69:N70)</f>
        <v>349410000</v>
      </c>
      <c r="O73" s="106">
        <f>SUM(O9:O14,O17:O23,O26:O29,O32,O35:O39,O42:O52,O55:O58,O61:O65,O69:O70)</f>
        <v>199314891</v>
      </c>
      <c r="P73" s="105">
        <f>$H73      +$J73      +$L73      +$N73</f>
        <v>1131117000</v>
      </c>
      <c r="Q73" s="106">
        <f>$I73      +$K73      +$M73      +$O73</f>
        <v>664425784</v>
      </c>
      <c r="R73" s="61">
        <f>IF(($L73      =0),0,((($N73      -$L73      )/$L73      )*100))</f>
        <v>5.1249187666979568</v>
      </c>
      <c r="S73" s="62">
        <f>IF(($M73      =0),0,((($O73      -$M73      )/$M73      )*100))</f>
        <v>-11.34058315976276</v>
      </c>
      <c r="T73" s="61">
        <f>IF((+$E9+$E10+$E11+$E12+$E13+$E17+$E18+$E20+$E21+$E22+$E26+$E27+$E28+$E29+$E32+$E35+$E38+$E43+$E45+$E47+$E48+$E51+$E55+$E56+$E57+$E58+$E61++$E63+$E64+$E65+$E69)=0,0,(P73/(+$E9+$E10+$E11+$E12+$E13+$E17+$E18+$E20+$E21+$E22+$E26+$E27+$E28+$E29+$E32+$E35+$E38+$E43+$E45+$E47+$E48+$E51+$E55+$E56+$E57+$E58+$E61+$E63+$E64+$E65+$E69)*100))</f>
        <v>85.259282765461734</v>
      </c>
      <c r="U73" s="65">
        <f>IF((+$E9+$E10+$E11+$E12+$E13+$E17+$E18+$E20+$E21+$E22+$E26+$E27+$E28+$E29+$E32+$E35+$E38+$E43+$E45+$E47+$E48+$E51+$E55+$E56+$E57+$E58+$E61+$E63+$E65+$E69)=0,0,(Q73/(+$E9+$E10+$E11+$E12+$E13+$E17+$E18+$E20+$E21+$E22+$E26+$E27+$E28+$E29+$E32+$E35+$E38+$E43+$E45+$E47+$E48+$E51+$E55+$E56+$E57+$E58+$E61+$E63+$E65+$E69)*100))</f>
        <v>50.081879942322146</v>
      </c>
      <c r="V73" s="105">
        <f>SUM(V9:V14,V17:V23,V26:V29,V32,V35:V39,V42:V52,V55:V58,V61:V65,V69:V70)</f>
        <v>129373000</v>
      </c>
      <c r="W73" s="106" t="s">
        <v>1</v>
      </c>
    </row>
    <row r="74" spans="1:23" ht="13.5" thickTop="1" x14ac:dyDescent="0.2">
      <c r="A74" s="66" t="s">
        <v>91</v>
      </c>
      <c r="B74" s="67"/>
      <c r="C74" s="68"/>
      <c r="D74" s="68"/>
      <c r="E74" s="69"/>
      <c r="F74" s="67"/>
      <c r="G74" s="68"/>
      <c r="H74" s="68"/>
      <c r="I74" s="69"/>
      <c r="J74" s="68"/>
      <c r="K74" s="69"/>
      <c r="L74" s="68"/>
      <c r="M74" s="68"/>
      <c r="N74" s="68"/>
      <c r="O74" s="68"/>
      <c r="P74" s="68"/>
      <c r="Q74" s="68"/>
      <c r="R74" s="68"/>
      <c r="S74" s="68"/>
      <c r="T74" s="68"/>
      <c r="U74" s="69"/>
      <c r="V74" s="67"/>
      <c r="W74" s="69"/>
    </row>
    <row r="75" spans="1:23" x14ac:dyDescent="0.2">
      <c r="A75" s="13" t="s">
        <v>1</v>
      </c>
      <c r="B75" s="70" t="s">
        <v>1</v>
      </c>
      <c r="C75" s="71" t="s">
        <v>1</v>
      </c>
      <c r="D75" s="71" t="s">
        <v>1</v>
      </c>
      <c r="E75" s="72" t="s">
        <v>1</v>
      </c>
      <c r="F75" s="73" t="s">
        <v>5</v>
      </c>
      <c r="G75" s="74"/>
      <c r="H75" s="73" t="s">
        <v>6</v>
      </c>
      <c r="I75" s="75"/>
      <c r="J75" s="73" t="s">
        <v>7</v>
      </c>
      <c r="K75" s="75"/>
      <c r="L75" s="73" t="s">
        <v>8</v>
      </c>
      <c r="M75" s="73"/>
      <c r="N75" s="76" t="s">
        <v>9</v>
      </c>
      <c r="O75" s="73"/>
      <c r="P75" s="130" t="s">
        <v>10</v>
      </c>
      <c r="Q75" s="131"/>
      <c r="R75" s="132" t="s">
        <v>11</v>
      </c>
      <c r="S75" s="131"/>
      <c r="T75" s="132" t="s">
        <v>12</v>
      </c>
      <c r="U75" s="131"/>
      <c r="V75" s="130"/>
      <c r="W75" s="131"/>
    </row>
    <row r="76" spans="1:23" ht="67.5" x14ac:dyDescent="0.2">
      <c r="A76" s="77" t="s">
        <v>92</v>
      </c>
      <c r="B76" s="78" t="s">
        <v>93</v>
      </c>
      <c r="C76" s="78" t="s">
        <v>94</v>
      </c>
      <c r="D76" s="79" t="s">
        <v>17</v>
      </c>
      <c r="E76" s="78" t="s">
        <v>18</v>
      </c>
      <c r="F76" s="78" t="s">
        <v>19</v>
      </c>
      <c r="G76" s="78" t="s">
        <v>95</v>
      </c>
      <c r="H76" s="78" t="s">
        <v>96</v>
      </c>
      <c r="I76" s="80" t="s">
        <v>22</v>
      </c>
      <c r="J76" s="78" t="s">
        <v>97</v>
      </c>
      <c r="K76" s="80" t="s">
        <v>24</v>
      </c>
      <c r="L76" s="78" t="s">
        <v>98</v>
      </c>
      <c r="M76" s="80" t="s">
        <v>26</v>
      </c>
      <c r="N76" s="78" t="s">
        <v>99</v>
      </c>
      <c r="O76" s="80" t="s">
        <v>28</v>
      </c>
      <c r="P76" s="80" t="s">
        <v>100</v>
      </c>
      <c r="Q76" s="81" t="s">
        <v>30</v>
      </c>
      <c r="R76" s="82" t="s">
        <v>100</v>
      </c>
      <c r="S76" s="83" t="s">
        <v>30</v>
      </c>
      <c r="T76" s="82" t="s">
        <v>101</v>
      </c>
      <c r="U76" s="79" t="s">
        <v>32</v>
      </c>
      <c r="V76" s="78"/>
      <c r="W76" s="80"/>
    </row>
    <row r="77" spans="1:23" hidden="1" x14ac:dyDescent="0.2">
      <c r="A77" s="1" t="str">
        <f>+A7</f>
        <v>R thousands</v>
      </c>
      <c r="B77" s="2"/>
      <c r="C77" s="2">
        <v>100</v>
      </c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3"/>
      <c r="P77" s="2"/>
      <c r="Q77" s="3"/>
      <c r="R77" s="2"/>
      <c r="S77" s="3"/>
      <c r="T77" s="2"/>
      <c r="U77" s="2"/>
      <c r="V77" s="2"/>
      <c r="W77" s="2"/>
    </row>
    <row r="78" spans="1:23" hidden="1" x14ac:dyDescent="0.2">
      <c r="A78" s="4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8"/>
      <c r="N78" s="107"/>
      <c r="O78" s="108"/>
      <c r="P78" s="107"/>
      <c r="Q78" s="108"/>
      <c r="R78" s="5"/>
      <c r="S78" s="6"/>
      <c r="T78" s="5"/>
      <c r="U78" s="5"/>
      <c r="V78" s="107"/>
      <c r="W78" s="107"/>
    </row>
    <row r="79" spans="1:23" hidden="1" x14ac:dyDescent="0.2">
      <c r="A79" s="7" t="s">
        <v>112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10"/>
      <c r="N79" s="109"/>
      <c r="O79" s="110"/>
      <c r="P79" s="109"/>
      <c r="Q79" s="110"/>
      <c r="R79" s="8"/>
      <c r="S79" s="9"/>
      <c r="T79" s="8"/>
      <c r="U79" s="8"/>
      <c r="V79" s="109"/>
      <c r="W79" s="109"/>
    </row>
    <row r="80" spans="1:23" hidden="1" x14ac:dyDescent="0.2">
      <c r="A80" s="10" t="s">
        <v>113</v>
      </c>
      <c r="B80" s="111">
        <f>SUM(B81:B84)</f>
        <v>0</v>
      </c>
      <c r="C80" s="111">
        <f>SUM(C81:C84)</f>
        <v>0</v>
      </c>
      <c r="D80" s="111">
        <f>SUM(D81:D84)</f>
        <v>0</v>
      </c>
      <c r="E80" s="111">
        <f>SUM(E81:E84)</f>
        <v>0</v>
      </c>
      <c r="F80" s="111">
        <f>SUM(F81:F84)</f>
        <v>0</v>
      </c>
      <c r="G80" s="111">
        <f>SUM(G81:G84)</f>
        <v>0</v>
      </c>
      <c r="H80" s="111">
        <f>SUM(H81:H84)</f>
        <v>0</v>
      </c>
      <c r="I80" s="111">
        <f>SUM(I81:I84)</f>
        <v>0</v>
      </c>
      <c r="J80" s="111">
        <f>SUM(J81:J84)</f>
        <v>0</v>
      </c>
      <c r="K80" s="111">
        <f>SUM(K81:K84)</f>
        <v>0</v>
      </c>
      <c r="L80" s="111">
        <f>SUM(L81:L84)</f>
        <v>0</v>
      </c>
      <c r="M80" s="112">
        <f>SUM(M81:M84)</f>
        <v>0</v>
      </c>
      <c r="N80" s="111"/>
      <c r="O80" s="112"/>
      <c r="P80" s="111"/>
      <c r="Q80" s="112"/>
      <c r="R80" s="11"/>
      <c r="S80" s="12"/>
      <c r="T80" s="11"/>
      <c r="U80" s="11"/>
      <c r="V80" s="111">
        <f>SUM(V81:V84)</f>
        <v>0</v>
      </c>
      <c r="W80" s="111">
        <f>SUM(W81:W84)</f>
        <v>0</v>
      </c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 t="s">
        <v>117</v>
      </c>
      <c r="B84" s="113"/>
      <c r="C84" s="113"/>
      <c r="D84" s="113"/>
      <c r="E84" s="113">
        <f>SUM(B84:D84)</f>
        <v>0</v>
      </c>
      <c r="F84" s="113"/>
      <c r="G84" s="113"/>
      <c r="H84" s="113"/>
      <c r="I84" s="114"/>
      <c r="J84" s="113"/>
      <c r="K84" s="114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hidden="1" x14ac:dyDescent="0.2">
      <c r="A85" s="13"/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5"/>
      <c r="N85" s="113"/>
      <c r="O85" s="115"/>
      <c r="P85" s="113"/>
      <c r="Q85" s="115"/>
      <c r="R85" s="14"/>
      <c r="S85" s="15"/>
      <c r="T85" s="14"/>
      <c r="U85" s="14"/>
      <c r="V85" s="113"/>
      <c r="W85" s="113"/>
    </row>
    <row r="86" spans="1:23" x14ac:dyDescent="0.2">
      <c r="A86" s="84" t="s">
        <v>102</v>
      </c>
      <c r="B86" s="116" t="s">
        <v>1</v>
      </c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7"/>
      <c r="R86" s="85"/>
      <c r="S86" s="85"/>
      <c r="T86" s="86"/>
      <c r="U86" s="87"/>
      <c r="V86" s="116"/>
      <c r="W86" s="116"/>
    </row>
    <row r="87" spans="1:23" x14ac:dyDescent="0.2">
      <c r="A87" s="88" t="s">
        <v>103</v>
      </c>
      <c r="B87" s="118"/>
      <c r="C87" s="118"/>
      <c r="D87" s="118"/>
      <c r="E87" s="118">
        <f>$B87      +$C87      +$D87</f>
        <v>0</v>
      </c>
      <c r="F87" s="118">
        <v>0</v>
      </c>
      <c r="G87" s="118">
        <v>0</v>
      </c>
      <c r="H87" s="118"/>
      <c r="I87" s="118"/>
      <c r="J87" s="118"/>
      <c r="K87" s="118"/>
      <c r="L87" s="118"/>
      <c r="M87" s="118"/>
      <c r="N87" s="118"/>
      <c r="O87" s="118"/>
      <c r="P87" s="118">
        <f>$H87      +$J87      +$L87      +$N87</f>
        <v>0</v>
      </c>
      <c r="Q87" s="113">
        <f>$I87      +$K87      +$M87      +$O87</f>
        <v>0</v>
      </c>
      <c r="R87" s="89">
        <f>IF(($L87      =0),0,((($N87      -$L87      )/$L87      )*100))</f>
        <v>0</v>
      </c>
      <c r="S87" s="90">
        <f>IF(($M87      =0),0,((($O87      -$M87      )/$M87      )*100))</f>
        <v>0</v>
      </c>
      <c r="T87" s="89">
        <f>IF(($E87      =0),0,(($P87      /$E87      )*100))</f>
        <v>0</v>
      </c>
      <c r="U87" s="90">
        <f>IF(($E87      =0),0,(($Q87      /$E87      )*100))</f>
        <v>0</v>
      </c>
      <c r="V87" s="118"/>
      <c r="W87" s="118"/>
    </row>
    <row r="88" spans="1:23" x14ac:dyDescent="0.2">
      <c r="A88" s="91" t="s">
        <v>104</v>
      </c>
      <c r="B88" s="113"/>
      <c r="C88" s="113"/>
      <c r="D88" s="113"/>
      <c r="E88" s="113">
        <f>$B88      +$C88      +$D88</f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>$H88      +$J88      +$L88      +$N88</f>
        <v>0</v>
      </c>
      <c r="Q88" s="115">
        <f>$I88      +$K88      +$M88      +$O88</f>
        <v>0</v>
      </c>
      <c r="R88" s="89">
        <f>IF(($L88      =0),0,((($N88      -$L88      )/$L88      )*100))</f>
        <v>0</v>
      </c>
      <c r="S88" s="90">
        <f>IF(($M88      =0),0,((($O88      -$M88      )/$M88      )*100))</f>
        <v>0</v>
      </c>
      <c r="T88" s="89">
        <f>IF(($E88      =0),0,(($P88      /$E88      )*100))</f>
        <v>0</v>
      </c>
      <c r="U88" s="90">
        <f>IF(($E88      =0),0,(($Q88      /$E88      )*100))</f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>$B89      +$C89      +$D89</f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>$H89      +$J89      +$L89      +$N89</f>
        <v>0</v>
      </c>
      <c r="Q89" s="115">
        <f>$I89      +$K89      +$M89      +$O89</f>
        <v>0</v>
      </c>
      <c r="R89" s="89">
        <f>IF(($L89      =0),0,((($N89      -$L89      )/$L89      )*100))</f>
        <v>0</v>
      </c>
      <c r="S89" s="90">
        <f>IF(($M89      =0),0,((($O89      -$M89      )/$M89      )*100))</f>
        <v>0</v>
      </c>
      <c r="T89" s="89">
        <f>IF(($E89      =0),0,(($P89      /$E89      )*100))</f>
        <v>0</v>
      </c>
      <c r="U89" s="90">
        <f>IF(($E89      =0),0,(($Q89      /$E89      )*100))</f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>$B90      +$C90      +$D90</f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>$H90      +$J90      +$L90      +$N90</f>
        <v>0</v>
      </c>
      <c r="Q90" s="115">
        <f>$I90      +$K90      +$M90      +$O90</f>
        <v>0</v>
      </c>
      <c r="R90" s="89">
        <f>IF(($L90      =0),0,((($N90      -$L90      )/$L90      )*100))</f>
        <v>0</v>
      </c>
      <c r="S90" s="90">
        <f>IF(($M90      =0),0,((($O90      -$M90      )/$M90      )*100))</f>
        <v>0</v>
      </c>
      <c r="T90" s="89">
        <f>IF(($E90      =0),0,(($P90      /$E90      )*100))</f>
        <v>0</v>
      </c>
      <c r="U90" s="90">
        <f>IF(($E90      =0),0,(($Q90      /$E90      )*100))</f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>$B91      +$C91      +$D91</f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>$H91      +$J91      +$L91      +$N91</f>
        <v>0</v>
      </c>
      <c r="Q91" s="115">
        <f>$I91      +$K91      +$M91      +$O91</f>
        <v>0</v>
      </c>
      <c r="R91" s="89">
        <f>IF(($L91      =0),0,((($N91      -$L91      )/$L91      )*100))</f>
        <v>0</v>
      </c>
      <c r="S91" s="90">
        <f>IF(($M91      =0),0,((($O91      -$M91      )/$M91      )*100))</f>
        <v>0</v>
      </c>
      <c r="T91" s="89">
        <f>IF(($E91      =0),0,(($P91      /$E91      )*100))</f>
        <v>0</v>
      </c>
      <c r="U91" s="90">
        <f>IF(($E91      =0),0,(($Q91      /$E91      )*100))</f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>$B92      +$C92      +$D92</f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>$H92      +$J92      +$L92      +$N92</f>
        <v>0</v>
      </c>
      <c r="Q92" s="115">
        <f>$I92      +$K92      +$M92      +$O92</f>
        <v>0</v>
      </c>
      <c r="R92" s="89">
        <f>IF(($L92      =0),0,((($N92      -$L92      )/$L92      )*100))</f>
        <v>0</v>
      </c>
      <c r="S92" s="90">
        <f>IF(($M92      =0),0,((($O92      -$M92      )/$M92      )*100))</f>
        <v>0</v>
      </c>
      <c r="T92" s="89">
        <f>IF(($E92      =0),0,(($P92      /$E92      )*100))</f>
        <v>0</v>
      </c>
      <c r="U92" s="90">
        <f>IF(($E92      =0),0,(($Q92      /$E92      )*100))</f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>$B93      +$C93      +$D93</f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>$H93      +$J93      +$L93      +$N93</f>
        <v>0</v>
      </c>
      <c r="Q93" s="115">
        <f>$I93      +$K93      +$M93      +$O93</f>
        <v>0</v>
      </c>
      <c r="R93" s="89">
        <f>IF(($L93      =0),0,((($N93      -$L93      )/$L93      )*100))</f>
        <v>0</v>
      </c>
      <c r="S93" s="90">
        <f>IF(($M93      =0),0,((($O93      -$M93      )/$M93      )*100))</f>
        <v>0</v>
      </c>
      <c r="T93" s="89">
        <f>IF(($E93      =0),0,(($P93      /$E93      )*100))</f>
        <v>0</v>
      </c>
      <c r="U93" s="90">
        <f>IF(($E93      =0),0,(($Q93      /$E93      )*100))</f>
        <v>0</v>
      </c>
      <c r="V93" s="113"/>
      <c r="W93" s="113"/>
    </row>
    <row r="94" spans="1:23" x14ac:dyDescent="0.2">
      <c r="A94" s="91" t="s">
        <v>110</v>
      </c>
      <c r="B94" s="113"/>
      <c r="C94" s="113"/>
      <c r="D94" s="113"/>
      <c r="E94" s="113">
        <f>$B94      +$C94      +$D94</f>
        <v>0</v>
      </c>
      <c r="F94" s="113">
        <v>0</v>
      </c>
      <c r="G94" s="113">
        <v>0</v>
      </c>
      <c r="H94" s="113"/>
      <c r="I94" s="113"/>
      <c r="J94" s="113"/>
      <c r="K94" s="113"/>
      <c r="L94" s="113"/>
      <c r="M94" s="113"/>
      <c r="N94" s="113"/>
      <c r="O94" s="113"/>
      <c r="P94" s="115">
        <f>$H94      +$J94      +$L94      +$N94</f>
        <v>0</v>
      </c>
      <c r="Q94" s="115">
        <f>$I94      +$K94      +$M94      +$O94</f>
        <v>0</v>
      </c>
      <c r="R94" s="89">
        <f>IF(($L94      =0),0,((($N94      -$L94      )/$L94      )*100))</f>
        <v>0</v>
      </c>
      <c r="S94" s="90">
        <f>IF(($M94      =0),0,((($O94      -$M94      )/$M94      )*100))</f>
        <v>0</v>
      </c>
      <c r="T94" s="89">
        <f>IF(($E94      =0),0,(($P94      /$E94      )*100))</f>
        <v>0</v>
      </c>
      <c r="U94" s="90">
        <f>IF(($E94      =0),0,(($Q94      /$E94      )*100))</f>
        <v>0</v>
      </c>
      <c r="V94" s="113"/>
      <c r="W94" s="113"/>
    </row>
    <row r="95" spans="1:23" x14ac:dyDescent="0.2">
      <c r="A95" s="16" t="s">
        <v>111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  <c r="Q95" s="120"/>
      <c r="R95" s="17"/>
      <c r="S95" s="18"/>
      <c r="T95" s="17"/>
      <c r="U95" s="18"/>
      <c r="V95" s="119"/>
      <c r="W95" s="119"/>
    </row>
    <row r="96" spans="1:23" ht="22.5" hidden="1" x14ac:dyDescent="0.2">
      <c r="A96" s="19" t="s">
        <v>118</v>
      </c>
      <c r="B96" s="121">
        <f>SUM(B97:B111)</f>
        <v>0</v>
      </c>
      <c r="C96" s="121">
        <f>SUM(C97:C111)</f>
        <v>0</v>
      </c>
      <c r="D96" s="121">
        <f>SUM(D97:D111)</f>
        <v>0</v>
      </c>
      <c r="E96" s="121">
        <f>SUM(E97:E111)</f>
        <v>0</v>
      </c>
      <c r="F96" s="121">
        <f>SUM(F97:F111)</f>
        <v>0</v>
      </c>
      <c r="G96" s="121">
        <f>SUM(G97:G111)</f>
        <v>0</v>
      </c>
      <c r="H96" s="121">
        <f>SUM(H97:H111)</f>
        <v>0</v>
      </c>
      <c r="I96" s="121">
        <f>SUM(I97:I111)</f>
        <v>0</v>
      </c>
      <c r="J96" s="121">
        <f>SUM(J97:J111)</f>
        <v>0</v>
      </c>
      <c r="K96" s="121">
        <f>SUM(K97:K111)</f>
        <v>0</v>
      </c>
      <c r="L96" s="121">
        <f>SUM(L97:L111)</f>
        <v>0</v>
      </c>
      <c r="M96" s="122">
        <f>SUM(M97:M111)</f>
        <v>0</v>
      </c>
      <c r="N96" s="121"/>
      <c r="O96" s="122"/>
      <c r="P96" s="121"/>
      <c r="Q96" s="122"/>
      <c r="R96" s="20" t="str">
        <f>IF(L96=0," ",(N96-L96)/L96)</f>
        <v xml:space="preserve"> </v>
      </c>
      <c r="S96" s="20" t="str">
        <f>IF(M96=0," ",(O96-M96)/M96)</f>
        <v xml:space="preserve"> </v>
      </c>
      <c r="T96" s="20" t="str">
        <f>IF(E96=0," ",(P96/E96))</f>
        <v xml:space="preserve"> </v>
      </c>
      <c r="U96" s="21" t="str">
        <f>IF(E96=0," ",(Q96/E96))</f>
        <v xml:space="preserve"> </v>
      </c>
      <c r="V96" s="121">
        <f>SUM(V97:V111)</f>
        <v>0</v>
      </c>
      <c r="W96" s="121">
        <f>SUM(W97:W111)</f>
        <v>0</v>
      </c>
    </row>
    <row r="97" spans="1:23" hidden="1" x14ac:dyDescent="0.2">
      <c r="A97" s="22"/>
      <c r="B97" s="123"/>
      <c r="C97" s="123"/>
      <c r="D97" s="123"/>
      <c r="E97" s="124">
        <f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>IF(L97=0," ",(N97-L97)/L97)</f>
        <v xml:space="preserve"> </v>
      </c>
      <c r="S97" s="23" t="str">
        <f>IF(M97=0," ",(O97-M97)/M97)</f>
        <v xml:space="preserve"> </v>
      </c>
      <c r="T97" s="23" t="str">
        <f>IF(E97=0," ",(P97/E97))</f>
        <v xml:space="preserve"> </v>
      </c>
      <c r="U97" s="24" t="str">
        <f>IF(E97=0," ",(Q97/E97))</f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>SUM(B98:D98)</f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>IF(L98=0," ",(N98-L98)/L98)</f>
        <v xml:space="preserve"> </v>
      </c>
      <c r="S98" s="23" t="str">
        <f>IF(M98=0," ",(O98-M98)/M98)</f>
        <v xml:space="preserve"> </v>
      </c>
      <c r="T98" s="23" t="str">
        <f>IF(E98=0," ",(P98/E98))</f>
        <v xml:space="preserve"> </v>
      </c>
      <c r="U98" s="24" t="str">
        <f>IF(E98=0," ",(Q98/E98))</f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>SUM(B99:D99)</f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>IF(L99=0," ",(N99-L99)/L99)</f>
        <v xml:space="preserve"> </v>
      </c>
      <c r="S99" s="23" t="str">
        <f>IF(M99=0," ",(O99-M99)/M99)</f>
        <v xml:space="preserve"> </v>
      </c>
      <c r="T99" s="23" t="str">
        <f>IF(E99=0," ",(P99/E99))</f>
        <v xml:space="preserve"> </v>
      </c>
      <c r="U99" s="24" t="str">
        <f>IF(E99=0," ",(Q99/E99))</f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>SUM(B100:D100)</f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>IF(L100=0," ",(N100-L100)/L100)</f>
        <v xml:space="preserve"> </v>
      </c>
      <c r="S100" s="23" t="str">
        <f>IF(M100=0," ",(O100-M100)/M100)</f>
        <v xml:space="preserve"> </v>
      </c>
      <c r="T100" s="23" t="str">
        <f>IF(E100=0," ",(P100/E100))</f>
        <v xml:space="preserve"> </v>
      </c>
      <c r="U100" s="24" t="str">
        <f>IF(E100=0," ",(Q100/E100))</f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>SUM(B101:D101)</f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>IF(L101=0," ",(N101-L101)/L101)</f>
        <v xml:space="preserve"> </v>
      </c>
      <c r="S101" s="23" t="str">
        <f>IF(M101=0," ",(O101-M101)/M101)</f>
        <v xml:space="preserve"> </v>
      </c>
      <c r="T101" s="23" t="str">
        <f>IF(E101=0," ",(P101/E101))</f>
        <v xml:space="preserve"> </v>
      </c>
      <c r="U101" s="24" t="str">
        <f>IF(E101=0," ",(Q101/E101))</f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>SUM(B102:D102)</f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>IF(L102=0," ",(N102-L102)/L102)</f>
        <v xml:space="preserve"> </v>
      </c>
      <c r="S102" s="23" t="str">
        <f>IF(M102=0," ",(O102-M102)/M102)</f>
        <v xml:space="preserve"> </v>
      </c>
      <c r="T102" s="23" t="str">
        <f>IF(E102=0," ",(P102/E102))</f>
        <v xml:space="preserve"> </v>
      </c>
      <c r="U102" s="24" t="str">
        <f>IF(E102=0," ",(Q102/E102))</f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>SUM(B103:D103)</f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>IF(L103=0," ",(N103-L103)/L103)</f>
        <v xml:space="preserve"> </v>
      </c>
      <c r="S103" s="23" t="str">
        <f>IF(M103=0," ",(O103-M103)/M103)</f>
        <v xml:space="preserve"> </v>
      </c>
      <c r="T103" s="23" t="str">
        <f>IF(E103=0," ",(P103/E103))</f>
        <v xml:space="preserve"> </v>
      </c>
      <c r="U103" s="24" t="str">
        <f>IF(E103=0," ",(Q103/E103))</f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>SUM(B104:D104)</f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>IF(L104=0," ",(N104-L104)/L104)</f>
        <v xml:space="preserve"> </v>
      </c>
      <c r="S104" s="23" t="str">
        <f>IF(M104=0," ",(O104-M104)/M104)</f>
        <v xml:space="preserve"> </v>
      </c>
      <c r="T104" s="23" t="str">
        <f>IF(E104=0," ",(P104/E104))</f>
        <v xml:space="preserve"> </v>
      </c>
      <c r="U104" s="24" t="str">
        <f>IF(E104=0," ",(Q104/E104))</f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>SUM(B105:D105)</f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>IF(L105=0," ",(N105-L105)/L105)</f>
        <v xml:space="preserve"> </v>
      </c>
      <c r="S105" s="23" t="str">
        <f>IF(M105=0," ",(O105-M105)/M105)</f>
        <v xml:space="preserve"> </v>
      </c>
      <c r="T105" s="23" t="str">
        <f>IF(E105=0," ",(P105/E105))</f>
        <v xml:space="preserve"> </v>
      </c>
      <c r="U105" s="24" t="str">
        <f>IF(E105=0," ",(Q105/E105))</f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>SUM(B106:D106)</f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>IF(L106=0," ",(N106-L106)/L106)</f>
        <v xml:space="preserve"> </v>
      </c>
      <c r="S106" s="23" t="str">
        <f>IF(M106=0," ",(O106-M106)/M106)</f>
        <v xml:space="preserve"> </v>
      </c>
      <c r="T106" s="23" t="str">
        <f>IF(E106=0," ",(P106/E106))</f>
        <v xml:space="preserve"> </v>
      </c>
      <c r="U106" s="24" t="str">
        <f>IF(E106=0," ",(Q106/E106))</f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>SUM(B107:D107)</f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>IF(L107=0," ",(N107-L107)/L107)</f>
        <v xml:space="preserve"> </v>
      </c>
      <c r="S107" s="23" t="str">
        <f>IF(M107=0," ",(O107-M107)/M107)</f>
        <v xml:space="preserve"> </v>
      </c>
      <c r="T107" s="23" t="str">
        <f>IF(E107=0," ",(P107/E107))</f>
        <v xml:space="preserve"> </v>
      </c>
      <c r="U107" s="24" t="str">
        <f>IF(E107=0," ",(Q107/E107))</f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>SUM(B108:D108)</f>
        <v>0</v>
      </c>
      <c r="F108" s="123"/>
      <c r="G108" s="123"/>
      <c r="H108" s="123"/>
      <c r="I108" s="123"/>
      <c r="J108" s="123"/>
      <c r="K108" s="123"/>
      <c r="L108" s="123"/>
      <c r="M108" s="125"/>
      <c r="N108" s="123"/>
      <c r="O108" s="125"/>
      <c r="P108" s="123"/>
      <c r="Q108" s="125"/>
      <c r="R108" s="23" t="str">
        <f>IF(L108=0," ",(N108-L108)/L108)</f>
        <v xml:space="preserve"> </v>
      </c>
      <c r="S108" s="23" t="str">
        <f>IF(M108=0," ",(O108-M108)/M108)</f>
        <v xml:space="preserve"> </v>
      </c>
      <c r="T108" s="23" t="str">
        <f>IF(E108=0," ",(P108/E108))</f>
        <v xml:space="preserve"> </v>
      </c>
      <c r="U108" s="24" t="str">
        <f>IF(E108=0," ",(Q108/E108))</f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>SUM(B109:D109)</f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>IF(L109=0," ",(N109-L109)/L109)</f>
        <v xml:space="preserve"> </v>
      </c>
      <c r="S109" s="23" t="str">
        <f>IF(M109=0," ",(O109-M109)/M109)</f>
        <v xml:space="preserve"> </v>
      </c>
      <c r="T109" s="23" t="str">
        <f>IF(E109=0," ",(P109/E109))</f>
        <v xml:space="preserve"> </v>
      </c>
      <c r="U109" s="24" t="str">
        <f>IF(E109=0," ",(Q109/E109))</f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>SUM(B110:D110)</f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>IF(L110=0," ",(N110-L110)/L110)</f>
        <v xml:space="preserve"> </v>
      </c>
      <c r="S110" s="23" t="str">
        <f>IF(M110=0," ",(O110-M110)/M110)</f>
        <v xml:space="preserve"> </v>
      </c>
      <c r="T110" s="23" t="str">
        <f>IF(E110=0," ",(P110/E110))</f>
        <v xml:space="preserve"> </v>
      </c>
      <c r="U110" s="24" t="str">
        <f>IF(E110=0," ",(Q110/E110))</f>
        <v xml:space="preserve"> </v>
      </c>
      <c r="V110" s="123"/>
      <c r="W110" s="123"/>
    </row>
    <row r="111" spans="1:23" hidden="1" x14ac:dyDescent="0.2">
      <c r="A111" s="22"/>
      <c r="B111" s="123"/>
      <c r="C111" s="123"/>
      <c r="D111" s="123"/>
      <c r="E111" s="124">
        <f>SUM(B111:D111)</f>
        <v>0</v>
      </c>
      <c r="F111" s="123"/>
      <c r="G111" s="123"/>
      <c r="H111" s="125"/>
      <c r="I111" s="123"/>
      <c r="J111" s="125"/>
      <c r="K111" s="123"/>
      <c r="L111" s="125"/>
      <c r="M111" s="125"/>
      <c r="N111" s="125"/>
      <c r="O111" s="125"/>
      <c r="P111" s="125"/>
      <c r="Q111" s="125"/>
      <c r="R111" s="23" t="str">
        <f>IF(L111=0," ",(N111-L111)/L111)</f>
        <v xml:space="preserve"> </v>
      </c>
      <c r="S111" s="23" t="str">
        <f>IF(M111=0," ",(O111-M111)/M111)</f>
        <v xml:space="preserve"> </v>
      </c>
      <c r="T111" s="23" t="str">
        <f>IF(E111=0," ",(P111/E111))</f>
        <v xml:space="preserve"> </v>
      </c>
      <c r="U111" s="24" t="str">
        <f>IF(E111=0," ",(Q111/E111))</f>
        <v xml:space="preserve"> </v>
      </c>
      <c r="V111" s="123"/>
      <c r="W111" s="123"/>
    </row>
    <row r="112" spans="1:23" hidden="1" x14ac:dyDescent="0.2">
      <c r="A112" s="25"/>
      <c r="B112" s="126"/>
      <c r="C112" s="127"/>
      <c r="D112" s="127"/>
      <c r="E112" s="127"/>
      <c r="F112" s="126"/>
      <c r="G112" s="127"/>
      <c r="H112" s="126"/>
      <c r="I112" s="127"/>
      <c r="J112" s="126"/>
      <c r="K112" s="127"/>
      <c r="L112" s="126"/>
      <c r="M112" s="126"/>
      <c r="N112" s="126"/>
      <c r="O112" s="126"/>
      <c r="P112" s="126"/>
      <c r="Q112" s="126"/>
      <c r="R112" s="20" t="str">
        <f>IF(L112=0," ",(N112-L112)/L112)</f>
        <v xml:space="preserve"> </v>
      </c>
      <c r="S112" s="21" t="str">
        <f>IF(M112=0," ",(O112-M112)/M112)</f>
        <v xml:space="preserve"> </v>
      </c>
      <c r="T112" s="20" t="str">
        <f>IF(E112=0," ",(P112/E112))</f>
        <v xml:space="preserve"> </v>
      </c>
      <c r="U112" s="21" t="str">
        <f>IF(E112=0," ",(Q112/E112))</f>
        <v xml:space="preserve"> </v>
      </c>
      <c r="V112" s="126"/>
      <c r="W112" s="127"/>
    </row>
    <row r="113" spans="1:23" hidden="1" x14ac:dyDescent="0.2">
      <c r="A113" s="25" t="s">
        <v>87</v>
      </c>
      <c r="B113" s="126" t="e">
        <f>B96+B86</f>
        <v>#VALUE!</v>
      </c>
      <c r="C113" s="126">
        <f>C96+C86</f>
        <v>0</v>
      </c>
      <c r="D113" s="126">
        <f>D96+D86</f>
        <v>0</v>
      </c>
      <c r="E113" s="126">
        <f>E96+E86</f>
        <v>0</v>
      </c>
      <c r="F113" s="126">
        <f>F96+F86</f>
        <v>0</v>
      </c>
      <c r="G113" s="126">
        <f>G96+G86</f>
        <v>0</v>
      </c>
      <c r="H113" s="126">
        <f>H96+H86</f>
        <v>0</v>
      </c>
      <c r="I113" s="126">
        <f>I96+I86</f>
        <v>0</v>
      </c>
      <c r="J113" s="126">
        <f>J96+J86</f>
        <v>0</v>
      </c>
      <c r="K113" s="126">
        <f>K96+K86</f>
        <v>0</v>
      </c>
      <c r="L113" s="126">
        <f>L96+L86</f>
        <v>0</v>
      </c>
      <c r="M113" s="126">
        <f>M96+M86</f>
        <v>0</v>
      </c>
      <c r="N113" s="126">
        <f>N96+N86</f>
        <v>0</v>
      </c>
      <c r="O113" s="126">
        <f>O96+O86</f>
        <v>0</v>
      </c>
      <c r="P113" s="126">
        <f>P96+P86</f>
        <v>0</v>
      </c>
      <c r="Q113" s="126">
        <f>Q96+Q86</f>
        <v>0</v>
      </c>
      <c r="R113" s="20" t="str">
        <f>IF(L113=0," ",(N113-L113)/L113)</f>
        <v xml:space="preserve"> </v>
      </c>
      <c r="S113" s="21" t="str">
        <f>IF(M113=0," ",(O113-M113)/M113)</f>
        <v xml:space="preserve"> </v>
      </c>
      <c r="T113" s="20" t="str">
        <f>IF(E113=0," ",(P113/E113))</f>
        <v xml:space="preserve"> </v>
      </c>
      <c r="U113" s="21" t="str">
        <f>IF(E113=0," ",(Q113/E113))</f>
        <v xml:space="preserve"> </v>
      </c>
      <c r="V113" s="126">
        <f>V96+V86</f>
        <v>0</v>
      </c>
      <c r="W113" s="126">
        <f>W96+W86</f>
        <v>0</v>
      </c>
    </row>
    <row r="114" spans="1:23" hidden="1" x14ac:dyDescent="0.2">
      <c r="A114" s="26" t="s">
        <v>119</v>
      </c>
      <c r="B114" s="128" t="str">
        <f>B86</f>
        <v/>
      </c>
      <c r="C114" s="128">
        <f>C86</f>
        <v>0</v>
      </c>
      <c r="D114" s="128">
        <f>D86</f>
        <v>0</v>
      </c>
      <c r="E114" s="128">
        <f>E86</f>
        <v>0</v>
      </c>
      <c r="F114" s="128">
        <f>F86</f>
        <v>0</v>
      </c>
      <c r="G114" s="128">
        <f>G86</f>
        <v>0</v>
      </c>
      <c r="H114" s="128">
        <f>H86</f>
        <v>0</v>
      </c>
      <c r="I114" s="128">
        <f>I86</f>
        <v>0</v>
      </c>
      <c r="J114" s="128">
        <f>J86</f>
        <v>0</v>
      </c>
      <c r="K114" s="128">
        <f>K86</f>
        <v>0</v>
      </c>
      <c r="L114" s="128">
        <f>L86</f>
        <v>0</v>
      </c>
      <c r="M114" s="128">
        <f>M86</f>
        <v>0</v>
      </c>
      <c r="N114" s="128">
        <f>N86</f>
        <v>0</v>
      </c>
      <c r="O114" s="128">
        <f>O86</f>
        <v>0</v>
      </c>
      <c r="P114" s="128">
        <f>P86</f>
        <v>0</v>
      </c>
      <c r="Q114" s="128">
        <f>Q86</f>
        <v>0</v>
      </c>
      <c r="R114" s="20" t="str">
        <f>IF(L114=0," ",(N114-L114)/L114)</f>
        <v xml:space="preserve"> </v>
      </c>
      <c r="S114" s="21" t="str">
        <f>IF(M114=0," ",(O114-M114)/M114)</f>
        <v xml:space="preserve"> </v>
      </c>
      <c r="T114" s="20" t="str">
        <f>IF(E114=0," ",(P114/E114))</f>
        <v xml:space="preserve"> </v>
      </c>
      <c r="U114" s="21" t="str">
        <f>IF(E114=0," ",(Q114/E114))</f>
        <v xml:space="preserve"> </v>
      </c>
      <c r="V114" s="128">
        <f>V86</f>
        <v>0</v>
      </c>
      <c r="W114" s="128">
        <f>W86</f>
        <v>0</v>
      </c>
    </row>
    <row r="115" spans="1:23" x14ac:dyDescent="0.2">
      <c r="A115" s="27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28"/>
      <c r="S115" s="28"/>
      <c r="T115" s="28"/>
      <c r="U115" s="28"/>
      <c r="V115" s="129"/>
      <c r="W115" s="129"/>
    </row>
    <row r="116" spans="1:23" x14ac:dyDescent="0.2">
      <c r="A116" s="29" t="s">
        <v>120</v>
      </c>
    </row>
    <row r="117" spans="1:23" x14ac:dyDescent="0.2">
      <c r="A117" s="29" t="s">
        <v>121</v>
      </c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x14ac:dyDescent="0.2">
      <c r="A121" s="29" t="s">
        <v>125</v>
      </c>
    </row>
    <row r="124" spans="1:23" x14ac:dyDescent="0.2">
      <c r="A124" s="30" t="s">
        <v>91</v>
      </c>
      <c r="G124" s="30" t="s">
        <v>91</v>
      </c>
      <c r="W124" s="30"/>
    </row>
    <row r="125" spans="1:23" x14ac:dyDescent="0.2">
      <c r="A125" s="30"/>
      <c r="G125" s="30"/>
      <c r="W125" s="30"/>
    </row>
    <row r="126" spans="1:23" x14ac:dyDescent="0.2">
      <c r="A126" s="30" t="s">
        <v>91</v>
      </c>
      <c r="G126" s="30" t="s">
        <v>91</v>
      </c>
      <c r="W126" s="30"/>
    </row>
  </sheetData>
  <sheetProtection algorithmName="SHA-512" hashValue="WfGjvjpnMluZ3V+xV6WP51/ub53IuPTiXELXwKkb6NsXLoF1rTTi7w1opYMTOkPndBDDk6JRn897lCQ/eTh7Fg==" saltValue="+XJxYc4HzZTMK7WwUZbzlQ==" spinCount="100000" sheet="1" objects="1" scenarios="1"/>
  <mergeCells count="18">
    <mergeCell ref="P75:Q75"/>
    <mergeCell ref="R75:S75"/>
    <mergeCell ref="T75:U75"/>
    <mergeCell ref="V75:W75"/>
    <mergeCell ref="P6:Q6"/>
    <mergeCell ref="R6:S6"/>
    <mergeCell ref="T6:U6"/>
    <mergeCell ref="V6:W6"/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7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2400A8EBC024784A1C2355D0C68CE" ma:contentTypeVersion="" ma:contentTypeDescription="Create a new document." ma:contentTypeScope="" ma:versionID="30373b39843be6c89737bbaf984dcb9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75A3DFE-43BF-42B6-AB35-340FDD69EDFA}"/>
</file>

<file path=customXml/itemProps2.xml><?xml version="1.0" encoding="utf-8"?>
<ds:datastoreItem xmlns:ds="http://schemas.openxmlformats.org/officeDocument/2006/customXml" ds:itemID="{DFABE78D-5843-4855-97E1-C293681ACC02}"/>
</file>

<file path=customXml/itemProps3.xml><?xml version="1.0" encoding="utf-8"?>
<ds:datastoreItem xmlns:ds="http://schemas.openxmlformats.org/officeDocument/2006/customXml" ds:itemID="{8B54D271-60D1-43EA-9A63-0BA206B509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Summary</vt:lpstr>
      <vt:lpstr>Eastern Cape</vt:lpstr>
      <vt:lpstr>Free State</vt:lpstr>
      <vt:lpstr>Gauteng</vt:lpstr>
      <vt:lpstr>KwaZulu-Natal</vt:lpstr>
      <vt:lpstr>Limpopo</vt:lpstr>
      <vt:lpstr>Mpumalanga</vt:lpstr>
      <vt:lpstr>North West</vt:lpstr>
      <vt:lpstr>Northern Cape</vt:lpstr>
      <vt:lpstr>Western Cape</vt:lpstr>
      <vt:lpstr>'Eastern Cape'!Print_Area</vt:lpstr>
      <vt:lpstr>'Free State'!Print_Area</vt:lpstr>
      <vt:lpstr>Gauteng!Print_Area</vt:lpstr>
      <vt:lpstr>'KwaZulu-Natal'!Print_Area</vt:lpstr>
      <vt:lpstr>Limpopo!Print_Area</vt:lpstr>
      <vt:lpstr>Mpumalanga!Print_Area</vt:lpstr>
      <vt:lpstr>'North West'!Print_Area</vt:lpstr>
      <vt:lpstr>'Northern Cape'!Print_Area</vt:lpstr>
      <vt:lpstr>Summary!Print_Area</vt:lpstr>
      <vt:lpstr>'Western Cape'!Print_Area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2024-08-06T07:25:35Z</dcterms:created>
  <dcterms:modified xsi:type="dcterms:W3CDTF">2024-08-06T07:48:53Z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0x010100CC02400A8EBC024784A1C2355D0C68CE</vt:lpwstr>
  </property>
</Properties>
</file>