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D0AA02EF-02C2-4F47-8449-DA2BEBB620EE}" xr6:coauthVersionLast="47" xr6:coauthVersionMax="47" xr10:uidLastSave="{00000000-0000-0000-0000-000000000000}"/>
  <workbookProtection workbookAlgorithmName="SHA-512" workbookHashValue="9i0o2GfnZ5Q9hqDTLoWVfEMbf8Z1tR3hCjTY5a7kZZNlCAEynBeklQ2/D5er43vD37Jb5JkY0je0LelnjFRnxw==" workbookSaltValue="6k64sJojyLp4b29p2MVKBg==" workbookSpinCount="100000" lockStructure="1"/>
  <bookViews>
    <workbookView xWindow="32700" yWindow="345" windowWidth="21600" windowHeight="11835" xr2:uid="{00000000-000D-0000-FFFF-FFFF00000000}"/>
  </bookViews>
  <sheets>
    <sheet name="Summary" sheetId="1" r:id="rId1"/>
    <sheet name="BUF" sheetId="2" r:id="rId2"/>
    <sheet name="NMA" sheetId="3" r:id="rId3"/>
    <sheet name="MAN" sheetId="4" r:id="rId4"/>
    <sheet name="EKU" sheetId="5" r:id="rId5"/>
    <sheet name="JHB" sheetId="6" r:id="rId6"/>
    <sheet name="TSH" sheetId="7" r:id="rId7"/>
    <sheet name="ETH" sheetId="8" r:id="rId8"/>
    <sheet name="CPT" sheetId="9" r:id="rId9"/>
  </sheets>
  <definedNames>
    <definedName name="_xlnm.Print_Area" localSheetId="1">BUF!$A$1:$X$128</definedName>
    <definedName name="_xlnm.Print_Area" localSheetId="8">CPT!$A$1:$X$128</definedName>
    <definedName name="_xlnm.Print_Area" localSheetId="4">EKU!$A$1:$X$128</definedName>
    <definedName name="_xlnm.Print_Area" localSheetId="7">ETH!$A$1:$X$128</definedName>
    <definedName name="_xlnm.Print_Area" localSheetId="5">JHB!$A$1:$X$128</definedName>
    <definedName name="_xlnm.Print_Area" localSheetId="3">MAN!$A$1:$X$128</definedName>
    <definedName name="_xlnm.Print_Area" localSheetId="2">NMA!$A$1:$X$128</definedName>
    <definedName name="_xlnm.Print_Area" localSheetId="0">Summary!$A$1:$X$128</definedName>
    <definedName name="_xlnm.Print_Area" localSheetId="6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T108" i="2" s="1"/>
  <c r="U107" i="2"/>
  <c r="S107" i="2"/>
  <c r="R107" i="2"/>
  <c r="E107" i="2"/>
  <c r="T107" i="2" s="1"/>
  <c r="S106" i="2"/>
  <c r="R106" i="2"/>
  <c r="E106" i="2"/>
  <c r="U106" i="2" s="1"/>
  <c r="U105" i="2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S97" i="2"/>
  <c r="R97" i="2"/>
  <c r="E97" i="2"/>
  <c r="T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U110" i="3" s="1"/>
  <c r="S109" i="3"/>
  <c r="R109" i="3"/>
  <c r="E109" i="3"/>
  <c r="T109" i="3" s="1"/>
  <c r="T108" i="3"/>
  <c r="S108" i="3"/>
  <c r="R108" i="3"/>
  <c r="E108" i="3"/>
  <c r="U108" i="3" s="1"/>
  <c r="S107" i="3"/>
  <c r="R107" i="3"/>
  <c r="E107" i="3"/>
  <c r="U107" i="3" s="1"/>
  <c r="T106" i="3"/>
  <c r="S106" i="3"/>
  <c r="R106" i="3"/>
  <c r="E106" i="3"/>
  <c r="U106" i="3" s="1"/>
  <c r="S105" i="3"/>
  <c r="R105" i="3"/>
  <c r="E105" i="3"/>
  <c r="U105" i="3" s="1"/>
  <c r="T104" i="3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W96" i="3"/>
  <c r="W113" i="3" s="1"/>
  <c r="V96" i="3"/>
  <c r="V113" i="3" s="1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T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U104" i="4"/>
  <c r="T104" i="4"/>
  <c r="S104" i="4"/>
  <c r="R104" i="4"/>
  <c r="E104" i="4"/>
  <c r="S103" i="4"/>
  <c r="R103" i="4"/>
  <c r="E103" i="4"/>
  <c r="U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S96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S114" i="5"/>
  <c r="Q114" i="5"/>
  <c r="P114" i="5"/>
  <c r="O114" i="5"/>
  <c r="N114" i="5"/>
  <c r="M114" i="5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U105" i="5"/>
  <c r="S105" i="5"/>
  <c r="R105" i="5"/>
  <c r="E105" i="5"/>
  <c r="T105" i="5" s="1"/>
  <c r="S104" i="5"/>
  <c r="R104" i="5"/>
  <c r="E104" i="5"/>
  <c r="U104" i="5" s="1"/>
  <c r="S103" i="5"/>
  <c r="R103" i="5"/>
  <c r="E103" i="5"/>
  <c r="T103" i="5" s="1"/>
  <c r="S102" i="5"/>
  <c r="R102" i="5"/>
  <c r="E102" i="5"/>
  <c r="U102" i="5" s="1"/>
  <c r="S101" i="5"/>
  <c r="R101" i="5"/>
  <c r="E101" i="5"/>
  <c r="U101" i="5" s="1"/>
  <c r="U100" i="5"/>
  <c r="S100" i="5"/>
  <c r="R100" i="5"/>
  <c r="E100" i="5"/>
  <c r="T100" i="5" s="1"/>
  <c r="S99" i="5"/>
  <c r="R99" i="5"/>
  <c r="E99" i="5"/>
  <c r="S98" i="5"/>
  <c r="R98" i="5"/>
  <c r="E98" i="5"/>
  <c r="T98" i="5" s="1"/>
  <c r="S97" i="5"/>
  <c r="R97" i="5"/>
  <c r="E97" i="5"/>
  <c r="T97" i="5" s="1"/>
  <c r="W96" i="5"/>
  <c r="W113" i="5" s="1"/>
  <c r="V96" i="5"/>
  <c r="V113" i="5" s="1"/>
  <c r="R96" i="5"/>
  <c r="M96" i="5"/>
  <c r="S96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T111" i="6"/>
  <c r="S111" i="6"/>
  <c r="R111" i="6"/>
  <c r="E111" i="6"/>
  <c r="U111" i="6" s="1"/>
  <c r="S110" i="6"/>
  <c r="R110" i="6"/>
  <c r="E110" i="6"/>
  <c r="U110" i="6" s="1"/>
  <c r="T109" i="6"/>
  <c r="S109" i="6"/>
  <c r="R109" i="6"/>
  <c r="E109" i="6"/>
  <c r="U109" i="6" s="1"/>
  <c r="S108" i="6"/>
  <c r="R108" i="6"/>
  <c r="E108" i="6"/>
  <c r="U108" i="6" s="1"/>
  <c r="T107" i="6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W96" i="6"/>
  <c r="W113" i="6" s="1"/>
  <c r="V96" i="6"/>
  <c r="V113" i="6" s="1"/>
  <c r="M96" i="6"/>
  <c r="S96" i="6" s="1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S98" i="7"/>
  <c r="R98" i="7"/>
  <c r="E98" i="7"/>
  <c r="U98" i="7" s="1"/>
  <c r="S97" i="7"/>
  <c r="R97" i="7"/>
  <c r="E97" i="7"/>
  <c r="T97" i="7" s="1"/>
  <c r="W96" i="7"/>
  <c r="W113" i="7" s="1"/>
  <c r="V96" i="7"/>
  <c r="V113" i="7" s="1"/>
  <c r="M96" i="7"/>
  <c r="M113" i="7" s="1"/>
  <c r="S113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U110" i="8" s="1"/>
  <c r="S109" i="8"/>
  <c r="R109" i="8"/>
  <c r="E109" i="8"/>
  <c r="U109" i="8" s="1"/>
  <c r="U108" i="8"/>
  <c r="S108" i="8"/>
  <c r="R108" i="8"/>
  <c r="E108" i="8"/>
  <c r="T108" i="8" s="1"/>
  <c r="S107" i="8"/>
  <c r="R107" i="8"/>
  <c r="E107" i="8"/>
  <c r="U107" i="8" s="1"/>
  <c r="U106" i="8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W96" i="8"/>
  <c r="W113" i="8" s="1"/>
  <c r="V96" i="8"/>
  <c r="V113" i="8" s="1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T114" i="9"/>
  <c r="S114" i="9"/>
  <c r="Q114" i="9"/>
  <c r="P114" i="9"/>
  <c r="O114" i="9"/>
  <c r="N114" i="9"/>
  <c r="M114" i="9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"/>
  <c r="V114" i="1"/>
  <c r="T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T107" i="1"/>
  <c r="S107" i="1"/>
  <c r="R107" i="1"/>
  <c r="E107" i="1"/>
  <c r="U107" i="1" s="1"/>
  <c r="S106" i="1"/>
  <c r="R106" i="1"/>
  <c r="E106" i="1"/>
  <c r="U106" i="1" s="1"/>
  <c r="T105" i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W96" i="1"/>
  <c r="W113" i="1" s="1"/>
  <c r="V96" i="1"/>
  <c r="V113" i="1" s="1"/>
  <c r="M96" i="1"/>
  <c r="M113" i="1" s="1"/>
  <c r="S113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E80" i="2" s="1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9"/>
  <c r="R94" i="9"/>
  <c r="Q94" i="9"/>
  <c r="P94" i="9"/>
  <c r="E94" i="9"/>
  <c r="T94" i="9" s="1"/>
  <c r="U93" i="9"/>
  <c r="S93" i="9"/>
  <c r="R93" i="9"/>
  <c r="Q93" i="9"/>
  <c r="P93" i="9"/>
  <c r="E93" i="9"/>
  <c r="T93" i="9" s="1"/>
  <c r="T92" i="9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T87" i="9"/>
  <c r="S87" i="9"/>
  <c r="R87" i="9"/>
  <c r="Q87" i="9"/>
  <c r="P87" i="9"/>
  <c r="E87" i="9"/>
  <c r="U87" i="9" s="1"/>
  <c r="V73" i="9"/>
  <c r="O73" i="9"/>
  <c r="N73" i="9"/>
  <c r="M73" i="9"/>
  <c r="L73" i="9"/>
  <c r="K73" i="9"/>
  <c r="J73" i="9"/>
  <c r="I73" i="9"/>
  <c r="H73" i="9"/>
  <c r="G73" i="9"/>
  <c r="F73" i="9"/>
  <c r="C73" i="9"/>
  <c r="B73" i="9"/>
  <c r="V72" i="9"/>
  <c r="O72" i="9"/>
  <c r="N72" i="9"/>
  <c r="M72" i="9"/>
  <c r="S72" i="9" s="1"/>
  <c r="L72" i="9"/>
  <c r="R72" i="9" s="1"/>
  <c r="K72" i="9"/>
  <c r="J72" i="9"/>
  <c r="I72" i="9"/>
  <c r="H72" i="9"/>
  <c r="G72" i="9"/>
  <c r="F72" i="9"/>
  <c r="C72" i="9"/>
  <c r="B72" i="9"/>
  <c r="V71" i="9"/>
  <c r="R71" i="9"/>
  <c r="O71" i="9"/>
  <c r="N71" i="9"/>
  <c r="M71" i="9"/>
  <c r="S71" i="9" s="1"/>
  <c r="L71" i="9"/>
  <c r="K71" i="9"/>
  <c r="J71" i="9"/>
  <c r="I71" i="9"/>
  <c r="Q71" i="9" s="1"/>
  <c r="H71" i="9"/>
  <c r="G71" i="9"/>
  <c r="F71" i="9"/>
  <c r="E71" i="9"/>
  <c r="C71" i="9"/>
  <c r="B71" i="9"/>
  <c r="U70" i="9"/>
  <c r="T70" i="9"/>
  <c r="S70" i="9"/>
  <c r="R70" i="9"/>
  <c r="Q70" i="9"/>
  <c r="P70" i="9"/>
  <c r="E70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E67" i="9" s="1"/>
  <c r="V66" i="9"/>
  <c r="R66" i="9"/>
  <c r="O66" i="9"/>
  <c r="N66" i="9"/>
  <c r="M66" i="9"/>
  <c r="L66" i="9"/>
  <c r="K66" i="9"/>
  <c r="J66" i="9"/>
  <c r="I66" i="9"/>
  <c r="Q66" i="9" s="1"/>
  <c r="H66" i="9"/>
  <c r="G66" i="9"/>
  <c r="F66" i="9"/>
  <c r="C66" i="9"/>
  <c r="B66" i="9"/>
  <c r="S65" i="9"/>
  <c r="R65" i="9"/>
  <c r="Q65" i="9"/>
  <c r="U65" i="9" s="1"/>
  <c r="P65" i="9"/>
  <c r="E65" i="9"/>
  <c r="U64" i="9"/>
  <c r="S64" i="9"/>
  <c r="R64" i="9"/>
  <c r="Q64" i="9"/>
  <c r="P64" i="9"/>
  <c r="E64" i="9"/>
  <c r="T64" i="9" s="1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E59" i="9" s="1"/>
  <c r="U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U56" i="9" s="1"/>
  <c r="U55" i="9"/>
  <c r="S55" i="9"/>
  <c r="R55" i="9"/>
  <c r="Q55" i="9"/>
  <c r="P55" i="9"/>
  <c r="E55" i="9"/>
  <c r="T55" i="9" s="1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U52" i="9" s="1"/>
  <c r="U51" i="9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U47" i="9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U43" i="9"/>
  <c r="S43" i="9"/>
  <c r="R43" i="9"/>
  <c r="Q43" i="9"/>
  <c r="P43" i="9"/>
  <c r="E43" i="9"/>
  <c r="T43" i="9" s="1"/>
  <c r="T42" i="9"/>
  <c r="S42" i="9"/>
  <c r="R42" i="9"/>
  <c r="Q42" i="9"/>
  <c r="P42" i="9"/>
  <c r="E42" i="9"/>
  <c r="U42" i="9" s="1"/>
  <c r="V40" i="9"/>
  <c r="O40" i="9"/>
  <c r="N40" i="9"/>
  <c r="R40" i="9" s="1"/>
  <c r="M40" i="9"/>
  <c r="L40" i="9"/>
  <c r="K40" i="9"/>
  <c r="J40" i="9"/>
  <c r="I40" i="9"/>
  <c r="H40" i="9"/>
  <c r="G40" i="9"/>
  <c r="F40" i="9"/>
  <c r="C40" i="9"/>
  <c r="B40" i="9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R33" i="9" s="1"/>
  <c r="K33" i="9"/>
  <c r="J33" i="9"/>
  <c r="I33" i="9"/>
  <c r="Q33" i="9" s="1"/>
  <c r="H33" i="9"/>
  <c r="G33" i="9"/>
  <c r="F33" i="9"/>
  <c r="C33" i="9"/>
  <c r="B33" i="9"/>
  <c r="T32" i="9"/>
  <c r="S32" i="9"/>
  <c r="R32" i="9"/>
  <c r="Q32" i="9"/>
  <c r="P32" i="9"/>
  <c r="E32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B30" i="9"/>
  <c r="S29" i="9"/>
  <c r="R29" i="9"/>
  <c r="Q29" i="9"/>
  <c r="P29" i="9"/>
  <c r="E29" i="9"/>
  <c r="U29" i="9" s="1"/>
  <c r="T28" i="9"/>
  <c r="S28" i="9"/>
  <c r="R28" i="9"/>
  <c r="Q28" i="9"/>
  <c r="P28" i="9"/>
  <c r="E28" i="9"/>
  <c r="U27" i="9"/>
  <c r="S27" i="9"/>
  <c r="R27" i="9"/>
  <c r="Q27" i="9"/>
  <c r="P27" i="9"/>
  <c r="E27" i="9"/>
  <c r="T27" i="9" s="1"/>
  <c r="S26" i="9"/>
  <c r="R26" i="9"/>
  <c r="Q26" i="9"/>
  <c r="P26" i="9"/>
  <c r="E26" i="9"/>
  <c r="V24" i="9"/>
  <c r="R24" i="9"/>
  <c r="O24" i="9"/>
  <c r="N24" i="9"/>
  <c r="M24" i="9"/>
  <c r="S24" i="9" s="1"/>
  <c r="L24" i="9"/>
  <c r="K24" i="9"/>
  <c r="J24" i="9"/>
  <c r="I24" i="9"/>
  <c r="Q24" i="9" s="1"/>
  <c r="H24" i="9"/>
  <c r="G24" i="9"/>
  <c r="F24" i="9"/>
  <c r="E24" i="9"/>
  <c r="C24" i="9"/>
  <c r="B24" i="9"/>
  <c r="U23" i="9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T18" i="9"/>
  <c r="S18" i="9"/>
  <c r="R18" i="9"/>
  <c r="Q18" i="9"/>
  <c r="P18" i="9"/>
  <c r="E18" i="9"/>
  <c r="U18" i="9" s="1"/>
  <c r="S17" i="9"/>
  <c r="R17" i="9"/>
  <c r="Q17" i="9"/>
  <c r="P17" i="9"/>
  <c r="E17" i="9"/>
  <c r="U17" i="9" s="1"/>
  <c r="V15" i="9"/>
  <c r="R15" i="9"/>
  <c r="O15" i="9"/>
  <c r="N15" i="9"/>
  <c r="M15" i="9"/>
  <c r="L15" i="9"/>
  <c r="K15" i="9"/>
  <c r="J15" i="9"/>
  <c r="I15" i="9"/>
  <c r="Q15" i="9" s="1"/>
  <c r="H15" i="9"/>
  <c r="P15" i="9" s="1"/>
  <c r="G15" i="9"/>
  <c r="F15" i="9"/>
  <c r="C15" i="9"/>
  <c r="E15" i="9" s="1"/>
  <c r="B15" i="9"/>
  <c r="T14" i="9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T10" i="9" s="1"/>
  <c r="E10" i="9"/>
  <c r="S9" i="9"/>
  <c r="R9" i="9"/>
  <c r="Q9" i="9"/>
  <c r="P9" i="9"/>
  <c r="E9" i="9"/>
  <c r="S94" i="8"/>
  <c r="R94" i="8"/>
  <c r="Q94" i="8"/>
  <c r="P94" i="8"/>
  <c r="E94" i="8"/>
  <c r="U94" i="8" s="1"/>
  <c r="U93" i="8"/>
  <c r="S93" i="8"/>
  <c r="R93" i="8"/>
  <c r="Q93" i="8"/>
  <c r="P93" i="8"/>
  <c r="E93" i="8"/>
  <c r="T93" i="8" s="1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U89" i="8"/>
  <c r="S89" i="8"/>
  <c r="R89" i="8"/>
  <c r="Q89" i="8"/>
  <c r="P89" i="8"/>
  <c r="E89" i="8"/>
  <c r="T89" i="8" s="1"/>
  <c r="S88" i="8"/>
  <c r="R88" i="8"/>
  <c r="Q88" i="8"/>
  <c r="P88" i="8"/>
  <c r="E88" i="8"/>
  <c r="S87" i="8"/>
  <c r="R87" i="8"/>
  <c r="Q87" i="8"/>
  <c r="P87" i="8"/>
  <c r="E87" i="8"/>
  <c r="W73" i="8"/>
  <c r="V73" i="8"/>
  <c r="O73" i="8"/>
  <c r="N73" i="8"/>
  <c r="M73" i="8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S72" i="8" s="1"/>
  <c r="L72" i="8"/>
  <c r="R72" i="8" s="1"/>
  <c r="K72" i="8"/>
  <c r="J72" i="8"/>
  <c r="I72" i="8"/>
  <c r="H72" i="8"/>
  <c r="G72" i="8"/>
  <c r="F72" i="8"/>
  <c r="C72" i="8"/>
  <c r="B72" i="8"/>
  <c r="V71" i="8"/>
  <c r="S71" i="8"/>
  <c r="O71" i="8"/>
  <c r="N71" i="8"/>
  <c r="M71" i="8"/>
  <c r="L71" i="8"/>
  <c r="R71" i="8" s="1"/>
  <c r="K71" i="8"/>
  <c r="J71" i="8"/>
  <c r="I71" i="8"/>
  <c r="H71" i="8"/>
  <c r="G71" i="8"/>
  <c r="F71" i="8"/>
  <c r="C71" i="8"/>
  <c r="B71" i="8"/>
  <c r="E71" i="8" s="1"/>
  <c r="U70" i="8"/>
  <c r="S70" i="8"/>
  <c r="R70" i="8"/>
  <c r="Q70" i="8"/>
  <c r="P70" i="8"/>
  <c r="E70" i="8"/>
  <c r="T70" i="8" s="1"/>
  <c r="T69" i="8"/>
  <c r="S69" i="8"/>
  <c r="R69" i="8"/>
  <c r="Q69" i="8"/>
  <c r="P69" i="8"/>
  <c r="E69" i="8"/>
  <c r="U71" i="8" s="1"/>
  <c r="W67" i="8"/>
  <c r="V67" i="8"/>
  <c r="O67" i="8"/>
  <c r="N67" i="8"/>
  <c r="M67" i="8"/>
  <c r="S67" i="8" s="1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S66" i="8" s="1"/>
  <c r="L66" i="8"/>
  <c r="K66" i="8"/>
  <c r="J66" i="8"/>
  <c r="I66" i="8"/>
  <c r="H66" i="8"/>
  <c r="G66" i="8"/>
  <c r="F66" i="8"/>
  <c r="C66" i="8"/>
  <c r="B66" i="8"/>
  <c r="E66" i="8" s="1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U62" i="8"/>
  <c r="S62" i="8"/>
  <c r="R62" i="8"/>
  <c r="Q62" i="8"/>
  <c r="P62" i="8"/>
  <c r="E62" i="8"/>
  <c r="T62" i="8" s="1"/>
  <c r="U61" i="8"/>
  <c r="T61" i="8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E59" i="8" s="1"/>
  <c r="U58" i="8"/>
  <c r="S58" i="8"/>
  <c r="R58" i="8"/>
  <c r="Q58" i="8"/>
  <c r="P58" i="8"/>
  <c r="E58" i="8"/>
  <c r="T58" i="8" s="1"/>
  <c r="U57" i="8"/>
  <c r="T57" i="8"/>
  <c r="S57" i="8"/>
  <c r="R57" i="8"/>
  <c r="Q57" i="8"/>
  <c r="P57" i="8"/>
  <c r="E57" i="8"/>
  <c r="T56" i="8"/>
  <c r="S56" i="8"/>
  <c r="R56" i="8"/>
  <c r="Q56" i="8"/>
  <c r="P56" i="8"/>
  <c r="E56" i="8"/>
  <c r="U56" i="8" s="1"/>
  <c r="T55" i="8"/>
  <c r="S55" i="8"/>
  <c r="R55" i="8"/>
  <c r="Q55" i="8"/>
  <c r="P55" i="8"/>
  <c r="E55" i="8"/>
  <c r="U55" i="8" s="1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U52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U45" i="8"/>
  <c r="T45" i="8"/>
  <c r="S45" i="8"/>
  <c r="R45" i="8"/>
  <c r="Q45" i="8"/>
  <c r="P45" i="8"/>
  <c r="E45" i="8"/>
  <c r="T44" i="8"/>
  <c r="S44" i="8"/>
  <c r="R44" i="8"/>
  <c r="Q44" i="8"/>
  <c r="P44" i="8"/>
  <c r="E44" i="8"/>
  <c r="U44" i="8" s="1"/>
  <c r="S43" i="8"/>
  <c r="R43" i="8"/>
  <c r="Q43" i="8"/>
  <c r="P43" i="8"/>
  <c r="E43" i="8"/>
  <c r="T43" i="8" s="1"/>
  <c r="S42" i="8"/>
  <c r="R42" i="8"/>
  <c r="Q42" i="8"/>
  <c r="P42" i="8"/>
  <c r="E42" i="8"/>
  <c r="V40" i="8"/>
  <c r="S40" i="8"/>
  <c r="O40" i="8"/>
  <c r="N40" i="8"/>
  <c r="M40" i="8"/>
  <c r="L40" i="8"/>
  <c r="R40" i="8" s="1"/>
  <c r="K40" i="8"/>
  <c r="J40" i="8"/>
  <c r="I40" i="8"/>
  <c r="H40" i="8"/>
  <c r="G40" i="8"/>
  <c r="F40" i="8"/>
  <c r="C40" i="8"/>
  <c r="B40" i="8"/>
  <c r="E40" i="8" s="1"/>
  <c r="T39" i="8"/>
  <c r="S39" i="8"/>
  <c r="R39" i="8"/>
  <c r="Q39" i="8"/>
  <c r="P39" i="8"/>
  <c r="E39" i="8"/>
  <c r="U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V33" i="8"/>
  <c r="O33" i="8"/>
  <c r="N33" i="8"/>
  <c r="M33" i="8"/>
  <c r="S33" i="8" s="1"/>
  <c r="L33" i="8"/>
  <c r="R33" i="8" s="1"/>
  <c r="K33" i="8"/>
  <c r="J33" i="8"/>
  <c r="I33" i="8"/>
  <c r="H33" i="8"/>
  <c r="G33" i="8"/>
  <c r="F33" i="8"/>
  <c r="C33" i="8"/>
  <c r="E33" i="8" s="1"/>
  <c r="B33" i="8"/>
  <c r="S32" i="8"/>
  <c r="R32" i="8"/>
  <c r="Q32" i="8"/>
  <c r="P32" i="8"/>
  <c r="E32" i="8"/>
  <c r="V30" i="8"/>
  <c r="S30" i="8"/>
  <c r="O30" i="8"/>
  <c r="N30" i="8"/>
  <c r="M30" i="8"/>
  <c r="L30" i="8"/>
  <c r="K30" i="8"/>
  <c r="J30" i="8"/>
  <c r="I30" i="8"/>
  <c r="Q30" i="8" s="1"/>
  <c r="H30" i="8"/>
  <c r="G30" i="8"/>
  <c r="F30" i="8"/>
  <c r="C30" i="8"/>
  <c r="B30" i="8"/>
  <c r="E30" i="8" s="1"/>
  <c r="S29" i="8"/>
  <c r="R29" i="8"/>
  <c r="Q29" i="8"/>
  <c r="P29" i="8"/>
  <c r="E29" i="8"/>
  <c r="S28" i="8"/>
  <c r="R28" i="8"/>
  <c r="Q28" i="8"/>
  <c r="U28" i="8" s="1"/>
  <c r="P28" i="8"/>
  <c r="E28" i="8"/>
  <c r="S27" i="8"/>
  <c r="R27" i="8"/>
  <c r="Q27" i="8"/>
  <c r="P27" i="8"/>
  <c r="E27" i="8"/>
  <c r="T27" i="8" s="1"/>
  <c r="T26" i="8"/>
  <c r="S26" i="8"/>
  <c r="R26" i="8"/>
  <c r="Q26" i="8"/>
  <c r="P26" i="8"/>
  <c r="E26" i="8"/>
  <c r="U26" i="8" s="1"/>
  <c r="W24" i="8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B24" i="8"/>
  <c r="E24" i="8" s="1"/>
  <c r="S23" i="8"/>
  <c r="R23" i="8"/>
  <c r="Q23" i="8"/>
  <c r="P23" i="8"/>
  <c r="E23" i="8"/>
  <c r="S22" i="8"/>
  <c r="R22" i="8"/>
  <c r="Q22" i="8"/>
  <c r="P22" i="8"/>
  <c r="E22" i="8"/>
  <c r="T22" i="8" s="1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T18" i="8"/>
  <c r="S18" i="8"/>
  <c r="R18" i="8"/>
  <c r="Q18" i="8"/>
  <c r="P18" i="8"/>
  <c r="E18" i="8"/>
  <c r="U18" i="8" s="1"/>
  <c r="U17" i="8"/>
  <c r="S17" i="8"/>
  <c r="R17" i="8"/>
  <c r="Q17" i="8"/>
  <c r="P17" i="8"/>
  <c r="E17" i="8"/>
  <c r="T17" i="8" s="1"/>
  <c r="W15" i="8"/>
  <c r="V15" i="8"/>
  <c r="O15" i="8"/>
  <c r="N15" i="8"/>
  <c r="M15" i="8"/>
  <c r="L15" i="8"/>
  <c r="K15" i="8"/>
  <c r="J15" i="8"/>
  <c r="I15" i="8"/>
  <c r="H15" i="8"/>
  <c r="G15" i="8"/>
  <c r="F15" i="8"/>
  <c r="C15" i="8"/>
  <c r="E15" i="8" s="1"/>
  <c r="B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S94" i="7"/>
  <c r="R94" i="7"/>
  <c r="Q94" i="7"/>
  <c r="P94" i="7"/>
  <c r="E94" i="7"/>
  <c r="U94" i="7" s="1"/>
  <c r="S93" i="7"/>
  <c r="R93" i="7"/>
  <c r="Q93" i="7"/>
  <c r="P93" i="7"/>
  <c r="E93" i="7"/>
  <c r="U92" i="7"/>
  <c r="T92" i="7"/>
  <c r="S92" i="7"/>
  <c r="R92" i="7"/>
  <c r="Q92" i="7"/>
  <c r="P92" i="7"/>
  <c r="E92" i="7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8" i="7"/>
  <c r="T88" i="7"/>
  <c r="S88" i="7"/>
  <c r="R88" i="7"/>
  <c r="Q88" i="7"/>
  <c r="P88" i="7"/>
  <c r="E88" i="7"/>
  <c r="S87" i="7"/>
  <c r="R87" i="7"/>
  <c r="Q87" i="7"/>
  <c r="P87" i="7"/>
  <c r="E87" i="7"/>
  <c r="U87" i="7" s="1"/>
  <c r="V73" i="7"/>
  <c r="O73" i="7"/>
  <c r="N73" i="7"/>
  <c r="M73" i="7"/>
  <c r="S73" i="7" s="1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S72" i="7" s="1"/>
  <c r="L72" i="7"/>
  <c r="R72" i="7" s="1"/>
  <c r="K72" i="7"/>
  <c r="J72" i="7"/>
  <c r="I72" i="7"/>
  <c r="H72" i="7"/>
  <c r="G72" i="7"/>
  <c r="F72" i="7"/>
  <c r="C72" i="7"/>
  <c r="B72" i="7"/>
  <c r="E72" i="7" s="1"/>
  <c r="V71" i="7"/>
  <c r="S71" i="7"/>
  <c r="O71" i="7"/>
  <c r="N71" i="7"/>
  <c r="M71" i="7"/>
  <c r="L71" i="7"/>
  <c r="R71" i="7" s="1"/>
  <c r="K71" i="7"/>
  <c r="J71" i="7"/>
  <c r="I71" i="7"/>
  <c r="H71" i="7"/>
  <c r="G71" i="7"/>
  <c r="F71" i="7"/>
  <c r="C71" i="7"/>
  <c r="B71" i="7"/>
  <c r="E71" i="7" s="1"/>
  <c r="U70" i="7"/>
  <c r="T70" i="7"/>
  <c r="S70" i="7"/>
  <c r="R70" i="7"/>
  <c r="Q70" i="7"/>
  <c r="P70" i="7"/>
  <c r="E70" i="7"/>
  <c r="S69" i="7"/>
  <c r="R69" i="7"/>
  <c r="Q69" i="7"/>
  <c r="P69" i="7"/>
  <c r="E69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E67" i="7" s="1"/>
  <c r="V66" i="7"/>
  <c r="O66" i="7"/>
  <c r="N66" i="7"/>
  <c r="M66" i="7"/>
  <c r="S66" i="7" s="1"/>
  <c r="L66" i="7"/>
  <c r="R66" i="7" s="1"/>
  <c r="K66" i="7"/>
  <c r="J66" i="7"/>
  <c r="I66" i="7"/>
  <c r="Q66" i="7" s="1"/>
  <c r="H66" i="7"/>
  <c r="G66" i="7"/>
  <c r="F66" i="7"/>
  <c r="E66" i="7"/>
  <c r="C66" i="7"/>
  <c r="B66" i="7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2" i="7"/>
  <c r="S62" i="7"/>
  <c r="R62" i="7"/>
  <c r="Q62" i="7"/>
  <c r="P62" i="7"/>
  <c r="E62" i="7"/>
  <c r="T62" i="7" s="1"/>
  <c r="T61" i="7"/>
  <c r="S61" i="7"/>
  <c r="R61" i="7"/>
  <c r="Q61" i="7"/>
  <c r="P61" i="7"/>
  <c r="E61" i="7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S55" i="7"/>
  <c r="R55" i="7"/>
  <c r="Q55" i="7"/>
  <c r="P55" i="7"/>
  <c r="E55" i="7"/>
  <c r="V53" i="7"/>
  <c r="R53" i="7"/>
  <c r="O53" i="7"/>
  <c r="N53" i="7"/>
  <c r="M53" i="7"/>
  <c r="S53" i="7" s="1"/>
  <c r="L53" i="7"/>
  <c r="K53" i="7"/>
  <c r="J53" i="7"/>
  <c r="I53" i="7"/>
  <c r="H53" i="7"/>
  <c r="G53" i="7"/>
  <c r="F53" i="7"/>
  <c r="C53" i="7"/>
  <c r="B53" i="7"/>
  <c r="U52" i="7"/>
  <c r="S52" i="7"/>
  <c r="R52" i="7"/>
  <c r="Q52" i="7"/>
  <c r="P52" i="7"/>
  <c r="E52" i="7"/>
  <c r="T52" i="7" s="1"/>
  <c r="U51" i="7"/>
  <c r="T51" i="7"/>
  <c r="S51" i="7"/>
  <c r="R51" i="7"/>
  <c r="Q51" i="7"/>
  <c r="P51" i="7"/>
  <c r="E51" i="7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T47" i="7"/>
  <c r="S47" i="7"/>
  <c r="R47" i="7"/>
  <c r="Q47" i="7"/>
  <c r="P47" i="7"/>
  <c r="E47" i="7"/>
  <c r="U47" i="7" s="1"/>
  <c r="S46" i="7"/>
  <c r="R46" i="7"/>
  <c r="Q46" i="7"/>
  <c r="P46" i="7"/>
  <c r="E46" i="7"/>
  <c r="T45" i="7"/>
  <c r="S45" i="7"/>
  <c r="R45" i="7"/>
  <c r="Q45" i="7"/>
  <c r="P45" i="7"/>
  <c r="E45" i="7"/>
  <c r="U45" i="7" s="1"/>
  <c r="U44" i="7"/>
  <c r="S44" i="7"/>
  <c r="R44" i="7"/>
  <c r="Q44" i="7"/>
  <c r="P44" i="7"/>
  <c r="E44" i="7"/>
  <c r="T44" i="7" s="1"/>
  <c r="U43" i="7"/>
  <c r="T43" i="7"/>
  <c r="S43" i="7"/>
  <c r="R43" i="7"/>
  <c r="Q43" i="7"/>
  <c r="P43" i="7"/>
  <c r="E43" i="7"/>
  <c r="S42" i="7"/>
  <c r="R42" i="7"/>
  <c r="Q42" i="7"/>
  <c r="P42" i="7"/>
  <c r="E42" i="7"/>
  <c r="U42" i="7" s="1"/>
  <c r="V40" i="7"/>
  <c r="R40" i="7"/>
  <c r="O40" i="7"/>
  <c r="N40" i="7"/>
  <c r="M40" i="7"/>
  <c r="S40" i="7" s="1"/>
  <c r="L40" i="7"/>
  <c r="K40" i="7"/>
  <c r="J40" i="7"/>
  <c r="I40" i="7"/>
  <c r="H40" i="7"/>
  <c r="G40" i="7"/>
  <c r="F40" i="7"/>
  <c r="E40" i="7"/>
  <c r="C40" i="7"/>
  <c r="B40" i="7"/>
  <c r="U39" i="7"/>
  <c r="T39" i="7"/>
  <c r="S39" i="7"/>
  <c r="R39" i="7"/>
  <c r="Q39" i="7"/>
  <c r="P39" i="7"/>
  <c r="E39" i="7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T35" i="7"/>
  <c r="S35" i="7"/>
  <c r="R35" i="7"/>
  <c r="Q35" i="7"/>
  <c r="P35" i="7"/>
  <c r="E35" i="7"/>
  <c r="U35" i="7" s="1"/>
  <c r="V33" i="7"/>
  <c r="O33" i="7"/>
  <c r="N33" i="7"/>
  <c r="M33" i="7"/>
  <c r="S33" i="7" s="1"/>
  <c r="L33" i="7"/>
  <c r="R33" i="7" s="1"/>
  <c r="K33" i="7"/>
  <c r="J33" i="7"/>
  <c r="I33" i="7"/>
  <c r="H33" i="7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S30" i="7" s="1"/>
  <c r="L30" i="7"/>
  <c r="R30" i="7" s="1"/>
  <c r="K30" i="7"/>
  <c r="J30" i="7"/>
  <c r="I30" i="7"/>
  <c r="H30" i="7"/>
  <c r="P30" i="7" s="1"/>
  <c r="G30" i="7"/>
  <c r="F30" i="7"/>
  <c r="C30" i="7"/>
  <c r="B30" i="7"/>
  <c r="E30" i="7" s="1"/>
  <c r="T29" i="7"/>
  <c r="S29" i="7"/>
  <c r="R29" i="7"/>
  <c r="Q29" i="7"/>
  <c r="P29" i="7"/>
  <c r="E29" i="7"/>
  <c r="U29" i="7" s="1"/>
  <c r="S28" i="7"/>
  <c r="R28" i="7"/>
  <c r="Q28" i="7"/>
  <c r="P28" i="7"/>
  <c r="E28" i="7"/>
  <c r="S27" i="7"/>
  <c r="R27" i="7"/>
  <c r="Q27" i="7"/>
  <c r="P27" i="7"/>
  <c r="E27" i="7"/>
  <c r="S26" i="7"/>
  <c r="R26" i="7"/>
  <c r="Q26" i="7"/>
  <c r="P26" i="7"/>
  <c r="E26" i="7"/>
  <c r="T26" i="7" s="1"/>
  <c r="V24" i="7"/>
  <c r="R24" i="7"/>
  <c r="O24" i="7"/>
  <c r="N24" i="7"/>
  <c r="M24" i="7"/>
  <c r="S24" i="7" s="1"/>
  <c r="L24" i="7"/>
  <c r="K24" i="7"/>
  <c r="J24" i="7"/>
  <c r="I24" i="7"/>
  <c r="H24" i="7"/>
  <c r="G24" i="7"/>
  <c r="F24" i="7"/>
  <c r="E24" i="7"/>
  <c r="C24" i="7"/>
  <c r="B24" i="7"/>
  <c r="U23" i="7"/>
  <c r="T23" i="7"/>
  <c r="S23" i="7"/>
  <c r="R23" i="7"/>
  <c r="Q23" i="7"/>
  <c r="P23" i="7"/>
  <c r="E23" i="7"/>
  <c r="S22" i="7"/>
  <c r="R22" i="7"/>
  <c r="Q22" i="7"/>
  <c r="P22" i="7"/>
  <c r="E22" i="7"/>
  <c r="T21" i="7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T17" i="7"/>
  <c r="S17" i="7"/>
  <c r="R17" i="7"/>
  <c r="Q17" i="7"/>
  <c r="P17" i="7"/>
  <c r="E17" i="7"/>
  <c r="U17" i="7" s="1"/>
  <c r="V15" i="7"/>
  <c r="O15" i="7"/>
  <c r="N15" i="7"/>
  <c r="M15" i="7"/>
  <c r="S15" i="7" s="1"/>
  <c r="L15" i="7"/>
  <c r="K15" i="7"/>
  <c r="J15" i="7"/>
  <c r="I15" i="7"/>
  <c r="H15" i="7"/>
  <c r="P15" i="7" s="1"/>
  <c r="G15" i="7"/>
  <c r="F15" i="7"/>
  <c r="C15" i="7"/>
  <c r="B15" i="7"/>
  <c r="S14" i="7"/>
  <c r="R14" i="7"/>
  <c r="Q14" i="7"/>
  <c r="P14" i="7"/>
  <c r="E14" i="7"/>
  <c r="U14" i="7" s="1"/>
  <c r="S13" i="7"/>
  <c r="R13" i="7"/>
  <c r="Q13" i="7"/>
  <c r="P13" i="7"/>
  <c r="T13" i="7" s="1"/>
  <c r="E13" i="7"/>
  <c r="S12" i="7"/>
  <c r="R12" i="7"/>
  <c r="Q12" i="7"/>
  <c r="P12" i="7"/>
  <c r="E12" i="7"/>
  <c r="T11" i="7"/>
  <c r="S11" i="7"/>
  <c r="R11" i="7"/>
  <c r="Q11" i="7"/>
  <c r="P11" i="7"/>
  <c r="E11" i="7"/>
  <c r="U11" i="7" s="1"/>
  <c r="S10" i="7"/>
  <c r="R10" i="7"/>
  <c r="Q10" i="7"/>
  <c r="P10" i="7"/>
  <c r="E10" i="7"/>
  <c r="T9" i="7"/>
  <c r="S9" i="7"/>
  <c r="R9" i="7"/>
  <c r="Q9" i="7"/>
  <c r="P9" i="7"/>
  <c r="E9" i="7"/>
  <c r="U94" i="6"/>
  <c r="S94" i="6"/>
  <c r="R94" i="6"/>
  <c r="Q94" i="6"/>
  <c r="P94" i="6"/>
  <c r="E94" i="6"/>
  <c r="T94" i="6" s="1"/>
  <c r="U93" i="6"/>
  <c r="T93" i="6"/>
  <c r="S93" i="6"/>
  <c r="R93" i="6"/>
  <c r="Q93" i="6"/>
  <c r="P93" i="6"/>
  <c r="E93" i="6"/>
  <c r="S92" i="6"/>
  <c r="R92" i="6"/>
  <c r="Q92" i="6"/>
  <c r="P92" i="6"/>
  <c r="E92" i="6"/>
  <c r="U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T89" i="6"/>
  <c r="S89" i="6"/>
  <c r="R89" i="6"/>
  <c r="Q89" i="6"/>
  <c r="P89" i="6"/>
  <c r="E89" i="6"/>
  <c r="U89" i="6" s="1"/>
  <c r="S88" i="6"/>
  <c r="R88" i="6"/>
  <c r="Q88" i="6"/>
  <c r="P88" i="6"/>
  <c r="E88" i="6"/>
  <c r="T87" i="6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S72" i="6" s="1"/>
  <c r="L72" i="6"/>
  <c r="R72" i="6" s="1"/>
  <c r="K72" i="6"/>
  <c r="J72" i="6"/>
  <c r="I72" i="6"/>
  <c r="H72" i="6"/>
  <c r="G72" i="6"/>
  <c r="F72" i="6"/>
  <c r="C72" i="6"/>
  <c r="B72" i="6"/>
  <c r="V71" i="6"/>
  <c r="O71" i="6"/>
  <c r="N71" i="6"/>
  <c r="M71" i="6"/>
  <c r="S71" i="6" s="1"/>
  <c r="L71" i="6"/>
  <c r="R71" i="6" s="1"/>
  <c r="K71" i="6"/>
  <c r="J71" i="6"/>
  <c r="I71" i="6"/>
  <c r="Q71" i="6" s="1"/>
  <c r="H71" i="6"/>
  <c r="G71" i="6"/>
  <c r="F71" i="6"/>
  <c r="C71" i="6"/>
  <c r="E71" i="6" s="1"/>
  <c r="B71" i="6"/>
  <c r="S70" i="6"/>
  <c r="R70" i="6"/>
  <c r="Q70" i="6"/>
  <c r="P70" i="6"/>
  <c r="E70" i="6"/>
  <c r="U70" i="6" s="1"/>
  <c r="S69" i="6"/>
  <c r="R69" i="6"/>
  <c r="Q69" i="6"/>
  <c r="P69" i="6"/>
  <c r="E69" i="6"/>
  <c r="V67" i="6"/>
  <c r="O67" i="6"/>
  <c r="N67" i="6"/>
  <c r="M67" i="6"/>
  <c r="S67" i="6" s="1"/>
  <c r="L67" i="6"/>
  <c r="R67" i="6" s="1"/>
  <c r="K67" i="6"/>
  <c r="J67" i="6"/>
  <c r="I67" i="6"/>
  <c r="H67" i="6"/>
  <c r="G67" i="6"/>
  <c r="F67" i="6"/>
  <c r="C67" i="6"/>
  <c r="B67" i="6"/>
  <c r="V66" i="6"/>
  <c r="S66" i="6"/>
  <c r="R66" i="6"/>
  <c r="O66" i="6"/>
  <c r="N66" i="6"/>
  <c r="M66" i="6"/>
  <c r="L66" i="6"/>
  <c r="K66" i="6"/>
  <c r="J66" i="6"/>
  <c r="I66" i="6"/>
  <c r="Q66" i="6" s="1"/>
  <c r="H66" i="6"/>
  <c r="P66" i="6" s="1"/>
  <c r="G66" i="6"/>
  <c r="F66" i="6"/>
  <c r="C66" i="6"/>
  <c r="B66" i="6"/>
  <c r="E66" i="6" s="1"/>
  <c r="S65" i="6"/>
  <c r="R65" i="6"/>
  <c r="Q65" i="6"/>
  <c r="P65" i="6"/>
  <c r="E65" i="6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T62" i="6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S56" i="6"/>
  <c r="R56" i="6"/>
  <c r="Q56" i="6"/>
  <c r="P56" i="6"/>
  <c r="E56" i="6"/>
  <c r="U55" i="6"/>
  <c r="S55" i="6"/>
  <c r="R55" i="6"/>
  <c r="Q55" i="6"/>
  <c r="P55" i="6"/>
  <c r="E55" i="6"/>
  <c r="T55" i="6" s="1"/>
  <c r="V53" i="6"/>
  <c r="O53" i="6"/>
  <c r="N53" i="6"/>
  <c r="M53" i="6"/>
  <c r="S53" i="6" s="1"/>
  <c r="L53" i="6"/>
  <c r="R53" i="6" s="1"/>
  <c r="K53" i="6"/>
  <c r="J53" i="6"/>
  <c r="I53" i="6"/>
  <c r="H53" i="6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T44" i="6"/>
  <c r="S44" i="6"/>
  <c r="R44" i="6"/>
  <c r="Q44" i="6"/>
  <c r="P44" i="6"/>
  <c r="E44" i="6"/>
  <c r="U44" i="6" s="1"/>
  <c r="S43" i="6"/>
  <c r="R43" i="6"/>
  <c r="Q43" i="6"/>
  <c r="P43" i="6"/>
  <c r="E43" i="6"/>
  <c r="T42" i="6"/>
  <c r="S42" i="6"/>
  <c r="R42" i="6"/>
  <c r="Q42" i="6"/>
  <c r="P42" i="6"/>
  <c r="E42" i="6"/>
  <c r="U42" i="6" s="1"/>
  <c r="V40" i="6"/>
  <c r="R40" i="6"/>
  <c r="O40" i="6"/>
  <c r="N40" i="6"/>
  <c r="M40" i="6"/>
  <c r="S40" i="6" s="1"/>
  <c r="L40" i="6"/>
  <c r="K40" i="6"/>
  <c r="J40" i="6"/>
  <c r="I40" i="6"/>
  <c r="H40" i="6"/>
  <c r="G40" i="6"/>
  <c r="F40" i="6"/>
  <c r="C40" i="6"/>
  <c r="E40" i="6" s="1"/>
  <c r="B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S36" i="6"/>
  <c r="R36" i="6"/>
  <c r="Q36" i="6"/>
  <c r="U36" i="6" s="1"/>
  <c r="P36" i="6"/>
  <c r="E36" i="6"/>
  <c r="T36" i="6" s="1"/>
  <c r="S35" i="6"/>
  <c r="R35" i="6"/>
  <c r="Q35" i="6"/>
  <c r="P35" i="6"/>
  <c r="E35" i="6"/>
  <c r="U35" i="6" s="1"/>
  <c r="V33" i="6"/>
  <c r="R33" i="6"/>
  <c r="O33" i="6"/>
  <c r="N33" i="6"/>
  <c r="M33" i="6"/>
  <c r="S33" i="6" s="1"/>
  <c r="L33" i="6"/>
  <c r="K33" i="6"/>
  <c r="J33" i="6"/>
  <c r="I33" i="6"/>
  <c r="Q33" i="6" s="1"/>
  <c r="H33" i="6"/>
  <c r="G33" i="6"/>
  <c r="F33" i="6"/>
  <c r="E33" i="6"/>
  <c r="C33" i="6"/>
  <c r="B33" i="6"/>
  <c r="U32" i="6"/>
  <c r="T32" i="6"/>
  <c r="S32" i="6"/>
  <c r="R32" i="6"/>
  <c r="Q32" i="6"/>
  <c r="P32" i="6"/>
  <c r="E32" i="6"/>
  <c r="V30" i="6"/>
  <c r="S30" i="6"/>
  <c r="R30" i="6"/>
  <c r="O30" i="6"/>
  <c r="N30" i="6"/>
  <c r="M30" i="6"/>
  <c r="L30" i="6"/>
  <c r="K30" i="6"/>
  <c r="J30" i="6"/>
  <c r="I30" i="6"/>
  <c r="Q30" i="6" s="1"/>
  <c r="H30" i="6"/>
  <c r="P30" i="6" s="1"/>
  <c r="G30" i="6"/>
  <c r="F30" i="6"/>
  <c r="C30" i="6"/>
  <c r="B30" i="6"/>
  <c r="E30" i="6" s="1"/>
  <c r="S29" i="6"/>
  <c r="R29" i="6"/>
  <c r="Q29" i="6"/>
  <c r="P29" i="6"/>
  <c r="E29" i="6"/>
  <c r="T29" i="6" s="1"/>
  <c r="S28" i="6"/>
  <c r="R28" i="6"/>
  <c r="Q28" i="6"/>
  <c r="P28" i="6"/>
  <c r="T28" i="6" s="1"/>
  <c r="E28" i="6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E24" i="6" s="1"/>
  <c r="B24" i="6"/>
  <c r="S23" i="6"/>
  <c r="R23" i="6"/>
  <c r="Q23" i="6"/>
  <c r="P23" i="6"/>
  <c r="E23" i="6"/>
  <c r="U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U20" i="6" s="1"/>
  <c r="P20" i="6"/>
  <c r="E20" i="6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S15" i="6" s="1"/>
  <c r="L15" i="6"/>
  <c r="R15" i="6" s="1"/>
  <c r="K15" i="6"/>
  <c r="J15" i="6"/>
  <c r="I15" i="6"/>
  <c r="Q15" i="6" s="1"/>
  <c r="H15" i="6"/>
  <c r="G15" i="6"/>
  <c r="F15" i="6"/>
  <c r="C15" i="6"/>
  <c r="B15" i="6"/>
  <c r="T14" i="6"/>
  <c r="S14" i="6"/>
  <c r="R14" i="6"/>
  <c r="Q14" i="6"/>
  <c r="P14" i="6"/>
  <c r="E14" i="6"/>
  <c r="U14" i="6" s="1"/>
  <c r="S13" i="6"/>
  <c r="R13" i="6"/>
  <c r="Q13" i="6"/>
  <c r="U13" i="6" s="1"/>
  <c r="P13" i="6"/>
  <c r="E13" i="6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T10" i="6" s="1"/>
  <c r="E10" i="6"/>
  <c r="S9" i="6"/>
  <c r="R9" i="6"/>
  <c r="Q9" i="6"/>
  <c r="P9" i="6"/>
  <c r="E9" i="6"/>
  <c r="U94" i="5"/>
  <c r="T94" i="5"/>
  <c r="S94" i="5"/>
  <c r="R94" i="5"/>
  <c r="Q94" i="5"/>
  <c r="P94" i="5"/>
  <c r="E94" i="5"/>
  <c r="S93" i="5"/>
  <c r="R93" i="5"/>
  <c r="Q93" i="5"/>
  <c r="P93" i="5"/>
  <c r="E93" i="5"/>
  <c r="T93" i="5" s="1"/>
  <c r="T92" i="5"/>
  <c r="S92" i="5"/>
  <c r="R92" i="5"/>
  <c r="Q92" i="5"/>
  <c r="P92" i="5"/>
  <c r="E92" i="5"/>
  <c r="U92" i="5" s="1"/>
  <c r="S91" i="5"/>
  <c r="R91" i="5"/>
  <c r="Q91" i="5"/>
  <c r="P91" i="5"/>
  <c r="E91" i="5"/>
  <c r="U90" i="5"/>
  <c r="T90" i="5"/>
  <c r="S90" i="5"/>
  <c r="R90" i="5"/>
  <c r="Q90" i="5"/>
  <c r="P90" i="5"/>
  <c r="E90" i="5"/>
  <c r="S89" i="5"/>
  <c r="R89" i="5"/>
  <c r="Q89" i="5"/>
  <c r="P89" i="5"/>
  <c r="E89" i="5"/>
  <c r="U89" i="5" s="1"/>
  <c r="T88" i="5"/>
  <c r="S88" i="5"/>
  <c r="R88" i="5"/>
  <c r="Q88" i="5"/>
  <c r="P88" i="5"/>
  <c r="E88" i="5"/>
  <c r="U88" i="5" s="1"/>
  <c r="S87" i="5"/>
  <c r="R87" i="5"/>
  <c r="Q87" i="5"/>
  <c r="P87" i="5"/>
  <c r="E87" i="5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E73" i="5" s="1"/>
  <c r="V72" i="5"/>
  <c r="O72" i="5"/>
  <c r="N72" i="5"/>
  <c r="M72" i="5"/>
  <c r="S72" i="5" s="1"/>
  <c r="L72" i="5"/>
  <c r="R72" i="5" s="1"/>
  <c r="K72" i="5"/>
  <c r="Q72" i="5" s="1"/>
  <c r="J72" i="5"/>
  <c r="I72" i="5"/>
  <c r="H72" i="5"/>
  <c r="G72" i="5"/>
  <c r="F72" i="5"/>
  <c r="E72" i="5"/>
  <c r="C72" i="5"/>
  <c r="B72" i="5"/>
  <c r="V71" i="5"/>
  <c r="O71" i="5"/>
  <c r="N71" i="5"/>
  <c r="M71" i="5"/>
  <c r="S71" i="5" s="1"/>
  <c r="L71" i="5"/>
  <c r="R71" i="5" s="1"/>
  <c r="K71" i="5"/>
  <c r="J71" i="5"/>
  <c r="I71" i="5"/>
  <c r="H71" i="5"/>
  <c r="G71" i="5"/>
  <c r="F71" i="5"/>
  <c r="C71" i="5"/>
  <c r="B71" i="5"/>
  <c r="S70" i="5"/>
  <c r="R70" i="5"/>
  <c r="Q70" i="5"/>
  <c r="P70" i="5"/>
  <c r="E70" i="5"/>
  <c r="U69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K66" i="5"/>
  <c r="J66" i="5"/>
  <c r="I66" i="5"/>
  <c r="H66" i="5"/>
  <c r="G66" i="5"/>
  <c r="F66" i="5"/>
  <c r="E66" i="5"/>
  <c r="C66" i="5"/>
  <c r="B66" i="5"/>
  <c r="S65" i="5"/>
  <c r="R65" i="5"/>
  <c r="Q65" i="5"/>
  <c r="U65" i="5" s="1"/>
  <c r="P65" i="5"/>
  <c r="E65" i="5"/>
  <c r="U64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S61" i="5"/>
  <c r="R61" i="5"/>
  <c r="Q61" i="5"/>
  <c r="P61" i="5"/>
  <c r="E61" i="5"/>
  <c r="V59" i="5"/>
  <c r="R59" i="5"/>
  <c r="O59" i="5"/>
  <c r="N59" i="5"/>
  <c r="M59" i="5"/>
  <c r="S59" i="5" s="1"/>
  <c r="L59" i="5"/>
  <c r="K59" i="5"/>
  <c r="J59" i="5"/>
  <c r="I59" i="5"/>
  <c r="H59" i="5"/>
  <c r="G59" i="5"/>
  <c r="F59" i="5"/>
  <c r="C59" i="5"/>
  <c r="B59" i="5"/>
  <c r="S58" i="5"/>
  <c r="R58" i="5"/>
  <c r="Q58" i="5"/>
  <c r="P58" i="5"/>
  <c r="E58" i="5"/>
  <c r="T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E53" i="5" s="1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49" i="5"/>
  <c r="T49" i="5"/>
  <c r="S49" i="5"/>
  <c r="R49" i="5"/>
  <c r="Q49" i="5"/>
  <c r="P49" i="5"/>
  <c r="E49" i="5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5" i="5"/>
  <c r="T45" i="5"/>
  <c r="S45" i="5"/>
  <c r="R45" i="5"/>
  <c r="Q45" i="5"/>
  <c r="P45" i="5"/>
  <c r="E45" i="5"/>
  <c r="S44" i="5"/>
  <c r="R44" i="5"/>
  <c r="Q44" i="5"/>
  <c r="P44" i="5"/>
  <c r="E44" i="5"/>
  <c r="S43" i="5"/>
  <c r="R43" i="5"/>
  <c r="Q43" i="5"/>
  <c r="P43" i="5"/>
  <c r="E43" i="5"/>
  <c r="U43" i="5" s="1"/>
  <c r="S42" i="5"/>
  <c r="R42" i="5"/>
  <c r="Q42" i="5"/>
  <c r="P42" i="5"/>
  <c r="E42" i="5"/>
  <c r="T42" i="5" s="1"/>
  <c r="V40" i="5"/>
  <c r="O40" i="5"/>
  <c r="S40" i="5" s="1"/>
  <c r="N40" i="5"/>
  <c r="M40" i="5"/>
  <c r="L40" i="5"/>
  <c r="R40" i="5" s="1"/>
  <c r="K40" i="5"/>
  <c r="J40" i="5"/>
  <c r="I40" i="5"/>
  <c r="H40" i="5"/>
  <c r="P40" i="5" s="1"/>
  <c r="G40" i="5"/>
  <c r="F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T37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E35" i="5"/>
  <c r="T35" i="5" s="1"/>
  <c r="V33" i="5"/>
  <c r="O33" i="5"/>
  <c r="N33" i="5"/>
  <c r="M33" i="5"/>
  <c r="S33" i="5" s="1"/>
  <c r="L33" i="5"/>
  <c r="K33" i="5"/>
  <c r="J33" i="5"/>
  <c r="I33" i="5"/>
  <c r="Q33" i="5" s="1"/>
  <c r="H33" i="5"/>
  <c r="G33" i="5"/>
  <c r="F33" i="5"/>
  <c r="C33" i="5"/>
  <c r="E33" i="5" s="1"/>
  <c r="B33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U28" i="5"/>
  <c r="S28" i="5"/>
  <c r="R28" i="5"/>
  <c r="Q28" i="5"/>
  <c r="P28" i="5"/>
  <c r="E28" i="5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V24" i="5"/>
  <c r="S24" i="5"/>
  <c r="O24" i="5"/>
  <c r="N24" i="5"/>
  <c r="M24" i="5"/>
  <c r="L24" i="5"/>
  <c r="R24" i="5" s="1"/>
  <c r="K24" i="5"/>
  <c r="J24" i="5"/>
  <c r="I24" i="5"/>
  <c r="H24" i="5"/>
  <c r="G24" i="5"/>
  <c r="F24" i="5"/>
  <c r="C24" i="5"/>
  <c r="B24" i="5"/>
  <c r="E24" i="5" s="1"/>
  <c r="T23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T17" i="5"/>
  <c r="S17" i="5"/>
  <c r="R17" i="5"/>
  <c r="Q17" i="5"/>
  <c r="P17" i="5"/>
  <c r="E17" i="5"/>
  <c r="U17" i="5" s="1"/>
  <c r="V15" i="5"/>
  <c r="O15" i="5"/>
  <c r="S15" i="5" s="1"/>
  <c r="N15" i="5"/>
  <c r="M15" i="5"/>
  <c r="L15" i="5"/>
  <c r="K15" i="5"/>
  <c r="J15" i="5"/>
  <c r="I15" i="5"/>
  <c r="H15" i="5"/>
  <c r="G15" i="5"/>
  <c r="F15" i="5"/>
  <c r="C15" i="5"/>
  <c r="B15" i="5"/>
  <c r="E15" i="5" s="1"/>
  <c r="S14" i="5"/>
  <c r="R14" i="5"/>
  <c r="Q14" i="5"/>
  <c r="P14" i="5"/>
  <c r="E14" i="5"/>
  <c r="T14" i="5" s="1"/>
  <c r="S13" i="5"/>
  <c r="R13" i="5"/>
  <c r="Q13" i="5"/>
  <c r="U13" i="5" s="1"/>
  <c r="P13" i="5"/>
  <c r="T13" i="5" s="1"/>
  <c r="E13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U10" i="5" s="1"/>
  <c r="P10" i="5"/>
  <c r="E10" i="5"/>
  <c r="S9" i="5"/>
  <c r="R9" i="5"/>
  <c r="Q9" i="5"/>
  <c r="U9" i="5" s="1"/>
  <c r="P9" i="5"/>
  <c r="E9" i="5"/>
  <c r="T94" i="4"/>
  <c r="S94" i="4"/>
  <c r="R94" i="4"/>
  <c r="Q94" i="4"/>
  <c r="P94" i="4"/>
  <c r="E94" i="4"/>
  <c r="U94" i="4" s="1"/>
  <c r="S93" i="4"/>
  <c r="R93" i="4"/>
  <c r="Q93" i="4"/>
  <c r="P93" i="4"/>
  <c r="E93" i="4"/>
  <c r="S92" i="4"/>
  <c r="R92" i="4"/>
  <c r="Q92" i="4"/>
  <c r="P92" i="4"/>
  <c r="E92" i="4"/>
  <c r="T92" i="4" s="1"/>
  <c r="U91" i="4"/>
  <c r="T91" i="4"/>
  <c r="S91" i="4"/>
  <c r="R91" i="4"/>
  <c r="Q91" i="4"/>
  <c r="P91" i="4"/>
  <c r="E91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S88" i="4"/>
  <c r="R88" i="4"/>
  <c r="Q88" i="4"/>
  <c r="P88" i="4"/>
  <c r="E88" i="4"/>
  <c r="T88" i="4" s="1"/>
  <c r="T87" i="4"/>
  <c r="S87" i="4"/>
  <c r="R87" i="4"/>
  <c r="Q87" i="4"/>
  <c r="P87" i="4"/>
  <c r="E87" i="4"/>
  <c r="U87" i="4" s="1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V72" i="4"/>
  <c r="O72" i="4"/>
  <c r="N72" i="4"/>
  <c r="M72" i="4"/>
  <c r="S72" i="4" s="1"/>
  <c r="L72" i="4"/>
  <c r="R72" i="4" s="1"/>
  <c r="K72" i="4"/>
  <c r="J72" i="4"/>
  <c r="I72" i="4"/>
  <c r="H72" i="4"/>
  <c r="G72" i="4"/>
  <c r="F72" i="4"/>
  <c r="C72" i="4"/>
  <c r="B72" i="4"/>
  <c r="E72" i="4" s="1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E71" i="4" s="1"/>
  <c r="S70" i="4"/>
  <c r="R70" i="4"/>
  <c r="Q70" i="4"/>
  <c r="P70" i="4"/>
  <c r="E70" i="4"/>
  <c r="T70" i="4" s="1"/>
  <c r="U69" i="4"/>
  <c r="S69" i="4"/>
  <c r="R69" i="4"/>
  <c r="Q69" i="4"/>
  <c r="P69" i="4"/>
  <c r="E69" i="4"/>
  <c r="T69" i="4" s="1"/>
  <c r="V67" i="4"/>
  <c r="O67" i="4"/>
  <c r="N67" i="4"/>
  <c r="M67" i="4"/>
  <c r="L67" i="4"/>
  <c r="R67" i="4" s="1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Q66" i="4" s="1"/>
  <c r="H66" i="4"/>
  <c r="P66" i="4" s="1"/>
  <c r="G66" i="4"/>
  <c r="F66" i="4"/>
  <c r="C66" i="4"/>
  <c r="E66" i="4" s="1"/>
  <c r="B66" i="4"/>
  <c r="S65" i="4"/>
  <c r="R65" i="4"/>
  <c r="Q65" i="4"/>
  <c r="U65" i="4" s="1"/>
  <c r="P65" i="4"/>
  <c r="T65" i="4" s="1"/>
  <c r="E65" i="4"/>
  <c r="S64" i="4"/>
  <c r="R64" i="4"/>
  <c r="Q64" i="4"/>
  <c r="P64" i="4"/>
  <c r="E64" i="4"/>
  <c r="U63" i="4"/>
  <c r="S63" i="4"/>
  <c r="R63" i="4"/>
  <c r="Q63" i="4"/>
  <c r="P63" i="4"/>
  <c r="E63" i="4"/>
  <c r="T63" i="4" s="1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U61" i="4" s="1"/>
  <c r="V59" i="4"/>
  <c r="R59" i="4"/>
  <c r="O59" i="4"/>
  <c r="N59" i="4"/>
  <c r="M59" i="4"/>
  <c r="S59" i="4" s="1"/>
  <c r="L59" i="4"/>
  <c r="K59" i="4"/>
  <c r="J59" i="4"/>
  <c r="I59" i="4"/>
  <c r="H59" i="4"/>
  <c r="G59" i="4"/>
  <c r="F59" i="4"/>
  <c r="C59" i="4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T55" i="4" s="1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E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U49" i="4"/>
  <c r="T49" i="4"/>
  <c r="S49" i="4"/>
  <c r="R49" i="4"/>
  <c r="Q49" i="4"/>
  <c r="P49" i="4"/>
  <c r="E49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U46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S44" i="4"/>
  <c r="R44" i="4"/>
  <c r="Q44" i="4"/>
  <c r="P44" i="4"/>
  <c r="E44" i="4"/>
  <c r="T43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R40" i="4"/>
  <c r="O40" i="4"/>
  <c r="N40" i="4"/>
  <c r="M40" i="4"/>
  <c r="S40" i="4" s="1"/>
  <c r="L40" i="4"/>
  <c r="K40" i="4"/>
  <c r="J40" i="4"/>
  <c r="I40" i="4"/>
  <c r="Q40" i="4" s="1"/>
  <c r="H40" i="4"/>
  <c r="P40" i="4" s="1"/>
  <c r="G40" i="4"/>
  <c r="F40" i="4"/>
  <c r="C40" i="4"/>
  <c r="E40" i="4" s="1"/>
  <c r="B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P36" i="4"/>
  <c r="E36" i="4"/>
  <c r="T35" i="4"/>
  <c r="S35" i="4"/>
  <c r="R35" i="4"/>
  <c r="Q35" i="4"/>
  <c r="P35" i="4"/>
  <c r="E35" i="4"/>
  <c r="V33" i="4"/>
  <c r="O33" i="4"/>
  <c r="N33" i="4"/>
  <c r="M33" i="4"/>
  <c r="S33" i="4" s="1"/>
  <c r="L33" i="4"/>
  <c r="R33" i="4" s="1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U32" i="4" s="1"/>
  <c r="V30" i="4"/>
  <c r="O30" i="4"/>
  <c r="N30" i="4"/>
  <c r="R30" i="4" s="1"/>
  <c r="M30" i="4"/>
  <c r="L30" i="4"/>
  <c r="K30" i="4"/>
  <c r="J30" i="4"/>
  <c r="I30" i="4"/>
  <c r="H30" i="4"/>
  <c r="G30" i="4"/>
  <c r="F30" i="4"/>
  <c r="E30" i="4"/>
  <c r="C30" i="4"/>
  <c r="B30" i="4"/>
  <c r="U29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T26" i="4" s="1"/>
  <c r="V24" i="4"/>
  <c r="O24" i="4"/>
  <c r="N24" i="4"/>
  <c r="M24" i="4"/>
  <c r="S24" i="4" s="1"/>
  <c r="L24" i="4"/>
  <c r="R24" i="4" s="1"/>
  <c r="K24" i="4"/>
  <c r="J24" i="4"/>
  <c r="I24" i="4"/>
  <c r="H24" i="4"/>
  <c r="G24" i="4"/>
  <c r="F24" i="4"/>
  <c r="C24" i="4"/>
  <c r="B24" i="4"/>
  <c r="S23" i="4"/>
  <c r="R23" i="4"/>
  <c r="Q23" i="4"/>
  <c r="P23" i="4"/>
  <c r="E23" i="4"/>
  <c r="U22" i="4"/>
  <c r="S22" i="4"/>
  <c r="R22" i="4"/>
  <c r="Q22" i="4"/>
  <c r="P22" i="4"/>
  <c r="E22" i="4"/>
  <c r="T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R15" i="4" s="1"/>
  <c r="K15" i="4"/>
  <c r="J15" i="4"/>
  <c r="I15" i="4"/>
  <c r="H15" i="4"/>
  <c r="G15" i="4"/>
  <c r="F15" i="4"/>
  <c r="C15" i="4"/>
  <c r="B15" i="4"/>
  <c r="E15" i="4" s="1"/>
  <c r="S14" i="4"/>
  <c r="R14" i="4"/>
  <c r="Q14" i="4"/>
  <c r="P14" i="4"/>
  <c r="E14" i="4"/>
  <c r="U14" i="4" s="1"/>
  <c r="S13" i="4"/>
  <c r="R13" i="4"/>
  <c r="Q13" i="4"/>
  <c r="U13" i="4" s="1"/>
  <c r="P13" i="4"/>
  <c r="T13" i="4" s="1"/>
  <c r="E13" i="4"/>
  <c r="S12" i="4"/>
  <c r="R12" i="4"/>
  <c r="Q12" i="4"/>
  <c r="P12" i="4"/>
  <c r="E12" i="4"/>
  <c r="U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U9" i="4" s="1"/>
  <c r="P9" i="4"/>
  <c r="T9" i="4" s="1"/>
  <c r="E9" i="4"/>
  <c r="S94" i="3"/>
  <c r="R94" i="3"/>
  <c r="Q94" i="3"/>
  <c r="P94" i="3"/>
  <c r="E94" i="3"/>
  <c r="U94" i="3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T88" i="3" s="1"/>
  <c r="U87" i="3"/>
  <c r="S87" i="3"/>
  <c r="R87" i="3"/>
  <c r="Q87" i="3"/>
  <c r="P87" i="3"/>
  <c r="E87" i="3"/>
  <c r="T87" i="3" s="1"/>
  <c r="V73" i="3"/>
  <c r="O73" i="3"/>
  <c r="N73" i="3"/>
  <c r="M73" i="3"/>
  <c r="S73" i="3" s="1"/>
  <c r="L73" i="3"/>
  <c r="R73" i="3" s="1"/>
  <c r="K73" i="3"/>
  <c r="J73" i="3"/>
  <c r="I73" i="3"/>
  <c r="H73" i="3"/>
  <c r="G73" i="3"/>
  <c r="F73" i="3"/>
  <c r="C73" i="3"/>
  <c r="B73" i="3"/>
  <c r="E73" i="3" s="1"/>
  <c r="V72" i="3"/>
  <c r="O72" i="3"/>
  <c r="N72" i="3"/>
  <c r="M72" i="3"/>
  <c r="S72" i="3" s="1"/>
  <c r="L72" i="3"/>
  <c r="R72" i="3" s="1"/>
  <c r="K72" i="3"/>
  <c r="J72" i="3"/>
  <c r="I72" i="3"/>
  <c r="Q72" i="3" s="1"/>
  <c r="H72" i="3"/>
  <c r="P72" i="3" s="1"/>
  <c r="G72" i="3"/>
  <c r="F72" i="3"/>
  <c r="C72" i="3"/>
  <c r="B72" i="3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B71" i="3"/>
  <c r="S70" i="3"/>
  <c r="R70" i="3"/>
  <c r="Q70" i="3"/>
  <c r="P70" i="3"/>
  <c r="E70" i="3"/>
  <c r="U70" i="3" s="1"/>
  <c r="U69" i="3"/>
  <c r="S69" i="3"/>
  <c r="R69" i="3"/>
  <c r="Q69" i="3"/>
  <c r="P69" i="3"/>
  <c r="E69" i="3"/>
  <c r="T69" i="3" s="1"/>
  <c r="V67" i="3"/>
  <c r="O67" i="3"/>
  <c r="N67" i="3"/>
  <c r="M67" i="3"/>
  <c r="S67" i="3" s="1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K66" i="3"/>
  <c r="J66" i="3"/>
  <c r="I66" i="3"/>
  <c r="H66" i="3"/>
  <c r="G66" i="3"/>
  <c r="F66" i="3"/>
  <c r="C66" i="3"/>
  <c r="B66" i="3"/>
  <c r="S65" i="3"/>
  <c r="R65" i="3"/>
  <c r="Q65" i="3"/>
  <c r="P65" i="3"/>
  <c r="E65" i="3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V59" i="3"/>
  <c r="R59" i="3"/>
  <c r="O59" i="3"/>
  <c r="N59" i="3"/>
  <c r="M59" i="3"/>
  <c r="S59" i="3" s="1"/>
  <c r="L59" i="3"/>
  <c r="K59" i="3"/>
  <c r="J59" i="3"/>
  <c r="I59" i="3"/>
  <c r="Q59" i="3" s="1"/>
  <c r="H59" i="3"/>
  <c r="P59" i="3" s="1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T55" i="3" s="1"/>
  <c r="V53" i="3"/>
  <c r="O53" i="3"/>
  <c r="N53" i="3"/>
  <c r="M53" i="3"/>
  <c r="S53" i="3" s="1"/>
  <c r="L53" i="3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S47" i="3"/>
  <c r="R47" i="3"/>
  <c r="Q47" i="3"/>
  <c r="P47" i="3"/>
  <c r="E47" i="3"/>
  <c r="U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3" i="3"/>
  <c r="S43" i="3"/>
  <c r="R43" i="3"/>
  <c r="Q43" i="3"/>
  <c r="P43" i="3"/>
  <c r="E43" i="3"/>
  <c r="T42" i="3"/>
  <c r="S42" i="3"/>
  <c r="R42" i="3"/>
  <c r="Q42" i="3"/>
  <c r="P42" i="3"/>
  <c r="E42" i="3"/>
  <c r="U42" i="3" s="1"/>
  <c r="V40" i="3"/>
  <c r="R40" i="3"/>
  <c r="O40" i="3"/>
  <c r="N40" i="3"/>
  <c r="M40" i="3"/>
  <c r="S40" i="3" s="1"/>
  <c r="L40" i="3"/>
  <c r="K40" i="3"/>
  <c r="J40" i="3"/>
  <c r="I40" i="3"/>
  <c r="H40" i="3"/>
  <c r="P40" i="3" s="1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S37" i="3"/>
  <c r="R37" i="3"/>
  <c r="Q37" i="3"/>
  <c r="P37" i="3"/>
  <c r="E37" i="3"/>
  <c r="U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M33" i="3"/>
  <c r="S33" i="3" s="1"/>
  <c r="L33" i="3"/>
  <c r="R33" i="3" s="1"/>
  <c r="K33" i="3"/>
  <c r="J33" i="3"/>
  <c r="I33" i="3"/>
  <c r="H33" i="3"/>
  <c r="G33" i="3"/>
  <c r="F33" i="3"/>
  <c r="C33" i="3"/>
  <c r="B33" i="3"/>
  <c r="U32" i="3"/>
  <c r="S32" i="3"/>
  <c r="R32" i="3"/>
  <c r="Q32" i="3"/>
  <c r="P32" i="3"/>
  <c r="T32" i="3" s="1"/>
  <c r="E32" i="3"/>
  <c r="V30" i="3"/>
  <c r="S30" i="3"/>
  <c r="O30" i="3"/>
  <c r="N30" i="3"/>
  <c r="M30" i="3"/>
  <c r="L30" i="3"/>
  <c r="R30" i="3" s="1"/>
  <c r="K30" i="3"/>
  <c r="J30" i="3"/>
  <c r="I30" i="3"/>
  <c r="Q30" i="3" s="1"/>
  <c r="H30" i="3"/>
  <c r="P30" i="3" s="1"/>
  <c r="G30" i="3"/>
  <c r="F30" i="3"/>
  <c r="C30" i="3"/>
  <c r="B30" i="3"/>
  <c r="E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U26" i="3"/>
  <c r="S26" i="3"/>
  <c r="R26" i="3"/>
  <c r="Q26" i="3"/>
  <c r="P26" i="3"/>
  <c r="E26" i="3"/>
  <c r="T26" i="3" s="1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U23" i="3" s="1"/>
  <c r="U22" i="3"/>
  <c r="T22" i="3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U19" i="3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S17" i="3"/>
  <c r="R17" i="3"/>
  <c r="Q17" i="3"/>
  <c r="P17" i="3"/>
  <c r="E17" i="3"/>
  <c r="U17" i="3" s="1"/>
  <c r="V15" i="3"/>
  <c r="O15" i="3"/>
  <c r="N15" i="3"/>
  <c r="M15" i="3"/>
  <c r="S15" i="3" s="1"/>
  <c r="L15" i="3"/>
  <c r="R15" i="3" s="1"/>
  <c r="K15" i="3"/>
  <c r="J15" i="3"/>
  <c r="I15" i="3"/>
  <c r="H15" i="3"/>
  <c r="G15" i="3"/>
  <c r="F15" i="3"/>
  <c r="E15" i="3"/>
  <c r="C15" i="3"/>
  <c r="B15" i="3"/>
  <c r="S14" i="3"/>
  <c r="R14" i="3"/>
  <c r="Q14" i="3"/>
  <c r="P14" i="3"/>
  <c r="E14" i="3"/>
  <c r="S13" i="3"/>
  <c r="R13" i="3"/>
  <c r="Q13" i="3"/>
  <c r="P13" i="3"/>
  <c r="E13" i="3"/>
  <c r="U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U10" i="3" s="1"/>
  <c r="P10" i="3"/>
  <c r="E10" i="3"/>
  <c r="S9" i="3"/>
  <c r="R9" i="3"/>
  <c r="Q9" i="3"/>
  <c r="P9" i="3"/>
  <c r="E9" i="3"/>
  <c r="S94" i="2"/>
  <c r="R94" i="2"/>
  <c r="Q94" i="2"/>
  <c r="P94" i="2"/>
  <c r="E94" i="2"/>
  <c r="U94" i="2" s="1"/>
  <c r="S93" i="2"/>
  <c r="R93" i="2"/>
  <c r="Q93" i="2"/>
  <c r="P93" i="2"/>
  <c r="E93" i="2"/>
  <c r="U92" i="2"/>
  <c r="T92" i="2"/>
  <c r="S92" i="2"/>
  <c r="R92" i="2"/>
  <c r="Q92" i="2"/>
  <c r="P92" i="2"/>
  <c r="E92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U88" i="2"/>
  <c r="T88" i="2"/>
  <c r="S88" i="2"/>
  <c r="R88" i="2"/>
  <c r="Q88" i="2"/>
  <c r="P88" i="2"/>
  <c r="E88" i="2"/>
  <c r="S87" i="2"/>
  <c r="R87" i="2"/>
  <c r="Q87" i="2"/>
  <c r="P87" i="2"/>
  <c r="E87" i="2"/>
  <c r="U87" i="2" s="1"/>
  <c r="W73" i="2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V72" i="2"/>
  <c r="O72" i="2"/>
  <c r="N72" i="2"/>
  <c r="M72" i="2"/>
  <c r="S72" i="2" s="1"/>
  <c r="L72" i="2"/>
  <c r="R72" i="2" s="1"/>
  <c r="K72" i="2"/>
  <c r="J72" i="2"/>
  <c r="I72" i="2"/>
  <c r="H72" i="2"/>
  <c r="G72" i="2"/>
  <c r="F72" i="2"/>
  <c r="C72" i="2"/>
  <c r="B72" i="2"/>
  <c r="V71" i="2"/>
  <c r="S71" i="2"/>
  <c r="R71" i="2"/>
  <c r="O71" i="2"/>
  <c r="N71" i="2"/>
  <c r="M71" i="2"/>
  <c r="L71" i="2"/>
  <c r="K71" i="2"/>
  <c r="J71" i="2"/>
  <c r="I71" i="2"/>
  <c r="Q71" i="2" s="1"/>
  <c r="H71" i="2"/>
  <c r="P71" i="2" s="1"/>
  <c r="G71" i="2"/>
  <c r="F71" i="2"/>
  <c r="C71" i="2"/>
  <c r="B71" i="2"/>
  <c r="E71" i="2" s="1"/>
  <c r="S70" i="2"/>
  <c r="R70" i="2"/>
  <c r="Q70" i="2"/>
  <c r="P70" i="2"/>
  <c r="E70" i="2"/>
  <c r="T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P66" i="2" s="1"/>
  <c r="G66" i="2"/>
  <c r="F66" i="2"/>
  <c r="C66" i="2"/>
  <c r="B66" i="2"/>
  <c r="E66" i="2" s="1"/>
  <c r="S65" i="2"/>
  <c r="R65" i="2"/>
  <c r="Q65" i="2"/>
  <c r="U65" i="2" s="1"/>
  <c r="P65" i="2"/>
  <c r="T65" i="2" s="1"/>
  <c r="E65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U61" i="2"/>
  <c r="S61" i="2"/>
  <c r="R61" i="2"/>
  <c r="Q61" i="2"/>
  <c r="P61" i="2"/>
  <c r="E61" i="2"/>
  <c r="T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U55" i="2"/>
  <c r="S55" i="2"/>
  <c r="R55" i="2"/>
  <c r="Q55" i="2"/>
  <c r="P55" i="2"/>
  <c r="E55" i="2"/>
  <c r="T55" i="2" s="1"/>
  <c r="V53" i="2"/>
  <c r="S53" i="2"/>
  <c r="O53" i="2"/>
  <c r="N53" i="2"/>
  <c r="M53" i="2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V40" i="2"/>
  <c r="R40" i="2"/>
  <c r="O40" i="2"/>
  <c r="N40" i="2"/>
  <c r="M40" i="2"/>
  <c r="S40" i="2" s="1"/>
  <c r="L40" i="2"/>
  <c r="K40" i="2"/>
  <c r="J40" i="2"/>
  <c r="I40" i="2"/>
  <c r="H40" i="2"/>
  <c r="P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T35" i="2"/>
  <c r="S35" i="2"/>
  <c r="R35" i="2"/>
  <c r="Q35" i="2"/>
  <c r="P35" i="2"/>
  <c r="E35" i="2"/>
  <c r="V33" i="2"/>
  <c r="O33" i="2"/>
  <c r="N33" i="2"/>
  <c r="M33" i="2"/>
  <c r="S33" i="2" s="1"/>
  <c r="L33" i="2"/>
  <c r="R33" i="2" s="1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E32" i="2"/>
  <c r="U32" i="2" s="1"/>
  <c r="V30" i="2"/>
  <c r="R30" i="2"/>
  <c r="O30" i="2"/>
  <c r="N30" i="2"/>
  <c r="M30" i="2"/>
  <c r="S30" i="2" s="1"/>
  <c r="L30" i="2"/>
  <c r="K30" i="2"/>
  <c r="J30" i="2"/>
  <c r="I30" i="2"/>
  <c r="H30" i="2"/>
  <c r="G30" i="2"/>
  <c r="F30" i="2"/>
  <c r="C30" i="2"/>
  <c r="B30" i="2"/>
  <c r="E30" i="2" s="1"/>
  <c r="U29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T27" i="2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U17" i="2"/>
  <c r="T17" i="2"/>
  <c r="S17" i="2"/>
  <c r="R17" i="2"/>
  <c r="Q17" i="2"/>
  <c r="P17" i="2"/>
  <c r="E17" i="2"/>
  <c r="W15" i="2"/>
  <c r="V15" i="2"/>
  <c r="R15" i="2"/>
  <c r="O15" i="2"/>
  <c r="N15" i="2"/>
  <c r="M15" i="2"/>
  <c r="L15" i="2"/>
  <c r="K15" i="2"/>
  <c r="J15" i="2"/>
  <c r="I15" i="2"/>
  <c r="H15" i="2"/>
  <c r="P15" i="2" s="1"/>
  <c r="G15" i="2"/>
  <c r="F15" i="2"/>
  <c r="C15" i="2"/>
  <c r="B15" i="2"/>
  <c r="E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S9" i="2"/>
  <c r="R9" i="2"/>
  <c r="Q9" i="2"/>
  <c r="P9" i="2"/>
  <c r="E9" i="2"/>
  <c r="U9" i="2" s="1"/>
  <c r="S94" i="1"/>
  <c r="R94" i="1"/>
  <c r="Q94" i="1"/>
  <c r="P94" i="1"/>
  <c r="E94" i="1"/>
  <c r="U94" i="1" s="1"/>
  <c r="S93" i="1"/>
  <c r="R93" i="1"/>
  <c r="Q93" i="1"/>
  <c r="P93" i="1"/>
  <c r="E93" i="1"/>
  <c r="U93" i="1" s="1"/>
  <c r="T92" i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W73" i="1"/>
  <c r="V73" i="1"/>
  <c r="O73" i="1"/>
  <c r="N73" i="1"/>
  <c r="M73" i="1"/>
  <c r="L73" i="1"/>
  <c r="R73" i="1" s="1"/>
  <c r="K73" i="1"/>
  <c r="J73" i="1"/>
  <c r="I73" i="1"/>
  <c r="H73" i="1"/>
  <c r="G73" i="1"/>
  <c r="F73" i="1"/>
  <c r="C73" i="1"/>
  <c r="B73" i="1"/>
  <c r="V72" i="1"/>
  <c r="S72" i="1"/>
  <c r="O72" i="1"/>
  <c r="N72" i="1"/>
  <c r="M72" i="1"/>
  <c r="L72" i="1"/>
  <c r="R72" i="1" s="1"/>
  <c r="K72" i="1"/>
  <c r="J72" i="1"/>
  <c r="I72" i="1"/>
  <c r="Q72" i="1" s="1"/>
  <c r="H72" i="1"/>
  <c r="P72" i="1" s="1"/>
  <c r="G72" i="1"/>
  <c r="F72" i="1"/>
  <c r="C72" i="1"/>
  <c r="B72" i="1"/>
  <c r="V71" i="1"/>
  <c r="S71" i="1"/>
  <c r="O71" i="1"/>
  <c r="N71" i="1"/>
  <c r="M71" i="1"/>
  <c r="L71" i="1"/>
  <c r="R71" i="1" s="1"/>
  <c r="K71" i="1"/>
  <c r="J71" i="1"/>
  <c r="I71" i="1"/>
  <c r="H71" i="1"/>
  <c r="G71" i="1"/>
  <c r="F71" i="1"/>
  <c r="C71" i="1"/>
  <c r="B71" i="1"/>
  <c r="S70" i="1"/>
  <c r="R70" i="1"/>
  <c r="Q70" i="1"/>
  <c r="P70" i="1"/>
  <c r="E70" i="1"/>
  <c r="U70" i="1" s="1"/>
  <c r="U69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S66" i="1" s="1"/>
  <c r="N66" i="1"/>
  <c r="M66" i="1"/>
  <c r="L66" i="1"/>
  <c r="K66" i="1"/>
  <c r="J66" i="1"/>
  <c r="I66" i="1"/>
  <c r="H66" i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T55" i="1"/>
  <c r="S55" i="1"/>
  <c r="R55" i="1"/>
  <c r="Q55" i="1"/>
  <c r="P55" i="1"/>
  <c r="E55" i="1"/>
  <c r="V53" i="1"/>
  <c r="O53" i="1"/>
  <c r="N53" i="1"/>
  <c r="M53" i="1"/>
  <c r="S53" i="1" s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U47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U44" i="1" s="1"/>
  <c r="S43" i="1"/>
  <c r="R43" i="1"/>
  <c r="Q43" i="1"/>
  <c r="P43" i="1"/>
  <c r="T43" i="1" s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U35" i="1"/>
  <c r="S35" i="1"/>
  <c r="R35" i="1"/>
  <c r="Q35" i="1"/>
  <c r="P35" i="1"/>
  <c r="E35" i="1"/>
  <c r="T35" i="1" s="1"/>
  <c r="V33" i="1"/>
  <c r="S33" i="1"/>
  <c r="R33" i="1"/>
  <c r="O33" i="1"/>
  <c r="N33" i="1"/>
  <c r="M33" i="1"/>
  <c r="L33" i="1"/>
  <c r="K33" i="1"/>
  <c r="J33" i="1"/>
  <c r="I33" i="1"/>
  <c r="Q33" i="1" s="1"/>
  <c r="H33" i="1"/>
  <c r="G33" i="1"/>
  <c r="F33" i="1"/>
  <c r="C33" i="1"/>
  <c r="B33" i="1"/>
  <c r="U32" i="1"/>
  <c r="S32" i="1"/>
  <c r="R32" i="1"/>
  <c r="Q32" i="1"/>
  <c r="P32" i="1"/>
  <c r="E32" i="1"/>
  <c r="T32" i="1" s="1"/>
  <c r="V30" i="1"/>
  <c r="O30" i="1"/>
  <c r="N30" i="1"/>
  <c r="M30" i="1"/>
  <c r="S30" i="1" s="1"/>
  <c r="L30" i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U29" i="1" s="1"/>
  <c r="U28" i="1"/>
  <c r="S28" i="1"/>
  <c r="R28" i="1"/>
  <c r="Q28" i="1"/>
  <c r="P28" i="1"/>
  <c r="E28" i="1"/>
  <c r="U27" i="1"/>
  <c r="T27" i="1"/>
  <c r="S27" i="1"/>
  <c r="R27" i="1"/>
  <c r="Q27" i="1"/>
  <c r="P27" i="1"/>
  <c r="E27" i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B24" i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T21" i="1" s="1"/>
  <c r="S20" i="1"/>
  <c r="R20" i="1"/>
  <c r="Q20" i="1"/>
  <c r="P20" i="1"/>
  <c r="T20" i="1" s="1"/>
  <c r="E20" i="1"/>
  <c r="U20" i="1" s="1"/>
  <c r="S19" i="1"/>
  <c r="R19" i="1"/>
  <c r="Q19" i="1"/>
  <c r="P19" i="1"/>
  <c r="E19" i="1"/>
  <c r="U19" i="1" s="1"/>
  <c r="U18" i="1"/>
  <c r="T18" i="1"/>
  <c r="S18" i="1"/>
  <c r="R18" i="1"/>
  <c r="Q18" i="1"/>
  <c r="P18" i="1"/>
  <c r="E18" i="1"/>
  <c r="S17" i="1"/>
  <c r="R17" i="1"/>
  <c r="Q17" i="1"/>
  <c r="P17" i="1"/>
  <c r="E17" i="1"/>
  <c r="U17" i="1" s="1"/>
  <c r="W15" i="1"/>
  <c r="V15" i="1"/>
  <c r="O15" i="1"/>
  <c r="N15" i="1"/>
  <c r="M15" i="1"/>
  <c r="L15" i="1"/>
  <c r="R15" i="1" s="1"/>
  <c r="K15" i="1"/>
  <c r="J15" i="1"/>
  <c r="I15" i="1"/>
  <c r="H15" i="1"/>
  <c r="G15" i="1"/>
  <c r="F15" i="1"/>
  <c r="C15" i="1"/>
  <c r="B15" i="1"/>
  <c r="E15" i="1" s="1"/>
  <c r="S14" i="1"/>
  <c r="R14" i="1"/>
  <c r="Q14" i="1"/>
  <c r="P14" i="1"/>
  <c r="E14" i="1"/>
  <c r="S13" i="1"/>
  <c r="R13" i="1"/>
  <c r="Q13" i="1"/>
  <c r="U13" i="1" s="1"/>
  <c r="P13" i="1"/>
  <c r="T13" i="1" s="1"/>
  <c r="E13" i="1"/>
  <c r="S12" i="1"/>
  <c r="R12" i="1"/>
  <c r="Q12" i="1"/>
  <c r="P12" i="1"/>
  <c r="E12" i="1"/>
  <c r="U12" i="1" s="1"/>
  <c r="T11" i="1"/>
  <c r="S11" i="1"/>
  <c r="R11" i="1"/>
  <c r="Q11" i="1"/>
  <c r="P11" i="1"/>
  <c r="E11" i="1"/>
  <c r="U10" i="1"/>
  <c r="S10" i="1"/>
  <c r="R10" i="1"/>
  <c r="Q10" i="1"/>
  <c r="P10" i="1"/>
  <c r="E10" i="1"/>
  <c r="T10" i="1" s="1"/>
  <c r="S9" i="1"/>
  <c r="R9" i="1"/>
  <c r="Q9" i="1"/>
  <c r="U9" i="1" s="1"/>
  <c r="P9" i="1"/>
  <c r="T9" i="1" s="1"/>
  <c r="E9" i="1"/>
  <c r="T19" i="8" l="1"/>
  <c r="U19" i="8"/>
  <c r="E59" i="2"/>
  <c r="E73" i="2"/>
  <c r="T93" i="2"/>
  <c r="U93" i="2"/>
  <c r="U64" i="4"/>
  <c r="T64" i="4"/>
  <c r="E30" i="5"/>
  <c r="T62" i="5"/>
  <c r="U62" i="5"/>
  <c r="T12" i="6"/>
  <c r="U12" i="6"/>
  <c r="U38" i="9"/>
  <c r="T38" i="9"/>
  <c r="U55" i="7"/>
  <c r="T55" i="7"/>
  <c r="T63" i="9"/>
  <c r="U63" i="9"/>
  <c r="P71" i="1"/>
  <c r="Q15" i="2"/>
  <c r="P30" i="2"/>
  <c r="T46" i="7"/>
  <c r="U46" i="7"/>
  <c r="T50" i="8"/>
  <c r="U50" i="8"/>
  <c r="U110" i="5"/>
  <c r="T110" i="5"/>
  <c r="U11" i="1"/>
  <c r="U14" i="1"/>
  <c r="S15" i="1"/>
  <c r="P24" i="1"/>
  <c r="T28" i="1"/>
  <c r="P30" i="1"/>
  <c r="E33" i="1"/>
  <c r="S40" i="1"/>
  <c r="Q53" i="1"/>
  <c r="U53" i="1" s="1"/>
  <c r="Q66" i="1"/>
  <c r="U66" i="1" s="1"/>
  <c r="Q71" i="1"/>
  <c r="S73" i="1"/>
  <c r="T88" i="1"/>
  <c r="P24" i="2"/>
  <c r="Q30" i="2"/>
  <c r="S67" i="2"/>
  <c r="T38" i="3"/>
  <c r="U38" i="3"/>
  <c r="E33" i="4"/>
  <c r="T12" i="5"/>
  <c r="U12" i="5"/>
  <c r="Q71" i="5"/>
  <c r="T91" i="5"/>
  <c r="U91" i="5"/>
  <c r="U28" i="6"/>
  <c r="T92" i="8"/>
  <c r="U92" i="8"/>
  <c r="E30" i="9"/>
  <c r="U30" i="9" s="1"/>
  <c r="U99" i="7"/>
  <c r="T99" i="7"/>
  <c r="P66" i="1"/>
  <c r="U20" i="3"/>
  <c r="T20" i="3"/>
  <c r="U37" i="7"/>
  <c r="T37" i="7"/>
  <c r="U48" i="9"/>
  <c r="T48" i="9"/>
  <c r="Q24" i="1"/>
  <c r="Q30" i="1"/>
  <c r="T37" i="1"/>
  <c r="R40" i="1"/>
  <c r="T49" i="1"/>
  <c r="T61" i="1"/>
  <c r="E72" i="1"/>
  <c r="Q24" i="2"/>
  <c r="Q40" i="2"/>
  <c r="U70" i="2"/>
  <c r="E72" i="2"/>
  <c r="T48" i="3"/>
  <c r="U48" i="3"/>
  <c r="U29" i="5"/>
  <c r="T29" i="5"/>
  <c r="U61" i="5"/>
  <c r="T61" i="5"/>
  <c r="T56" i="6"/>
  <c r="U56" i="6"/>
  <c r="T10" i="7"/>
  <c r="U10" i="7"/>
  <c r="U26" i="9"/>
  <c r="T26" i="9"/>
  <c r="S40" i="9"/>
  <c r="U108" i="5"/>
  <c r="T108" i="5"/>
  <c r="P59" i="1"/>
  <c r="T65" i="1"/>
  <c r="U87" i="1"/>
  <c r="T19" i="2"/>
  <c r="P33" i="2"/>
  <c r="T33" i="2" s="1"/>
  <c r="T43" i="2"/>
  <c r="T51" i="2"/>
  <c r="T69" i="2"/>
  <c r="T14" i="3"/>
  <c r="U14" i="3"/>
  <c r="T56" i="7"/>
  <c r="U56" i="7"/>
  <c r="U63" i="7"/>
  <c r="T63" i="7"/>
  <c r="U10" i="8"/>
  <c r="T10" i="8"/>
  <c r="U23" i="8"/>
  <c r="T23" i="8"/>
  <c r="U49" i="8"/>
  <c r="T49" i="8"/>
  <c r="U91" i="9"/>
  <c r="T91" i="9"/>
  <c r="Q66" i="2"/>
  <c r="U52" i="3"/>
  <c r="T52" i="3"/>
  <c r="T37" i="4"/>
  <c r="U37" i="4"/>
  <c r="T11" i="8"/>
  <c r="U11" i="8"/>
  <c r="U12" i="9"/>
  <c r="T12" i="9"/>
  <c r="U35" i="9"/>
  <c r="P15" i="1"/>
  <c r="Q15" i="1"/>
  <c r="U15" i="1" s="1"/>
  <c r="U38" i="1"/>
  <c r="U23" i="1"/>
  <c r="T29" i="1"/>
  <c r="U36" i="1"/>
  <c r="P40" i="1"/>
  <c r="U43" i="1"/>
  <c r="U48" i="1"/>
  <c r="R53" i="1"/>
  <c r="E66" i="1"/>
  <c r="R66" i="1"/>
  <c r="E71" i="1"/>
  <c r="T90" i="1"/>
  <c r="T94" i="1"/>
  <c r="U10" i="2"/>
  <c r="T12" i="2"/>
  <c r="S15" i="2"/>
  <c r="T23" i="2"/>
  <c r="Q33" i="2"/>
  <c r="T37" i="2"/>
  <c r="T47" i="2"/>
  <c r="S66" i="2"/>
  <c r="E33" i="3"/>
  <c r="T46" i="5"/>
  <c r="U46" i="5"/>
  <c r="T17" i="6"/>
  <c r="U17" i="6"/>
  <c r="T88" i="6"/>
  <c r="U88" i="6"/>
  <c r="R73" i="7"/>
  <c r="T46" i="8"/>
  <c r="U46" i="8"/>
  <c r="U88" i="8"/>
  <c r="T88" i="8"/>
  <c r="T39" i="9"/>
  <c r="U39" i="9"/>
  <c r="T88" i="9"/>
  <c r="U88" i="9"/>
  <c r="T22" i="7"/>
  <c r="U22" i="7"/>
  <c r="U27" i="7"/>
  <c r="T27" i="7"/>
  <c r="E24" i="1"/>
  <c r="U24" i="1" s="1"/>
  <c r="E30" i="1"/>
  <c r="R30" i="1"/>
  <c r="P33" i="1"/>
  <c r="Q40" i="1"/>
  <c r="U64" i="1"/>
  <c r="E24" i="2"/>
  <c r="U24" i="2" s="1"/>
  <c r="R66" i="2"/>
  <c r="U44" i="3"/>
  <c r="T44" i="3"/>
  <c r="U23" i="4"/>
  <c r="T23" i="4"/>
  <c r="U70" i="5"/>
  <c r="T70" i="5"/>
  <c r="U69" i="6"/>
  <c r="T69" i="6"/>
  <c r="T89" i="7"/>
  <c r="U89" i="7"/>
  <c r="T42" i="8"/>
  <c r="U42" i="8"/>
  <c r="T107" i="9"/>
  <c r="U107" i="9"/>
  <c r="Q72" i="2"/>
  <c r="Q33" i="3"/>
  <c r="E71" i="3"/>
  <c r="U44" i="4"/>
  <c r="P53" i="4"/>
  <c r="E59" i="4"/>
  <c r="R66" i="4"/>
  <c r="P71" i="4"/>
  <c r="Q72" i="4"/>
  <c r="Q30" i="5"/>
  <c r="T32" i="5"/>
  <c r="T36" i="5"/>
  <c r="S67" i="5"/>
  <c r="E71" i="5"/>
  <c r="S73" i="5"/>
  <c r="U10" i="6"/>
  <c r="T65" i="6"/>
  <c r="R73" i="6"/>
  <c r="E15" i="7"/>
  <c r="E33" i="7"/>
  <c r="U38" i="7"/>
  <c r="Q40" i="7"/>
  <c r="T65" i="7"/>
  <c r="P71" i="7"/>
  <c r="Q72" i="7"/>
  <c r="U21" i="8"/>
  <c r="R30" i="8"/>
  <c r="T38" i="8"/>
  <c r="P40" i="8"/>
  <c r="P71" i="8"/>
  <c r="Q72" i="8"/>
  <c r="U11" i="9"/>
  <c r="S33" i="9"/>
  <c r="U36" i="9"/>
  <c r="E40" i="9"/>
  <c r="S66" i="9"/>
  <c r="Q72" i="9"/>
  <c r="R73" i="9"/>
  <c r="U97" i="1"/>
  <c r="T111" i="1"/>
  <c r="S96" i="9"/>
  <c r="U97" i="5"/>
  <c r="R73" i="2"/>
  <c r="U11" i="3"/>
  <c r="E24" i="3"/>
  <c r="E53" i="3"/>
  <c r="R53" i="3"/>
  <c r="E66" i="3"/>
  <c r="R66" i="3"/>
  <c r="U20" i="4"/>
  <c r="E24" i="4"/>
  <c r="T24" i="4" s="1"/>
  <c r="S30" i="4"/>
  <c r="Q53" i="4"/>
  <c r="Q71" i="4"/>
  <c r="R73" i="4"/>
  <c r="T10" i="5"/>
  <c r="Q15" i="5"/>
  <c r="U15" i="5" s="1"/>
  <c r="P33" i="5"/>
  <c r="P59" i="5"/>
  <c r="T13" i="6"/>
  <c r="P15" i="6"/>
  <c r="P33" i="6"/>
  <c r="P71" i="6"/>
  <c r="S73" i="6"/>
  <c r="P40" i="7"/>
  <c r="T40" i="7" s="1"/>
  <c r="P66" i="7"/>
  <c r="Q71" i="7"/>
  <c r="E73" i="7"/>
  <c r="Q66" i="8"/>
  <c r="E67" i="8"/>
  <c r="R67" i="8"/>
  <c r="Q71" i="8"/>
  <c r="S73" i="8"/>
  <c r="U10" i="9"/>
  <c r="U13" i="9"/>
  <c r="P24" i="9"/>
  <c r="P33" i="9"/>
  <c r="P66" i="9"/>
  <c r="P71" i="9"/>
  <c r="S73" i="9"/>
  <c r="E80" i="4"/>
  <c r="T98" i="9"/>
  <c r="U98" i="8"/>
  <c r="T28" i="3"/>
  <c r="Q40" i="3"/>
  <c r="U55" i="3"/>
  <c r="U65" i="3"/>
  <c r="P71" i="3"/>
  <c r="U88" i="3"/>
  <c r="U10" i="4"/>
  <c r="T17" i="4"/>
  <c r="T19" i="4"/>
  <c r="U26" i="4"/>
  <c r="P30" i="4"/>
  <c r="R15" i="5"/>
  <c r="U22" i="5"/>
  <c r="T27" i="5"/>
  <c r="S30" i="5"/>
  <c r="U58" i="5"/>
  <c r="R66" i="5"/>
  <c r="P71" i="5"/>
  <c r="P72" i="5"/>
  <c r="P40" i="6"/>
  <c r="Q15" i="7"/>
  <c r="U15" i="7" s="1"/>
  <c r="P24" i="7"/>
  <c r="E72" i="8"/>
  <c r="T90" i="8"/>
  <c r="P40" i="9"/>
  <c r="S67" i="9"/>
  <c r="E72" i="9"/>
  <c r="U94" i="9"/>
  <c r="E80" i="1"/>
  <c r="T103" i="1"/>
  <c r="T110" i="1"/>
  <c r="U98" i="5"/>
  <c r="U102" i="4"/>
  <c r="T90" i="2"/>
  <c r="T10" i="3"/>
  <c r="P24" i="3"/>
  <c r="T58" i="3"/>
  <c r="P66" i="3"/>
  <c r="T66" i="3" s="1"/>
  <c r="Q71" i="3"/>
  <c r="S15" i="4"/>
  <c r="P24" i="4"/>
  <c r="Q30" i="4"/>
  <c r="U36" i="4"/>
  <c r="U51" i="4"/>
  <c r="T9" i="5"/>
  <c r="U18" i="5"/>
  <c r="T28" i="5"/>
  <c r="R30" i="5"/>
  <c r="R33" i="5"/>
  <c r="U36" i="5"/>
  <c r="T38" i="5"/>
  <c r="T63" i="5"/>
  <c r="T65" i="5"/>
  <c r="E15" i="6"/>
  <c r="T20" i="6"/>
  <c r="P24" i="6"/>
  <c r="T24" i="6" s="1"/>
  <c r="U29" i="6"/>
  <c r="Q40" i="6"/>
  <c r="U65" i="6"/>
  <c r="Q73" i="6"/>
  <c r="U13" i="7"/>
  <c r="Q33" i="7"/>
  <c r="U33" i="7" s="1"/>
  <c r="P73" i="7"/>
  <c r="T94" i="7"/>
  <c r="T12" i="8"/>
  <c r="Q15" i="8"/>
  <c r="T21" i="8"/>
  <c r="T28" i="8"/>
  <c r="U38" i="8"/>
  <c r="T51" i="8"/>
  <c r="U69" i="8"/>
  <c r="Q73" i="8"/>
  <c r="U73" i="8" s="1"/>
  <c r="U19" i="9"/>
  <c r="T22" i="9"/>
  <c r="E33" i="9"/>
  <c r="T36" i="9"/>
  <c r="Q40" i="9"/>
  <c r="U40" i="9" s="1"/>
  <c r="E66" i="9"/>
  <c r="E80" i="5"/>
  <c r="T94" i="2"/>
  <c r="P15" i="3"/>
  <c r="Q24" i="3"/>
  <c r="U39" i="3"/>
  <c r="T62" i="3"/>
  <c r="Q66" i="3"/>
  <c r="U66" i="3" s="1"/>
  <c r="P15" i="4"/>
  <c r="T15" i="4" s="1"/>
  <c r="Q24" i="4"/>
  <c r="P33" i="4"/>
  <c r="T33" i="4" s="1"/>
  <c r="Q24" i="5"/>
  <c r="P53" i="5"/>
  <c r="P66" i="5"/>
  <c r="Q24" i="6"/>
  <c r="P67" i="7"/>
  <c r="Q73" i="7"/>
  <c r="P24" i="8"/>
  <c r="P33" i="8"/>
  <c r="T33" i="8" s="1"/>
  <c r="P30" i="9"/>
  <c r="P72" i="2"/>
  <c r="Q15" i="3"/>
  <c r="P33" i="3"/>
  <c r="E72" i="3"/>
  <c r="Q15" i="4"/>
  <c r="U15" i="4" s="1"/>
  <c r="Q33" i="4"/>
  <c r="S66" i="4"/>
  <c r="P72" i="4"/>
  <c r="P24" i="5"/>
  <c r="P30" i="5"/>
  <c r="E40" i="5"/>
  <c r="Q53" i="5"/>
  <c r="Q66" i="5"/>
  <c r="U66" i="5" s="1"/>
  <c r="R73" i="5"/>
  <c r="E53" i="6"/>
  <c r="Q72" i="6"/>
  <c r="R15" i="7"/>
  <c r="Q59" i="7"/>
  <c r="U65" i="7"/>
  <c r="P72" i="7"/>
  <c r="Q33" i="8"/>
  <c r="U33" i="8" s="1"/>
  <c r="Q53" i="8"/>
  <c r="T65" i="8"/>
  <c r="P72" i="8"/>
  <c r="S15" i="9"/>
  <c r="U28" i="9"/>
  <c r="Q30" i="9"/>
  <c r="U32" i="9"/>
  <c r="T65" i="9"/>
  <c r="P72" i="9"/>
  <c r="T99" i="1"/>
  <c r="T106" i="5"/>
  <c r="P53" i="9"/>
  <c r="Q53" i="9"/>
  <c r="E53" i="9"/>
  <c r="P73" i="9"/>
  <c r="T73" i="9" s="1"/>
  <c r="R67" i="9"/>
  <c r="Q73" i="9"/>
  <c r="U73" i="9" s="1"/>
  <c r="P59" i="9"/>
  <c r="Q59" i="9"/>
  <c r="P67" i="9"/>
  <c r="Q67" i="9"/>
  <c r="U67" i="9" s="1"/>
  <c r="E73" i="9"/>
  <c r="U99" i="9"/>
  <c r="T110" i="9"/>
  <c r="T102" i="9"/>
  <c r="T104" i="9"/>
  <c r="T106" i="9"/>
  <c r="P53" i="8"/>
  <c r="E53" i="8"/>
  <c r="E73" i="8"/>
  <c r="R73" i="8"/>
  <c r="P59" i="8"/>
  <c r="P67" i="8"/>
  <c r="R96" i="8"/>
  <c r="T100" i="8"/>
  <c r="P53" i="7"/>
  <c r="Q53" i="7"/>
  <c r="E53" i="7"/>
  <c r="E59" i="7"/>
  <c r="U59" i="7" s="1"/>
  <c r="T57" i="7"/>
  <c r="R67" i="7"/>
  <c r="U97" i="7"/>
  <c r="T107" i="7"/>
  <c r="U105" i="7"/>
  <c r="P53" i="6"/>
  <c r="Q53" i="6"/>
  <c r="E67" i="6"/>
  <c r="P59" i="6"/>
  <c r="P67" i="6"/>
  <c r="T67" i="6" s="1"/>
  <c r="E73" i="6"/>
  <c r="T58" i="6"/>
  <c r="Q67" i="6"/>
  <c r="U67" i="6" s="1"/>
  <c r="P73" i="6"/>
  <c r="T99" i="6"/>
  <c r="T101" i="6"/>
  <c r="T103" i="6"/>
  <c r="P73" i="5"/>
  <c r="T47" i="5"/>
  <c r="Q59" i="5"/>
  <c r="P67" i="5"/>
  <c r="E59" i="5"/>
  <c r="Q67" i="5"/>
  <c r="U67" i="5" s="1"/>
  <c r="Q73" i="5"/>
  <c r="U73" i="5" s="1"/>
  <c r="E67" i="5"/>
  <c r="R67" i="5"/>
  <c r="T102" i="5"/>
  <c r="T47" i="4"/>
  <c r="P59" i="4"/>
  <c r="S73" i="4"/>
  <c r="S67" i="4"/>
  <c r="P73" i="4"/>
  <c r="P67" i="4"/>
  <c r="T67" i="4" s="1"/>
  <c r="Q59" i="4"/>
  <c r="R96" i="4"/>
  <c r="U110" i="4"/>
  <c r="P67" i="3"/>
  <c r="P53" i="3"/>
  <c r="Q53" i="3"/>
  <c r="E67" i="3"/>
  <c r="R67" i="3"/>
  <c r="Q67" i="3"/>
  <c r="U67" i="3" s="1"/>
  <c r="P73" i="3"/>
  <c r="T73" i="3" s="1"/>
  <c r="Q73" i="3"/>
  <c r="U73" i="3" s="1"/>
  <c r="T98" i="3"/>
  <c r="T100" i="3"/>
  <c r="U109" i="3"/>
  <c r="E80" i="3"/>
  <c r="E53" i="2"/>
  <c r="Q73" i="2"/>
  <c r="P53" i="2"/>
  <c r="Q53" i="2"/>
  <c r="P59" i="2"/>
  <c r="Q59" i="2"/>
  <c r="P67" i="2"/>
  <c r="T67" i="2" s="1"/>
  <c r="S73" i="2"/>
  <c r="Q67" i="2"/>
  <c r="U67" i="2" s="1"/>
  <c r="P73" i="2"/>
  <c r="T57" i="2"/>
  <c r="E67" i="2"/>
  <c r="R67" i="2"/>
  <c r="T110" i="2"/>
  <c r="U97" i="2"/>
  <c r="T102" i="2"/>
  <c r="E67" i="1"/>
  <c r="R67" i="1"/>
  <c r="E53" i="1"/>
  <c r="P53" i="1"/>
  <c r="E73" i="1"/>
  <c r="Q59" i="1"/>
  <c r="S67" i="1"/>
  <c r="P73" i="1"/>
  <c r="T73" i="1" s="1"/>
  <c r="E59" i="1"/>
  <c r="U59" i="1" s="1"/>
  <c r="P67" i="1"/>
  <c r="T67" i="1" s="1"/>
  <c r="Q73" i="1"/>
  <c r="U73" i="1" s="1"/>
  <c r="T57" i="1"/>
  <c r="Q67" i="1"/>
  <c r="T102" i="1"/>
  <c r="T24" i="1"/>
  <c r="U30" i="1"/>
  <c r="T30" i="1"/>
  <c r="U33" i="2"/>
  <c r="U59" i="2"/>
  <c r="T59" i="2"/>
  <c r="U30" i="3"/>
  <c r="T30" i="3"/>
  <c r="U24" i="4"/>
  <c r="T24" i="8"/>
  <c r="U33" i="4"/>
  <c r="U33" i="1"/>
  <c r="T33" i="1"/>
  <c r="U24" i="3"/>
  <c r="T24" i="3"/>
  <c r="U30" i="2"/>
  <c r="T30" i="2"/>
  <c r="U50" i="5"/>
  <c r="T50" i="5"/>
  <c r="U24" i="7"/>
  <c r="T24" i="7"/>
  <c r="U72" i="7"/>
  <c r="T72" i="7"/>
  <c r="U71" i="7"/>
  <c r="T71" i="7"/>
  <c r="T69" i="7"/>
  <c r="T26" i="1"/>
  <c r="T46" i="1"/>
  <c r="T58" i="1"/>
  <c r="T62" i="1"/>
  <c r="T70" i="1"/>
  <c r="T93" i="1"/>
  <c r="T20" i="2"/>
  <c r="U40" i="2"/>
  <c r="T40" i="2"/>
  <c r="T44" i="2"/>
  <c r="T52" i="2"/>
  <c r="T56" i="2"/>
  <c r="T91" i="2"/>
  <c r="T13" i="3"/>
  <c r="T17" i="3"/>
  <c r="T29" i="3"/>
  <c r="T37" i="3"/>
  <c r="T49" i="3"/>
  <c r="T65" i="3"/>
  <c r="T94" i="3"/>
  <c r="T20" i="4"/>
  <c r="U40" i="4"/>
  <c r="T40" i="4"/>
  <c r="T44" i="4"/>
  <c r="T11" i="5"/>
  <c r="U87" i="5"/>
  <c r="T87" i="5"/>
  <c r="U93" i="5"/>
  <c r="U73" i="6"/>
  <c r="T73" i="6"/>
  <c r="U15" i="6"/>
  <c r="T15" i="6"/>
  <c r="U9" i="6"/>
  <c r="T9" i="6"/>
  <c r="U21" i="6"/>
  <c r="T21" i="6"/>
  <c r="T59" i="7"/>
  <c r="U64" i="7"/>
  <c r="T64" i="7"/>
  <c r="U91" i="7"/>
  <c r="U93" i="7"/>
  <c r="T93" i="7"/>
  <c r="U14" i="8"/>
  <c r="T14" i="8"/>
  <c r="U22" i="8"/>
  <c r="U35" i="8"/>
  <c r="T40" i="8"/>
  <c r="T35" i="8"/>
  <c r="U63" i="8"/>
  <c r="T63" i="8"/>
  <c r="U15" i="3"/>
  <c r="T15" i="3"/>
  <c r="T67" i="3"/>
  <c r="U21" i="1"/>
  <c r="U73" i="2"/>
  <c r="T73" i="2"/>
  <c r="U15" i="2"/>
  <c r="T15" i="2"/>
  <c r="U53" i="3"/>
  <c r="T53" i="3"/>
  <c r="Q73" i="4"/>
  <c r="P15" i="5"/>
  <c r="U24" i="6"/>
  <c r="U57" i="6"/>
  <c r="T57" i="6"/>
  <c r="U48" i="7"/>
  <c r="T48" i="7"/>
  <c r="P15" i="8"/>
  <c r="T30" i="7"/>
  <c r="U67" i="1"/>
  <c r="T15" i="1"/>
  <c r="T14" i="1"/>
  <c r="T19" i="1"/>
  <c r="U40" i="1"/>
  <c r="T40" i="1"/>
  <c r="T44" i="1"/>
  <c r="T52" i="1"/>
  <c r="T56" i="1"/>
  <c r="T91" i="1"/>
  <c r="T13" i="2"/>
  <c r="T18" i="2"/>
  <c r="T38" i="2"/>
  <c r="T42" i="2"/>
  <c r="T50" i="2"/>
  <c r="U66" i="2"/>
  <c r="T66" i="2"/>
  <c r="U72" i="2"/>
  <c r="T72" i="2"/>
  <c r="U71" i="2"/>
  <c r="T71" i="2"/>
  <c r="T89" i="2"/>
  <c r="T11" i="3"/>
  <c r="T23" i="3"/>
  <c r="T27" i="3"/>
  <c r="T35" i="3"/>
  <c r="T47" i="3"/>
  <c r="T63" i="3"/>
  <c r="T70" i="3"/>
  <c r="T92" i="3"/>
  <c r="U73" i="4"/>
  <c r="T73" i="4"/>
  <c r="T14" i="4"/>
  <c r="T18" i="4"/>
  <c r="T38" i="4"/>
  <c r="T42" i="4"/>
  <c r="T50" i="4"/>
  <c r="T57" i="4"/>
  <c r="U70" i="4"/>
  <c r="U92" i="4"/>
  <c r="U32" i="5"/>
  <c r="U38" i="5"/>
  <c r="U44" i="5"/>
  <c r="T44" i="5"/>
  <c r="U19" i="6"/>
  <c r="U39" i="6"/>
  <c r="Q59" i="6"/>
  <c r="U66" i="6"/>
  <c r="T66" i="6"/>
  <c r="U61" i="6"/>
  <c r="T61" i="6"/>
  <c r="P72" i="6"/>
  <c r="U26" i="7"/>
  <c r="U28" i="7"/>
  <c r="T28" i="7"/>
  <c r="U29" i="8"/>
  <c r="T29" i="8"/>
  <c r="Q40" i="8"/>
  <c r="U40" i="8" s="1"/>
  <c r="U30" i="4"/>
  <c r="T30" i="4"/>
  <c r="U53" i="6"/>
  <c r="T53" i="6"/>
  <c r="T43" i="6"/>
  <c r="Q67" i="4"/>
  <c r="U67" i="4" s="1"/>
  <c r="U93" i="4"/>
  <c r="T93" i="4"/>
  <c r="U59" i="5"/>
  <c r="T59" i="5"/>
  <c r="Q24" i="7"/>
  <c r="Q30" i="7"/>
  <c r="U30" i="7" s="1"/>
  <c r="U32" i="7"/>
  <c r="T32" i="7"/>
  <c r="P59" i="7"/>
  <c r="U9" i="8"/>
  <c r="U13" i="8"/>
  <c r="T13" i="8"/>
  <c r="U59" i="3"/>
  <c r="T59" i="3"/>
  <c r="U30" i="5"/>
  <c r="T30" i="5"/>
  <c r="U30" i="8"/>
  <c r="T12" i="1"/>
  <c r="T17" i="1"/>
  <c r="T38" i="1"/>
  <c r="T42" i="1"/>
  <c r="T50" i="1"/>
  <c r="T66" i="1"/>
  <c r="U72" i="1"/>
  <c r="T72" i="1"/>
  <c r="U71" i="1"/>
  <c r="T71" i="1"/>
  <c r="T89" i="1"/>
  <c r="T11" i="2"/>
  <c r="T28" i="2"/>
  <c r="T32" i="2"/>
  <c r="T36" i="2"/>
  <c r="U53" i="2"/>
  <c r="T53" i="2"/>
  <c r="T48" i="2"/>
  <c r="T64" i="2"/>
  <c r="T87" i="2"/>
  <c r="T9" i="3"/>
  <c r="T21" i="3"/>
  <c r="T45" i="3"/>
  <c r="T57" i="3"/>
  <c r="T61" i="3"/>
  <c r="T90" i="3"/>
  <c r="T12" i="4"/>
  <c r="T28" i="4"/>
  <c r="T32" i="4"/>
  <c r="T36" i="4"/>
  <c r="U53" i="4"/>
  <c r="T53" i="4"/>
  <c r="T48" i="4"/>
  <c r="T56" i="4"/>
  <c r="U66" i="4"/>
  <c r="T66" i="4"/>
  <c r="E73" i="4"/>
  <c r="T90" i="4"/>
  <c r="U14" i="5"/>
  <c r="U33" i="5"/>
  <c r="T33" i="5"/>
  <c r="U42" i="5"/>
  <c r="U43" i="6"/>
  <c r="U45" i="6"/>
  <c r="T45" i="6"/>
  <c r="U51" i="6"/>
  <c r="P33" i="7"/>
  <c r="T33" i="7" s="1"/>
  <c r="U69" i="7"/>
  <c r="U27" i="8"/>
  <c r="U9" i="3"/>
  <c r="U33" i="3"/>
  <c r="T33" i="3"/>
  <c r="U40" i="3"/>
  <c r="T40" i="3"/>
  <c r="U61" i="3"/>
  <c r="U59" i="4"/>
  <c r="T59" i="4"/>
  <c r="U20" i="5"/>
  <c r="T20" i="5"/>
  <c r="U24" i="5"/>
  <c r="T24" i="5"/>
  <c r="U90" i="6"/>
  <c r="T90" i="6"/>
  <c r="U12" i="7"/>
  <c r="T12" i="7"/>
  <c r="U36" i="7"/>
  <c r="T36" i="7"/>
  <c r="R15" i="8"/>
  <c r="T53" i="1"/>
  <c r="T9" i="2"/>
  <c r="U35" i="2"/>
  <c r="T43" i="3"/>
  <c r="U72" i="3"/>
  <c r="T72" i="3"/>
  <c r="U71" i="3"/>
  <c r="T71" i="3"/>
  <c r="U35" i="4"/>
  <c r="U55" i="4"/>
  <c r="E67" i="4"/>
  <c r="T89" i="4"/>
  <c r="Q40" i="5"/>
  <c r="U40" i="5" s="1"/>
  <c r="U30" i="6"/>
  <c r="T30" i="6"/>
  <c r="U59" i="6"/>
  <c r="T59" i="6"/>
  <c r="E72" i="6"/>
  <c r="U58" i="7"/>
  <c r="Q67" i="7"/>
  <c r="U67" i="7" s="1"/>
  <c r="Q24" i="8"/>
  <c r="U24" i="8" s="1"/>
  <c r="U32" i="8"/>
  <c r="T32" i="8"/>
  <c r="T40" i="5"/>
  <c r="T52" i="5"/>
  <c r="T56" i="5"/>
  <c r="T89" i="5"/>
  <c r="T11" i="6"/>
  <c r="T23" i="6"/>
  <c r="T27" i="6"/>
  <c r="T35" i="6"/>
  <c r="T47" i="6"/>
  <c r="T63" i="6"/>
  <c r="T70" i="6"/>
  <c r="T92" i="6"/>
  <c r="T15" i="7"/>
  <c r="T67" i="7"/>
  <c r="U73" i="7"/>
  <c r="T73" i="7"/>
  <c r="T14" i="7"/>
  <c r="T18" i="7"/>
  <c r="T38" i="7"/>
  <c r="T42" i="7"/>
  <c r="T50" i="7"/>
  <c r="U66" i="7"/>
  <c r="T66" i="7"/>
  <c r="T87" i="7"/>
  <c r="T9" i="8"/>
  <c r="U36" i="8"/>
  <c r="U66" i="8"/>
  <c r="T19" i="5"/>
  <c r="T39" i="5"/>
  <c r="T43" i="5"/>
  <c r="T51" i="5"/>
  <c r="T55" i="5"/>
  <c r="U72" i="5"/>
  <c r="T72" i="5"/>
  <c r="U71" i="5"/>
  <c r="T71" i="5"/>
  <c r="P30" i="8"/>
  <c r="T30" i="8" s="1"/>
  <c r="U48" i="8"/>
  <c r="T48" i="8"/>
  <c r="U59" i="8"/>
  <c r="T59" i="8"/>
  <c r="Q67" i="8"/>
  <c r="U67" i="8" s="1"/>
  <c r="P73" i="8"/>
  <c r="T73" i="8" s="1"/>
  <c r="U9" i="9"/>
  <c r="T9" i="9"/>
  <c r="T67" i="9"/>
  <c r="U15" i="9"/>
  <c r="T15" i="9"/>
  <c r="T73" i="5"/>
  <c r="T67" i="5"/>
  <c r="T15" i="5"/>
  <c r="T66" i="5"/>
  <c r="U53" i="7"/>
  <c r="T53" i="7"/>
  <c r="U53" i="8"/>
  <c r="U64" i="8"/>
  <c r="T64" i="8"/>
  <c r="P66" i="8"/>
  <c r="T66" i="8" s="1"/>
  <c r="U33" i="9"/>
  <c r="T33" i="9"/>
  <c r="U33" i="6"/>
  <c r="T33" i="6"/>
  <c r="U40" i="6"/>
  <c r="T40" i="6"/>
  <c r="U15" i="8"/>
  <c r="T15" i="8"/>
  <c r="T67" i="8"/>
  <c r="U87" i="8"/>
  <c r="T87" i="8"/>
  <c r="U24" i="9"/>
  <c r="U53" i="5"/>
  <c r="T53" i="5"/>
  <c r="U72" i="6"/>
  <c r="T72" i="6"/>
  <c r="U71" i="6"/>
  <c r="T71" i="6"/>
  <c r="U47" i="8"/>
  <c r="T47" i="8"/>
  <c r="U71" i="4"/>
  <c r="T71" i="4"/>
  <c r="U72" i="4"/>
  <c r="T72" i="4"/>
  <c r="U35" i="5"/>
  <c r="T69" i="5"/>
  <c r="U9" i="7"/>
  <c r="U40" i="7"/>
  <c r="U61" i="7"/>
  <c r="S15" i="8"/>
  <c r="Q59" i="8"/>
  <c r="R66" i="8"/>
  <c r="T71" i="9"/>
  <c r="T72" i="8"/>
  <c r="T91" i="8"/>
  <c r="T13" i="9"/>
  <c r="T17" i="9"/>
  <c r="T29" i="9"/>
  <c r="T37" i="9"/>
  <c r="E80" i="6"/>
  <c r="S96" i="2"/>
  <c r="U71" i="9"/>
  <c r="U72" i="8"/>
  <c r="E80" i="7"/>
  <c r="R96" i="1"/>
  <c r="T40" i="9"/>
  <c r="T66" i="9"/>
  <c r="T72" i="9"/>
  <c r="U43" i="8"/>
  <c r="T35" i="9"/>
  <c r="E80" i="9"/>
  <c r="S96" i="1"/>
  <c r="T101" i="9"/>
  <c r="T109" i="9"/>
  <c r="S96" i="7"/>
  <c r="E96" i="5"/>
  <c r="E113" i="5" s="1"/>
  <c r="M113" i="5"/>
  <c r="S113" i="5" s="1"/>
  <c r="U100" i="2"/>
  <c r="U108" i="2"/>
  <c r="U66" i="9"/>
  <c r="U72" i="9"/>
  <c r="T62" i="9"/>
  <c r="T69" i="9"/>
  <c r="T114" i="4"/>
  <c r="T24" i="9"/>
  <c r="T53" i="9"/>
  <c r="T21" i="9"/>
  <c r="T45" i="9"/>
  <c r="T57" i="9"/>
  <c r="T61" i="9"/>
  <c r="T90" i="9"/>
  <c r="E80" i="8"/>
  <c r="U100" i="1"/>
  <c r="U108" i="1"/>
  <c r="T114" i="8"/>
  <c r="T100" i="7"/>
  <c r="T102" i="7"/>
  <c r="T104" i="7"/>
  <c r="T108" i="7"/>
  <c r="T110" i="7"/>
  <c r="T98" i="6"/>
  <c r="T106" i="6"/>
  <c r="U103" i="5"/>
  <c r="U111" i="5"/>
  <c r="T103" i="3"/>
  <c r="T111" i="3"/>
  <c r="T114" i="2"/>
  <c r="U53" i="9"/>
  <c r="T94" i="8"/>
  <c r="T20" i="9"/>
  <c r="T44" i="9"/>
  <c r="T52" i="9"/>
  <c r="T56" i="9"/>
  <c r="T89" i="9"/>
  <c r="T97" i="8"/>
  <c r="T101" i="8"/>
  <c r="T103" i="8"/>
  <c r="T105" i="8"/>
  <c r="T109" i="8"/>
  <c r="T111" i="8"/>
  <c r="U104" i="6"/>
  <c r="T97" i="4"/>
  <c r="T99" i="4"/>
  <c r="T101" i="4"/>
  <c r="T105" i="4"/>
  <c r="T107" i="4"/>
  <c r="T109" i="4"/>
  <c r="U101" i="3"/>
  <c r="T53" i="8"/>
  <c r="T59" i="9"/>
  <c r="T71" i="8"/>
  <c r="E96" i="8"/>
  <c r="E113" i="8" s="1"/>
  <c r="U113" i="8" s="1"/>
  <c r="T114" i="6"/>
  <c r="T99" i="2"/>
  <c r="T103" i="2"/>
  <c r="E96" i="3"/>
  <c r="S96" i="8"/>
  <c r="E96" i="6"/>
  <c r="L113" i="6"/>
  <c r="R113" i="6" s="1"/>
  <c r="R96" i="3"/>
  <c r="M113" i="3"/>
  <c r="S113" i="3" s="1"/>
  <c r="T104" i="1"/>
  <c r="E96" i="9"/>
  <c r="T103" i="9"/>
  <c r="T111" i="9"/>
  <c r="L113" i="9"/>
  <c r="R113" i="9" s="1"/>
  <c r="T102" i="8"/>
  <c r="T110" i="8"/>
  <c r="T101" i="7"/>
  <c r="T109" i="7"/>
  <c r="T114" i="7"/>
  <c r="T100" i="6"/>
  <c r="T108" i="6"/>
  <c r="M113" i="6"/>
  <c r="S113" i="6" s="1"/>
  <c r="T99" i="5"/>
  <c r="T107" i="5"/>
  <c r="T98" i="4"/>
  <c r="T106" i="4"/>
  <c r="T97" i="3"/>
  <c r="T105" i="3"/>
  <c r="T104" i="2"/>
  <c r="T101" i="1"/>
  <c r="T109" i="1"/>
  <c r="T100" i="9"/>
  <c r="T108" i="9"/>
  <c r="T99" i="8"/>
  <c r="T107" i="8"/>
  <c r="T98" i="7"/>
  <c r="T106" i="7"/>
  <c r="T97" i="6"/>
  <c r="T105" i="6"/>
  <c r="U99" i="5"/>
  <c r="T104" i="5"/>
  <c r="E96" i="4"/>
  <c r="T103" i="4"/>
  <c r="T111" i="4"/>
  <c r="T102" i="3"/>
  <c r="T110" i="3"/>
  <c r="T101" i="2"/>
  <c r="T109" i="2"/>
  <c r="U114" i="3"/>
  <c r="T98" i="1"/>
  <c r="T106" i="1"/>
  <c r="T97" i="9"/>
  <c r="T105" i="9"/>
  <c r="T104" i="8"/>
  <c r="E96" i="7"/>
  <c r="T103" i="7"/>
  <c r="T111" i="7"/>
  <c r="L113" i="7"/>
  <c r="R113" i="7" s="1"/>
  <c r="T102" i="6"/>
  <c r="T110" i="6"/>
  <c r="T101" i="5"/>
  <c r="T109" i="5"/>
  <c r="T114" i="5"/>
  <c r="T100" i="4"/>
  <c r="T108" i="4"/>
  <c r="M113" i="4"/>
  <c r="S113" i="4" s="1"/>
  <c r="T99" i="3"/>
  <c r="T107" i="3"/>
  <c r="T98" i="2"/>
  <c r="T106" i="2"/>
  <c r="E96" i="1"/>
  <c r="E96" i="2"/>
  <c r="T111" i="2"/>
  <c r="L113" i="2"/>
  <c r="R113" i="2" s="1"/>
  <c r="T59" i="1" l="1"/>
  <c r="T30" i="9"/>
  <c r="T96" i="5"/>
  <c r="U96" i="8"/>
  <c r="T24" i="2"/>
  <c r="T113" i="8"/>
  <c r="T96" i="8"/>
  <c r="U96" i="5"/>
  <c r="U96" i="9"/>
  <c r="T96" i="9"/>
  <c r="E113" i="9"/>
  <c r="T96" i="4"/>
  <c r="E113" i="4"/>
  <c r="U96" i="4"/>
  <c r="U96" i="3"/>
  <c r="T96" i="3"/>
  <c r="E113" i="3"/>
  <c r="U96" i="6"/>
  <c r="T96" i="6"/>
  <c r="E113" i="6"/>
  <c r="E113" i="2"/>
  <c r="T96" i="2"/>
  <c r="U96" i="2"/>
  <c r="E113" i="1"/>
  <c r="T96" i="1"/>
  <c r="U96" i="1"/>
  <c r="T113" i="5"/>
  <c r="U113" i="5"/>
  <c r="U96" i="7"/>
  <c r="E113" i="7"/>
  <c r="T96" i="7"/>
  <c r="U113" i="7" l="1"/>
  <c r="T113" i="7"/>
  <c r="U113" i="1"/>
  <c r="T113" i="1"/>
  <c r="U113" i="2"/>
  <c r="T113" i="2"/>
  <c r="U113" i="4"/>
  <c r="T113" i="4"/>
  <c r="U113" i="6"/>
  <c r="T113" i="6"/>
  <c r="U113" i="9"/>
  <c r="T113" i="9"/>
  <c r="T113" i="3"/>
  <c r="U113" i="3"/>
</calcChain>
</file>

<file path=xl/sharedStrings.xml><?xml version="1.0" encoding="utf-8"?>
<sst xmlns="http://schemas.openxmlformats.org/spreadsheetml/2006/main" count="2110" uniqueCount="134">
  <si>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</si>
  <si>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</si>
  <si>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</si>
  <si>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</si>
  <si>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METROS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</si>
  <si>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</si>
  <si>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</si>
  <si>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</si>
  <si>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</si>
  <si>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</si>
  <si>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</si>
  <si>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</si>
  <si>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</si>
  <si>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</si>
  <si>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</si>
  <si>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</si>
  <si>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</si>
  <si>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</si>
  <si>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</si>
  <si>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</si>
  <si>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</si>
  <si>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</si>
  <si>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</si>
  <si>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</si>
  <si>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</si>
  <si>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</si>
  <si>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</si>
  <si>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</si>
  <si>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</si>
  <si>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</si>
  <si>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</si>
  <si>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</si>
  <si>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</si>
  <si>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</si>
  <si>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</si>
  <si>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</si>
  <si>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>Local Government Financial Management Grant</t>
  </si>
  <si>
    <t/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</si>
  <si>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</si>
  <si>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</si>
  <si>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</si>
  <si>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</si>
  <si>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</si>
  <si>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</si>
  <si>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</si>
  <si>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</si>
  <si>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</si>
  <si>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</si>
  <si>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</si>
  <si>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</si>
  <si>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</si>
  <si>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</si>
  <si>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</si>
  <si>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</si>
  <si>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</si>
  <si>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</si>
  <si>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</si>
  <si>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</si>
  <si>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</si>
  <si>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</si>
  <si>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</si>
  <si>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</si>
  <si>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</si>
  <si>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</si>
  <si>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</si>
  <si>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</si>
  <si>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</si>
  <si>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</si>
  <si>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</si>
  <si>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</si>
  <si>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</si>
  <si>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</si>
  <si>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</si>
  <si>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</si>
  <si>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</si>
  <si>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</si>
  <si>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</si>
  <si>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</si>
  <si>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</si>
  <si>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</si>
  <si>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</si>
  <si>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</si>
  <si>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</si>
  <si>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</si>
  <si>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</si>
  <si>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</si>
  <si>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</si>
  <si>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</si>
  <si>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</si>
  <si>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</si>
  <si>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</si>
  <si>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</si>
  <si>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</si>
  <si>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</si>
  <si>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</si>
  <si>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</si>
  <si>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</si>
  <si>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</si>
  <si>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</si>
  <si>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</si>
  <si>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</si>
  <si>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</si>
  <si>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</si>
  <si>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</si>
  <si>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</si>
  <si>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</si>
  <si>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</si>
  <si>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</si>
  <si>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</si>
  <si>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</si>
  <si>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</si>
  <si>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</si>
  <si>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</si>
  <si>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</si>
  <si>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FREE STATE: MANGAUNG (MAN)</t>
  </si>
  <si>
    <t>GAUTENG: CITY OF EKURHULENI (EKU)</t>
  </si>
  <si>
    <t>GAUTENG: CITY OF JOHANNESBURG (JHB)</t>
  </si>
  <si>
    <t>GAUTENG: CITY OF TSHWANE (TSH)</t>
  </si>
  <si>
    <t>KWAZULU-NATAL: ETHEKWINI (ETH)</t>
  </si>
  <si>
    <t>WESTERN CAPE: CAPE TOWN (CPT)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</si>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</sst>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>
        <v>-58138000</v>
      </c>
      <c r="D9" s="92"/>
      <c r="E9" s="92">
        <f>$B9       +$C9       +$D9</f>
        <v>318654000</v>
      </c>
      <c r="F9" s="93">
        <v>318654000</v>
      </c>
      <c r="G9" s="94">
        <v>318654000</v>
      </c>
      <c r="H9" s="93">
        <v>38214000</v>
      </c>
      <c r="I9" s="94">
        <v>27997171</v>
      </c>
      <c r="J9" s="93">
        <v>57113000</v>
      </c>
      <c r="K9" s="94">
        <v>39900155</v>
      </c>
      <c r="L9" s="93">
        <v>44931000</v>
      </c>
      <c r="M9" s="94">
        <v>39365281</v>
      </c>
      <c r="N9" s="93">
        <v>67756000</v>
      </c>
      <c r="O9" s="94">
        <v>109795669</v>
      </c>
      <c r="P9" s="93">
        <f>$H9       +$J9       +$L9       +$N9</f>
        <v>208014000</v>
      </c>
      <c r="Q9" s="94">
        <f>$I9       +$K9       +$M9       +$O9</f>
        <v>217058276</v>
      </c>
      <c r="R9" s="48">
        <f>IF(($L9       =0),0,((($N9       -$L9       )/$L9       )*100))</f>
        <v>50.800115733012838</v>
      </c>
      <c r="S9" s="49">
        <f>IF(($M9       =0),0,((($O9       -$M9       )/$M9       )*100))</f>
        <v>178.9149885656856</v>
      </c>
      <c r="T9" s="48">
        <f>IF(($E9       =0),0,(($P9       /$E9       )*100))</f>
        <v>65.278954602798024</v>
      </c>
      <c r="U9" s="50">
        <f>IF(($E9       =0),0,(($Q9       /$E9       )*100))</f>
        <v>68.117229345936352</v>
      </c>
      <c r="V9" s="93">
        <v>8992000</v>
      </c>
      <c r="W9" s="94">
        <v>7365000</v>
      </c>
    </row>
    <row r="10" spans="1:23" ht="12.95" customHeight="1" x14ac:dyDescent="0.2">
      <c r="A10" s="47" t="s">
        <v>36</v>
      </c>
      <c r="B10" s="92">
        <v>10400000</v>
      </c>
      <c r="C10" s="92"/>
      <c r="D10" s="92"/>
      <c r="E10" s="92">
        <f t="shared" ref="E10:E15" si="0">$B10      +$C10      +$D10</f>
        <v>10400000</v>
      </c>
      <c r="F10" s="93">
        <v>10400000</v>
      </c>
      <c r="G10" s="94">
        <v>10400000</v>
      </c>
      <c r="H10" s="93">
        <v>1852000</v>
      </c>
      <c r="I10" s="94">
        <v>1637406</v>
      </c>
      <c r="J10" s="93">
        <v>3213000</v>
      </c>
      <c r="K10" s="94">
        <v>1285234</v>
      </c>
      <c r="L10" s="93">
        <v>1323000</v>
      </c>
      <c r="M10" s="94">
        <v>1092817</v>
      </c>
      <c r="N10" s="93">
        <v>1979000</v>
      </c>
      <c r="O10" s="94">
        <v>3430353</v>
      </c>
      <c r="P10" s="93">
        <f t="shared" ref="P10:P15" si="1">$H10      +$J10      +$L10      +$N10</f>
        <v>8367000</v>
      </c>
      <c r="Q10" s="94">
        <f t="shared" ref="Q10:Q15" si="2">$I10      +$K10      +$M10      +$O10</f>
        <v>7445810</v>
      </c>
      <c r="R10" s="48">
        <f t="shared" ref="R10:R15" si="3">IF(($L10      =0),0,((($N10      -$L10      )/$L10      )*100))</f>
        <v>49.584278155706727</v>
      </c>
      <c r="S10" s="49">
        <f t="shared" ref="S10:S15" si="4">IF(($M10      =0),0,((($O10      -$M10      )/$M10      )*100))</f>
        <v>213.90003998839697</v>
      </c>
      <c r="T10" s="48">
        <f t="shared" ref="T10:T14" si="5">IF(($E10      =0),0,(($P10      /$E10      )*100))</f>
        <v>80.45192307692308</v>
      </c>
      <c r="U10" s="50">
        <f t="shared" ref="U10:U14" si="6">IF(($E10      =0),0,(($Q10      /$E10      )*100))</f>
        <v>71.59432692307692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75250000</v>
      </c>
      <c r="C11" s="92">
        <v>-5551000</v>
      </c>
      <c r="D11" s="92"/>
      <c r="E11" s="92">
        <f t="shared" si="0"/>
        <v>69699000</v>
      </c>
      <c r="F11" s="93">
        <v>69699000</v>
      </c>
      <c r="G11" s="94">
        <v>69699000</v>
      </c>
      <c r="H11" s="93">
        <v>21797000</v>
      </c>
      <c r="I11" s="94">
        <v>17938276</v>
      </c>
      <c r="J11" s="93">
        <v>13954000</v>
      </c>
      <c r="K11" s="94">
        <v>9517792</v>
      </c>
      <c r="L11" s="93">
        <v>19740000</v>
      </c>
      <c r="M11" s="94">
        <v>17134892</v>
      </c>
      <c r="N11" s="93">
        <v>7663000</v>
      </c>
      <c r="O11" s="94">
        <v>7752058</v>
      </c>
      <c r="P11" s="93">
        <f t="shared" si="1"/>
        <v>63154000</v>
      </c>
      <c r="Q11" s="94">
        <f t="shared" si="2"/>
        <v>52343018</v>
      </c>
      <c r="R11" s="48">
        <f t="shared" si="3"/>
        <v>-61.180344478216817</v>
      </c>
      <c r="S11" s="49">
        <f t="shared" si="4"/>
        <v>-54.758641023240763</v>
      </c>
      <c r="T11" s="48">
        <f t="shared" si="5"/>
        <v>90.609621371899166</v>
      </c>
      <c r="U11" s="50">
        <f t="shared" si="6"/>
        <v>75.098664256302101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1050117000</v>
      </c>
      <c r="C13" s="92">
        <v>-78070000</v>
      </c>
      <c r="D13" s="92"/>
      <c r="E13" s="92">
        <f t="shared" si="0"/>
        <v>972047000</v>
      </c>
      <c r="F13" s="93">
        <v>972047000</v>
      </c>
      <c r="G13" s="94">
        <v>972047000</v>
      </c>
      <c r="H13" s="93">
        <v>142382000</v>
      </c>
      <c r="I13" s="94">
        <v>173191878</v>
      </c>
      <c r="J13" s="93">
        <v>216911000</v>
      </c>
      <c r="K13" s="94">
        <v>182855288</v>
      </c>
      <c r="L13" s="93">
        <v>253848000</v>
      </c>
      <c r="M13" s="94">
        <v>122249412</v>
      </c>
      <c r="N13" s="93">
        <v>232890000</v>
      </c>
      <c r="O13" s="94">
        <v>248406295</v>
      </c>
      <c r="P13" s="93">
        <f t="shared" si="1"/>
        <v>846031000</v>
      </c>
      <c r="Q13" s="94">
        <f t="shared" si="2"/>
        <v>726702873</v>
      </c>
      <c r="R13" s="48">
        <f t="shared" si="3"/>
        <v>-8.256121773659828</v>
      </c>
      <c r="S13" s="49">
        <f t="shared" si="4"/>
        <v>103.19631067018958</v>
      </c>
      <c r="T13" s="48">
        <f t="shared" si="5"/>
        <v>87.03601780572339</v>
      </c>
      <c r="U13" s="50">
        <f t="shared" si="6"/>
        <v>74.760055120791478</v>
      </c>
      <c r="V13" s="93">
        <v>38160000</v>
      </c>
      <c r="W13" s="94">
        <v>38089000</v>
      </c>
    </row>
    <row r="14" spans="1:23" ht="12.95" customHeight="1" x14ac:dyDescent="0.2">
      <c r="A14" s="47" t="s">
        <v>41</v>
      </c>
      <c r="B14" s="92">
        <v>11500000</v>
      </c>
      <c r="C14" s="92">
        <v>-11193000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1524059000</v>
      </c>
      <c r="C15" s="95">
        <f>SUM(C9:C14)</f>
        <v>-152952000</v>
      </c>
      <c r="D15" s="95"/>
      <c r="E15" s="95">
        <f t="shared" si="0"/>
        <v>1371107000</v>
      </c>
      <c r="F15" s="96">
        <f t="shared" ref="F15:O15" si="7">SUM(F9:F14)</f>
        <v>1371107000</v>
      </c>
      <c r="G15" s="97">
        <f t="shared" si="7"/>
        <v>1370800000</v>
      </c>
      <c r="H15" s="96">
        <f t="shared" si="7"/>
        <v>204245000</v>
      </c>
      <c r="I15" s="97">
        <f t="shared" si="7"/>
        <v>220764731</v>
      </c>
      <c r="J15" s="96">
        <f t="shared" si="7"/>
        <v>291191000</v>
      </c>
      <c r="K15" s="97">
        <f t="shared" si="7"/>
        <v>233558469</v>
      </c>
      <c r="L15" s="96">
        <f t="shared" si="7"/>
        <v>319842000</v>
      </c>
      <c r="M15" s="97">
        <f t="shared" si="7"/>
        <v>179842402</v>
      </c>
      <c r="N15" s="96">
        <f t="shared" si="7"/>
        <v>310288000</v>
      </c>
      <c r="O15" s="97">
        <f t="shared" si="7"/>
        <v>369384375</v>
      </c>
      <c r="P15" s="96">
        <f t="shared" si="1"/>
        <v>1125566000</v>
      </c>
      <c r="Q15" s="97">
        <f t="shared" si="2"/>
        <v>1003549977</v>
      </c>
      <c r="R15" s="52">
        <f t="shared" si="3"/>
        <v>-2.9870998805660296</v>
      </c>
      <c r="S15" s="53">
        <f t="shared" si="4"/>
        <v>105.39337269305378</v>
      </c>
      <c r="T15" s="52">
        <f>IF((SUM($E9:$E13))=0,0,(P15/(SUM($E9:$E13))*100))</f>
        <v>82.110154654216515</v>
      </c>
      <c r="U15" s="54">
        <f>IF((SUM($E9:$E13))=0,0,(Q15/(SUM($E9:$E13))*100))</f>
        <v>73.209073314852645</v>
      </c>
      <c r="V15" s="96">
        <f>SUM(V9:V14)</f>
        <v>47152000</v>
      </c>
      <c r="W15" s="97">
        <f>SUM(W9:W14)</f>
        <v>45454000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>
        <v>18066000</v>
      </c>
      <c r="C19" s="92"/>
      <c r="D19" s="92"/>
      <c r="E19" s="92">
        <f t="shared" si="8"/>
        <v>18066000</v>
      </c>
      <c r="F19" s="93">
        <v>18066000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>
        <v>55200000</v>
      </c>
      <c r="C20" s="92">
        <v>24100000</v>
      </c>
      <c r="D20" s="92"/>
      <c r="E20" s="92">
        <f t="shared" si="8"/>
        <v>79300000</v>
      </c>
      <c r="F20" s="93">
        <v>79300000</v>
      </c>
      <c r="G20" s="94">
        <v>79300000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16442000</v>
      </c>
      <c r="H21" s="93"/>
      <c r="I21" s="94"/>
      <c r="J21" s="93"/>
      <c r="K21" s="94">
        <v>142493037</v>
      </c>
      <c r="L21" s="93"/>
      <c r="M21" s="94">
        <v>540566236</v>
      </c>
      <c r="N21" s="93">
        <v>3597000</v>
      </c>
      <c r="O21" s="94">
        <v>663412543</v>
      </c>
      <c r="P21" s="93">
        <f t="shared" si="9"/>
        <v>3597000</v>
      </c>
      <c r="Q21" s="94">
        <f t="shared" si="10"/>
        <v>1346471816</v>
      </c>
      <c r="R21" s="48">
        <f t="shared" si="11"/>
        <v>0</v>
      </c>
      <c r="S21" s="49">
        <f t="shared" si="12"/>
        <v>22.725486502638319</v>
      </c>
      <c r="T21" s="48">
        <f t="shared" si="13"/>
        <v>21.876900620362484</v>
      </c>
      <c r="U21" s="50">
        <f t="shared" si="14"/>
        <v>8189.2216032112883</v>
      </c>
      <c r="V21" s="93">
        <v>1534785000</v>
      </c>
      <c r="W21" s="94">
        <v>1229873000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89708000</v>
      </c>
      <c r="C24" s="95">
        <f>SUM(C17:C23)</f>
        <v>24100000</v>
      </c>
      <c r="D24" s="95"/>
      <c r="E24" s="95">
        <f t="shared" si="8"/>
        <v>113808000</v>
      </c>
      <c r="F24" s="96">
        <f t="shared" ref="F24:O24" si="15">SUM(F17:F23)</f>
        <v>113808000</v>
      </c>
      <c r="G24" s="97">
        <f t="shared" si="15"/>
        <v>95742000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142493037</v>
      </c>
      <c r="L24" s="96">
        <f t="shared" si="15"/>
        <v>0</v>
      </c>
      <c r="M24" s="97">
        <f t="shared" si="15"/>
        <v>540566236</v>
      </c>
      <c r="N24" s="96">
        <f t="shared" si="15"/>
        <v>3597000</v>
      </c>
      <c r="O24" s="97">
        <f t="shared" si="15"/>
        <v>663412543</v>
      </c>
      <c r="P24" s="96">
        <f t="shared" si="9"/>
        <v>3597000</v>
      </c>
      <c r="Q24" s="97">
        <f t="shared" si="10"/>
        <v>1346471816</v>
      </c>
      <c r="R24" s="52">
        <f t="shared" si="11"/>
        <v>0</v>
      </c>
      <c r="S24" s="53">
        <f t="shared" si="12"/>
        <v>22.725486502638319</v>
      </c>
      <c r="T24" s="52">
        <f>IF(($E24-$E19-$E23)   =0,0,($P24   /($E24-$E19-$E23)   )*100)</f>
        <v>3.7569718618787995</v>
      </c>
      <c r="U24" s="54">
        <f>IF(($E24-$E19-$E23)   =0,0,($Q24   /($E24-$E19-$E23)   )*100)</f>
        <v>1406.3543857450231</v>
      </c>
      <c r="V24" s="96">
        <f>SUM(V17:V23)</f>
        <v>1534785000</v>
      </c>
      <c r="W24" s="97">
        <f>SUM(W17:W23)</f>
        <v>1229873000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6177641000</v>
      </c>
      <c r="C28" s="92">
        <v>-1366000000</v>
      </c>
      <c r="D28" s="92"/>
      <c r="E28" s="92">
        <f>$B28      +$C28      +$D28</f>
        <v>4811641000</v>
      </c>
      <c r="F28" s="93">
        <v>4811641000</v>
      </c>
      <c r="G28" s="94">
        <v>4811641000</v>
      </c>
      <c r="H28" s="93">
        <v>446267000</v>
      </c>
      <c r="I28" s="94">
        <v>321996691</v>
      </c>
      <c r="J28" s="93">
        <v>1010302000</v>
      </c>
      <c r="K28" s="94">
        <v>701604080</v>
      </c>
      <c r="L28" s="93">
        <v>826613000</v>
      </c>
      <c r="M28" s="94">
        <v>608285521</v>
      </c>
      <c r="N28" s="93">
        <v>1433582000</v>
      </c>
      <c r="O28" s="94">
        <v>1491996647</v>
      </c>
      <c r="P28" s="93">
        <f>$H28      +$J28      +$L28      +$N28</f>
        <v>3716764000</v>
      </c>
      <c r="Q28" s="94">
        <f>$I28      +$K28      +$M28      +$O28</f>
        <v>3123882939</v>
      </c>
      <c r="R28" s="48">
        <f>IF(($L28      =0),0,((($N28      -$L28      )/$L28      )*100))</f>
        <v>73.428436281548926</v>
      </c>
      <c r="S28" s="49">
        <f>IF(($M28      =0),0,((($O28      -$M28      )/$M28      )*100))</f>
        <v>145.27900064877593</v>
      </c>
      <c r="T28" s="48">
        <f>IF(($E28      =0),0,(($P28      /$E28      )*100))</f>
        <v>77.245247515348709</v>
      </c>
      <c r="U28" s="50">
        <f>IF(($E28      =0),0,(($Q28      /$E28      )*100))</f>
        <v>64.923441690683063</v>
      </c>
      <c r="V28" s="93">
        <v>280599000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6177641000</v>
      </c>
      <c r="C30" s="95">
        <f>SUM(C26:C29)</f>
        <v>-1366000000</v>
      </c>
      <c r="D30" s="95"/>
      <c r="E30" s="95">
        <f>$B30      +$C30      +$D30</f>
        <v>4811641000</v>
      </c>
      <c r="F30" s="96">
        <f t="shared" ref="F30:O30" si="16">SUM(F26:F29)</f>
        <v>4811641000</v>
      </c>
      <c r="G30" s="97">
        <f t="shared" si="16"/>
        <v>4811641000</v>
      </c>
      <c r="H30" s="96">
        <f t="shared" si="16"/>
        <v>446267000</v>
      </c>
      <c r="I30" s="97">
        <f t="shared" si="16"/>
        <v>321996691</v>
      </c>
      <c r="J30" s="96">
        <f t="shared" si="16"/>
        <v>1010302000</v>
      </c>
      <c r="K30" s="97">
        <f t="shared" si="16"/>
        <v>701604080</v>
      </c>
      <c r="L30" s="96">
        <f t="shared" si="16"/>
        <v>826613000</v>
      </c>
      <c r="M30" s="97">
        <f t="shared" si="16"/>
        <v>608285521</v>
      </c>
      <c r="N30" s="96">
        <f t="shared" si="16"/>
        <v>1433582000</v>
      </c>
      <c r="O30" s="97">
        <f t="shared" si="16"/>
        <v>1491996647</v>
      </c>
      <c r="P30" s="96">
        <f>$H30      +$J30      +$L30      +$N30</f>
        <v>3716764000</v>
      </c>
      <c r="Q30" s="97">
        <f>$I30      +$K30      +$M30      +$O30</f>
        <v>3123882939</v>
      </c>
      <c r="R30" s="52">
        <f>IF(($L30      =0),0,((($N30      -$L30      )/$L30      )*100))</f>
        <v>73.428436281548926</v>
      </c>
      <c r="S30" s="53">
        <f>IF(($M30      =0),0,((($O30      -$M30      )/$M30      )*100))</f>
        <v>145.27900064877593</v>
      </c>
      <c r="T30" s="52">
        <f>IF($E30   =0,0,($P30   /$E30   )*100)</f>
        <v>77.245247515348709</v>
      </c>
      <c r="U30" s="54">
        <f>IF($E30   =0,0,($Q30   /$E30   )*100)</f>
        <v>64.923441690683063</v>
      </c>
      <c r="V30" s="96">
        <f>SUM(V26:V29)</f>
        <v>280599000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203130000</v>
      </c>
      <c r="C32" s="92">
        <v>-7540000</v>
      </c>
      <c r="D32" s="92"/>
      <c r="E32" s="92">
        <f>$B32      +$C32      +$D32</f>
        <v>195590000</v>
      </c>
      <c r="F32" s="93">
        <v>195590000</v>
      </c>
      <c r="G32" s="94">
        <v>195590000</v>
      </c>
      <c r="H32" s="93">
        <v>80162000</v>
      </c>
      <c r="I32" s="94">
        <v>48631681</v>
      </c>
      <c r="J32" s="93">
        <v>31626000</v>
      </c>
      <c r="K32" s="94">
        <v>50125301</v>
      </c>
      <c r="L32" s="93">
        <v>23853000</v>
      </c>
      <c r="M32" s="94">
        <v>41002453</v>
      </c>
      <c r="N32" s="93">
        <v>30542000</v>
      </c>
      <c r="O32" s="94">
        <v>34539221</v>
      </c>
      <c r="P32" s="93">
        <f>$H32      +$J32      +$L32      +$N32</f>
        <v>166183000</v>
      </c>
      <c r="Q32" s="94">
        <f>$I32      +$K32      +$M32      +$O32</f>
        <v>174298656</v>
      </c>
      <c r="R32" s="48">
        <f>IF(($L32      =0),0,((($N32      -$L32      )/$L32      )*100))</f>
        <v>28.042594222948896</v>
      </c>
      <c r="S32" s="49">
        <f>IF(($M32      =0),0,((($O32      -$M32      )/$M32      )*100))</f>
        <v>-15.763037396811358</v>
      </c>
      <c r="T32" s="48">
        <f>IF(($E32      =0),0,(($P32      /$E32      )*100))</f>
        <v>84.964977759599165</v>
      </c>
      <c r="U32" s="50">
        <f>IF(($E32      =0),0,(($Q32      /$E32      )*100))</f>
        <v>89.114298277008032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203130000</v>
      </c>
      <c r="C33" s="95">
        <f>C32</f>
        <v>-7540000</v>
      </c>
      <c r="D33" s="95"/>
      <c r="E33" s="95">
        <f>$B33      +$C33      +$D33</f>
        <v>195590000</v>
      </c>
      <c r="F33" s="96">
        <f t="shared" ref="F33:O33" si="17">F32</f>
        <v>195590000</v>
      </c>
      <c r="G33" s="97">
        <f t="shared" si="17"/>
        <v>195590000</v>
      </c>
      <c r="H33" s="96">
        <f t="shared" si="17"/>
        <v>80162000</v>
      </c>
      <c r="I33" s="97">
        <f t="shared" si="17"/>
        <v>48631681</v>
      </c>
      <c r="J33" s="96">
        <f t="shared" si="17"/>
        <v>31626000</v>
      </c>
      <c r="K33" s="97">
        <f t="shared" si="17"/>
        <v>50125301</v>
      </c>
      <c r="L33" s="96">
        <f t="shared" si="17"/>
        <v>23853000</v>
      </c>
      <c r="M33" s="97">
        <f t="shared" si="17"/>
        <v>41002453</v>
      </c>
      <c r="N33" s="96">
        <f t="shared" si="17"/>
        <v>30542000</v>
      </c>
      <c r="O33" s="97">
        <f t="shared" si="17"/>
        <v>34539221</v>
      </c>
      <c r="P33" s="96">
        <f>$H33      +$J33      +$L33      +$N33</f>
        <v>166183000</v>
      </c>
      <c r="Q33" s="97">
        <f>$I33      +$K33      +$M33      +$O33</f>
        <v>174298656</v>
      </c>
      <c r="R33" s="52">
        <f>IF(($L33      =0),0,((($N33      -$L33      )/$L33      )*100))</f>
        <v>28.042594222948896</v>
      </c>
      <c r="S33" s="53">
        <f>IF(($M33      =0),0,((($O33      -$M33      )/$M33      )*100))</f>
        <v>-15.763037396811358</v>
      </c>
      <c r="T33" s="52">
        <f>IF($E33   =0,0,($P33   /$E33   )*100)</f>
        <v>84.964977759599165</v>
      </c>
      <c r="U33" s="54">
        <f>IF($E33   =0,0,($Q33   /$E33   )*100)</f>
        <v>89.114298277008032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272996000</v>
      </c>
      <c r="C36" s="92">
        <v>-65513000</v>
      </c>
      <c r="D36" s="92"/>
      <c r="E36" s="92">
        <f t="shared" si="18"/>
        <v>207483000</v>
      </c>
      <c r="F36" s="93">
        <v>207483000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42000000</v>
      </c>
      <c r="C38" s="92">
        <v>-6000000</v>
      </c>
      <c r="D38" s="92"/>
      <c r="E38" s="92">
        <f t="shared" si="18"/>
        <v>36000000</v>
      </c>
      <c r="F38" s="93">
        <v>36000000</v>
      </c>
      <c r="G38" s="94">
        <v>36000000</v>
      </c>
      <c r="H38" s="93">
        <v>1836000</v>
      </c>
      <c r="I38" s="94">
        <v>53163</v>
      </c>
      <c r="J38" s="93">
        <v>16891000</v>
      </c>
      <c r="K38" s="94">
        <v>10211633</v>
      </c>
      <c r="L38" s="93">
        <v>3230000</v>
      </c>
      <c r="M38" s="94">
        <v>8157082</v>
      </c>
      <c r="N38" s="93">
        <v>12308000</v>
      </c>
      <c r="O38" s="94">
        <v>2996524</v>
      </c>
      <c r="P38" s="93">
        <f t="shared" si="19"/>
        <v>34265000</v>
      </c>
      <c r="Q38" s="94">
        <f t="shared" si="20"/>
        <v>21418402</v>
      </c>
      <c r="R38" s="48">
        <f t="shared" si="21"/>
        <v>281.05263157894734</v>
      </c>
      <c r="S38" s="49">
        <f t="shared" si="22"/>
        <v>-63.264755705532934</v>
      </c>
      <c r="T38" s="48">
        <f t="shared" si="23"/>
        <v>95.180555555555557</v>
      </c>
      <c r="U38" s="50">
        <f t="shared" si="24"/>
        <v>59.495561111111108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314996000</v>
      </c>
      <c r="C40" s="95">
        <f>SUM(C35:C39)</f>
        <v>-71513000</v>
      </c>
      <c r="D40" s="95"/>
      <c r="E40" s="95">
        <f t="shared" si="18"/>
        <v>243483000</v>
      </c>
      <c r="F40" s="96">
        <f t="shared" ref="F40:O40" si="25">SUM(F35:F39)</f>
        <v>243483000</v>
      </c>
      <c r="G40" s="97">
        <f t="shared" si="25"/>
        <v>36000000</v>
      </c>
      <c r="H40" s="96">
        <f t="shared" si="25"/>
        <v>1836000</v>
      </c>
      <c r="I40" s="97">
        <f t="shared" si="25"/>
        <v>53163</v>
      </c>
      <c r="J40" s="96">
        <f t="shared" si="25"/>
        <v>16891000</v>
      </c>
      <c r="K40" s="97">
        <f t="shared" si="25"/>
        <v>10211633</v>
      </c>
      <c r="L40" s="96">
        <f t="shared" si="25"/>
        <v>3230000</v>
      </c>
      <c r="M40" s="97">
        <f t="shared" si="25"/>
        <v>8157082</v>
      </c>
      <c r="N40" s="96">
        <f t="shared" si="25"/>
        <v>12308000</v>
      </c>
      <c r="O40" s="97">
        <f t="shared" si="25"/>
        <v>2996524</v>
      </c>
      <c r="P40" s="96">
        <f t="shared" si="19"/>
        <v>34265000</v>
      </c>
      <c r="Q40" s="97">
        <f t="shared" si="20"/>
        <v>21418402</v>
      </c>
      <c r="R40" s="52">
        <f t="shared" si="21"/>
        <v>281.05263157894734</v>
      </c>
      <c r="S40" s="53">
        <f t="shared" si="22"/>
        <v>-63.264755705532934</v>
      </c>
      <c r="T40" s="52">
        <f>IF((+$E35+$E38) =0,0,(P40   /(+$E35+$E38) )*100)</f>
        <v>95.180555555555557</v>
      </c>
      <c r="U40" s="54">
        <f>IF((+$E35+$E38) =0,0,(Q40   /(+$E35+$E38) )*100)</f>
        <v>59.495561111111108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>
        <v>98885000</v>
      </c>
      <c r="O43" s="94"/>
      <c r="P43" s="93">
        <f t="shared" si="27"/>
        <v>161017000</v>
      </c>
      <c r="Q43" s="94">
        <f t="shared" si="28"/>
        <v>0</v>
      </c>
      <c r="R43" s="48">
        <f t="shared" si="29"/>
        <v>134.19145509662752</v>
      </c>
      <c r="S43" s="49">
        <f t="shared" si="30"/>
        <v>0</v>
      </c>
      <c r="T43" s="48">
        <f t="shared" si="31"/>
        <v>46.269252873563218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>
        <v>13500000</v>
      </c>
      <c r="C44" s="92">
        <v>1442000</v>
      </c>
      <c r="D44" s="92"/>
      <c r="E44" s="92">
        <f t="shared" si="26"/>
        <v>14942000</v>
      </c>
      <c r="F44" s="93">
        <v>14942000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361500000</v>
      </c>
      <c r="C53" s="95">
        <f>SUM(C42:C52)</f>
        <v>1442000</v>
      </c>
      <c r="D53" s="95"/>
      <c r="E53" s="95">
        <f t="shared" si="26"/>
        <v>362942000</v>
      </c>
      <c r="F53" s="96">
        <f t="shared" ref="F53:O53" si="33">SUM(F42:F52)</f>
        <v>362942000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98885000</v>
      </c>
      <c r="O53" s="97">
        <f t="shared" si="33"/>
        <v>0</v>
      </c>
      <c r="P53" s="96">
        <f t="shared" si="27"/>
        <v>161017000</v>
      </c>
      <c r="Q53" s="97">
        <f t="shared" si="28"/>
        <v>0</v>
      </c>
      <c r="R53" s="52">
        <f t="shared" si="29"/>
        <v>134.19145509662752</v>
      </c>
      <c r="S53" s="53">
        <f t="shared" si="30"/>
        <v>0</v>
      </c>
      <c r="T53" s="52">
        <f>IF((+$E43+$E45+$E47+$E48+$E51) =0,0,(P53   /(+$E43+$E45+$E47+$E48+$E51) )*100)</f>
        <v>46.269252873563218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4364782000</v>
      </c>
      <c r="C65" s="92">
        <v>-305602000</v>
      </c>
      <c r="D65" s="92"/>
      <c r="E65" s="92">
        <f t="shared" si="35"/>
        <v>4059180000</v>
      </c>
      <c r="F65" s="93">
        <v>4059180000</v>
      </c>
      <c r="G65" s="94">
        <v>4059180000</v>
      </c>
      <c r="H65" s="93">
        <v>517727000</v>
      </c>
      <c r="I65" s="94">
        <v>317370945</v>
      </c>
      <c r="J65" s="93">
        <v>990576000</v>
      </c>
      <c r="K65" s="94">
        <v>705212907</v>
      </c>
      <c r="L65" s="93">
        <v>906595000</v>
      </c>
      <c r="M65" s="94">
        <v>656523776</v>
      </c>
      <c r="N65" s="93">
        <v>1298401000</v>
      </c>
      <c r="O65" s="94">
        <v>1224463214</v>
      </c>
      <c r="P65" s="93">
        <f t="shared" si="36"/>
        <v>3713299000</v>
      </c>
      <c r="Q65" s="94">
        <f t="shared" si="37"/>
        <v>2903570842</v>
      </c>
      <c r="R65" s="48">
        <f t="shared" si="38"/>
        <v>43.21731313320722</v>
      </c>
      <c r="S65" s="49">
        <f t="shared" si="39"/>
        <v>86.507063226298143</v>
      </c>
      <c r="T65" s="48">
        <f t="shared" si="40"/>
        <v>91.47904256524717</v>
      </c>
      <c r="U65" s="50">
        <f t="shared" si="41"/>
        <v>71.530970343764011</v>
      </c>
      <c r="V65" s="93">
        <v>178139000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-305602000</v>
      </c>
      <c r="D66" s="95"/>
      <c r="E66" s="95">
        <f t="shared" si="35"/>
        <v>4059180000</v>
      </c>
      <c r="F66" s="96">
        <f t="shared" ref="F66:O66" si="42">SUM(F61:F65)</f>
        <v>4059180000</v>
      </c>
      <c r="G66" s="97">
        <f t="shared" si="42"/>
        <v>4059180000</v>
      </c>
      <c r="H66" s="96">
        <f t="shared" si="42"/>
        <v>517727000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906595000</v>
      </c>
      <c r="M66" s="97">
        <f t="shared" si="42"/>
        <v>656523776</v>
      </c>
      <c r="N66" s="96">
        <f t="shared" si="42"/>
        <v>1298401000</v>
      </c>
      <c r="O66" s="97">
        <f t="shared" si="42"/>
        <v>1224463214</v>
      </c>
      <c r="P66" s="96">
        <f t="shared" si="36"/>
        <v>3713299000</v>
      </c>
      <c r="Q66" s="97">
        <f t="shared" si="37"/>
        <v>2903570842</v>
      </c>
      <c r="R66" s="52">
        <f t="shared" si="38"/>
        <v>43.21731313320722</v>
      </c>
      <c r="S66" s="53">
        <f t="shared" si="39"/>
        <v>86.507063226298143</v>
      </c>
      <c r="T66" s="52">
        <f>IF((+$E61+$E63+$E64++$E65) =0,0,(P66   /(+$E61+$E63+$E64+$E65) )*100)</f>
        <v>91.47904256524717</v>
      </c>
      <c r="U66" s="54">
        <f>IF((+$E61+$E63+$E65) =0,0,(Q66  /(+$E61+$E63+$E65) )*100)</f>
        <v>71.530970343764011</v>
      </c>
      <c r="V66" s="96">
        <f>SUM(V61:V65)</f>
        <v>178139000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13035816000</v>
      </c>
      <c r="C67" s="104">
        <f>SUM(C9:C14,C17:C23,C26:C29,C32,C35:C39,C42:C52,C55:C58,C61:C65)</f>
        <v>-1878065000</v>
      </c>
      <c r="D67" s="104"/>
      <c r="E67" s="104">
        <f t="shared" si="35"/>
        <v>11157751000</v>
      </c>
      <c r="F67" s="105">
        <f t="shared" ref="F67:O67" si="43">SUM(F9:F14,F17:F23,F26:F29,F32,F35:F39,F42:F52,F55:F58,F61:F65)</f>
        <v>11157751000</v>
      </c>
      <c r="G67" s="106">
        <f t="shared" si="43"/>
        <v>10916953000</v>
      </c>
      <c r="H67" s="105">
        <f t="shared" si="43"/>
        <v>1250237000</v>
      </c>
      <c r="I67" s="106">
        <f t="shared" si="43"/>
        <v>908817211</v>
      </c>
      <c r="J67" s="105">
        <f t="shared" si="43"/>
        <v>2360494000</v>
      </c>
      <c r="K67" s="106">
        <f t="shared" si="43"/>
        <v>1843205427</v>
      </c>
      <c r="L67" s="105">
        <f t="shared" si="43"/>
        <v>2122357000</v>
      </c>
      <c r="M67" s="106">
        <f t="shared" si="43"/>
        <v>2034377470</v>
      </c>
      <c r="N67" s="105">
        <f t="shared" si="43"/>
        <v>3187603000</v>
      </c>
      <c r="O67" s="106">
        <f t="shared" si="43"/>
        <v>3786792524</v>
      </c>
      <c r="P67" s="105">
        <f t="shared" si="36"/>
        <v>8920691000</v>
      </c>
      <c r="Q67" s="106">
        <f t="shared" si="37"/>
        <v>8573192632</v>
      </c>
      <c r="R67" s="61">
        <f t="shared" si="38"/>
        <v>50.191650132376409</v>
      </c>
      <c r="S67" s="62">
        <f t="shared" si="39"/>
        <v>86.140113122664502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81.714110155095483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78.531002487598883</v>
      </c>
      <c r="V67" s="105">
        <f>SUM(V9:V14,V17:V23,V26:V29,V32,V35:V39,V42:V52,V55:V58,V61:V65)</f>
        <v>2040675000</v>
      </c>
      <c r="W67" s="106">
        <f>SUM(W9:W14,W17:W23,W26:W29,W32,W35:W39,W42:W52,W55:W58,W61:W65)</f>
        <v>1275327000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13035816000</v>
      </c>
      <c r="C73" s="104">
        <f>SUM(C9:C14,C17:C23,C26:C29,C32,C35:C39,C42:C52,C55:C58,C61:C65,C69:C70)</f>
        <v>-1878065000</v>
      </c>
      <c r="D73" s="104"/>
      <c r="E73" s="104">
        <f>$B73      +$C73      +$D73</f>
        <v>11157751000</v>
      </c>
      <c r="F73" s="105">
        <f t="shared" ref="F73:O73" si="46">SUM(F9:F14,F17:F23,F26:F29,F32,F35:F39,F42:F52,F55:F58,F61:F65,F69:F70)</f>
        <v>11157751000</v>
      </c>
      <c r="G73" s="106">
        <f t="shared" si="46"/>
        <v>10916953000</v>
      </c>
      <c r="H73" s="105">
        <f t="shared" si="46"/>
        <v>1250237000</v>
      </c>
      <c r="I73" s="106">
        <f t="shared" si="46"/>
        <v>908817211</v>
      </c>
      <c r="J73" s="105">
        <f t="shared" si="46"/>
        <v>2360494000</v>
      </c>
      <c r="K73" s="106">
        <f t="shared" si="46"/>
        <v>1843205427</v>
      </c>
      <c r="L73" s="105">
        <f t="shared" si="46"/>
        <v>2122357000</v>
      </c>
      <c r="M73" s="106">
        <f t="shared" si="46"/>
        <v>2034377470</v>
      </c>
      <c r="N73" s="105">
        <f t="shared" si="46"/>
        <v>3187603000</v>
      </c>
      <c r="O73" s="106">
        <f t="shared" si="46"/>
        <v>3786792524</v>
      </c>
      <c r="P73" s="105">
        <f>$H73      +$J73      +$L73      +$N73</f>
        <v>8920691000</v>
      </c>
      <c r="Q73" s="106">
        <f>$I73      +$K73      +$M73      +$O73</f>
        <v>8573192632</v>
      </c>
      <c r="R73" s="61">
        <f>IF(($L73      =0),0,((($N73      -$L73      )/$L73      )*100))</f>
        <v>50.191650132376409</v>
      </c>
      <c r="S73" s="62">
        <f>IF(($M73      =0),0,((($O73      -$M73      )/$M73      )*100))</f>
        <v>86.140113122664502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81.714110155095483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78.531002487598883</v>
      </c>
      <c r="V73" s="105">
        <f>SUM(V9:V14,V17:V23,V26:V29,V32,V35:V39,V42:V52,V55:V58,V61:V65,V69:V70)</f>
        <v>2040675000</v>
      </c>
      <c r="W73" s="106">
        <f>SUM(W9:W14,W17:W23,W26:W29,W32,W35:W39,W42:W52,W55:W58,W61:W65,W69:W70)</f>
        <v>1275327000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1n4pZ9reS4nbOTuIVTJfm4zt0Rwl6KzQbRW82A8GswfxxeAfWQ88hxLS8Aw9qn4SPY9yzO2AlHjfq/PdSER4eQ==" saltValue="+5yt6AwqGBFrLpafWfx+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>
        <v>-6000000</v>
      </c>
      <c r="D9" s="92"/>
      <c r="E9" s="92">
        <f>$B9       +$C9       +$D9</f>
        <v>12908000</v>
      </c>
      <c r="F9" s="93">
        <v>12908000</v>
      </c>
      <c r="G9" s="94">
        <v>12908000</v>
      </c>
      <c r="H9" s="93"/>
      <c r="I9" s="94"/>
      <c r="J9" s="93"/>
      <c r="K9" s="94"/>
      <c r="L9" s="93"/>
      <c r="M9" s="94">
        <v>1335840</v>
      </c>
      <c r="N9" s="93">
        <v>12581000</v>
      </c>
      <c r="O9" s="94">
        <v>4960380</v>
      </c>
      <c r="P9" s="93">
        <f>$H9       +$J9       +$L9       +$N9</f>
        <v>12581000</v>
      </c>
      <c r="Q9" s="94">
        <f>$I9       +$K9       +$M9       +$O9</f>
        <v>6296220</v>
      </c>
      <c r="R9" s="48">
        <f>IF(($L9       =0),0,((($N9       -$L9       )/$L9       )*100))</f>
        <v>0</v>
      </c>
      <c r="S9" s="49">
        <f>IF(($M9       =0),0,((($O9       -$M9       )/$M9       )*100))</f>
        <v>271.33039885016166</v>
      </c>
      <c r="T9" s="48">
        <f>IF(($E9       =0),0,(($P9       /$E9       )*100))</f>
        <v>97.466687325689492</v>
      </c>
      <c r="U9" s="50">
        <f>IF(($E9       =0),0,(($Q9       /$E9       )*100))</f>
        <v>48.777657266811282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>
        <v>565000</v>
      </c>
      <c r="M10" s="94">
        <v>199622</v>
      </c>
      <c r="N10" s="93">
        <v>134000</v>
      </c>
      <c r="O10" s="94">
        <v>547977</v>
      </c>
      <c r="P10" s="93">
        <f t="shared" ref="P10:P15" si="1">$H10      +$J10      +$L10      +$N10</f>
        <v>991000</v>
      </c>
      <c r="Q10" s="94">
        <f t="shared" ref="Q10:Q15" si="2">$I10      +$K10      +$M10      +$O10</f>
        <v>988618</v>
      </c>
      <c r="R10" s="48">
        <f t="shared" ref="R10:R15" si="3">IF(($L10      =0),0,((($N10      -$L10      )/$L10      )*100))</f>
        <v>-76.283185840707972</v>
      </c>
      <c r="S10" s="49">
        <f t="shared" ref="S10:S15" si="4">IF(($M10      =0),0,((($O10      -$M10      )/$M10      )*100))</f>
        <v>174.5073188325936</v>
      </c>
      <c r="T10" s="48">
        <f t="shared" ref="T10:T14" si="5">IF(($E10      =0),0,(($P10      /$E10      )*100))</f>
        <v>99.1</v>
      </c>
      <c r="U10" s="50">
        <f t="shared" ref="U10:U14" si="6">IF(($E10      =0),0,(($Q10      /$E10      )*100))</f>
        <v>98.861800000000002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11000000</v>
      </c>
      <c r="C11" s="92">
        <v>-230000</v>
      </c>
      <c r="D11" s="92"/>
      <c r="E11" s="92">
        <f t="shared" si="0"/>
        <v>10770000</v>
      </c>
      <c r="F11" s="93">
        <v>10770000</v>
      </c>
      <c r="G11" s="94">
        <v>10770000</v>
      </c>
      <c r="H11" s="93">
        <v>4681000</v>
      </c>
      <c r="I11" s="94">
        <v>1943092</v>
      </c>
      <c r="J11" s="93">
        <v>1319000</v>
      </c>
      <c r="K11" s="94">
        <v>3421338</v>
      </c>
      <c r="L11" s="93">
        <v>3375000</v>
      </c>
      <c r="M11" s="94">
        <v>3376952</v>
      </c>
      <c r="N11" s="93">
        <v>1395000</v>
      </c>
      <c r="O11" s="94">
        <v>2974640</v>
      </c>
      <c r="P11" s="93">
        <f t="shared" si="1"/>
        <v>10770000</v>
      </c>
      <c r="Q11" s="94">
        <f t="shared" si="2"/>
        <v>11716022</v>
      </c>
      <c r="R11" s="48">
        <f t="shared" si="3"/>
        <v>-58.666666666666664</v>
      </c>
      <c r="S11" s="49">
        <f t="shared" si="4"/>
        <v>-11.913465160298399</v>
      </c>
      <c r="T11" s="48">
        <f t="shared" si="5"/>
        <v>100</v>
      </c>
      <c r="U11" s="50">
        <f t="shared" si="6"/>
        <v>108.78386258124419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40581000</v>
      </c>
      <c r="C13" s="92">
        <v>-10000000</v>
      </c>
      <c r="D13" s="92"/>
      <c r="E13" s="92">
        <f t="shared" si="0"/>
        <v>30581000</v>
      </c>
      <c r="F13" s="93">
        <v>30581000</v>
      </c>
      <c r="G13" s="94">
        <v>30581000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>
        <v>2011000</v>
      </c>
      <c r="M13" s="94">
        <v>1913264</v>
      </c>
      <c r="N13" s="93">
        <v>2706000</v>
      </c>
      <c r="O13" s="94">
        <v>7655057</v>
      </c>
      <c r="P13" s="93">
        <f t="shared" si="1"/>
        <v>23302000</v>
      </c>
      <c r="Q13" s="94">
        <f t="shared" si="2"/>
        <v>23702993</v>
      </c>
      <c r="R13" s="48">
        <f t="shared" si="3"/>
        <v>34.559920437593242</v>
      </c>
      <c r="S13" s="49">
        <f t="shared" si="4"/>
        <v>300.10458567139716</v>
      </c>
      <c r="T13" s="48">
        <f t="shared" si="5"/>
        <v>76.197639056930782</v>
      </c>
      <c r="U13" s="50">
        <f t="shared" si="6"/>
        <v>77.508887871554236</v>
      </c>
      <c r="V13" s="93">
        <v>5178000</v>
      </c>
      <c r="W13" s="94">
        <v>5107000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-17230000</v>
      </c>
      <c r="D15" s="95"/>
      <c r="E15" s="95">
        <f t="shared" si="0"/>
        <v>55259000</v>
      </c>
      <c r="F15" s="96">
        <f t="shared" ref="F15:O15" si="7">SUM(F9:F14)</f>
        <v>55259000</v>
      </c>
      <c r="G15" s="97">
        <f t="shared" si="7"/>
        <v>55259000</v>
      </c>
      <c r="H15" s="96">
        <f t="shared" si="7"/>
        <v>8292000</v>
      </c>
      <c r="I15" s="97">
        <f t="shared" si="7"/>
        <v>4863633</v>
      </c>
      <c r="J15" s="96">
        <f t="shared" si="7"/>
        <v>16585000</v>
      </c>
      <c r="K15" s="97">
        <f t="shared" si="7"/>
        <v>14876488</v>
      </c>
      <c r="L15" s="96">
        <f t="shared" si="7"/>
        <v>5951000</v>
      </c>
      <c r="M15" s="97">
        <f t="shared" si="7"/>
        <v>6825678</v>
      </c>
      <c r="N15" s="96">
        <f t="shared" si="7"/>
        <v>16816000</v>
      </c>
      <c r="O15" s="97">
        <f t="shared" si="7"/>
        <v>16138054</v>
      </c>
      <c r="P15" s="96">
        <f t="shared" si="1"/>
        <v>47644000</v>
      </c>
      <c r="Q15" s="97">
        <f t="shared" si="2"/>
        <v>42703853</v>
      </c>
      <c r="R15" s="52">
        <f t="shared" si="3"/>
        <v>182.5743572508822</v>
      </c>
      <c r="S15" s="53">
        <f t="shared" si="4"/>
        <v>136.43151640027554</v>
      </c>
      <c r="T15" s="52">
        <f>IF((SUM($E9:$E13))=0,0,(P15/(SUM($E9:$E13))*100))</f>
        <v>86.219439367342872</v>
      </c>
      <c r="U15" s="54">
        <f>IF((SUM($E9:$E13))=0,0,(Q15/(SUM($E9:$E13))*100))</f>
        <v>77.279453120758618</v>
      </c>
      <c r="V15" s="96">
        <f>SUM(V9:V14)</f>
        <v>5178000</v>
      </c>
      <c r="W15" s="97">
        <f>SUM(W9:W14)</f>
        <v>5107000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6093000</v>
      </c>
      <c r="H32" s="93">
        <v>2900000</v>
      </c>
      <c r="I32" s="94">
        <v>2900346</v>
      </c>
      <c r="J32" s="93">
        <v>1365000</v>
      </c>
      <c r="K32" s="94">
        <v>1975237</v>
      </c>
      <c r="L32" s="93">
        <v>534000</v>
      </c>
      <c r="M32" s="94">
        <v>1907941</v>
      </c>
      <c r="N32" s="93">
        <v>187000</v>
      </c>
      <c r="O32" s="94">
        <v>426773</v>
      </c>
      <c r="P32" s="93">
        <f>$H32      +$J32      +$L32      +$N32</f>
        <v>4986000</v>
      </c>
      <c r="Q32" s="94">
        <f>$I32      +$K32      +$M32      +$O32</f>
        <v>7210297</v>
      </c>
      <c r="R32" s="48">
        <f>IF(($L32      =0),0,((($N32      -$L32      )/$L32      )*100))</f>
        <v>-64.981273408239701</v>
      </c>
      <c r="S32" s="49">
        <f>IF(($M32      =0),0,((($O32      -$M32      )/$M32      )*100))</f>
        <v>-77.63175066734243</v>
      </c>
      <c r="T32" s="48">
        <f>IF(($E32      =0),0,(($P32      /$E32      )*100))</f>
        <v>81.831610044313138</v>
      </c>
      <c r="U32" s="50">
        <f>IF(($E32      =0),0,(($Q32      /$E32      )*100))</f>
        <v>118.33738716559988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6093000</v>
      </c>
      <c r="H33" s="96">
        <f t="shared" si="17"/>
        <v>2900000</v>
      </c>
      <c r="I33" s="97">
        <f t="shared" si="17"/>
        <v>2900346</v>
      </c>
      <c r="J33" s="96">
        <f t="shared" si="17"/>
        <v>1365000</v>
      </c>
      <c r="K33" s="97">
        <f t="shared" si="17"/>
        <v>1975237</v>
      </c>
      <c r="L33" s="96">
        <f t="shared" si="17"/>
        <v>534000</v>
      </c>
      <c r="M33" s="97">
        <f t="shared" si="17"/>
        <v>1907941</v>
      </c>
      <c r="N33" s="96">
        <f t="shared" si="17"/>
        <v>187000</v>
      </c>
      <c r="O33" s="97">
        <f t="shared" si="17"/>
        <v>426773</v>
      </c>
      <c r="P33" s="96">
        <f>$H33      +$J33      +$L33      +$N33</f>
        <v>4986000</v>
      </c>
      <c r="Q33" s="97">
        <f>$I33      +$K33      +$M33      +$O33</f>
        <v>7210297</v>
      </c>
      <c r="R33" s="52">
        <f>IF(($L33      =0),0,((($N33      -$L33      )/$L33      )*100))</f>
        <v>-64.981273408239701</v>
      </c>
      <c r="S33" s="53">
        <f>IF(($M33      =0),0,((($O33      -$M33      )/$M33      )*100))</f>
        <v>-77.63175066734243</v>
      </c>
      <c r="T33" s="52">
        <f>IF($E33   =0,0,($P33   /$E33   )*100)</f>
        <v>81.831610044313138</v>
      </c>
      <c r="U33" s="54">
        <f>IF($E33   =0,0,($Q33   /$E33   )*100)</f>
        <v>118.33738716559988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57517000</v>
      </c>
      <c r="C36" s="92">
        <v>-14409000</v>
      </c>
      <c r="D36" s="92"/>
      <c r="E36" s="92">
        <f t="shared" si="18"/>
        <v>43108000</v>
      </c>
      <c r="F36" s="93">
        <v>43108000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-14409000</v>
      </c>
      <c r="D40" s="95"/>
      <c r="E40" s="95">
        <f t="shared" si="18"/>
        <v>43108000</v>
      </c>
      <c r="F40" s="96">
        <f t="shared" ref="F40:O40" si="25">SUM(F35:F39)</f>
        <v>43108000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294556000</v>
      </c>
      <c r="C65" s="92">
        <v>-17434000</v>
      </c>
      <c r="D65" s="92"/>
      <c r="E65" s="92">
        <f t="shared" si="35"/>
        <v>277122000</v>
      </c>
      <c r="F65" s="93">
        <v>277122000</v>
      </c>
      <c r="G65" s="94">
        <v>277122000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>
        <v>41182000</v>
      </c>
      <c r="M65" s="94">
        <v>71198489</v>
      </c>
      <c r="N65" s="93">
        <v>79864000</v>
      </c>
      <c r="O65" s="94">
        <v>54100758</v>
      </c>
      <c r="P65" s="93">
        <f t="shared" si="36"/>
        <v>221434000</v>
      </c>
      <c r="Q65" s="94">
        <f t="shared" si="37"/>
        <v>180229119</v>
      </c>
      <c r="R65" s="48">
        <f t="shared" si="38"/>
        <v>93.929386625224609</v>
      </c>
      <c r="S65" s="49">
        <f t="shared" si="39"/>
        <v>-24.014176761532116</v>
      </c>
      <c r="T65" s="48">
        <f t="shared" si="40"/>
        <v>79.904879439380494</v>
      </c>
      <c r="U65" s="50">
        <f t="shared" si="41"/>
        <v>65.036019875722602</v>
      </c>
      <c r="V65" s="93">
        <v>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-17434000</v>
      </c>
      <c r="D66" s="95"/>
      <c r="E66" s="95">
        <f t="shared" si="35"/>
        <v>277122000</v>
      </c>
      <c r="F66" s="96">
        <f t="shared" ref="F66:O66" si="42">SUM(F61:F65)</f>
        <v>277122000</v>
      </c>
      <c r="G66" s="97">
        <f t="shared" si="42"/>
        <v>277122000</v>
      </c>
      <c r="H66" s="96">
        <f t="shared" si="42"/>
        <v>30075000</v>
      </c>
      <c r="I66" s="97">
        <f t="shared" si="42"/>
        <v>5005275</v>
      </c>
      <c r="J66" s="96">
        <f t="shared" si="42"/>
        <v>70313000</v>
      </c>
      <c r="K66" s="97">
        <f t="shared" si="42"/>
        <v>49924597</v>
      </c>
      <c r="L66" s="96">
        <f t="shared" si="42"/>
        <v>41182000</v>
      </c>
      <c r="M66" s="97">
        <f t="shared" si="42"/>
        <v>71198489</v>
      </c>
      <c r="N66" s="96">
        <f t="shared" si="42"/>
        <v>79864000</v>
      </c>
      <c r="O66" s="97">
        <f t="shared" si="42"/>
        <v>54100758</v>
      </c>
      <c r="P66" s="96">
        <f t="shared" si="36"/>
        <v>221434000</v>
      </c>
      <c r="Q66" s="97">
        <f t="shared" si="37"/>
        <v>180229119</v>
      </c>
      <c r="R66" s="52">
        <f t="shared" si="38"/>
        <v>93.929386625224609</v>
      </c>
      <c r="S66" s="53">
        <f t="shared" si="39"/>
        <v>-24.014176761532116</v>
      </c>
      <c r="T66" s="52">
        <f>IF((+$E61+$E63+$E64++$E65) =0,0,(P66   /(+$E61+$E63+$E64+$E65) )*100)</f>
        <v>79.904879439380494</v>
      </c>
      <c r="U66" s="54">
        <f>IF((+$E61+$E63+$E65) =0,0,(Q66  /(+$E61+$E63+$E65) )*100)</f>
        <v>65.036019875722602</v>
      </c>
      <c r="V66" s="96">
        <f>SUM(V61:V65)</f>
        <v>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-49073000</v>
      </c>
      <c r="D67" s="104"/>
      <c r="E67" s="104">
        <f t="shared" si="35"/>
        <v>381582000</v>
      </c>
      <c r="F67" s="105">
        <f t="shared" ref="F67:O67" si="43">SUM(F9:F14,F17:F23,F26:F29,F32,F35:F39,F42:F52,F55:F58,F61:F65)</f>
        <v>381582000</v>
      </c>
      <c r="G67" s="106">
        <f t="shared" si="43"/>
        <v>338474000</v>
      </c>
      <c r="H67" s="105">
        <f t="shared" si="43"/>
        <v>41267000</v>
      </c>
      <c r="I67" s="106">
        <f t="shared" si="43"/>
        <v>12769254</v>
      </c>
      <c r="J67" s="105">
        <f t="shared" si="43"/>
        <v>88263000</v>
      </c>
      <c r="K67" s="106">
        <f t="shared" si="43"/>
        <v>66776322</v>
      </c>
      <c r="L67" s="105">
        <f t="shared" si="43"/>
        <v>47667000</v>
      </c>
      <c r="M67" s="106">
        <f t="shared" si="43"/>
        <v>79932108</v>
      </c>
      <c r="N67" s="105">
        <f t="shared" si="43"/>
        <v>96867000</v>
      </c>
      <c r="O67" s="106">
        <f t="shared" si="43"/>
        <v>70665585</v>
      </c>
      <c r="P67" s="105">
        <f t="shared" si="36"/>
        <v>274064000</v>
      </c>
      <c r="Q67" s="106">
        <f t="shared" si="37"/>
        <v>230143269</v>
      </c>
      <c r="R67" s="61">
        <f t="shared" si="38"/>
        <v>103.21606142614388</v>
      </c>
      <c r="S67" s="62">
        <f t="shared" si="39"/>
        <v>-11.592992142781972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80.970473359844476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67.994371502685581</v>
      </c>
      <c r="V67" s="105">
        <f>SUM(V9:V14,V17:V23,V26:V29,V32,V35:V39,V42:V52,V55:V58,V61:V65)</f>
        <v>5178000</v>
      </c>
      <c r="W67" s="106">
        <f>SUM(W9:W14,W17:W23,W26:W29,W32,W35:W39,W42:W52,W55:W58,W61:W65)</f>
        <v>5107000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430655000</v>
      </c>
      <c r="C73" s="104">
        <f>SUM(C9:C14,C17:C23,C26:C29,C32,C35:C39,C42:C52,C55:C58,C61:C65,C69:C70)</f>
        <v>-49073000</v>
      </c>
      <c r="D73" s="104"/>
      <c r="E73" s="104">
        <f>$B73      +$C73      +$D73</f>
        <v>381582000</v>
      </c>
      <c r="F73" s="105">
        <f t="shared" ref="F73:O73" si="46">SUM(F9:F14,F17:F23,F26:F29,F32,F35:F39,F42:F52,F55:F58,F61:F65,F69:F70)</f>
        <v>381582000</v>
      </c>
      <c r="G73" s="106">
        <f t="shared" si="46"/>
        <v>338474000</v>
      </c>
      <c r="H73" s="105">
        <f t="shared" si="46"/>
        <v>41267000</v>
      </c>
      <c r="I73" s="106">
        <f t="shared" si="46"/>
        <v>12769254</v>
      </c>
      <c r="J73" s="105">
        <f t="shared" si="46"/>
        <v>88263000</v>
      </c>
      <c r="K73" s="106">
        <f t="shared" si="46"/>
        <v>66776322</v>
      </c>
      <c r="L73" s="105">
        <f t="shared" si="46"/>
        <v>47667000</v>
      </c>
      <c r="M73" s="106">
        <f t="shared" si="46"/>
        <v>79932108</v>
      </c>
      <c r="N73" s="105">
        <f t="shared" si="46"/>
        <v>96867000</v>
      </c>
      <c r="O73" s="106">
        <f t="shared" si="46"/>
        <v>70665585</v>
      </c>
      <c r="P73" s="105">
        <f>$H73      +$J73      +$L73      +$N73</f>
        <v>274064000</v>
      </c>
      <c r="Q73" s="106">
        <f>$I73      +$K73      +$M73      +$O73</f>
        <v>230143269</v>
      </c>
      <c r="R73" s="61">
        <f>IF(($L73      =0),0,((($N73      -$L73      )/$L73      )*100))</f>
        <v>103.21606142614388</v>
      </c>
      <c r="S73" s="62">
        <f>IF(($M73      =0),0,((($O73      -$M73      )/$M73      )*100))</f>
        <v>-11.592992142781972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80.970473359844476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67.994371502685581</v>
      </c>
      <c r="V73" s="105">
        <f>SUM(V9:V14,V17:V23,V26:V29,V32,V35:V39,V42:V52,V55:V58,V61:V65,V69:V70)</f>
        <v>5178000</v>
      </c>
      <c r="W73" s="106">
        <f>SUM(W9:W14,W17:W23,W26:W29,W32,W35:W39,W42:W52,W55:W58,W61:W65,W69:W70)</f>
        <v>5107000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Y2/xUB+EUCVqzFMzOK8mGnDEC/qK9hT02zdy+aEWv3+9n9vvYDnCtYaXrjf01kn4xNBUdtscFvjhNLI72dKNg==" saltValue="ziFa0QoS+tcg01GF4EWE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>
        <v>-10000000</v>
      </c>
      <c r="D9" s="92"/>
      <c r="E9" s="92">
        <f>$B9       +$C9       +$D9</f>
        <v>10000000</v>
      </c>
      <c r="F9" s="93">
        <v>10000000</v>
      </c>
      <c r="G9" s="94">
        <v>10000000</v>
      </c>
      <c r="H9" s="93">
        <v>112000</v>
      </c>
      <c r="I9" s="94"/>
      <c r="J9" s="93">
        <v>1025000</v>
      </c>
      <c r="K9" s="94"/>
      <c r="L9" s="93"/>
      <c r="M9" s="94"/>
      <c r="N9" s="93">
        <v>2034000</v>
      </c>
      <c r="O9" s="94"/>
      <c r="P9" s="93">
        <f>$H9       +$J9       +$L9       +$N9</f>
        <v>3171000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31.71</v>
      </c>
      <c r="U9" s="50">
        <f>IF(($E9       =0),0,(($Q9       /$E9       )*100))</f>
        <v>0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>
        <v>404000</v>
      </c>
      <c r="O10" s="94"/>
      <c r="P10" s="93">
        <f t="shared" ref="P10:P15" si="1">$H10      +$J10      +$L10      +$N10</f>
        <v>812000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81.2</v>
      </c>
      <c r="U10" s="50">
        <f t="shared" ref="U10:U14" si="6">IF(($E10      =0),0,(($Q10      /$E10      )*100))</f>
        <v>0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13750000</v>
      </c>
      <c r="C11" s="92">
        <v>220000</v>
      </c>
      <c r="D11" s="92"/>
      <c r="E11" s="92">
        <f t="shared" si="0"/>
        <v>13970000</v>
      </c>
      <c r="F11" s="93">
        <v>13970000</v>
      </c>
      <c r="G11" s="94">
        <v>13970000</v>
      </c>
      <c r="H11" s="93">
        <v>3112000</v>
      </c>
      <c r="I11" s="94"/>
      <c r="J11" s="93">
        <v>1921000</v>
      </c>
      <c r="K11" s="94"/>
      <c r="L11" s="93">
        <v>2743000</v>
      </c>
      <c r="M11" s="94"/>
      <c r="N11" s="93">
        <v>3402000</v>
      </c>
      <c r="O11" s="94"/>
      <c r="P11" s="93">
        <f t="shared" si="1"/>
        <v>11178000</v>
      </c>
      <c r="Q11" s="94">
        <f t="shared" si="2"/>
        <v>0</v>
      </c>
      <c r="R11" s="48">
        <f t="shared" si="3"/>
        <v>24.024790375501276</v>
      </c>
      <c r="S11" s="49">
        <f t="shared" si="4"/>
        <v>0</v>
      </c>
      <c r="T11" s="48">
        <f t="shared" si="5"/>
        <v>80.014316392269151</v>
      </c>
      <c r="U11" s="50">
        <f t="shared" si="6"/>
        <v>0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29700000</v>
      </c>
      <c r="C13" s="92">
        <v>-689000</v>
      </c>
      <c r="D13" s="92"/>
      <c r="E13" s="92">
        <f t="shared" si="0"/>
        <v>29011000</v>
      </c>
      <c r="F13" s="93">
        <v>29011000</v>
      </c>
      <c r="G13" s="94">
        <v>29011000</v>
      </c>
      <c r="H13" s="93">
        <v>6070000</v>
      </c>
      <c r="I13" s="94"/>
      <c r="J13" s="93">
        <v>5308000</v>
      </c>
      <c r="K13" s="94"/>
      <c r="L13" s="93">
        <v>15514000</v>
      </c>
      <c r="M13" s="94"/>
      <c r="N13" s="93">
        <v>2119000</v>
      </c>
      <c r="O13" s="94"/>
      <c r="P13" s="93">
        <f t="shared" si="1"/>
        <v>29011000</v>
      </c>
      <c r="Q13" s="94">
        <f t="shared" si="2"/>
        <v>0</v>
      </c>
      <c r="R13" s="48">
        <f t="shared" si="3"/>
        <v>-86.341369085986855</v>
      </c>
      <c r="S13" s="49">
        <f t="shared" si="4"/>
        <v>0</v>
      </c>
      <c r="T13" s="48">
        <f t="shared" si="5"/>
        <v>100</v>
      </c>
      <c r="U13" s="50">
        <f t="shared" si="6"/>
        <v>0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-12469000</v>
      </c>
      <c r="D15" s="95"/>
      <c r="E15" s="95">
        <f t="shared" si="0"/>
        <v>53981000</v>
      </c>
      <c r="F15" s="96">
        <f t="shared" ref="F15:O15" si="7">SUM(F9:F14)</f>
        <v>53981000</v>
      </c>
      <c r="G15" s="97">
        <f t="shared" si="7"/>
        <v>53981000</v>
      </c>
      <c r="H15" s="96">
        <f t="shared" si="7"/>
        <v>9449000</v>
      </c>
      <c r="I15" s="97">
        <f t="shared" si="7"/>
        <v>0</v>
      </c>
      <c r="J15" s="96">
        <f t="shared" si="7"/>
        <v>8507000</v>
      </c>
      <c r="K15" s="97">
        <f t="shared" si="7"/>
        <v>0</v>
      </c>
      <c r="L15" s="96">
        <f t="shared" si="7"/>
        <v>18257000</v>
      </c>
      <c r="M15" s="97">
        <f t="shared" si="7"/>
        <v>0</v>
      </c>
      <c r="N15" s="96">
        <f t="shared" si="7"/>
        <v>7959000</v>
      </c>
      <c r="O15" s="97">
        <f t="shared" si="7"/>
        <v>0</v>
      </c>
      <c r="P15" s="96">
        <f t="shared" si="1"/>
        <v>44172000</v>
      </c>
      <c r="Q15" s="97">
        <f t="shared" si="2"/>
        <v>0</v>
      </c>
      <c r="R15" s="52">
        <f t="shared" si="3"/>
        <v>-56.405762173412931</v>
      </c>
      <c r="S15" s="53">
        <f t="shared" si="4"/>
        <v>0</v>
      </c>
      <c r="T15" s="52">
        <f>IF((SUM($E9:$E13))=0,0,(P15/(SUM($E9:$E13))*100))</f>
        <v>81.828791611863437</v>
      </c>
      <c r="U15" s="54">
        <f>IF((SUM($E9:$E13))=0,0,(Q15/(SUM($E9:$E13))*100))</f>
        <v>0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>
        <v>29364000</v>
      </c>
      <c r="O28" s="94"/>
      <c r="P28" s="93">
        <f>$H28      +$J28      +$L28      +$N28</f>
        <v>68018000</v>
      </c>
      <c r="Q28" s="94">
        <f>$I28      +$K28      +$M28      +$O28</f>
        <v>0</v>
      </c>
      <c r="R28" s="48">
        <f>IF(($L28      =0),0,((($N28      -$L28      )/$L28      )*100))</f>
        <v>316.68795232013622</v>
      </c>
      <c r="S28" s="49">
        <f>IF(($M28      =0),0,((($O28      -$M28      )/$M28      )*100))</f>
        <v>0</v>
      </c>
      <c r="T28" s="48">
        <f>IF(($E28      =0),0,(($P28      /$E28      )*100))</f>
        <v>67.763210329162348</v>
      </c>
      <c r="U28" s="50">
        <f>IF(($E28      =0),0,(($Q28      /$E28      )*100))</f>
        <v>0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-246000000</v>
      </c>
      <c r="D30" s="95"/>
      <c r="E30" s="95">
        <f>$B30      +$C30      +$D30</f>
        <v>100376000</v>
      </c>
      <c r="F30" s="96">
        <f t="shared" ref="F30:O30" si="16">SUM(F26:F29)</f>
        <v>100376000</v>
      </c>
      <c r="G30" s="97">
        <f t="shared" si="16"/>
        <v>100376000</v>
      </c>
      <c r="H30" s="96">
        <f t="shared" si="16"/>
        <v>18239000</v>
      </c>
      <c r="I30" s="97">
        <f t="shared" si="16"/>
        <v>0</v>
      </c>
      <c r="J30" s="96">
        <f t="shared" si="16"/>
        <v>13368000</v>
      </c>
      <c r="K30" s="97">
        <f t="shared" si="16"/>
        <v>0</v>
      </c>
      <c r="L30" s="96">
        <f t="shared" si="16"/>
        <v>7047000</v>
      </c>
      <c r="M30" s="97">
        <f t="shared" si="16"/>
        <v>0</v>
      </c>
      <c r="N30" s="96">
        <f t="shared" si="16"/>
        <v>29364000</v>
      </c>
      <c r="O30" s="97">
        <f t="shared" si="16"/>
        <v>0</v>
      </c>
      <c r="P30" s="96">
        <f>$H30      +$J30      +$L30      +$N30</f>
        <v>68018000</v>
      </c>
      <c r="Q30" s="97">
        <f>$I30      +$K30      +$M30      +$O30</f>
        <v>0</v>
      </c>
      <c r="R30" s="52">
        <f>IF(($L30      =0),0,((($N30      -$L30      )/$L30      )*100))</f>
        <v>316.68795232013622</v>
      </c>
      <c r="S30" s="53">
        <f>IF(($M30      =0),0,((($O30      -$M30      )/$M30      )*100))</f>
        <v>0</v>
      </c>
      <c r="T30" s="52">
        <f>IF($E30   =0,0,($P30   /$E30   )*100)</f>
        <v>67.763210329162348</v>
      </c>
      <c r="U30" s="54">
        <f>IF($E30   =0,0,($Q30   /$E30   )*100)</f>
        <v>0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>
        <v>-469000</v>
      </c>
      <c r="D32" s="92"/>
      <c r="E32" s="92">
        <f>$B32      +$C32      +$D32</f>
        <v>7928000</v>
      </c>
      <c r="F32" s="93">
        <v>7928000</v>
      </c>
      <c r="G32" s="94">
        <v>7928000</v>
      </c>
      <c r="H32" s="93">
        <v>62000</v>
      </c>
      <c r="I32" s="94"/>
      <c r="J32" s="93">
        <v>2037000</v>
      </c>
      <c r="K32" s="94"/>
      <c r="L32" s="93">
        <v>2411000</v>
      </c>
      <c r="M32" s="94"/>
      <c r="N32" s="93">
        <v>607000</v>
      </c>
      <c r="O32" s="94"/>
      <c r="P32" s="93">
        <f>$H32      +$J32      +$L32      +$N32</f>
        <v>5117000</v>
      </c>
      <c r="Q32" s="94">
        <f>$I32      +$K32      +$M32      +$O32</f>
        <v>0</v>
      </c>
      <c r="R32" s="48">
        <f>IF(($L32      =0),0,((($N32      -$L32      )/$L32      )*100))</f>
        <v>-74.82372459560348</v>
      </c>
      <c r="S32" s="49">
        <f>IF(($M32      =0),0,((($O32      -$M32      )/$M32      )*100))</f>
        <v>0</v>
      </c>
      <c r="T32" s="48">
        <f>IF(($E32      =0),0,(($P32      /$E32      )*100))</f>
        <v>64.543390514631682</v>
      </c>
      <c r="U32" s="50">
        <f>IF(($E32      =0),0,(($Q32      /$E32      )*100))</f>
        <v>0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-469000</v>
      </c>
      <c r="D33" s="95"/>
      <c r="E33" s="95">
        <f>$B33      +$C33      +$D33</f>
        <v>7928000</v>
      </c>
      <c r="F33" s="96">
        <f t="shared" ref="F33:O33" si="17">F32</f>
        <v>7928000</v>
      </c>
      <c r="G33" s="97">
        <f t="shared" si="17"/>
        <v>7928000</v>
      </c>
      <c r="H33" s="96">
        <f t="shared" si="17"/>
        <v>62000</v>
      </c>
      <c r="I33" s="97">
        <f t="shared" si="17"/>
        <v>0</v>
      </c>
      <c r="J33" s="96">
        <f t="shared" si="17"/>
        <v>2037000</v>
      </c>
      <c r="K33" s="97">
        <f t="shared" si="17"/>
        <v>0</v>
      </c>
      <c r="L33" s="96">
        <f t="shared" si="17"/>
        <v>2411000</v>
      </c>
      <c r="M33" s="97">
        <f t="shared" si="17"/>
        <v>0</v>
      </c>
      <c r="N33" s="96">
        <f t="shared" si="17"/>
        <v>607000</v>
      </c>
      <c r="O33" s="97">
        <f t="shared" si="17"/>
        <v>0</v>
      </c>
      <c r="P33" s="96">
        <f>$H33      +$J33      +$L33      +$N33</f>
        <v>5117000</v>
      </c>
      <c r="Q33" s="97">
        <f>$I33      +$K33      +$M33      +$O33</f>
        <v>0</v>
      </c>
      <c r="R33" s="52">
        <f>IF(($L33      =0),0,((($N33      -$L33      )/$L33      )*100))</f>
        <v>-74.82372459560348</v>
      </c>
      <c r="S33" s="53">
        <f>IF(($M33      =0),0,((($O33      -$M33      )/$M33      )*100))</f>
        <v>0</v>
      </c>
      <c r="T33" s="52">
        <f>IF($E33   =0,0,($P33   /$E33   )*100)</f>
        <v>64.543390514631682</v>
      </c>
      <c r="U33" s="54">
        <f>IF($E33   =0,0,($Q33   /$E33   )*100)</f>
        <v>0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>
        <v>1784000</v>
      </c>
      <c r="I38" s="94"/>
      <c r="J38" s="93">
        <v>4646000</v>
      </c>
      <c r="K38" s="94"/>
      <c r="L38" s="93">
        <v>1414000</v>
      </c>
      <c r="M38" s="94"/>
      <c r="N38" s="93">
        <v>1156000</v>
      </c>
      <c r="O38" s="94"/>
      <c r="P38" s="93">
        <f t="shared" si="19"/>
        <v>9000000</v>
      </c>
      <c r="Q38" s="94">
        <f t="shared" si="20"/>
        <v>0</v>
      </c>
      <c r="R38" s="48">
        <f t="shared" si="21"/>
        <v>-18.246110325318245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9000000</v>
      </c>
      <c r="H40" s="96">
        <f t="shared" si="25"/>
        <v>1784000</v>
      </c>
      <c r="I40" s="97">
        <f t="shared" si="25"/>
        <v>0</v>
      </c>
      <c r="J40" s="96">
        <f t="shared" si="25"/>
        <v>4646000</v>
      </c>
      <c r="K40" s="97">
        <f t="shared" si="25"/>
        <v>0</v>
      </c>
      <c r="L40" s="96">
        <f t="shared" si="25"/>
        <v>1414000</v>
      </c>
      <c r="M40" s="97">
        <f t="shared" si="25"/>
        <v>0</v>
      </c>
      <c r="N40" s="96">
        <f t="shared" si="25"/>
        <v>1156000</v>
      </c>
      <c r="O40" s="97">
        <f t="shared" si="25"/>
        <v>0</v>
      </c>
      <c r="P40" s="96">
        <f t="shared" si="19"/>
        <v>9000000</v>
      </c>
      <c r="Q40" s="97">
        <f t="shared" si="20"/>
        <v>0</v>
      </c>
      <c r="R40" s="52">
        <f t="shared" si="21"/>
        <v>-18.246110325318245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348000000</v>
      </c>
      <c r="H43" s="93"/>
      <c r="I43" s="94"/>
      <c r="J43" s="93">
        <v>19908000</v>
      </c>
      <c r="K43" s="94"/>
      <c r="L43" s="93">
        <v>42224000</v>
      </c>
      <c r="M43" s="94"/>
      <c r="N43" s="93">
        <v>98885000</v>
      </c>
      <c r="O43" s="94"/>
      <c r="P43" s="93">
        <f t="shared" si="27"/>
        <v>161017000</v>
      </c>
      <c r="Q43" s="94">
        <f t="shared" si="28"/>
        <v>0</v>
      </c>
      <c r="R43" s="48">
        <f t="shared" si="29"/>
        <v>134.19145509662752</v>
      </c>
      <c r="S43" s="49">
        <f t="shared" si="30"/>
        <v>0</v>
      </c>
      <c r="T43" s="48">
        <f t="shared" si="31"/>
        <v>46.269252873563218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>
        <v>1442000</v>
      </c>
      <c r="D44" s="92"/>
      <c r="E44" s="92">
        <f t="shared" si="26"/>
        <v>1442000</v>
      </c>
      <c r="F44" s="93">
        <v>1442000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1442000</v>
      </c>
      <c r="D53" s="95"/>
      <c r="E53" s="95">
        <f t="shared" si="26"/>
        <v>349442000</v>
      </c>
      <c r="F53" s="96">
        <f t="shared" ref="F53:O53" si="33">SUM(F42:F52)</f>
        <v>349442000</v>
      </c>
      <c r="G53" s="97">
        <f t="shared" si="33"/>
        <v>348000000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42224000</v>
      </c>
      <c r="M53" s="97">
        <f t="shared" si="33"/>
        <v>0</v>
      </c>
      <c r="N53" s="96">
        <f t="shared" si="33"/>
        <v>98885000</v>
      </c>
      <c r="O53" s="97">
        <f t="shared" si="33"/>
        <v>0</v>
      </c>
      <c r="P53" s="96">
        <f t="shared" si="27"/>
        <v>161017000</v>
      </c>
      <c r="Q53" s="97">
        <f t="shared" si="28"/>
        <v>0</v>
      </c>
      <c r="R53" s="52">
        <f t="shared" si="29"/>
        <v>134.19145509662752</v>
      </c>
      <c r="S53" s="53">
        <f t="shared" si="30"/>
        <v>0</v>
      </c>
      <c r="T53" s="52">
        <f>IF((+$E43+$E45+$E47+$E48+$E51) =0,0,(P53   /(+$E43+$E45+$E47+$E48+$E51) )*100)</f>
        <v>46.269252873563218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349635000</v>
      </c>
      <c r="C65" s="92">
        <v>-48068000</v>
      </c>
      <c r="D65" s="92"/>
      <c r="E65" s="92">
        <f t="shared" si="35"/>
        <v>301567000</v>
      </c>
      <c r="F65" s="93">
        <v>301567000</v>
      </c>
      <c r="G65" s="94">
        <v>301567000</v>
      </c>
      <c r="H65" s="93">
        <v>4789000</v>
      </c>
      <c r="I65" s="94"/>
      <c r="J65" s="93">
        <v>63706000</v>
      </c>
      <c r="K65" s="94"/>
      <c r="L65" s="93">
        <v>124170000</v>
      </c>
      <c r="M65" s="94"/>
      <c r="N65" s="93">
        <v>81102000</v>
      </c>
      <c r="O65" s="94"/>
      <c r="P65" s="93">
        <f t="shared" si="36"/>
        <v>273767000</v>
      </c>
      <c r="Q65" s="94">
        <f t="shared" si="37"/>
        <v>0</v>
      </c>
      <c r="R65" s="48">
        <f t="shared" si="38"/>
        <v>-34.684706450833538</v>
      </c>
      <c r="S65" s="49">
        <f t="shared" si="39"/>
        <v>0</v>
      </c>
      <c r="T65" s="48">
        <f t="shared" si="40"/>
        <v>90.781484711523476</v>
      </c>
      <c r="U65" s="50">
        <f t="shared" si="41"/>
        <v>0</v>
      </c>
      <c r="V65" s="93">
        <v>32502000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-48068000</v>
      </c>
      <c r="D66" s="95"/>
      <c r="E66" s="95">
        <f t="shared" si="35"/>
        <v>301567000</v>
      </c>
      <c r="F66" s="96">
        <f t="shared" ref="F66:O66" si="42">SUM(F61:F65)</f>
        <v>301567000</v>
      </c>
      <c r="G66" s="97">
        <f t="shared" si="42"/>
        <v>301567000</v>
      </c>
      <c r="H66" s="96">
        <f t="shared" si="42"/>
        <v>4789000</v>
      </c>
      <c r="I66" s="97">
        <f t="shared" si="42"/>
        <v>0</v>
      </c>
      <c r="J66" s="96">
        <f t="shared" si="42"/>
        <v>63706000</v>
      </c>
      <c r="K66" s="97">
        <f t="shared" si="42"/>
        <v>0</v>
      </c>
      <c r="L66" s="96">
        <f t="shared" si="42"/>
        <v>124170000</v>
      </c>
      <c r="M66" s="97">
        <f t="shared" si="42"/>
        <v>0</v>
      </c>
      <c r="N66" s="96">
        <f t="shared" si="42"/>
        <v>81102000</v>
      </c>
      <c r="O66" s="97">
        <f t="shared" si="42"/>
        <v>0</v>
      </c>
      <c r="P66" s="96">
        <f t="shared" si="36"/>
        <v>273767000</v>
      </c>
      <c r="Q66" s="97">
        <f t="shared" si="37"/>
        <v>0</v>
      </c>
      <c r="R66" s="52">
        <f t="shared" si="38"/>
        <v>-34.684706450833538</v>
      </c>
      <c r="S66" s="53">
        <f t="shared" si="39"/>
        <v>0</v>
      </c>
      <c r="T66" s="52">
        <f>IF((+$E61+$E63+$E64++$E65) =0,0,(P66   /(+$E61+$E63+$E64+$E65) )*100)</f>
        <v>90.781484711523476</v>
      </c>
      <c r="U66" s="54">
        <f>IF((+$E61+$E63+$E65) =0,0,(Q66  /(+$E61+$E63+$E65) )*100)</f>
        <v>0</v>
      </c>
      <c r="V66" s="96">
        <f>SUM(V61:V65)</f>
        <v>32502000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-305564000</v>
      </c>
      <c r="D67" s="104"/>
      <c r="E67" s="104">
        <f t="shared" si="35"/>
        <v>822544000</v>
      </c>
      <c r="F67" s="105">
        <f t="shared" ref="F67:O67" si="43">SUM(F9:F14,F17:F23,F26:F29,F32,F35:F39,F42:F52,F55:F58,F61:F65)</f>
        <v>822544000</v>
      </c>
      <c r="G67" s="106">
        <f t="shared" si="43"/>
        <v>820852000</v>
      </c>
      <c r="H67" s="105">
        <f t="shared" si="43"/>
        <v>34323000</v>
      </c>
      <c r="I67" s="106">
        <f t="shared" si="43"/>
        <v>0</v>
      </c>
      <c r="J67" s="105">
        <f t="shared" si="43"/>
        <v>112172000</v>
      </c>
      <c r="K67" s="106">
        <f t="shared" si="43"/>
        <v>0</v>
      </c>
      <c r="L67" s="105">
        <f t="shared" si="43"/>
        <v>195523000</v>
      </c>
      <c r="M67" s="106">
        <f t="shared" si="43"/>
        <v>0</v>
      </c>
      <c r="N67" s="105">
        <f t="shared" si="43"/>
        <v>219073000</v>
      </c>
      <c r="O67" s="106">
        <f t="shared" si="43"/>
        <v>0</v>
      </c>
      <c r="P67" s="105">
        <f t="shared" si="36"/>
        <v>561091000</v>
      </c>
      <c r="Q67" s="106">
        <f t="shared" si="37"/>
        <v>0</v>
      </c>
      <c r="R67" s="61">
        <f t="shared" si="38"/>
        <v>12.044618791651111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68.354709496961704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32502000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1128108000</v>
      </c>
      <c r="C73" s="104">
        <f>SUM(C9:C14,C17:C23,C26:C29,C32,C35:C39,C42:C52,C55:C58,C61:C65,C69:C70)</f>
        <v>-305564000</v>
      </c>
      <c r="D73" s="104"/>
      <c r="E73" s="104">
        <f>$B73      +$C73      +$D73</f>
        <v>822544000</v>
      </c>
      <c r="F73" s="105">
        <f t="shared" ref="F73:O73" si="46">SUM(F9:F14,F17:F23,F26:F29,F32,F35:F39,F42:F52,F55:F58,F61:F65,F69:F70)</f>
        <v>822544000</v>
      </c>
      <c r="G73" s="106">
        <f t="shared" si="46"/>
        <v>820852000</v>
      </c>
      <c r="H73" s="105">
        <f t="shared" si="46"/>
        <v>34323000</v>
      </c>
      <c r="I73" s="106">
        <f t="shared" si="46"/>
        <v>0</v>
      </c>
      <c r="J73" s="105">
        <f t="shared" si="46"/>
        <v>112172000</v>
      </c>
      <c r="K73" s="106">
        <f t="shared" si="46"/>
        <v>0</v>
      </c>
      <c r="L73" s="105">
        <f t="shared" si="46"/>
        <v>195523000</v>
      </c>
      <c r="M73" s="106">
        <f t="shared" si="46"/>
        <v>0</v>
      </c>
      <c r="N73" s="105">
        <f t="shared" si="46"/>
        <v>219073000</v>
      </c>
      <c r="O73" s="106">
        <f t="shared" si="46"/>
        <v>0</v>
      </c>
      <c r="P73" s="105">
        <f>$H73      +$J73      +$L73      +$N73</f>
        <v>561091000</v>
      </c>
      <c r="Q73" s="106">
        <f>$I73      +$K73      +$M73      +$O73</f>
        <v>0</v>
      </c>
      <c r="R73" s="61">
        <f>IF(($L73      =0),0,((($N73      -$L73      )/$L73      )*100))</f>
        <v>12.044618791651111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68.354709496961704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32502000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jV3JsYlgbn/3PQJmqdgme53MOU/+xdldIlvByWAm/mCSaFvyMdxiO552lo3i9cIFH1CpOOz0dzarvcGlqfRtQ==" saltValue="STP7fHAZzFvpyQOR1LyG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>
        <v>3575000</v>
      </c>
      <c r="O9" s="94">
        <v>4386540</v>
      </c>
      <c r="P9" s="93">
        <f>$H9       +$J9       +$L9       +$N9</f>
        <v>6406000</v>
      </c>
      <c r="Q9" s="94">
        <f>$I9       +$K9       +$M9       +$O9</f>
        <v>7217907</v>
      </c>
      <c r="R9" s="48">
        <f>IF(($L9       =0),0,((($N9       -$L9       )/$L9       )*100))</f>
        <v>26.280466266336983</v>
      </c>
      <c r="S9" s="49">
        <f>IF(($M9       =0),0,((($O9       -$M9       )/$M9       )*100))</f>
        <v>54.926577868570206</v>
      </c>
      <c r="T9" s="48">
        <f>IF(($E9       =0),0,(($P9       /$E9       )*100))</f>
        <v>89.745026618100312</v>
      </c>
      <c r="U9" s="50">
        <f>IF(($E9       =0),0,(($Q9       /$E9       )*100))</f>
        <v>101.11945923227795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>
        <v>374157</v>
      </c>
      <c r="N10" s="93"/>
      <c r="O10" s="94">
        <v>61200</v>
      </c>
      <c r="P10" s="93">
        <f t="shared" ref="P10:P15" si="1">$H10      +$J10      +$L10      +$N10</f>
        <v>2180000</v>
      </c>
      <c r="Q10" s="94">
        <f t="shared" ref="Q10:Q15" si="2">$I10      +$K10      +$M10      +$O10</f>
        <v>1079949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-83.643229980997276</v>
      </c>
      <c r="T10" s="48">
        <f t="shared" ref="T10:T14" si="5">IF(($E10      =0),0,(($P10      /$E10      )*100))</f>
        <v>99.090909090909093</v>
      </c>
      <c r="U10" s="50">
        <f t="shared" ref="U10:U14" si="6">IF(($E10      =0),0,(($Q10      /$E10      )*100))</f>
        <v>49.088590909090904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 t="shared" si="0"/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>
        <v>3044000</v>
      </c>
      <c r="O13" s="94">
        <v>6344344</v>
      </c>
      <c r="P13" s="93">
        <f t="shared" si="1"/>
        <v>15224000</v>
      </c>
      <c r="Q13" s="94">
        <f t="shared" si="2"/>
        <v>16908001</v>
      </c>
      <c r="R13" s="48">
        <f t="shared" si="3"/>
        <v>-63.391461214672283</v>
      </c>
      <c r="S13" s="49">
        <f t="shared" si="4"/>
        <v>-5.4182251165697419</v>
      </c>
      <c r="T13" s="48">
        <f t="shared" si="5"/>
        <v>90.040217648450437</v>
      </c>
      <c r="U13" s="50">
        <f t="shared" si="6"/>
        <v>100.00000591436007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-15969000</v>
      </c>
      <c r="D15" s="95"/>
      <c r="E15" s="95">
        <f t="shared" si="0"/>
        <v>26246000</v>
      </c>
      <c r="F15" s="96">
        <f t="shared" ref="F15:O15" si="7">SUM(F9:F14)</f>
        <v>26246000</v>
      </c>
      <c r="G15" s="97">
        <f t="shared" si="7"/>
        <v>26246000</v>
      </c>
      <c r="H15" s="96">
        <f t="shared" si="7"/>
        <v>561000</v>
      </c>
      <c r="I15" s="97">
        <f t="shared" si="7"/>
        <v>591333</v>
      </c>
      <c r="J15" s="96">
        <f t="shared" si="7"/>
        <v>5484000</v>
      </c>
      <c r="K15" s="97">
        <f t="shared" si="7"/>
        <v>3909129</v>
      </c>
      <c r="L15" s="96">
        <f t="shared" si="7"/>
        <v>11146000</v>
      </c>
      <c r="M15" s="97">
        <f t="shared" si="7"/>
        <v>9913311</v>
      </c>
      <c r="N15" s="96">
        <f t="shared" si="7"/>
        <v>6619000</v>
      </c>
      <c r="O15" s="97">
        <f t="shared" si="7"/>
        <v>10792084</v>
      </c>
      <c r="P15" s="96">
        <f t="shared" si="1"/>
        <v>23810000</v>
      </c>
      <c r="Q15" s="97">
        <f t="shared" si="2"/>
        <v>25205857</v>
      </c>
      <c r="R15" s="52">
        <f t="shared" si="3"/>
        <v>-40.615467432262697</v>
      </c>
      <c r="S15" s="53">
        <f t="shared" si="4"/>
        <v>8.8645761239610064</v>
      </c>
      <c r="T15" s="52">
        <f>IF((SUM($E9:$E13))=0,0,(P15/(SUM($E9:$E13))*100))</f>
        <v>90.718585689247888</v>
      </c>
      <c r="U15" s="54">
        <f>IF((SUM($E9:$E13))=0,0,(Q15/(SUM($E9:$E13))*100))</f>
        <v>96.036946582336356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>
        <v>13150000</v>
      </c>
      <c r="D20" s="92"/>
      <c r="E20" s="92">
        <f t="shared" si="8"/>
        <v>13150000</v>
      </c>
      <c r="F20" s="93">
        <v>13150000</v>
      </c>
      <c r="G20" s="94">
        <v>13150000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13150000</v>
      </c>
      <c r="D24" s="95"/>
      <c r="E24" s="95">
        <f t="shared" si="8"/>
        <v>14300000</v>
      </c>
      <c r="F24" s="96">
        <f t="shared" ref="F24:O24" si="15">SUM(F17:F23)</f>
        <v>14300000</v>
      </c>
      <c r="G24" s="97">
        <f t="shared" si="15"/>
        <v>13150000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>
        <v>12867000</v>
      </c>
      <c r="O28" s="94">
        <v>12101917</v>
      </c>
      <c r="P28" s="93">
        <f>$H28      +$J28      +$L28      +$N28</f>
        <v>33037000</v>
      </c>
      <c r="Q28" s="94">
        <f>$I28      +$K28      +$M28      +$O28</f>
        <v>30884569</v>
      </c>
      <c r="R28" s="48">
        <f>IF(($L28      =0),0,((($N28      -$L28      )/$L28      )*100))</f>
        <v>11.984334203655353</v>
      </c>
      <c r="S28" s="49">
        <f>IF(($M28      =0),0,((($O28      -$M28      )/$M28      )*100))</f>
        <v>65.889171784884866</v>
      </c>
      <c r="T28" s="48">
        <f>IF(($E28      =0),0,(($P28      /$E28      )*100))</f>
        <v>19.430329122262215</v>
      </c>
      <c r="U28" s="50">
        <f>IF(($E28      =0),0,(($Q28      /$E28      )*100))</f>
        <v>18.164401745594844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-100000000</v>
      </c>
      <c r="D30" s="95"/>
      <c r="E30" s="95">
        <f>$B30      +$C30      +$D30</f>
        <v>170028000</v>
      </c>
      <c r="F30" s="96">
        <f t="shared" ref="F30:O30" si="16">SUM(F26:F29)</f>
        <v>170028000</v>
      </c>
      <c r="G30" s="97">
        <f t="shared" si="16"/>
        <v>170028000</v>
      </c>
      <c r="H30" s="96">
        <f t="shared" si="16"/>
        <v>4019000</v>
      </c>
      <c r="I30" s="97">
        <f t="shared" si="16"/>
        <v>5312701</v>
      </c>
      <c r="J30" s="96">
        <f t="shared" si="16"/>
        <v>4661000</v>
      </c>
      <c r="K30" s="97">
        <f t="shared" si="16"/>
        <v>6174769</v>
      </c>
      <c r="L30" s="96">
        <f t="shared" si="16"/>
        <v>11490000</v>
      </c>
      <c r="M30" s="97">
        <f t="shared" si="16"/>
        <v>7295182</v>
      </c>
      <c r="N30" s="96">
        <f t="shared" si="16"/>
        <v>12867000</v>
      </c>
      <c r="O30" s="97">
        <f t="shared" si="16"/>
        <v>12101917</v>
      </c>
      <c r="P30" s="96">
        <f>$H30      +$J30      +$L30      +$N30</f>
        <v>33037000</v>
      </c>
      <c r="Q30" s="97">
        <f>$I30      +$K30      +$M30      +$O30</f>
        <v>30884569</v>
      </c>
      <c r="R30" s="52">
        <f>IF(($L30      =0),0,((($N30      -$L30      )/$L30      )*100))</f>
        <v>11.984334203655353</v>
      </c>
      <c r="S30" s="53">
        <f>IF(($M30      =0),0,((($O30      -$M30      )/$M30      )*100))</f>
        <v>65.889171784884866</v>
      </c>
      <c r="T30" s="52">
        <f>IF($E30   =0,0,($P30   /$E30   )*100)</f>
        <v>19.430329122262215</v>
      </c>
      <c r="U30" s="54">
        <f>IF($E30   =0,0,($Q30   /$E30   )*100)</f>
        <v>18.164401745594844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1263000</v>
      </c>
      <c r="H32" s="93"/>
      <c r="I32" s="94">
        <v>12592</v>
      </c>
      <c r="J32" s="93">
        <v>268000</v>
      </c>
      <c r="K32" s="94">
        <v>259606</v>
      </c>
      <c r="L32" s="93">
        <v>528000</v>
      </c>
      <c r="M32" s="94">
        <v>547886</v>
      </c>
      <c r="N32" s="93">
        <v>419000</v>
      </c>
      <c r="O32" s="94">
        <v>442917</v>
      </c>
      <c r="P32" s="93">
        <f>$H32      +$J32      +$L32      +$N32</f>
        <v>1215000</v>
      </c>
      <c r="Q32" s="94">
        <f>$I32      +$K32      +$M32      +$O32</f>
        <v>1263001</v>
      </c>
      <c r="R32" s="48">
        <f>IF(($L32      =0),0,((($N32      -$L32      )/$L32      )*100))</f>
        <v>-20.643939393939394</v>
      </c>
      <c r="S32" s="49">
        <f>IF(($M32      =0),0,((($O32      -$M32      )/$M32      )*100))</f>
        <v>-19.158912620508644</v>
      </c>
      <c r="T32" s="48">
        <f>IF(($E32      =0),0,(($P32      /$E32      )*100))</f>
        <v>96.199524940617579</v>
      </c>
      <c r="U32" s="50">
        <f>IF(($E32      =0),0,(($Q32      /$E32      )*100))</f>
        <v>100.00007917656373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0</v>
      </c>
      <c r="I33" s="97">
        <f t="shared" si="17"/>
        <v>12592</v>
      </c>
      <c r="J33" s="96">
        <f t="shared" si="17"/>
        <v>268000</v>
      </c>
      <c r="K33" s="97">
        <f t="shared" si="17"/>
        <v>259606</v>
      </c>
      <c r="L33" s="96">
        <f t="shared" si="17"/>
        <v>528000</v>
      </c>
      <c r="M33" s="97">
        <f t="shared" si="17"/>
        <v>547886</v>
      </c>
      <c r="N33" s="96">
        <f t="shared" si="17"/>
        <v>419000</v>
      </c>
      <c r="O33" s="97">
        <f t="shared" si="17"/>
        <v>442917</v>
      </c>
      <c r="P33" s="96">
        <f>$H33      +$J33      +$L33      +$N33</f>
        <v>1215000</v>
      </c>
      <c r="Q33" s="97">
        <f>$I33      +$K33      +$M33      +$O33</f>
        <v>1263001</v>
      </c>
      <c r="R33" s="52">
        <f>IF(($L33      =0),0,((($N33      -$L33      )/$L33      )*100))</f>
        <v>-20.643939393939394</v>
      </c>
      <c r="S33" s="53">
        <f>IF(($M33      =0),0,((($O33      -$M33      )/$M33      )*100))</f>
        <v>-19.158912620508644</v>
      </c>
      <c r="T33" s="52">
        <f>IF($E33   =0,0,($P33   /$E33   )*100)</f>
        <v>96.199524940617579</v>
      </c>
      <c r="U33" s="54">
        <f>IF($E33   =0,0,($Q33   /$E33   )*100)</f>
        <v>100.00007917656373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550000</v>
      </c>
      <c r="C36" s="92">
        <v>1072000</v>
      </c>
      <c r="D36" s="92"/>
      <c r="E36" s="92">
        <f t="shared" si="18"/>
        <v>1622000</v>
      </c>
      <c r="F36" s="93">
        <v>1622000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1072000</v>
      </c>
      <c r="D40" s="95"/>
      <c r="E40" s="95">
        <f t="shared" si="18"/>
        <v>1622000</v>
      </c>
      <c r="F40" s="96">
        <f t="shared" ref="F40:O40" si="25">SUM(F35:F39)</f>
        <v>1622000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 t="shared" si="35"/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>
        <v>4199000</v>
      </c>
      <c r="O65" s="94">
        <v>13371514</v>
      </c>
      <c r="P65" s="93">
        <f t="shared" si="36"/>
        <v>39018000</v>
      </c>
      <c r="Q65" s="94">
        <f t="shared" si="37"/>
        <v>91942323</v>
      </c>
      <c r="R65" s="48">
        <f t="shared" si="38"/>
        <v>-73.854296388542963</v>
      </c>
      <c r="S65" s="49">
        <f t="shared" si="39"/>
        <v>-73.541429677056186</v>
      </c>
      <c r="T65" s="48">
        <f t="shared" si="40"/>
        <v>22.228425586217899</v>
      </c>
      <c r="U65" s="50">
        <f t="shared" si="41"/>
        <v>52.379237404006105</v>
      </c>
      <c r="V65" s="93">
        <v>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 t="shared" si="35"/>
        <v>175532000</v>
      </c>
      <c r="F66" s="96">
        <f t="shared" ref="F66:O66" si="42">SUM(F61:F65)</f>
        <v>175532000</v>
      </c>
      <c r="G66" s="97">
        <f t="shared" si="42"/>
        <v>175532000</v>
      </c>
      <c r="H66" s="96">
        <f t="shared" si="42"/>
        <v>0</v>
      </c>
      <c r="I66" s="97">
        <f t="shared" si="42"/>
        <v>14963033</v>
      </c>
      <c r="J66" s="96">
        <f t="shared" si="42"/>
        <v>18759000</v>
      </c>
      <c r="K66" s="97">
        <f t="shared" si="42"/>
        <v>13070223</v>
      </c>
      <c r="L66" s="96">
        <f t="shared" si="42"/>
        <v>16060000</v>
      </c>
      <c r="M66" s="97">
        <f t="shared" si="42"/>
        <v>50537553</v>
      </c>
      <c r="N66" s="96">
        <f t="shared" si="42"/>
        <v>4199000</v>
      </c>
      <c r="O66" s="97">
        <f t="shared" si="42"/>
        <v>13371514</v>
      </c>
      <c r="P66" s="96">
        <f t="shared" si="36"/>
        <v>39018000</v>
      </c>
      <c r="Q66" s="97">
        <f t="shared" si="37"/>
        <v>91942323</v>
      </c>
      <c r="R66" s="52">
        <f t="shared" si="38"/>
        <v>-73.854296388542963</v>
      </c>
      <c r="S66" s="53">
        <f t="shared" si="39"/>
        <v>-73.541429677056186</v>
      </c>
      <c r="T66" s="52">
        <f>IF((+$E61+$E63+$E64++$E65) =0,0,(P66   /(+$E61+$E63+$E64+$E65) )*100)</f>
        <v>22.228425586217899</v>
      </c>
      <c r="U66" s="54">
        <f>IF((+$E61+$E63+$E65) =0,0,(Q66  /(+$E61+$E63+$E65) )*100)</f>
        <v>52.379237404006105</v>
      </c>
      <c r="V66" s="96">
        <f>SUM(V61:V65)</f>
        <v>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-218155000</v>
      </c>
      <c r="D67" s="104"/>
      <c r="E67" s="104">
        <f t="shared" si="35"/>
        <v>402491000</v>
      </c>
      <c r="F67" s="105">
        <f t="shared" ref="F67:O67" si="43">SUM(F9:F14,F17:F23,F26:F29,F32,F35:F39,F42:F52,F55:F58,F61:F65)</f>
        <v>402491000</v>
      </c>
      <c r="G67" s="106">
        <f t="shared" si="43"/>
        <v>386219000</v>
      </c>
      <c r="H67" s="105">
        <f t="shared" si="43"/>
        <v>4580000</v>
      </c>
      <c r="I67" s="106">
        <f t="shared" si="43"/>
        <v>20879659</v>
      </c>
      <c r="J67" s="105">
        <f t="shared" si="43"/>
        <v>29172000</v>
      </c>
      <c r="K67" s="106">
        <f t="shared" si="43"/>
        <v>23413727</v>
      </c>
      <c r="L67" s="105">
        <f t="shared" si="43"/>
        <v>39224000</v>
      </c>
      <c r="M67" s="106">
        <f t="shared" si="43"/>
        <v>68293932</v>
      </c>
      <c r="N67" s="105">
        <f t="shared" si="43"/>
        <v>24104000</v>
      </c>
      <c r="O67" s="106">
        <f t="shared" si="43"/>
        <v>36708432</v>
      </c>
      <c r="P67" s="105">
        <f t="shared" si="36"/>
        <v>97080000</v>
      </c>
      <c r="Q67" s="106">
        <f t="shared" si="37"/>
        <v>149295750</v>
      </c>
      <c r="R67" s="61">
        <f t="shared" si="38"/>
        <v>-38.547827860493577</v>
      </c>
      <c r="S67" s="62">
        <f t="shared" si="39"/>
        <v>-46.24935052795027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25.135997970063617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38.655723825083697</v>
      </c>
      <c r="V67" s="105">
        <f>SUM(V9:V14,V17:V23,V26:V29,V32,V35:V39,V42:V52,V55:V58,V61:V65)</f>
        <v>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620646000</v>
      </c>
      <c r="C73" s="104">
        <f>SUM(C9:C14,C17:C23,C26:C29,C32,C35:C39,C42:C52,C55:C58,C61:C65,C69:C70)</f>
        <v>-218155000</v>
      </c>
      <c r="D73" s="104"/>
      <c r="E73" s="104">
        <f>$B73      +$C73      +$D73</f>
        <v>402491000</v>
      </c>
      <c r="F73" s="105">
        <f t="shared" ref="F73:O73" si="46">SUM(F9:F14,F17:F23,F26:F29,F32,F35:F39,F42:F52,F55:F58,F61:F65,F69:F70)</f>
        <v>402491000</v>
      </c>
      <c r="G73" s="106">
        <f t="shared" si="46"/>
        <v>386219000</v>
      </c>
      <c r="H73" s="105">
        <f t="shared" si="46"/>
        <v>4580000</v>
      </c>
      <c r="I73" s="106">
        <f t="shared" si="46"/>
        <v>20879659</v>
      </c>
      <c r="J73" s="105">
        <f t="shared" si="46"/>
        <v>29172000</v>
      </c>
      <c r="K73" s="106">
        <f t="shared" si="46"/>
        <v>23413727</v>
      </c>
      <c r="L73" s="105">
        <f t="shared" si="46"/>
        <v>39224000</v>
      </c>
      <c r="M73" s="106">
        <f t="shared" si="46"/>
        <v>68293932</v>
      </c>
      <c r="N73" s="105">
        <f t="shared" si="46"/>
        <v>24104000</v>
      </c>
      <c r="O73" s="106">
        <f t="shared" si="46"/>
        <v>36708432</v>
      </c>
      <c r="P73" s="105">
        <f>$H73      +$J73      +$L73      +$N73</f>
        <v>97080000</v>
      </c>
      <c r="Q73" s="106">
        <f>$I73      +$K73      +$M73      +$O73</f>
        <v>149295750</v>
      </c>
      <c r="R73" s="61">
        <f>IF(($L73      =0),0,((($N73      -$L73      )/$L73      )*100))</f>
        <v>-38.547827860493577</v>
      </c>
      <c r="S73" s="62">
        <f>IF(($M73      =0),0,((($O73      -$M73      )/$M73      )*100))</f>
        <v>-46.24935052795027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25.135997970063617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38.655723825083697</v>
      </c>
      <c r="V73" s="105">
        <f>SUM(V9:V14,V17:V23,V26:V29,V32,V35:V39,V42:V52,V55:V58,V61:V65,V69:V70)</f>
        <v>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DbNMktX6w/56jxd900/NNl2sfev2+fqAWNH3DsqNG6FXXTUwaYsT6x9bINfHJA2LBPV87nha//8iakw3N7OuA==" saltValue="m0JEYgx478Ey5x3cnWqx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>
        <v>19949000</v>
      </c>
      <c r="D9" s="92"/>
      <c r="E9" s="92">
        <f>$B9       +$C9       +$D9</f>
        <v>107731000</v>
      </c>
      <c r="F9" s="93">
        <v>107731000</v>
      </c>
      <c r="G9" s="94">
        <v>107731000</v>
      </c>
      <c r="H9" s="93">
        <v>17932000</v>
      </c>
      <c r="I9" s="94">
        <v>17931682</v>
      </c>
      <c r="J9" s="93">
        <v>22209000</v>
      </c>
      <c r="K9" s="94">
        <v>22209239</v>
      </c>
      <c r="L9" s="93">
        <v>18959000</v>
      </c>
      <c r="M9" s="94">
        <v>19324970</v>
      </c>
      <c r="N9" s="93">
        <v>8320000</v>
      </c>
      <c r="O9" s="94">
        <v>26726362</v>
      </c>
      <c r="P9" s="93">
        <f>$H9       +$J9       +$L9       +$N9</f>
        <v>67420000</v>
      </c>
      <c r="Q9" s="94">
        <f>$I9       +$K9       +$M9       +$O9</f>
        <v>86192253</v>
      </c>
      <c r="R9" s="48">
        <f>IF(($L9       =0),0,((($N9       -$L9       )/$L9       )*100))</f>
        <v>-56.115828893929006</v>
      </c>
      <c r="S9" s="49">
        <f>IF(($M9       =0),0,((($O9       -$M9       )/$M9       )*100))</f>
        <v>38.299629960615725</v>
      </c>
      <c r="T9" s="48">
        <f>IF(($E9       =0),0,(($P9       /$E9       )*100))</f>
        <v>62.58180096722392</v>
      </c>
      <c r="U9" s="50">
        <f>IF(($E9       =0),0,(($Q9       /$E9       )*100))</f>
        <v>80.006918157262078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>
        <v>156000</v>
      </c>
      <c r="M10" s="94">
        <v>154530</v>
      </c>
      <c r="N10" s="93">
        <v>506000</v>
      </c>
      <c r="O10" s="94">
        <v>505412</v>
      </c>
      <c r="P10" s="93">
        <f t="shared" ref="P10:P15" si="1">$H10      +$J10      +$L10      +$N10</f>
        <v>976000</v>
      </c>
      <c r="Q10" s="94">
        <f t="shared" ref="Q10:Q15" si="2">$I10      +$K10      +$M10      +$O10</f>
        <v>972838</v>
      </c>
      <c r="R10" s="48">
        <f t="shared" ref="R10:R15" si="3">IF(($L10      =0),0,((($N10      -$L10      )/$L10      )*100))</f>
        <v>224.35897435897436</v>
      </c>
      <c r="S10" s="49">
        <f t="shared" ref="S10:S15" si="4">IF(($M10      =0),0,((($O10      -$M10      )/$M10      )*100))</f>
        <v>227.06400051769884</v>
      </c>
      <c r="T10" s="48">
        <f t="shared" ref="T10:T14" si="5">IF(($E10      =0),0,(($P10      /$E10      )*100))</f>
        <v>97.6</v>
      </c>
      <c r="U10" s="50">
        <f t="shared" ref="U10:U14" si="6">IF(($E10      =0),0,(($Q10      /$E10      )*100))</f>
        <v>97.283799999999999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216940000</v>
      </c>
      <c r="C13" s="92">
        <v>-20370000</v>
      </c>
      <c r="D13" s="92"/>
      <c r="E13" s="92">
        <f t="shared" si="0"/>
        <v>196570000</v>
      </c>
      <c r="F13" s="93">
        <v>196570000</v>
      </c>
      <c r="G13" s="94">
        <v>196570000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>
        <v>35340000</v>
      </c>
      <c r="M13" s="94">
        <v>34750350</v>
      </c>
      <c r="N13" s="93">
        <v>58146000</v>
      </c>
      <c r="O13" s="94">
        <v>56757896</v>
      </c>
      <c r="P13" s="93">
        <f t="shared" si="1"/>
        <v>144855000</v>
      </c>
      <c r="Q13" s="94">
        <f t="shared" si="2"/>
        <v>142876830</v>
      </c>
      <c r="R13" s="48">
        <f t="shared" si="3"/>
        <v>64.533106960950761</v>
      </c>
      <c r="S13" s="49">
        <f t="shared" si="4"/>
        <v>63.330429765455598</v>
      </c>
      <c r="T13" s="48">
        <f t="shared" si="5"/>
        <v>73.691305896118436</v>
      </c>
      <c r="U13" s="50">
        <f t="shared" si="6"/>
        <v>72.684962100015255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-2421000</v>
      </c>
      <c r="D15" s="95"/>
      <c r="E15" s="95">
        <f t="shared" si="0"/>
        <v>305301000</v>
      </c>
      <c r="F15" s="96">
        <f t="shared" ref="F15:O15" si="7">SUM(F9:F14)</f>
        <v>305301000</v>
      </c>
      <c r="G15" s="97">
        <f t="shared" si="7"/>
        <v>305301000</v>
      </c>
      <c r="H15" s="96">
        <f t="shared" si="7"/>
        <v>27264000</v>
      </c>
      <c r="I15" s="97">
        <f t="shared" si="7"/>
        <v>27263383</v>
      </c>
      <c r="J15" s="96">
        <f t="shared" si="7"/>
        <v>64560000</v>
      </c>
      <c r="K15" s="97">
        <f t="shared" si="7"/>
        <v>64559018</v>
      </c>
      <c r="L15" s="96">
        <f t="shared" si="7"/>
        <v>54455000</v>
      </c>
      <c r="M15" s="97">
        <f t="shared" si="7"/>
        <v>54229850</v>
      </c>
      <c r="N15" s="96">
        <f t="shared" si="7"/>
        <v>66972000</v>
      </c>
      <c r="O15" s="97">
        <f t="shared" si="7"/>
        <v>83989670</v>
      </c>
      <c r="P15" s="96">
        <f t="shared" si="1"/>
        <v>213251000</v>
      </c>
      <c r="Q15" s="97">
        <f t="shared" si="2"/>
        <v>230041921</v>
      </c>
      <c r="R15" s="52">
        <f t="shared" si="3"/>
        <v>22.985951703241209</v>
      </c>
      <c r="S15" s="53">
        <f t="shared" si="4"/>
        <v>54.877194017685824</v>
      </c>
      <c r="T15" s="52">
        <f>IF((SUM($E9:$E13))=0,0,(P15/(SUM($E9:$E13))*100))</f>
        <v>69.849427286513972</v>
      </c>
      <c r="U15" s="54">
        <f>IF((SUM($E9:$E13))=0,0,(Q15/(SUM($E9:$E13))*100))</f>
        <v>75.349219622601964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773213000</v>
      </c>
      <c r="C28" s="92">
        <v>-90000000</v>
      </c>
      <c r="D28" s="92"/>
      <c r="E28" s="92">
        <f>$B28      +$C28      +$D28</f>
        <v>683213000</v>
      </c>
      <c r="F28" s="93">
        <v>683213000</v>
      </c>
      <c r="G28" s="94">
        <v>683213000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>
        <v>155711000</v>
      </c>
      <c r="M28" s="94">
        <v>179070289</v>
      </c>
      <c r="N28" s="93">
        <v>283992000</v>
      </c>
      <c r="O28" s="94">
        <v>157037143</v>
      </c>
      <c r="P28" s="93">
        <f>$H28      +$J28      +$L28      +$N28</f>
        <v>669326000</v>
      </c>
      <c r="Q28" s="94">
        <f>$I28      +$K28      +$M28      +$O28</f>
        <v>437338998</v>
      </c>
      <c r="R28" s="48">
        <f>IF(($L28      =0),0,((($N28      -$L28      )/$L28      )*100))</f>
        <v>82.384031956637614</v>
      </c>
      <c r="S28" s="49">
        <f>IF(($M28      =0),0,((($O28      -$M28      )/$M28      )*100))</f>
        <v>-12.304188552462771</v>
      </c>
      <c r="T28" s="48">
        <f>IF(($E28      =0),0,(($P28      /$E28      )*100))</f>
        <v>97.967398161334756</v>
      </c>
      <c r="U28" s="50">
        <f>IF(($E28      =0),0,(($Q28      /$E28      )*100))</f>
        <v>64.0121013505305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-90000000</v>
      </c>
      <c r="D30" s="95"/>
      <c r="E30" s="95">
        <f>$B30      +$C30      +$D30</f>
        <v>683213000</v>
      </c>
      <c r="F30" s="96">
        <f t="shared" ref="F30:O30" si="16">SUM(F26:F29)</f>
        <v>683213000</v>
      </c>
      <c r="G30" s="97">
        <f t="shared" si="16"/>
        <v>683213000</v>
      </c>
      <c r="H30" s="96">
        <f t="shared" si="16"/>
        <v>65581000</v>
      </c>
      <c r="I30" s="97">
        <f t="shared" si="16"/>
        <v>33187241</v>
      </c>
      <c r="J30" s="96">
        <f t="shared" si="16"/>
        <v>164042000</v>
      </c>
      <c r="K30" s="97">
        <f t="shared" si="16"/>
        <v>68044325</v>
      </c>
      <c r="L30" s="96">
        <f t="shared" si="16"/>
        <v>155711000</v>
      </c>
      <c r="M30" s="97">
        <f t="shared" si="16"/>
        <v>179070289</v>
      </c>
      <c r="N30" s="96">
        <f t="shared" si="16"/>
        <v>283992000</v>
      </c>
      <c r="O30" s="97">
        <f t="shared" si="16"/>
        <v>157037143</v>
      </c>
      <c r="P30" s="96">
        <f>$H30      +$J30      +$L30      +$N30</f>
        <v>669326000</v>
      </c>
      <c r="Q30" s="97">
        <f>$I30      +$K30      +$M30      +$O30</f>
        <v>437338998</v>
      </c>
      <c r="R30" s="52">
        <f>IF(($L30      =0),0,((($N30      -$L30      )/$L30      )*100))</f>
        <v>82.384031956637614</v>
      </c>
      <c r="S30" s="53">
        <f>IF(($M30      =0),0,((($O30      -$M30      )/$M30      )*100))</f>
        <v>-12.304188552462771</v>
      </c>
      <c r="T30" s="52">
        <f>IF($E30   =0,0,($P30   /$E30   )*100)</f>
        <v>97.967398161334756</v>
      </c>
      <c r="U30" s="54">
        <f>IF($E30   =0,0,($Q30   /$E30   )*100)</f>
        <v>64.0121013505305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>
        <v>-1873000</v>
      </c>
      <c r="D32" s="92"/>
      <c r="E32" s="92">
        <f>$B32      +$C32      +$D32</f>
        <v>31646000</v>
      </c>
      <c r="F32" s="93">
        <v>31646000</v>
      </c>
      <c r="G32" s="94">
        <v>31646000</v>
      </c>
      <c r="H32" s="93">
        <v>2623000</v>
      </c>
      <c r="I32" s="94">
        <v>2623377</v>
      </c>
      <c r="J32" s="93">
        <v>4836000</v>
      </c>
      <c r="K32" s="94">
        <v>4836816</v>
      </c>
      <c r="L32" s="93">
        <v>12035000</v>
      </c>
      <c r="M32" s="94">
        <v>12172228</v>
      </c>
      <c r="N32" s="93">
        <v>9272000</v>
      </c>
      <c r="O32" s="94">
        <v>10657485</v>
      </c>
      <c r="P32" s="93">
        <f>$H32      +$J32      +$L32      +$N32</f>
        <v>28766000</v>
      </c>
      <c r="Q32" s="94">
        <f>$I32      +$K32      +$M32      +$O32</f>
        <v>30289906</v>
      </c>
      <c r="R32" s="48">
        <f>IF(($L32      =0),0,((($N32      -$L32      )/$L32      )*100))</f>
        <v>-22.958039052762775</v>
      </c>
      <c r="S32" s="49">
        <f>IF(($M32      =0),0,((($O32      -$M32      )/$M32      )*100))</f>
        <v>-12.444254248277307</v>
      </c>
      <c r="T32" s="48">
        <f>IF(($E32      =0),0,(($P32      /$E32      )*100))</f>
        <v>90.899323769196741</v>
      </c>
      <c r="U32" s="50">
        <f>IF(($E32      =0),0,(($Q32      /$E32      )*100))</f>
        <v>95.714801238703146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-1873000</v>
      </c>
      <c r="D33" s="95"/>
      <c r="E33" s="95">
        <f>$B33      +$C33      +$D33</f>
        <v>31646000</v>
      </c>
      <c r="F33" s="96">
        <f t="shared" ref="F33:O33" si="17">F32</f>
        <v>31646000</v>
      </c>
      <c r="G33" s="97">
        <f t="shared" si="17"/>
        <v>31646000</v>
      </c>
      <c r="H33" s="96">
        <f t="shared" si="17"/>
        <v>2623000</v>
      </c>
      <c r="I33" s="97">
        <f t="shared" si="17"/>
        <v>2623377</v>
      </c>
      <c r="J33" s="96">
        <f t="shared" si="17"/>
        <v>4836000</v>
      </c>
      <c r="K33" s="97">
        <f t="shared" si="17"/>
        <v>4836816</v>
      </c>
      <c r="L33" s="96">
        <f t="shared" si="17"/>
        <v>12035000</v>
      </c>
      <c r="M33" s="97">
        <f t="shared" si="17"/>
        <v>12172228</v>
      </c>
      <c r="N33" s="96">
        <f t="shared" si="17"/>
        <v>9272000</v>
      </c>
      <c r="O33" s="97">
        <f t="shared" si="17"/>
        <v>10657485</v>
      </c>
      <c r="P33" s="96">
        <f>$H33      +$J33      +$L33      +$N33</f>
        <v>28766000</v>
      </c>
      <c r="Q33" s="97">
        <f>$I33      +$K33      +$M33      +$O33</f>
        <v>30289906</v>
      </c>
      <c r="R33" s="52">
        <f>IF(($L33      =0),0,((($N33      -$L33      )/$L33      )*100))</f>
        <v>-22.958039052762775</v>
      </c>
      <c r="S33" s="53">
        <f>IF(($M33      =0),0,((($O33      -$M33      )/$M33      )*100))</f>
        <v>-12.444254248277307</v>
      </c>
      <c r="T33" s="52">
        <f>IF($E33   =0,0,($P33   /$E33   )*100)</f>
        <v>90.899323769196741</v>
      </c>
      <c r="U33" s="54">
        <f>IF($E33   =0,0,($Q33   /$E33   )*100)</f>
        <v>95.714801238703146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67941000</v>
      </c>
      <c r="C36" s="92">
        <v>-42809000</v>
      </c>
      <c r="D36" s="92"/>
      <c r="E36" s="92">
        <f t="shared" si="18"/>
        <v>25132000</v>
      </c>
      <c r="F36" s="93">
        <v>25132000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>
        <v>6276377</v>
      </c>
      <c r="N38" s="93">
        <v>7840000</v>
      </c>
      <c r="O38" s="94"/>
      <c r="P38" s="93">
        <f t="shared" si="19"/>
        <v>7926000</v>
      </c>
      <c r="Q38" s="94">
        <f t="shared" si="20"/>
        <v>6382857</v>
      </c>
      <c r="R38" s="48">
        <f t="shared" si="21"/>
        <v>0</v>
      </c>
      <c r="S38" s="49">
        <f t="shared" si="22"/>
        <v>-100</v>
      </c>
      <c r="T38" s="48">
        <f t="shared" si="23"/>
        <v>99.075000000000003</v>
      </c>
      <c r="U38" s="50">
        <f t="shared" si="24"/>
        <v>79.785712499999988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-42809000</v>
      </c>
      <c r="D40" s="95"/>
      <c r="E40" s="95">
        <f t="shared" si="18"/>
        <v>33132000</v>
      </c>
      <c r="F40" s="96">
        <f t="shared" ref="F40:O40" si="25">SUM(F35:F39)</f>
        <v>33132000</v>
      </c>
      <c r="G40" s="97">
        <f t="shared" si="25"/>
        <v>8000000</v>
      </c>
      <c r="H40" s="96">
        <f t="shared" si="25"/>
        <v>52000</v>
      </c>
      <c r="I40" s="97">
        <f t="shared" si="25"/>
        <v>53164</v>
      </c>
      <c r="J40" s="96">
        <f t="shared" si="25"/>
        <v>34000</v>
      </c>
      <c r="K40" s="97">
        <f t="shared" si="25"/>
        <v>53316</v>
      </c>
      <c r="L40" s="96">
        <f t="shared" si="25"/>
        <v>0</v>
      </c>
      <c r="M40" s="97">
        <f t="shared" si="25"/>
        <v>6276377</v>
      </c>
      <c r="N40" s="96">
        <f t="shared" si="25"/>
        <v>7840000</v>
      </c>
      <c r="O40" s="97">
        <f t="shared" si="25"/>
        <v>0</v>
      </c>
      <c r="P40" s="96">
        <f t="shared" si="19"/>
        <v>7926000</v>
      </c>
      <c r="Q40" s="97">
        <f t="shared" si="20"/>
        <v>6382857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99.075000000000003</v>
      </c>
      <c r="U40" s="54">
        <f>IF((+$E35+$E38) =0,0,(Q40   /(+$E35+$E38) )*100)</f>
        <v>79.785712499999988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761197000</v>
      </c>
      <c r="C65" s="92">
        <v>11833000</v>
      </c>
      <c r="D65" s="92"/>
      <c r="E65" s="92">
        <f t="shared" si="35"/>
        <v>773030000</v>
      </c>
      <c r="F65" s="93">
        <v>773030000</v>
      </c>
      <c r="G65" s="94">
        <v>773030000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>
        <v>161923000</v>
      </c>
      <c r="M65" s="94">
        <v>161923062</v>
      </c>
      <c r="N65" s="93">
        <v>165057000</v>
      </c>
      <c r="O65" s="94">
        <v>165057142</v>
      </c>
      <c r="P65" s="93">
        <f t="shared" si="36"/>
        <v>699954000</v>
      </c>
      <c r="Q65" s="94">
        <f t="shared" si="37"/>
        <v>595975205</v>
      </c>
      <c r="R65" s="48">
        <f t="shared" si="38"/>
        <v>1.9354878553386485</v>
      </c>
      <c r="S65" s="49">
        <f t="shared" si="39"/>
        <v>1.9355365204247434</v>
      </c>
      <c r="T65" s="48">
        <f t="shared" si="40"/>
        <v>90.546809308823711</v>
      </c>
      <c r="U65" s="50">
        <f t="shared" si="41"/>
        <v>77.095999508427866</v>
      </c>
      <c r="V65" s="93">
        <v>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11833000</v>
      </c>
      <c r="D66" s="95"/>
      <c r="E66" s="95">
        <f t="shared" si="35"/>
        <v>773030000</v>
      </c>
      <c r="F66" s="96">
        <f t="shared" ref="F66:O66" si="42">SUM(F61:F65)</f>
        <v>773030000</v>
      </c>
      <c r="G66" s="97">
        <f t="shared" si="42"/>
        <v>773030000</v>
      </c>
      <c r="H66" s="96">
        <f t="shared" si="42"/>
        <v>226528000</v>
      </c>
      <c r="I66" s="97">
        <f t="shared" si="42"/>
        <v>122549067</v>
      </c>
      <c r="J66" s="96">
        <f t="shared" si="42"/>
        <v>146446000</v>
      </c>
      <c r="K66" s="97">
        <f t="shared" si="42"/>
        <v>146445934</v>
      </c>
      <c r="L66" s="96">
        <f t="shared" si="42"/>
        <v>161923000</v>
      </c>
      <c r="M66" s="97">
        <f t="shared" si="42"/>
        <v>161923062</v>
      </c>
      <c r="N66" s="96">
        <f t="shared" si="42"/>
        <v>165057000</v>
      </c>
      <c r="O66" s="97">
        <f t="shared" si="42"/>
        <v>165057142</v>
      </c>
      <c r="P66" s="96">
        <f t="shared" si="36"/>
        <v>699954000</v>
      </c>
      <c r="Q66" s="97">
        <f t="shared" si="37"/>
        <v>595975205</v>
      </c>
      <c r="R66" s="52">
        <f t="shared" si="38"/>
        <v>1.9354878553386485</v>
      </c>
      <c r="S66" s="53">
        <f t="shared" si="39"/>
        <v>1.9355365204247434</v>
      </c>
      <c r="T66" s="52">
        <f>IF((+$E61+$E63+$E64++$E65) =0,0,(P66   /(+$E61+$E63+$E64+$E65) )*100)</f>
        <v>90.546809308823711</v>
      </c>
      <c r="U66" s="54">
        <f>IF((+$E61+$E63+$E65) =0,0,(Q66  /(+$E61+$E63+$E65) )*100)</f>
        <v>77.095999508427866</v>
      </c>
      <c r="V66" s="96">
        <f>SUM(V61:V65)</f>
        <v>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-125270000</v>
      </c>
      <c r="D67" s="104"/>
      <c r="E67" s="104">
        <f t="shared" si="35"/>
        <v>1826322000</v>
      </c>
      <c r="F67" s="105">
        <f t="shared" ref="F67:O67" si="43">SUM(F9:F14,F17:F23,F26:F29,F32,F35:F39,F42:F52,F55:F58,F61:F65)</f>
        <v>1826322000</v>
      </c>
      <c r="G67" s="106">
        <f t="shared" si="43"/>
        <v>1801190000</v>
      </c>
      <c r="H67" s="105">
        <f t="shared" si="43"/>
        <v>322048000</v>
      </c>
      <c r="I67" s="106">
        <f t="shared" si="43"/>
        <v>185676232</v>
      </c>
      <c r="J67" s="105">
        <f t="shared" si="43"/>
        <v>379918000</v>
      </c>
      <c r="K67" s="106">
        <f t="shared" si="43"/>
        <v>283939409</v>
      </c>
      <c r="L67" s="105">
        <f t="shared" si="43"/>
        <v>384124000</v>
      </c>
      <c r="M67" s="106">
        <f t="shared" si="43"/>
        <v>413671806</v>
      </c>
      <c r="N67" s="105">
        <f t="shared" si="43"/>
        <v>533133000</v>
      </c>
      <c r="O67" s="106">
        <f t="shared" si="43"/>
        <v>416741440</v>
      </c>
      <c r="P67" s="105">
        <f t="shared" si="36"/>
        <v>1619223000</v>
      </c>
      <c r="Q67" s="106">
        <f t="shared" si="37"/>
        <v>1300028887</v>
      </c>
      <c r="R67" s="61">
        <f t="shared" si="38"/>
        <v>38.79190053211984</v>
      </c>
      <c r="S67" s="62">
        <f t="shared" si="39"/>
        <v>0.74204573661469209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89.897401162564748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72.176110626863348</v>
      </c>
      <c r="V67" s="105">
        <f>SUM(V9:V14,V17:V23,V26:V29,V32,V35:V39,V42:V52,V55:V58,V61:V65)</f>
        <v>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1951592000</v>
      </c>
      <c r="C73" s="104">
        <f>SUM(C9:C14,C17:C23,C26:C29,C32,C35:C39,C42:C52,C55:C58,C61:C65,C69:C70)</f>
        <v>-125270000</v>
      </c>
      <c r="D73" s="104"/>
      <c r="E73" s="104">
        <f>$B73      +$C73      +$D73</f>
        <v>1826322000</v>
      </c>
      <c r="F73" s="105">
        <f t="shared" ref="F73:O73" si="46">SUM(F9:F14,F17:F23,F26:F29,F32,F35:F39,F42:F52,F55:F58,F61:F65,F69:F70)</f>
        <v>1826322000</v>
      </c>
      <c r="G73" s="106">
        <f t="shared" si="46"/>
        <v>1801190000</v>
      </c>
      <c r="H73" s="105">
        <f t="shared" si="46"/>
        <v>322048000</v>
      </c>
      <c r="I73" s="106">
        <f t="shared" si="46"/>
        <v>185676232</v>
      </c>
      <c r="J73" s="105">
        <f t="shared" si="46"/>
        <v>379918000</v>
      </c>
      <c r="K73" s="106">
        <f t="shared" si="46"/>
        <v>283939409</v>
      </c>
      <c r="L73" s="105">
        <f t="shared" si="46"/>
        <v>384124000</v>
      </c>
      <c r="M73" s="106">
        <f t="shared" si="46"/>
        <v>413671806</v>
      </c>
      <c r="N73" s="105">
        <f t="shared" si="46"/>
        <v>533133000</v>
      </c>
      <c r="O73" s="106">
        <f t="shared" si="46"/>
        <v>416741440</v>
      </c>
      <c r="P73" s="105">
        <f>$H73      +$J73      +$L73      +$N73</f>
        <v>1619223000</v>
      </c>
      <c r="Q73" s="106">
        <f>$I73      +$K73      +$M73      +$O73</f>
        <v>1300028887</v>
      </c>
      <c r="R73" s="61">
        <f>IF(($L73      =0),0,((($N73      -$L73      )/$L73      )*100))</f>
        <v>38.79190053211984</v>
      </c>
      <c r="S73" s="62">
        <f>IF(($M73      =0),0,((($O73      -$M73      )/$M73      )*100))</f>
        <v>0.74204573661469209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89.897401162564748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72.176110626863348</v>
      </c>
      <c r="V73" s="105">
        <f>SUM(V9:V14,V17:V23,V26:V29,V32,V35:V39,V42:V52,V55:V58,V61:V65,V69:V70)</f>
        <v>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j7fxxWZRu7oc6KhmpOjhaCSmh/9jaEzePASGKTf7Bjz5CXlRup+2uXC1OkK3qGPWkBxcm15PieZz2ot44zHXw==" saltValue="bUPjW5h0lTCeoqLoSobv3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>
        <v>-20000000</v>
      </c>
      <c r="D9" s="92"/>
      <c r="E9" s="92">
        <f>$B9       +$C9       +$D9</f>
        <v>35000000</v>
      </c>
      <c r="F9" s="93">
        <v>35000000</v>
      </c>
      <c r="G9" s="94">
        <v>35000000</v>
      </c>
      <c r="H9" s="93"/>
      <c r="I9" s="94"/>
      <c r="J9" s="93">
        <v>9982000</v>
      </c>
      <c r="K9" s="94"/>
      <c r="L9" s="93">
        <v>3408000</v>
      </c>
      <c r="M9" s="94"/>
      <c r="N9" s="93">
        <v>92000</v>
      </c>
      <c r="O9" s="94"/>
      <c r="P9" s="93">
        <f>$H9       +$J9       +$L9       +$N9</f>
        <v>13482000</v>
      </c>
      <c r="Q9" s="94">
        <f>$I9       +$K9       +$M9       +$O9</f>
        <v>0</v>
      </c>
      <c r="R9" s="48">
        <f>IF(($L9       =0),0,((($N9       -$L9       )/$L9       )*100))</f>
        <v>-97.300469483568079</v>
      </c>
      <c r="S9" s="49">
        <f>IF(($M9       =0),0,((($O9       -$M9       )/$M9       )*100))</f>
        <v>0</v>
      </c>
      <c r="T9" s="48">
        <f>IF(($E9       =0),0,(($P9       /$E9       )*100))</f>
        <v>38.519999999999996</v>
      </c>
      <c r="U9" s="50">
        <f>IF(($E9       =0),0,(($Q9       /$E9       )*100))</f>
        <v>0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>
        <v>249000</v>
      </c>
      <c r="M10" s="94">
        <v>249879</v>
      </c>
      <c r="N10" s="93">
        <v>249000</v>
      </c>
      <c r="O10" s="94">
        <v>249879</v>
      </c>
      <c r="P10" s="93">
        <f t="shared" ref="P10:P15" si="1">$H10      +$J10      +$L10      +$N10</f>
        <v>996000</v>
      </c>
      <c r="Q10" s="94">
        <f t="shared" ref="Q10:Q15" si="2">$I10      +$K10      +$M10      +$O10</f>
        <v>999692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99.6</v>
      </c>
      <c r="U10" s="50">
        <f t="shared" ref="U10:U14" si="6">IF(($E10      =0),0,(($Q10      /$E10      )*100))</f>
        <v>99.969200000000001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>
        <v>1117000</v>
      </c>
      <c r="O11" s="94">
        <v>310081</v>
      </c>
      <c r="P11" s="93">
        <f t="shared" si="1"/>
        <v>4979000</v>
      </c>
      <c r="Q11" s="94">
        <f t="shared" si="2"/>
        <v>3321387</v>
      </c>
      <c r="R11" s="48">
        <f t="shared" si="3"/>
        <v>27.076222980659843</v>
      </c>
      <c r="S11" s="49">
        <f t="shared" si="4"/>
        <v>-64.755873149740452</v>
      </c>
      <c r="T11" s="48">
        <f t="shared" si="5"/>
        <v>89.405638355180457</v>
      </c>
      <c r="U11" s="50">
        <f t="shared" si="6"/>
        <v>59.640635661698695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134799000</v>
      </c>
      <c r="C13" s="92">
        <v>-37700000</v>
      </c>
      <c r="D13" s="92"/>
      <c r="E13" s="92">
        <f t="shared" si="0"/>
        <v>97099000</v>
      </c>
      <c r="F13" s="93">
        <v>97099000</v>
      </c>
      <c r="G13" s="94">
        <v>97099000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>
        <v>27605000</v>
      </c>
      <c r="M13" s="94">
        <v>5511000</v>
      </c>
      <c r="N13" s="93">
        <v>31873000</v>
      </c>
      <c r="O13" s="94">
        <v>2997000</v>
      </c>
      <c r="P13" s="93">
        <f t="shared" si="1"/>
        <v>95704000</v>
      </c>
      <c r="Q13" s="94">
        <f t="shared" si="2"/>
        <v>22006000</v>
      </c>
      <c r="R13" s="48">
        <f t="shared" si="3"/>
        <v>15.460967216084043</v>
      </c>
      <c r="S13" s="49">
        <f t="shared" si="4"/>
        <v>-45.617855198693526</v>
      </c>
      <c r="T13" s="48">
        <f t="shared" si="5"/>
        <v>98.56332197036015</v>
      </c>
      <c r="U13" s="50">
        <f t="shared" si="6"/>
        <v>22.663467182978199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-58631000</v>
      </c>
      <c r="D15" s="95"/>
      <c r="E15" s="95">
        <f t="shared" si="0"/>
        <v>138668000</v>
      </c>
      <c r="F15" s="96">
        <f t="shared" ref="F15:O15" si="7">SUM(F9:F14)</f>
        <v>138668000</v>
      </c>
      <c r="G15" s="97">
        <f t="shared" si="7"/>
        <v>138668000</v>
      </c>
      <c r="H15" s="96">
        <f t="shared" si="7"/>
        <v>10529000</v>
      </c>
      <c r="I15" s="97">
        <f t="shared" si="7"/>
        <v>8663695</v>
      </c>
      <c r="J15" s="96">
        <f t="shared" si="7"/>
        <v>39160000</v>
      </c>
      <c r="K15" s="97">
        <f t="shared" si="7"/>
        <v>7465736</v>
      </c>
      <c r="L15" s="96">
        <f t="shared" si="7"/>
        <v>32141000</v>
      </c>
      <c r="M15" s="97">
        <f t="shared" si="7"/>
        <v>6640688</v>
      </c>
      <c r="N15" s="96">
        <f t="shared" si="7"/>
        <v>33331000</v>
      </c>
      <c r="O15" s="97">
        <f t="shared" si="7"/>
        <v>3556960</v>
      </c>
      <c r="P15" s="96">
        <f t="shared" si="1"/>
        <v>115161000</v>
      </c>
      <c r="Q15" s="97">
        <f t="shared" si="2"/>
        <v>26327079</v>
      </c>
      <c r="R15" s="52">
        <f t="shared" si="3"/>
        <v>3.7024361407547994</v>
      </c>
      <c r="S15" s="53">
        <f t="shared" si="4"/>
        <v>-46.436875215339136</v>
      </c>
      <c r="T15" s="52">
        <f>IF((SUM($E9:$E13))=0,0,(P15/(SUM($E9:$E13))*100))</f>
        <v>83.047999538465973</v>
      </c>
      <c r="U15" s="54">
        <f>IF((SUM($E9:$E13))=0,0,(Q15/(SUM($E9:$E13))*100))</f>
        <v>18.985691724118038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6500000</v>
      </c>
      <c r="D24" s="95"/>
      <c r="E24" s="95">
        <f t="shared" si="8"/>
        <v>61700000</v>
      </c>
      <c r="F24" s="96">
        <f t="shared" ref="F24:O24" si="15">SUM(F17:F23)</f>
        <v>61700000</v>
      </c>
      <c r="G24" s="97">
        <f t="shared" si="15"/>
        <v>61700000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1227523000</v>
      </c>
      <c r="C28" s="92">
        <v>-490000000</v>
      </c>
      <c r="D28" s="92"/>
      <c r="E28" s="92">
        <f>$B28      +$C28      +$D28</f>
        <v>737523000</v>
      </c>
      <c r="F28" s="93">
        <v>737523000</v>
      </c>
      <c r="G28" s="94">
        <v>737523000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>
        <v>47217000</v>
      </c>
      <c r="M28" s="94">
        <v>22906055</v>
      </c>
      <c r="N28" s="93">
        <v>154392000</v>
      </c>
      <c r="O28" s="94">
        <v>148735400</v>
      </c>
      <c r="P28" s="93">
        <f>$H28      +$J28      +$L28      +$N28</f>
        <v>290103000</v>
      </c>
      <c r="Q28" s="94">
        <f>$I28      +$K28      +$M28      +$O28</f>
        <v>254208455</v>
      </c>
      <c r="R28" s="48">
        <f>IF(($L28      =0),0,((($N28      -$L28      )/$L28      )*100))</f>
        <v>226.98392528114874</v>
      </c>
      <c r="S28" s="49">
        <f>IF(($M28      =0),0,((($O28      -$M28      )/$M28      )*100))</f>
        <v>549.32787422364959</v>
      </c>
      <c r="T28" s="48">
        <f>IF(($E28      =0),0,(($P28      /$E28      )*100))</f>
        <v>39.334773288426263</v>
      </c>
      <c r="U28" s="50">
        <f>IF(($E28      =0),0,(($Q28      /$E28      )*100))</f>
        <v>34.467868120723018</v>
      </c>
      <c r="V28" s="93">
        <v>262918000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-490000000</v>
      </c>
      <c r="D30" s="95"/>
      <c r="E30" s="95">
        <f>$B30      +$C30      +$D30</f>
        <v>737523000</v>
      </c>
      <c r="F30" s="96">
        <f t="shared" ref="F30:O30" si="16">SUM(F26:F29)</f>
        <v>737523000</v>
      </c>
      <c r="G30" s="97">
        <f t="shared" si="16"/>
        <v>737523000</v>
      </c>
      <c r="H30" s="96">
        <f t="shared" si="16"/>
        <v>30600000</v>
      </c>
      <c r="I30" s="97">
        <f t="shared" si="16"/>
        <v>24493000</v>
      </c>
      <c r="J30" s="96">
        <f t="shared" si="16"/>
        <v>57894000</v>
      </c>
      <c r="K30" s="97">
        <f t="shared" si="16"/>
        <v>58074000</v>
      </c>
      <c r="L30" s="96">
        <f t="shared" si="16"/>
        <v>47217000</v>
      </c>
      <c r="M30" s="97">
        <f t="shared" si="16"/>
        <v>22906055</v>
      </c>
      <c r="N30" s="96">
        <f t="shared" si="16"/>
        <v>154392000</v>
      </c>
      <c r="O30" s="97">
        <f t="shared" si="16"/>
        <v>148735400</v>
      </c>
      <c r="P30" s="96">
        <f>$H30      +$J30      +$L30      +$N30</f>
        <v>290103000</v>
      </c>
      <c r="Q30" s="97">
        <f>$I30      +$K30      +$M30      +$O30</f>
        <v>254208455</v>
      </c>
      <c r="R30" s="52">
        <f>IF(($L30      =0),0,((($N30      -$L30      )/$L30      )*100))</f>
        <v>226.98392528114874</v>
      </c>
      <c r="S30" s="53">
        <f>IF(($M30      =0),0,((($O30      -$M30      )/$M30      )*100))</f>
        <v>549.32787422364959</v>
      </c>
      <c r="T30" s="52">
        <f>IF($E30   =0,0,($P30   /$E30   )*100)</f>
        <v>39.334773288426263</v>
      </c>
      <c r="U30" s="54">
        <f>IF($E30   =0,0,($Q30   /$E30   )*100)</f>
        <v>34.467868120723018</v>
      </c>
      <c r="V30" s="96">
        <f>SUM(V26:V29)</f>
        <v>262918000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>
        <v>-781000</v>
      </c>
      <c r="D32" s="92"/>
      <c r="E32" s="92">
        <f>$B32      +$C32      +$D32</f>
        <v>13197000</v>
      </c>
      <c r="F32" s="93">
        <v>13197000</v>
      </c>
      <c r="G32" s="94">
        <v>13197000</v>
      </c>
      <c r="H32" s="93">
        <v>1894000</v>
      </c>
      <c r="I32" s="94">
        <v>1893666</v>
      </c>
      <c r="J32" s="93">
        <v>4537000</v>
      </c>
      <c r="K32" s="94">
        <v>4537000</v>
      </c>
      <c r="L32" s="93">
        <v>3622000</v>
      </c>
      <c r="M32" s="94">
        <v>3622000</v>
      </c>
      <c r="N32" s="93">
        <v>3030000</v>
      </c>
      <c r="O32" s="94">
        <v>1027000</v>
      </c>
      <c r="P32" s="93">
        <f>$H32      +$J32      +$L32      +$N32</f>
        <v>13083000</v>
      </c>
      <c r="Q32" s="94">
        <f>$I32      +$K32      +$M32      +$O32</f>
        <v>11079666</v>
      </c>
      <c r="R32" s="48">
        <f>IF(($L32      =0),0,((($N32      -$L32      )/$L32      )*100))</f>
        <v>-16.344561016013255</v>
      </c>
      <c r="S32" s="49">
        <f>IF(($M32      =0),0,((($O32      -$M32      )/$M32      )*100))</f>
        <v>-71.645499723909438</v>
      </c>
      <c r="T32" s="48">
        <f>IF(($E32      =0),0,(($P32      /$E32      )*100))</f>
        <v>99.136167310752441</v>
      </c>
      <c r="U32" s="50">
        <f>IF(($E32      =0),0,(($Q32      /$E32      )*100))</f>
        <v>83.955944532848363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-781000</v>
      </c>
      <c r="D33" s="95"/>
      <c r="E33" s="95">
        <f>$B33      +$C33      +$D33</f>
        <v>13197000</v>
      </c>
      <c r="F33" s="96">
        <f t="shared" ref="F33:O33" si="17">F32</f>
        <v>13197000</v>
      </c>
      <c r="G33" s="97">
        <f t="shared" si="17"/>
        <v>13197000</v>
      </c>
      <c r="H33" s="96">
        <f t="shared" si="17"/>
        <v>1894000</v>
      </c>
      <c r="I33" s="97">
        <f t="shared" si="17"/>
        <v>1893666</v>
      </c>
      <c r="J33" s="96">
        <f t="shared" si="17"/>
        <v>4537000</v>
      </c>
      <c r="K33" s="97">
        <f t="shared" si="17"/>
        <v>4537000</v>
      </c>
      <c r="L33" s="96">
        <f t="shared" si="17"/>
        <v>3622000</v>
      </c>
      <c r="M33" s="97">
        <f t="shared" si="17"/>
        <v>3622000</v>
      </c>
      <c r="N33" s="96">
        <f t="shared" si="17"/>
        <v>3030000</v>
      </c>
      <c r="O33" s="97">
        <f t="shared" si="17"/>
        <v>1027000</v>
      </c>
      <c r="P33" s="96">
        <f>$H33      +$J33      +$L33      +$N33</f>
        <v>13083000</v>
      </c>
      <c r="Q33" s="97">
        <f>$I33      +$K33      +$M33      +$O33</f>
        <v>11079666</v>
      </c>
      <c r="R33" s="52">
        <f>IF(($L33      =0),0,((($N33      -$L33      )/$L33      )*100))</f>
        <v>-16.344561016013255</v>
      </c>
      <c r="S33" s="53">
        <f>IF(($M33      =0),0,((($O33      -$M33      )/$M33      )*100))</f>
        <v>-71.645499723909438</v>
      </c>
      <c r="T33" s="52">
        <f>IF($E33   =0,0,($P33   /$E33   )*100)</f>
        <v>99.136167310752441</v>
      </c>
      <c r="U33" s="54">
        <f>IF($E33   =0,0,($Q33   /$E33   )*100)</f>
        <v>83.955944532848363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28498000</v>
      </c>
      <c r="C36" s="92">
        <v>-10585000</v>
      </c>
      <c r="D36" s="92"/>
      <c r="E36" s="92">
        <f t="shared" si="18"/>
        <v>17913000</v>
      </c>
      <c r="F36" s="93">
        <v>17913000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-10585000</v>
      </c>
      <c r="D40" s="95"/>
      <c r="E40" s="95">
        <f t="shared" si="18"/>
        <v>17913000</v>
      </c>
      <c r="F40" s="96">
        <f t="shared" ref="F40:O40" si="25">SUM(F35:F39)</f>
        <v>17913000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715075000</v>
      </c>
      <c r="C65" s="92">
        <v>-94113000</v>
      </c>
      <c r="D65" s="92"/>
      <c r="E65" s="92">
        <f t="shared" si="35"/>
        <v>620962000</v>
      </c>
      <c r="F65" s="93">
        <v>620962000</v>
      </c>
      <c r="G65" s="94">
        <v>620962000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>
        <v>283234000</v>
      </c>
      <c r="M65" s="94">
        <v>94810697</v>
      </c>
      <c r="N65" s="93">
        <v>168927000</v>
      </c>
      <c r="O65" s="94">
        <v>66795602</v>
      </c>
      <c r="P65" s="93">
        <f t="shared" si="36"/>
        <v>620962000</v>
      </c>
      <c r="Q65" s="94">
        <f t="shared" si="37"/>
        <v>261553214</v>
      </c>
      <c r="R65" s="48">
        <f t="shared" si="38"/>
        <v>-40.3577960273131</v>
      </c>
      <c r="S65" s="49">
        <f t="shared" si="39"/>
        <v>-29.548453799469481</v>
      </c>
      <c r="T65" s="48">
        <f t="shared" si="40"/>
        <v>100</v>
      </c>
      <c r="U65" s="50">
        <f t="shared" si="41"/>
        <v>42.120647318193384</v>
      </c>
      <c r="V65" s="93">
        <v>88998000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-94113000</v>
      </c>
      <c r="D66" s="95"/>
      <c r="E66" s="95">
        <f t="shared" si="35"/>
        <v>620962000</v>
      </c>
      <c r="F66" s="96">
        <f t="shared" ref="F66:O66" si="42">SUM(F61:F65)</f>
        <v>620962000</v>
      </c>
      <c r="G66" s="97">
        <f t="shared" si="42"/>
        <v>620962000</v>
      </c>
      <c r="H66" s="96">
        <f t="shared" si="42"/>
        <v>43889000</v>
      </c>
      <c r="I66" s="97">
        <f t="shared" si="42"/>
        <v>6941831</v>
      </c>
      <c r="J66" s="96">
        <f t="shared" si="42"/>
        <v>124912000</v>
      </c>
      <c r="K66" s="97">
        <f t="shared" si="42"/>
        <v>93005084</v>
      </c>
      <c r="L66" s="96">
        <f t="shared" si="42"/>
        <v>283234000</v>
      </c>
      <c r="M66" s="97">
        <f t="shared" si="42"/>
        <v>94810697</v>
      </c>
      <c r="N66" s="96">
        <f t="shared" si="42"/>
        <v>168927000</v>
      </c>
      <c r="O66" s="97">
        <f t="shared" si="42"/>
        <v>66795602</v>
      </c>
      <c r="P66" s="96">
        <f t="shared" si="36"/>
        <v>620962000</v>
      </c>
      <c r="Q66" s="97">
        <f t="shared" si="37"/>
        <v>261553214</v>
      </c>
      <c r="R66" s="52">
        <f t="shared" si="38"/>
        <v>-40.3577960273131</v>
      </c>
      <c r="S66" s="53">
        <f t="shared" si="39"/>
        <v>-29.548453799469481</v>
      </c>
      <c r="T66" s="52">
        <f>IF((+$E61+$E63+$E64++$E65) =0,0,(P66   /(+$E61+$E63+$E64+$E65) )*100)</f>
        <v>100</v>
      </c>
      <c r="U66" s="54">
        <f>IF((+$E61+$E63+$E65) =0,0,(Q66  /(+$E61+$E63+$E65) )*100)</f>
        <v>42.120647318193384</v>
      </c>
      <c r="V66" s="96">
        <f>SUM(V61:V65)</f>
        <v>88998000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-647610000</v>
      </c>
      <c r="D67" s="104"/>
      <c r="E67" s="104">
        <f t="shared" si="35"/>
        <v>1589963000</v>
      </c>
      <c r="F67" s="105">
        <f t="shared" ref="F67:O67" si="43">SUM(F9:F14,F17:F23,F26:F29,F32,F35:F39,F42:F52,F55:F58,F61:F65)</f>
        <v>1589963000</v>
      </c>
      <c r="G67" s="106">
        <f t="shared" si="43"/>
        <v>1572050000</v>
      </c>
      <c r="H67" s="105">
        <f t="shared" si="43"/>
        <v>86912000</v>
      </c>
      <c r="I67" s="106">
        <f t="shared" si="43"/>
        <v>41992192</v>
      </c>
      <c r="J67" s="105">
        <f t="shared" si="43"/>
        <v>226503000</v>
      </c>
      <c r="K67" s="106">
        <f t="shared" si="43"/>
        <v>163081820</v>
      </c>
      <c r="L67" s="105">
        <f t="shared" si="43"/>
        <v>366214000</v>
      </c>
      <c r="M67" s="106">
        <f t="shared" si="43"/>
        <v>127979440</v>
      </c>
      <c r="N67" s="105">
        <f t="shared" si="43"/>
        <v>359680000</v>
      </c>
      <c r="O67" s="106">
        <f t="shared" si="43"/>
        <v>220114962</v>
      </c>
      <c r="P67" s="105">
        <f t="shared" si="36"/>
        <v>1039309000</v>
      </c>
      <c r="Q67" s="106">
        <f t="shared" si="37"/>
        <v>553168414</v>
      </c>
      <c r="R67" s="61">
        <f t="shared" si="38"/>
        <v>-1.784202679307727</v>
      </c>
      <c r="S67" s="62">
        <f t="shared" si="39"/>
        <v>71.992440348230929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66.111701281765846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35.18771120511434</v>
      </c>
      <c r="V67" s="105">
        <f>SUM(V9:V14,V17:V23,V26:V29,V32,V35:V39,V42:V52,V55:V58,V61:V65)</f>
        <v>351916000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2237573000</v>
      </c>
      <c r="C73" s="104">
        <f>SUM(C9:C14,C17:C23,C26:C29,C32,C35:C39,C42:C52,C55:C58,C61:C65,C69:C70)</f>
        <v>-647610000</v>
      </c>
      <c r="D73" s="104"/>
      <c r="E73" s="104">
        <f>$B73      +$C73      +$D73</f>
        <v>1589963000</v>
      </c>
      <c r="F73" s="105">
        <f t="shared" ref="F73:O73" si="46">SUM(F9:F14,F17:F23,F26:F29,F32,F35:F39,F42:F52,F55:F58,F61:F65,F69:F70)</f>
        <v>1589963000</v>
      </c>
      <c r="G73" s="106">
        <f t="shared" si="46"/>
        <v>1572050000</v>
      </c>
      <c r="H73" s="105">
        <f t="shared" si="46"/>
        <v>86912000</v>
      </c>
      <c r="I73" s="106">
        <f t="shared" si="46"/>
        <v>41992192</v>
      </c>
      <c r="J73" s="105">
        <f t="shared" si="46"/>
        <v>226503000</v>
      </c>
      <c r="K73" s="106">
        <f t="shared" si="46"/>
        <v>163081820</v>
      </c>
      <c r="L73" s="105">
        <f t="shared" si="46"/>
        <v>366214000</v>
      </c>
      <c r="M73" s="106">
        <f t="shared" si="46"/>
        <v>127979440</v>
      </c>
      <c r="N73" s="105">
        <f t="shared" si="46"/>
        <v>359680000</v>
      </c>
      <c r="O73" s="106">
        <f t="shared" si="46"/>
        <v>220114962</v>
      </c>
      <c r="P73" s="105">
        <f>$H73      +$J73      +$L73      +$N73</f>
        <v>1039309000</v>
      </c>
      <c r="Q73" s="106">
        <f>$I73      +$K73      +$M73      +$O73</f>
        <v>553168414</v>
      </c>
      <c r="R73" s="61">
        <f>IF(($L73      =0),0,((($N73      -$L73      )/$L73      )*100))</f>
        <v>-1.784202679307727</v>
      </c>
      <c r="S73" s="62">
        <f>IF(($M73      =0),0,((($O73      -$M73      )/$M73      )*100))</f>
        <v>71.992440348230929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66.111701281765846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35.18771120511434</v>
      </c>
      <c r="V73" s="105">
        <f>SUM(V9:V14,V17:V23,V26:V29,V32,V35:V39,V42:V52,V55:V58,V61:V65,V69:V70)</f>
        <v>351916000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YiI9mT26ApR/URJukjCdhryp6q9pxkIFM/TCah275ock61CeitmLbmfwVPUxpBf2C+ODcXIRB+p2KABmCD5lw==" saltValue="Vgy2g64TfhoOyMpmVoVG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>
        <v>-15000000</v>
      </c>
      <c r="D9" s="92"/>
      <c r="E9" s="92">
        <f>$B9       +$C9       +$D9</f>
        <v>47000000</v>
      </c>
      <c r="F9" s="93">
        <v>47000000</v>
      </c>
      <c r="G9" s="94">
        <v>47000000</v>
      </c>
      <c r="H9" s="93"/>
      <c r="I9" s="94"/>
      <c r="J9" s="93">
        <v>4356000</v>
      </c>
      <c r="K9" s="94"/>
      <c r="L9" s="93">
        <v>2391000</v>
      </c>
      <c r="M9" s="94"/>
      <c r="N9" s="93">
        <v>21728000</v>
      </c>
      <c r="O9" s="94">
        <v>46509248</v>
      </c>
      <c r="P9" s="93">
        <f>$H9       +$J9       +$L9       +$N9</f>
        <v>28475000</v>
      </c>
      <c r="Q9" s="94">
        <f>$I9       +$K9       +$M9       +$O9</f>
        <v>46509248</v>
      </c>
      <c r="R9" s="48">
        <f>IF(($L9       =0),0,((($N9       -$L9       )/$L9       )*100))</f>
        <v>808.74111250522787</v>
      </c>
      <c r="S9" s="49">
        <f>IF(($M9       =0),0,((($O9       -$M9       )/$M9       )*100))</f>
        <v>0</v>
      </c>
      <c r="T9" s="48">
        <f>IF(($E9       =0),0,(($P9       /$E9       )*100))</f>
        <v>60.585106382978729</v>
      </c>
      <c r="U9" s="50">
        <f>IF(($E9       =0),0,(($Q9       /$E9       )*100))</f>
        <v>98.955846808510643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>
        <v>160000</v>
      </c>
      <c r="M10" s="94"/>
      <c r="N10" s="93">
        <v>183000</v>
      </c>
      <c r="O10" s="94">
        <v>1407527</v>
      </c>
      <c r="P10" s="93">
        <f t="shared" ref="P10:P15" si="1">$H10      +$J10      +$L10      +$N10</f>
        <v>489000</v>
      </c>
      <c r="Q10" s="94">
        <f t="shared" ref="Q10:Q15" si="2">$I10      +$K10      +$M10      +$O10</f>
        <v>1407527</v>
      </c>
      <c r="R10" s="48">
        <f t="shared" ref="R10:R15" si="3">IF(($L10      =0),0,((($N10      -$L10      )/$L10      )*100))</f>
        <v>14.374999999999998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22.227272727272727</v>
      </c>
      <c r="U10" s="50">
        <f t="shared" ref="U10:U14" si="6">IF(($E10      =0),0,(($Q10      /$E10      )*100))</f>
        <v>63.978500000000004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155465000</v>
      </c>
      <c r="C13" s="92">
        <v>-15000000</v>
      </c>
      <c r="D13" s="92"/>
      <c r="E13" s="92">
        <f t="shared" si="0"/>
        <v>140465000</v>
      </c>
      <c r="F13" s="93">
        <v>140465000</v>
      </c>
      <c r="G13" s="94">
        <v>140465000</v>
      </c>
      <c r="H13" s="93">
        <v>7094000</v>
      </c>
      <c r="I13" s="94"/>
      <c r="J13" s="93">
        <v>19127000</v>
      </c>
      <c r="K13" s="94"/>
      <c r="L13" s="93">
        <v>61576000</v>
      </c>
      <c r="M13" s="94"/>
      <c r="N13" s="93">
        <v>50046000</v>
      </c>
      <c r="O13" s="94">
        <v>119459275</v>
      </c>
      <c r="P13" s="93">
        <f t="shared" si="1"/>
        <v>137843000</v>
      </c>
      <c r="Q13" s="94">
        <f t="shared" si="2"/>
        <v>119459275</v>
      </c>
      <c r="R13" s="48">
        <f t="shared" si="3"/>
        <v>-18.724827855008446</v>
      </c>
      <c r="S13" s="49">
        <f t="shared" si="4"/>
        <v>0</v>
      </c>
      <c r="T13" s="48">
        <f t="shared" si="5"/>
        <v>98.133342825614918</v>
      </c>
      <c r="U13" s="50">
        <f t="shared" si="6"/>
        <v>85.045580749652942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-31000000</v>
      </c>
      <c r="D15" s="95"/>
      <c r="E15" s="95">
        <f t="shared" si="0"/>
        <v>189665000</v>
      </c>
      <c r="F15" s="96">
        <f t="shared" ref="F15:O15" si="7">SUM(F9:F14)</f>
        <v>189665000</v>
      </c>
      <c r="G15" s="97">
        <f t="shared" si="7"/>
        <v>189665000</v>
      </c>
      <c r="H15" s="96">
        <f t="shared" si="7"/>
        <v>7094000</v>
      </c>
      <c r="I15" s="97">
        <f t="shared" si="7"/>
        <v>0</v>
      </c>
      <c r="J15" s="96">
        <f t="shared" si="7"/>
        <v>23629000</v>
      </c>
      <c r="K15" s="97">
        <f t="shared" si="7"/>
        <v>0</v>
      </c>
      <c r="L15" s="96">
        <f t="shared" si="7"/>
        <v>64127000</v>
      </c>
      <c r="M15" s="97">
        <f t="shared" si="7"/>
        <v>0</v>
      </c>
      <c r="N15" s="96">
        <f t="shared" si="7"/>
        <v>71957000</v>
      </c>
      <c r="O15" s="97">
        <f t="shared" si="7"/>
        <v>167376050</v>
      </c>
      <c r="P15" s="96">
        <f t="shared" si="1"/>
        <v>166807000</v>
      </c>
      <c r="Q15" s="97">
        <f t="shared" si="2"/>
        <v>167376050</v>
      </c>
      <c r="R15" s="52">
        <f t="shared" si="3"/>
        <v>12.210145492538246</v>
      </c>
      <c r="S15" s="53">
        <f t="shared" si="4"/>
        <v>0</v>
      </c>
      <c r="T15" s="52">
        <f>IF((SUM($E9:$E13))=0,0,(P15/(SUM($E9:$E13))*100))</f>
        <v>87.948224501094032</v>
      </c>
      <c r="U15" s="54">
        <f>IF((SUM($E9:$E13))=0,0,(Q15/(SUM($E9:$E13))*100))</f>
        <v>88.248253499591385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830319000</v>
      </c>
      <c r="C28" s="92">
        <v>-90000000</v>
      </c>
      <c r="D28" s="92"/>
      <c r="E28" s="92">
        <f>$B28      +$C28      +$D28</f>
        <v>740319000</v>
      </c>
      <c r="F28" s="93">
        <v>740319000</v>
      </c>
      <c r="G28" s="94">
        <v>740319000</v>
      </c>
      <c r="H28" s="93">
        <v>36373000</v>
      </c>
      <c r="I28" s="94"/>
      <c r="J28" s="93">
        <v>210811000</v>
      </c>
      <c r="K28" s="94"/>
      <c r="L28" s="93">
        <v>204672000</v>
      </c>
      <c r="M28" s="94"/>
      <c r="N28" s="93">
        <v>268444000</v>
      </c>
      <c r="O28" s="94">
        <v>675944200</v>
      </c>
      <c r="P28" s="93">
        <f>$H28      +$J28      +$L28      +$N28</f>
        <v>720300000</v>
      </c>
      <c r="Q28" s="94">
        <f>$I28      +$K28      +$M28      +$O28</f>
        <v>675944200</v>
      </c>
      <c r="R28" s="48">
        <f>IF(($L28      =0),0,((($N28      -$L28      )/$L28      )*100))</f>
        <v>31.158145716072543</v>
      </c>
      <c r="S28" s="49">
        <f>IF(($M28      =0),0,((($O28      -$M28      )/$M28      )*100))</f>
        <v>0</v>
      </c>
      <c r="T28" s="48">
        <f>IF(($E28      =0),0,(($P28      /$E28      )*100))</f>
        <v>97.295895418056261</v>
      </c>
      <c r="U28" s="50">
        <f>IF(($E28      =0),0,(($Q28      /$E28      )*100))</f>
        <v>91.30445118928462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-90000000</v>
      </c>
      <c r="D30" s="95"/>
      <c r="E30" s="95">
        <f>$B30      +$C30      +$D30</f>
        <v>740319000</v>
      </c>
      <c r="F30" s="96">
        <f t="shared" ref="F30:O30" si="16">SUM(F26:F29)</f>
        <v>740319000</v>
      </c>
      <c r="G30" s="97">
        <f t="shared" si="16"/>
        <v>740319000</v>
      </c>
      <c r="H30" s="96">
        <f t="shared" si="16"/>
        <v>36373000</v>
      </c>
      <c r="I30" s="97">
        <f t="shared" si="16"/>
        <v>0</v>
      </c>
      <c r="J30" s="96">
        <f t="shared" si="16"/>
        <v>210811000</v>
      </c>
      <c r="K30" s="97">
        <f t="shared" si="16"/>
        <v>0</v>
      </c>
      <c r="L30" s="96">
        <f t="shared" si="16"/>
        <v>204672000</v>
      </c>
      <c r="M30" s="97">
        <f t="shared" si="16"/>
        <v>0</v>
      </c>
      <c r="N30" s="96">
        <f t="shared" si="16"/>
        <v>268444000</v>
      </c>
      <c r="O30" s="97">
        <f t="shared" si="16"/>
        <v>675944200</v>
      </c>
      <c r="P30" s="96">
        <f>$H30      +$J30      +$L30      +$N30</f>
        <v>720300000</v>
      </c>
      <c r="Q30" s="97">
        <f>$I30      +$K30      +$M30      +$O30</f>
        <v>675944200</v>
      </c>
      <c r="R30" s="52">
        <f>IF(($L30      =0),0,((($N30      -$L30      )/$L30      )*100))</f>
        <v>31.158145716072543</v>
      </c>
      <c r="S30" s="53">
        <f>IF(($M30      =0),0,((($O30      -$M30      )/$M30      )*100))</f>
        <v>0</v>
      </c>
      <c r="T30" s="52">
        <f>IF($E30   =0,0,($P30   /$E30   )*100)</f>
        <v>97.295895418056261</v>
      </c>
      <c r="U30" s="54">
        <f>IF($E30   =0,0,($Q30   /$E30   )*100)</f>
        <v>91.30445118928462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>
        <v>-922000</v>
      </c>
      <c r="D32" s="92"/>
      <c r="E32" s="92">
        <f>$B32      +$C32      +$D32</f>
        <v>15580000</v>
      </c>
      <c r="F32" s="93">
        <v>15580000</v>
      </c>
      <c r="G32" s="94">
        <v>15580000</v>
      </c>
      <c r="H32" s="93">
        <v>4125000</v>
      </c>
      <c r="I32" s="94"/>
      <c r="J32" s="93">
        <v>7422000</v>
      </c>
      <c r="K32" s="94"/>
      <c r="L32" s="93"/>
      <c r="M32" s="94"/>
      <c r="N32" s="93">
        <v>4000</v>
      </c>
      <c r="O32" s="94">
        <v>15580000</v>
      </c>
      <c r="P32" s="93">
        <f>$H32      +$J32      +$L32      +$N32</f>
        <v>11551000</v>
      </c>
      <c r="Q32" s="94">
        <f>$I32      +$K32      +$M32      +$O32</f>
        <v>15580000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74.139922978177154</v>
      </c>
      <c r="U32" s="50">
        <f>IF(($E32      =0),0,(($Q32      /$E32      )*100))</f>
        <v>100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-922000</v>
      </c>
      <c r="D33" s="95"/>
      <c r="E33" s="95">
        <f>$B33      +$C33      +$D33</f>
        <v>15580000</v>
      </c>
      <c r="F33" s="96">
        <f t="shared" ref="F33:O33" si="17">F32</f>
        <v>15580000</v>
      </c>
      <c r="G33" s="97">
        <f t="shared" si="17"/>
        <v>15580000</v>
      </c>
      <c r="H33" s="96">
        <f t="shared" si="17"/>
        <v>4125000</v>
      </c>
      <c r="I33" s="97">
        <f t="shared" si="17"/>
        <v>0</v>
      </c>
      <c r="J33" s="96">
        <f t="shared" si="17"/>
        <v>7422000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4000</v>
      </c>
      <c r="O33" s="97">
        <f t="shared" si="17"/>
        <v>15580000</v>
      </c>
      <c r="P33" s="96">
        <f>$H33      +$J33      +$L33      +$N33</f>
        <v>11551000</v>
      </c>
      <c r="Q33" s="97">
        <f>$I33      +$K33      +$M33      +$O33</f>
        <v>15580000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74.139922978177154</v>
      </c>
      <c r="U33" s="54">
        <f>IF($E33   =0,0,($Q33   /$E33   )*100)</f>
        <v>100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26901000</v>
      </c>
      <c r="C36" s="92">
        <v>1439000</v>
      </c>
      <c r="D36" s="92"/>
      <c r="E36" s="92">
        <f t="shared" si="18"/>
        <v>28340000</v>
      </c>
      <c r="F36" s="93">
        <v>28340000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8000000</v>
      </c>
      <c r="C38" s="92">
        <v>-6000000</v>
      </c>
      <c r="D38" s="92"/>
      <c r="E38" s="92">
        <f t="shared" si="18"/>
        <v>2000000</v>
      </c>
      <c r="F38" s="93">
        <v>2000000</v>
      </c>
      <c r="G38" s="94">
        <v>2000000</v>
      </c>
      <c r="H38" s="93"/>
      <c r="I38" s="94"/>
      <c r="J38" s="93">
        <v>2000000</v>
      </c>
      <c r="K38" s="94"/>
      <c r="L38" s="93"/>
      <c r="M38" s="94"/>
      <c r="N38" s="93"/>
      <c r="O38" s="94">
        <v>1999124</v>
      </c>
      <c r="P38" s="93">
        <f t="shared" si="19"/>
        <v>2000000</v>
      </c>
      <c r="Q38" s="94">
        <f t="shared" si="20"/>
        <v>1999124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99.956199999999995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-4561000</v>
      </c>
      <c r="D40" s="95"/>
      <c r="E40" s="95">
        <f t="shared" si="18"/>
        <v>30340000</v>
      </c>
      <c r="F40" s="96">
        <f t="shared" ref="F40:O40" si="25">SUM(F35:F39)</f>
        <v>30340000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1999124</v>
      </c>
      <c r="P40" s="96">
        <f t="shared" si="19"/>
        <v>2000000</v>
      </c>
      <c r="Q40" s="97">
        <f t="shared" si="20"/>
        <v>1999124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99.956199999999995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619851000</v>
      </c>
      <c r="C65" s="92">
        <v>-84809000</v>
      </c>
      <c r="D65" s="92"/>
      <c r="E65" s="92">
        <f t="shared" si="35"/>
        <v>535042000</v>
      </c>
      <c r="F65" s="93">
        <v>535042000</v>
      </c>
      <c r="G65" s="94">
        <v>535042000</v>
      </c>
      <c r="H65" s="93">
        <v>23535000</v>
      </c>
      <c r="I65" s="94"/>
      <c r="J65" s="93">
        <v>121557000</v>
      </c>
      <c r="K65" s="94"/>
      <c r="L65" s="93">
        <v>72956000</v>
      </c>
      <c r="M65" s="94"/>
      <c r="N65" s="93">
        <v>264191000</v>
      </c>
      <c r="O65" s="94">
        <v>521991085</v>
      </c>
      <c r="P65" s="93">
        <f t="shared" si="36"/>
        <v>482239000</v>
      </c>
      <c r="Q65" s="94">
        <f t="shared" si="37"/>
        <v>521991085</v>
      </c>
      <c r="R65" s="48">
        <f t="shared" si="38"/>
        <v>262.12374581939798</v>
      </c>
      <c r="S65" s="49">
        <f t="shared" si="39"/>
        <v>0</v>
      </c>
      <c r="T65" s="48">
        <f t="shared" si="40"/>
        <v>90.13105513212048</v>
      </c>
      <c r="U65" s="50">
        <f t="shared" si="41"/>
        <v>97.560768126614363</v>
      </c>
      <c r="V65" s="93">
        <v>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-84809000</v>
      </c>
      <c r="D66" s="95"/>
      <c r="E66" s="95">
        <f t="shared" si="35"/>
        <v>535042000</v>
      </c>
      <c r="F66" s="96">
        <f t="shared" ref="F66:O66" si="42">SUM(F61:F65)</f>
        <v>535042000</v>
      </c>
      <c r="G66" s="97">
        <f t="shared" si="42"/>
        <v>535042000</v>
      </c>
      <c r="H66" s="96">
        <f t="shared" si="42"/>
        <v>23535000</v>
      </c>
      <c r="I66" s="97">
        <f t="shared" si="42"/>
        <v>0</v>
      </c>
      <c r="J66" s="96">
        <f t="shared" si="42"/>
        <v>121557000</v>
      </c>
      <c r="K66" s="97">
        <f t="shared" si="42"/>
        <v>0</v>
      </c>
      <c r="L66" s="96">
        <f t="shared" si="42"/>
        <v>72956000</v>
      </c>
      <c r="M66" s="97">
        <f t="shared" si="42"/>
        <v>0</v>
      </c>
      <c r="N66" s="96">
        <f t="shared" si="42"/>
        <v>264191000</v>
      </c>
      <c r="O66" s="97">
        <f t="shared" si="42"/>
        <v>521991085</v>
      </c>
      <c r="P66" s="96">
        <f t="shared" si="36"/>
        <v>482239000</v>
      </c>
      <c r="Q66" s="97">
        <f t="shared" si="37"/>
        <v>521991085</v>
      </c>
      <c r="R66" s="52">
        <f t="shared" si="38"/>
        <v>262.12374581939798</v>
      </c>
      <c r="S66" s="53">
        <f t="shared" si="39"/>
        <v>0</v>
      </c>
      <c r="T66" s="52">
        <f>IF((+$E61+$E63+$E64++$E65) =0,0,(P66   /(+$E61+$E63+$E64+$E65) )*100)</f>
        <v>90.13105513212048</v>
      </c>
      <c r="U66" s="54">
        <f>IF((+$E61+$E63+$E65) =0,0,(Q66  /(+$E61+$E63+$E65) )*100)</f>
        <v>97.560768126614363</v>
      </c>
      <c r="V66" s="96">
        <f>SUM(V61:V65)</f>
        <v>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-211292000</v>
      </c>
      <c r="D67" s="104"/>
      <c r="E67" s="104">
        <f t="shared" si="35"/>
        <v>1510946000</v>
      </c>
      <c r="F67" s="105">
        <f t="shared" ref="F67:O67" si="43">SUM(F9:F14,F17:F23,F26:F29,F32,F35:F39,F42:F52,F55:F58,F61:F65)</f>
        <v>1510946000</v>
      </c>
      <c r="G67" s="106">
        <f t="shared" si="43"/>
        <v>1482606000</v>
      </c>
      <c r="H67" s="105">
        <f t="shared" si="43"/>
        <v>71127000</v>
      </c>
      <c r="I67" s="106">
        <f t="shared" si="43"/>
        <v>0</v>
      </c>
      <c r="J67" s="105">
        <f t="shared" si="43"/>
        <v>365419000</v>
      </c>
      <c r="K67" s="106">
        <f t="shared" si="43"/>
        <v>0</v>
      </c>
      <c r="L67" s="105">
        <f t="shared" si="43"/>
        <v>341755000</v>
      </c>
      <c r="M67" s="106">
        <f t="shared" si="43"/>
        <v>0</v>
      </c>
      <c r="N67" s="105">
        <f t="shared" si="43"/>
        <v>604596000</v>
      </c>
      <c r="O67" s="106">
        <f t="shared" si="43"/>
        <v>1382890459</v>
      </c>
      <c r="P67" s="105">
        <f t="shared" si="36"/>
        <v>1382897000</v>
      </c>
      <c r="Q67" s="106">
        <f t="shared" si="37"/>
        <v>1382890459</v>
      </c>
      <c r="R67" s="61">
        <f t="shared" si="38"/>
        <v>76.90918933153867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93.274747303059613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93.274306120439277</v>
      </c>
      <c r="V67" s="105">
        <f>SUM(V9:V14,V17:V23,V26:V29,V32,V35:V39,V42:V52,V55:V58,V61:V65)</f>
        <v>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1722238000</v>
      </c>
      <c r="C73" s="104">
        <f>SUM(C9:C14,C17:C23,C26:C29,C32,C35:C39,C42:C52,C55:C58,C61:C65,C69:C70)</f>
        <v>-211292000</v>
      </c>
      <c r="D73" s="104"/>
      <c r="E73" s="104">
        <f>$B73      +$C73      +$D73</f>
        <v>1510946000</v>
      </c>
      <c r="F73" s="105">
        <f t="shared" ref="F73:O73" si="46">SUM(F9:F14,F17:F23,F26:F29,F32,F35:F39,F42:F52,F55:F58,F61:F65,F69:F70)</f>
        <v>1510946000</v>
      </c>
      <c r="G73" s="106">
        <f t="shared" si="46"/>
        <v>1482606000</v>
      </c>
      <c r="H73" s="105">
        <f t="shared" si="46"/>
        <v>71127000</v>
      </c>
      <c r="I73" s="106">
        <f t="shared" si="46"/>
        <v>0</v>
      </c>
      <c r="J73" s="105">
        <f t="shared" si="46"/>
        <v>365419000</v>
      </c>
      <c r="K73" s="106">
        <f t="shared" si="46"/>
        <v>0</v>
      </c>
      <c r="L73" s="105">
        <f t="shared" si="46"/>
        <v>341755000</v>
      </c>
      <c r="M73" s="106">
        <f t="shared" si="46"/>
        <v>0</v>
      </c>
      <c r="N73" s="105">
        <f t="shared" si="46"/>
        <v>604596000</v>
      </c>
      <c r="O73" s="106">
        <f t="shared" si="46"/>
        <v>1382890459</v>
      </c>
      <c r="P73" s="105">
        <f>$H73      +$J73      +$L73      +$N73</f>
        <v>1382897000</v>
      </c>
      <c r="Q73" s="106">
        <f>$I73      +$K73      +$M73      +$O73</f>
        <v>1382890459</v>
      </c>
      <c r="R73" s="61">
        <f>IF(($L73      =0),0,((($N73      -$L73      )/$L73      )*100))</f>
        <v>76.90918933153867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93.274747303059613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93.274306120439277</v>
      </c>
      <c r="V73" s="105">
        <f>SUM(V9:V14,V17:V23,V26:V29,V32,V35:V39,V42:V52,V55:V58,V61:V65,V69:V70)</f>
        <v>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eVj5dLyRpabPZyyPQBn90drrG6HH0ED4OY3lwokVaBlcS9Q1+TSBImluWFsyikdR7pO7OPo+MjTYQe5n73X2w==" saltValue="luwhOGu0jHOfQPO0O96D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-19949000</v>
      </c>
      <c r="D9" s="92"/>
      <c r="E9" s="92">
        <f>$B9       +$C9       +$D9</f>
        <v>30000000</v>
      </c>
      <c r="F9" s="93">
        <v>30000000</v>
      </c>
      <c r="G9" s="94">
        <v>30000000</v>
      </c>
      <c r="H9" s="93"/>
      <c r="I9" s="94">
        <v>3352031</v>
      </c>
      <c r="J9" s="93">
        <v>4771000</v>
      </c>
      <c r="K9" s="94">
        <v>3680183</v>
      </c>
      <c r="L9" s="93">
        <v>2831000</v>
      </c>
      <c r="M9" s="94">
        <v>1835189</v>
      </c>
      <c r="N9" s="93"/>
      <c r="O9" s="94">
        <v>9969404</v>
      </c>
      <c r="P9" s="93">
        <f>$H9       +$J9       +$L9       +$N9</f>
        <v>7602000</v>
      </c>
      <c r="Q9" s="94">
        <f>$I9       +$K9       +$M9       +$O9</f>
        <v>18836807</v>
      </c>
      <c r="R9" s="48">
        <f>IF(($L9       =0),0,((($N9       -$L9       )/$L9       )*100))</f>
        <v>-100</v>
      </c>
      <c r="S9" s="49">
        <f>IF(($M9       =0),0,((($O9       -$M9       )/$M9       )*100))</f>
        <v>443.23581930798406</v>
      </c>
      <c r="T9" s="48">
        <f>IF(($E9       =0),0,(($P9       /$E9       )*100))</f>
        <v>25.34</v>
      </c>
      <c r="U9" s="50">
        <f>IF(($E9       =0),0,(($Q9       /$E9       )*100))</f>
        <v>62.789356666666663</v>
      </c>
      <c r="V9" s="93">
        <v>8992000</v>
      </c>
      <c r="W9" s="94">
        <v>7365000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212000</v>
      </c>
      <c r="I10" s="94">
        <v>212100</v>
      </c>
      <c r="J10" s="93">
        <v>214000</v>
      </c>
      <c r="K10" s="94">
        <v>212100</v>
      </c>
      <c r="L10" s="93">
        <v>64000</v>
      </c>
      <c r="M10" s="94">
        <v>92631</v>
      </c>
      <c r="N10" s="93">
        <v>482000</v>
      </c>
      <c r="O10" s="94">
        <v>483168</v>
      </c>
      <c r="P10" s="93">
        <f t="shared" ref="P10:P15" si="1">$H10      +$J10      +$L10      +$N10</f>
        <v>972000</v>
      </c>
      <c r="Q10" s="94">
        <f t="shared" ref="Q10:Q15" si="2">$I10      +$K10      +$M10      +$O10</f>
        <v>999999</v>
      </c>
      <c r="R10" s="48">
        <f t="shared" ref="R10:R15" si="3">IF(($L10      =0),0,((($N10      -$L10      )/$L10      )*100))</f>
        <v>653.125</v>
      </c>
      <c r="S10" s="49">
        <f t="shared" ref="S10:S15" si="4">IF(($M10      =0),0,((($O10      -$M10      )/$M10      )*100))</f>
        <v>421.60507821355708</v>
      </c>
      <c r="T10" s="48">
        <f t="shared" ref="T10:T14" si="5">IF(($E10      =0),0,(($P10      /$E10      )*100))</f>
        <v>97.2</v>
      </c>
      <c r="U10" s="50">
        <f t="shared" ref="U10:U14" si="6">IF(($E10      =0),0,(($Q10      /$E10      )*100))</f>
        <v>99.999899999999997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32000000</v>
      </c>
      <c r="C11" s="92">
        <v>-2530000</v>
      </c>
      <c r="D11" s="92"/>
      <c r="E11" s="92">
        <f t="shared" si="0"/>
        <v>29470000</v>
      </c>
      <c r="F11" s="93">
        <v>29470000</v>
      </c>
      <c r="G11" s="94">
        <v>29470000</v>
      </c>
      <c r="H11" s="93">
        <v>8723000</v>
      </c>
      <c r="I11" s="94">
        <v>12318256</v>
      </c>
      <c r="J11" s="93">
        <v>8012000</v>
      </c>
      <c r="K11" s="94">
        <v>2899928</v>
      </c>
      <c r="L11" s="93">
        <v>9572000</v>
      </c>
      <c r="M11" s="94">
        <v>9705282</v>
      </c>
      <c r="N11" s="93"/>
      <c r="O11" s="94">
        <v>3270697</v>
      </c>
      <c r="P11" s="93">
        <f t="shared" si="1"/>
        <v>26307000</v>
      </c>
      <c r="Q11" s="94">
        <f t="shared" si="2"/>
        <v>28194163</v>
      </c>
      <c r="R11" s="48">
        <f t="shared" si="3"/>
        <v>-100</v>
      </c>
      <c r="S11" s="49">
        <f t="shared" si="4"/>
        <v>-66.29982518797496</v>
      </c>
      <c r="T11" s="48">
        <f t="shared" si="5"/>
        <v>89.26705123854768</v>
      </c>
      <c r="U11" s="50">
        <f t="shared" si="6"/>
        <v>95.670726162198847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200003000</v>
      </c>
      <c r="C13" s="92">
        <v>25520000</v>
      </c>
      <c r="D13" s="92"/>
      <c r="E13" s="92">
        <f t="shared" si="0"/>
        <v>225523000</v>
      </c>
      <c r="F13" s="93">
        <v>225523000</v>
      </c>
      <c r="G13" s="94">
        <v>225523000</v>
      </c>
      <c r="H13" s="93">
        <v>79047000</v>
      </c>
      <c r="I13" s="94">
        <v>122178024</v>
      </c>
      <c r="J13" s="93">
        <v>56137000</v>
      </c>
      <c r="K13" s="94">
        <v>76836980</v>
      </c>
      <c r="L13" s="93">
        <v>51666000</v>
      </c>
      <c r="M13" s="94">
        <v>-2117230</v>
      </c>
      <c r="N13" s="93">
        <v>13313000</v>
      </c>
      <c r="O13" s="94">
        <v>8241645</v>
      </c>
      <c r="P13" s="93">
        <f t="shared" si="1"/>
        <v>200163000</v>
      </c>
      <c r="Q13" s="94">
        <f t="shared" si="2"/>
        <v>205139419</v>
      </c>
      <c r="R13" s="48">
        <f t="shared" si="3"/>
        <v>-74.232570742848296</v>
      </c>
      <c r="S13" s="49">
        <f t="shared" si="4"/>
        <v>-489.2654553355091</v>
      </c>
      <c r="T13" s="48">
        <f t="shared" si="5"/>
        <v>88.755027203433798</v>
      </c>
      <c r="U13" s="50">
        <f t="shared" si="6"/>
        <v>90.961639832744339</v>
      </c>
      <c r="V13" s="93">
        <v>32982000</v>
      </c>
      <c r="W13" s="94">
        <v>32982000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284952000</v>
      </c>
      <c r="C15" s="95">
        <f>SUM(C9:C14)</f>
        <v>1041000</v>
      </c>
      <c r="D15" s="95"/>
      <c r="E15" s="95">
        <f t="shared" si="0"/>
        <v>285993000</v>
      </c>
      <c r="F15" s="96">
        <f t="shared" ref="F15:O15" si="7">SUM(F9:F14)</f>
        <v>285993000</v>
      </c>
      <c r="G15" s="97">
        <f t="shared" si="7"/>
        <v>285993000</v>
      </c>
      <c r="H15" s="96">
        <f t="shared" si="7"/>
        <v>87982000</v>
      </c>
      <c r="I15" s="97">
        <f t="shared" si="7"/>
        <v>138060411</v>
      </c>
      <c r="J15" s="96">
        <f t="shared" si="7"/>
        <v>69134000</v>
      </c>
      <c r="K15" s="97">
        <f t="shared" si="7"/>
        <v>83629191</v>
      </c>
      <c r="L15" s="96">
        <f t="shared" si="7"/>
        <v>64133000</v>
      </c>
      <c r="M15" s="97">
        <f t="shared" si="7"/>
        <v>9515872</v>
      </c>
      <c r="N15" s="96">
        <f t="shared" si="7"/>
        <v>13795000</v>
      </c>
      <c r="O15" s="97">
        <f t="shared" si="7"/>
        <v>21964914</v>
      </c>
      <c r="P15" s="96">
        <f t="shared" si="1"/>
        <v>235044000</v>
      </c>
      <c r="Q15" s="97">
        <f t="shared" si="2"/>
        <v>253170388</v>
      </c>
      <c r="R15" s="52">
        <f t="shared" si="3"/>
        <v>-78.490012941855198</v>
      </c>
      <c r="S15" s="53">
        <f t="shared" si="4"/>
        <v>130.82397493366869</v>
      </c>
      <c r="T15" s="52">
        <f>IF((SUM($E9:$E13))=0,0,(P15/(SUM($E9:$E13))*100))</f>
        <v>82.18522830978381</v>
      </c>
      <c r="U15" s="54">
        <f>IF((SUM($E9:$E13))=0,0,(Q15/(SUM($E9:$E13))*100))</f>
        <v>88.523281339053753</v>
      </c>
      <c r="V15" s="96">
        <f>SUM(V9:V14)</f>
        <v>41974000</v>
      </c>
      <c r="W15" s="97">
        <f>SUM(W9:W14)</f>
        <v>40347000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>
        <v>16666000</v>
      </c>
      <c r="C19" s="92"/>
      <c r="D19" s="92"/>
      <c r="E19" s="92">
        <f t="shared" si="8"/>
        <v>16666000</v>
      </c>
      <c r="F19" s="93">
        <v>16666000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16442000</v>
      </c>
      <c r="H21" s="93"/>
      <c r="I21" s="94"/>
      <c r="J21" s="93"/>
      <c r="K21" s="94">
        <v>142493037</v>
      </c>
      <c r="L21" s="93"/>
      <c r="M21" s="94">
        <v>540566236</v>
      </c>
      <c r="N21" s="93">
        <v>3597000</v>
      </c>
      <c r="O21" s="94">
        <v>663412543</v>
      </c>
      <c r="P21" s="93">
        <f t="shared" si="9"/>
        <v>3597000</v>
      </c>
      <c r="Q21" s="94">
        <f t="shared" si="10"/>
        <v>1346471816</v>
      </c>
      <c r="R21" s="48">
        <f t="shared" si="11"/>
        <v>0</v>
      </c>
      <c r="S21" s="49">
        <f t="shared" si="12"/>
        <v>22.725486502638319</v>
      </c>
      <c r="T21" s="48">
        <f t="shared" si="13"/>
        <v>21.876900620362484</v>
      </c>
      <c r="U21" s="50">
        <f t="shared" si="14"/>
        <v>8189.2216032112883</v>
      </c>
      <c r="V21" s="93">
        <v>1534785000</v>
      </c>
      <c r="W21" s="94">
        <v>1229873000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33108000</v>
      </c>
      <c r="C24" s="95">
        <f>SUM(C17:C23)</f>
        <v>0</v>
      </c>
      <c r="D24" s="95"/>
      <c r="E24" s="95">
        <f t="shared" si="8"/>
        <v>33108000</v>
      </c>
      <c r="F24" s="96">
        <f t="shared" ref="F24:O24" si="15">SUM(F17:F23)</f>
        <v>33108000</v>
      </c>
      <c r="G24" s="97">
        <f t="shared" si="15"/>
        <v>16442000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142493037</v>
      </c>
      <c r="L24" s="96">
        <f t="shared" si="15"/>
        <v>0</v>
      </c>
      <c r="M24" s="97">
        <f t="shared" si="15"/>
        <v>540566236</v>
      </c>
      <c r="N24" s="96">
        <f t="shared" si="15"/>
        <v>3597000</v>
      </c>
      <c r="O24" s="97">
        <f t="shared" si="15"/>
        <v>663412543</v>
      </c>
      <c r="P24" s="96">
        <f t="shared" si="9"/>
        <v>3597000</v>
      </c>
      <c r="Q24" s="97">
        <f t="shared" si="10"/>
        <v>1346471816</v>
      </c>
      <c r="R24" s="52">
        <f t="shared" si="11"/>
        <v>0</v>
      </c>
      <c r="S24" s="53">
        <f t="shared" si="12"/>
        <v>22.725486502638319</v>
      </c>
      <c r="T24" s="52">
        <f>IF(($E24-$E19-$E23)   =0,0,($P24   /($E24-$E19-$E23)   )*100)</f>
        <v>21.876900620362484</v>
      </c>
      <c r="U24" s="54">
        <f>IF(($E24-$E19-$E23)   =0,0,($Q24   /($E24-$E19-$E23)   )*100)</f>
        <v>8189.2216032112883</v>
      </c>
      <c r="V24" s="96">
        <f>SUM(V17:V23)</f>
        <v>1534785000</v>
      </c>
      <c r="W24" s="97">
        <f>SUM(W17:W23)</f>
        <v>1229873000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952337000</v>
      </c>
      <c r="C28" s="92">
        <v>-350000000</v>
      </c>
      <c r="D28" s="92"/>
      <c r="E28" s="92">
        <f>$B28      +$C28      +$D28</f>
        <v>602337000</v>
      </c>
      <c r="F28" s="93">
        <v>602337000</v>
      </c>
      <c r="G28" s="94">
        <v>602337000</v>
      </c>
      <c r="H28" s="93">
        <v>36941000</v>
      </c>
      <c r="I28" s="94"/>
      <c r="J28" s="93">
        <v>98014000</v>
      </c>
      <c r="K28" s="94">
        <v>116936346</v>
      </c>
      <c r="L28" s="93">
        <v>100414000</v>
      </c>
      <c r="M28" s="94">
        <v>96304740</v>
      </c>
      <c r="N28" s="93">
        <v>226709000</v>
      </c>
      <c r="O28" s="94">
        <v>217091016</v>
      </c>
      <c r="P28" s="93">
        <f>$H28      +$J28      +$L28      +$N28</f>
        <v>462078000</v>
      </c>
      <c r="Q28" s="94">
        <f>$I28      +$K28      +$M28      +$O28</f>
        <v>430332102</v>
      </c>
      <c r="R28" s="48">
        <f>IF(($L28      =0),0,((($N28      -$L28      )/$L28      )*100))</f>
        <v>125.77429442109667</v>
      </c>
      <c r="S28" s="49">
        <f>IF(($M28      =0),0,((($O28      -$M28      )/$M28      )*100))</f>
        <v>125.4209045162263</v>
      </c>
      <c r="T28" s="48">
        <f>IF(($E28      =0),0,(($P28      /$E28      )*100))</f>
        <v>76.714198198018707</v>
      </c>
      <c r="U28" s="50">
        <f>IF(($E28      =0),0,(($Q28      /$E28      )*100))</f>
        <v>71.443743618605524</v>
      </c>
      <c r="V28" s="93">
        <v>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952337000</v>
      </c>
      <c r="C30" s="95">
        <f>SUM(C26:C29)</f>
        <v>-350000000</v>
      </c>
      <c r="D30" s="95"/>
      <c r="E30" s="95">
        <f>$B30      +$C30      +$D30</f>
        <v>602337000</v>
      </c>
      <c r="F30" s="96">
        <f t="shared" ref="F30:O30" si="16">SUM(F26:F29)</f>
        <v>602337000</v>
      </c>
      <c r="G30" s="97">
        <f t="shared" si="16"/>
        <v>602337000</v>
      </c>
      <c r="H30" s="96">
        <f t="shared" si="16"/>
        <v>36941000</v>
      </c>
      <c r="I30" s="97">
        <f t="shared" si="16"/>
        <v>0</v>
      </c>
      <c r="J30" s="96">
        <f t="shared" si="16"/>
        <v>98014000</v>
      </c>
      <c r="K30" s="97">
        <f t="shared" si="16"/>
        <v>116936346</v>
      </c>
      <c r="L30" s="96">
        <f t="shared" si="16"/>
        <v>100414000</v>
      </c>
      <c r="M30" s="97">
        <f t="shared" si="16"/>
        <v>96304740</v>
      </c>
      <c r="N30" s="96">
        <f t="shared" si="16"/>
        <v>226709000</v>
      </c>
      <c r="O30" s="97">
        <f t="shared" si="16"/>
        <v>217091016</v>
      </c>
      <c r="P30" s="96">
        <f>$H30      +$J30      +$L30      +$N30</f>
        <v>462078000</v>
      </c>
      <c r="Q30" s="97">
        <f>$I30      +$K30      +$M30      +$O30</f>
        <v>430332102</v>
      </c>
      <c r="R30" s="52">
        <f>IF(($L30      =0),0,((($N30      -$L30      )/$L30      )*100))</f>
        <v>125.77429442109667</v>
      </c>
      <c r="S30" s="53">
        <f>IF(($M30      =0),0,((($O30      -$M30      )/$M30      )*100))</f>
        <v>125.4209045162263</v>
      </c>
      <c r="T30" s="52">
        <f>IF($E30   =0,0,($P30   /$E30   )*100)</f>
        <v>76.714198198018707</v>
      </c>
      <c r="U30" s="54">
        <f>IF($E30   =0,0,($Q30   /$E30   )*100)</f>
        <v>71.443743618605524</v>
      </c>
      <c r="V30" s="96">
        <f>SUM(V26:V29)</f>
        <v>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60790000</v>
      </c>
      <c r="C32" s="92"/>
      <c r="D32" s="92"/>
      <c r="E32" s="92">
        <f>$B32      +$C32      +$D32</f>
        <v>60790000</v>
      </c>
      <c r="F32" s="93">
        <v>60790000</v>
      </c>
      <c r="G32" s="94">
        <v>60790000</v>
      </c>
      <c r="H32" s="93">
        <v>42553000</v>
      </c>
      <c r="I32" s="94">
        <v>15197000</v>
      </c>
      <c r="J32" s="93"/>
      <c r="K32" s="94">
        <v>27356000</v>
      </c>
      <c r="L32" s="93"/>
      <c r="M32" s="94">
        <v>18237000</v>
      </c>
      <c r="N32" s="93"/>
      <c r="O32" s="94"/>
      <c r="P32" s="93">
        <f>$H32      +$J32      +$L32      +$N32</f>
        <v>42553000</v>
      </c>
      <c r="Q32" s="94">
        <f>$I32      +$K32      +$M32      +$O32</f>
        <v>60790000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70</v>
      </c>
      <c r="U32" s="50">
        <f>IF(($E32      =0),0,(($Q32      /$E32      )*100))</f>
        <v>100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60790000</v>
      </c>
      <c r="C33" s="95">
        <f>C32</f>
        <v>0</v>
      </c>
      <c r="D33" s="95"/>
      <c r="E33" s="95">
        <f>$B33      +$C33      +$D33</f>
        <v>60790000</v>
      </c>
      <c r="F33" s="96">
        <f t="shared" ref="F33:O33" si="17">F32</f>
        <v>60790000</v>
      </c>
      <c r="G33" s="97">
        <f t="shared" si="17"/>
        <v>60790000</v>
      </c>
      <c r="H33" s="96">
        <f t="shared" si="17"/>
        <v>42553000</v>
      </c>
      <c r="I33" s="97">
        <f t="shared" si="17"/>
        <v>15197000</v>
      </c>
      <c r="J33" s="96">
        <f t="shared" si="17"/>
        <v>0</v>
      </c>
      <c r="K33" s="97">
        <f t="shared" si="17"/>
        <v>27356000</v>
      </c>
      <c r="L33" s="96">
        <f t="shared" si="17"/>
        <v>0</v>
      </c>
      <c r="M33" s="97">
        <f t="shared" si="17"/>
        <v>18237000</v>
      </c>
      <c r="N33" s="96">
        <f t="shared" si="17"/>
        <v>0</v>
      </c>
      <c r="O33" s="97">
        <f t="shared" si="17"/>
        <v>0</v>
      </c>
      <c r="P33" s="96">
        <f>$H33      +$J33      +$L33      +$N33</f>
        <v>42553000</v>
      </c>
      <c r="Q33" s="97">
        <f>$I33      +$K33      +$M33      +$O33</f>
        <v>60790000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70</v>
      </c>
      <c r="U33" s="54">
        <f>IF($E33   =0,0,($Q33   /$E33   )*100)</f>
        <v>100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29240000</v>
      </c>
      <c r="C36" s="92">
        <v>-9660000</v>
      </c>
      <c r="D36" s="92"/>
      <c r="E36" s="92">
        <f t="shared" si="18"/>
        <v>19580000</v>
      </c>
      <c r="F36" s="93">
        <v>19580000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/>
      <c r="I38" s="94"/>
      <c r="J38" s="93">
        <v>5992000</v>
      </c>
      <c r="K38" s="94">
        <v>6003610</v>
      </c>
      <c r="L38" s="93"/>
      <c r="M38" s="94"/>
      <c r="N38" s="93">
        <v>1270000</v>
      </c>
      <c r="O38" s="94">
        <v>316510</v>
      </c>
      <c r="P38" s="93">
        <f t="shared" si="19"/>
        <v>7262000</v>
      </c>
      <c r="Q38" s="94">
        <f t="shared" si="20"/>
        <v>6320120</v>
      </c>
      <c r="R38" s="48">
        <f t="shared" si="21"/>
        <v>0</v>
      </c>
      <c r="S38" s="49">
        <f t="shared" si="22"/>
        <v>0</v>
      </c>
      <c r="T38" s="48">
        <f t="shared" si="23"/>
        <v>90.774999999999991</v>
      </c>
      <c r="U38" s="50">
        <f t="shared" si="24"/>
        <v>79.001500000000007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37240000</v>
      </c>
      <c r="C40" s="95">
        <f>SUM(C35:C39)</f>
        <v>-9660000</v>
      </c>
      <c r="D40" s="95"/>
      <c r="E40" s="95">
        <f t="shared" si="18"/>
        <v>27580000</v>
      </c>
      <c r="F40" s="96">
        <f t="shared" ref="F40:O40" si="25">SUM(F35:F39)</f>
        <v>27580000</v>
      </c>
      <c r="G40" s="97">
        <f t="shared" si="25"/>
        <v>8000000</v>
      </c>
      <c r="H40" s="96">
        <f t="shared" si="25"/>
        <v>0</v>
      </c>
      <c r="I40" s="97">
        <f t="shared" si="25"/>
        <v>0</v>
      </c>
      <c r="J40" s="96">
        <f t="shared" si="25"/>
        <v>5992000</v>
      </c>
      <c r="K40" s="97">
        <f t="shared" si="25"/>
        <v>6003610</v>
      </c>
      <c r="L40" s="96">
        <f t="shared" si="25"/>
        <v>0</v>
      </c>
      <c r="M40" s="97">
        <f t="shared" si="25"/>
        <v>0</v>
      </c>
      <c r="N40" s="96">
        <f t="shared" si="25"/>
        <v>1270000</v>
      </c>
      <c r="O40" s="97">
        <f t="shared" si="25"/>
        <v>316510</v>
      </c>
      <c r="P40" s="96">
        <f t="shared" si="19"/>
        <v>7262000</v>
      </c>
      <c r="Q40" s="97">
        <f t="shared" si="20"/>
        <v>6320120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90.774999999999991</v>
      </c>
      <c r="U40" s="54">
        <f>IF((+$E35+$E38) =0,0,(Q40   /(+$E35+$E38) )*100)</f>
        <v>79.001500000000007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759318000</v>
      </c>
      <c r="C65" s="92">
        <v>10335000</v>
      </c>
      <c r="D65" s="92"/>
      <c r="E65" s="92">
        <f t="shared" si="35"/>
        <v>769653000</v>
      </c>
      <c r="F65" s="93">
        <v>769653000</v>
      </c>
      <c r="G65" s="94">
        <v>769653000</v>
      </c>
      <c r="H65" s="93">
        <v>94979000</v>
      </c>
      <c r="I65" s="94">
        <v>96628000</v>
      </c>
      <c r="J65" s="93">
        <v>209212000</v>
      </c>
      <c r="K65" s="94">
        <v>173736000</v>
      </c>
      <c r="L65" s="93">
        <v>121677000</v>
      </c>
      <c r="M65" s="94">
        <v>160970000</v>
      </c>
      <c r="N65" s="93">
        <v>343785000</v>
      </c>
      <c r="O65" s="94">
        <v>319806070</v>
      </c>
      <c r="P65" s="93">
        <f t="shared" si="36"/>
        <v>769653000</v>
      </c>
      <c r="Q65" s="94">
        <f t="shared" si="37"/>
        <v>751140070</v>
      </c>
      <c r="R65" s="48">
        <f t="shared" si="38"/>
        <v>182.53901723415271</v>
      </c>
      <c r="S65" s="49">
        <f t="shared" si="39"/>
        <v>98.674330620612537</v>
      </c>
      <c r="T65" s="48">
        <f t="shared" si="40"/>
        <v>100</v>
      </c>
      <c r="U65" s="50">
        <f t="shared" si="41"/>
        <v>97.594639402432009</v>
      </c>
      <c r="V65" s="93">
        <v>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10335000</v>
      </c>
      <c r="D66" s="95"/>
      <c r="E66" s="95">
        <f t="shared" si="35"/>
        <v>769653000</v>
      </c>
      <c r="F66" s="96">
        <f t="shared" ref="F66:O66" si="42">SUM(F61:F65)</f>
        <v>769653000</v>
      </c>
      <c r="G66" s="97">
        <f t="shared" si="42"/>
        <v>769653000</v>
      </c>
      <c r="H66" s="96">
        <f t="shared" si="42"/>
        <v>94979000</v>
      </c>
      <c r="I66" s="97">
        <f t="shared" si="42"/>
        <v>96628000</v>
      </c>
      <c r="J66" s="96">
        <f t="shared" si="42"/>
        <v>209212000</v>
      </c>
      <c r="K66" s="97">
        <f t="shared" si="42"/>
        <v>173736000</v>
      </c>
      <c r="L66" s="96">
        <f t="shared" si="42"/>
        <v>121677000</v>
      </c>
      <c r="M66" s="97">
        <f t="shared" si="42"/>
        <v>160970000</v>
      </c>
      <c r="N66" s="96">
        <f t="shared" si="42"/>
        <v>343785000</v>
      </c>
      <c r="O66" s="97">
        <f t="shared" si="42"/>
        <v>319806070</v>
      </c>
      <c r="P66" s="96">
        <f t="shared" si="36"/>
        <v>769653000</v>
      </c>
      <c r="Q66" s="97">
        <f t="shared" si="37"/>
        <v>751140070</v>
      </c>
      <c r="R66" s="52">
        <f t="shared" si="38"/>
        <v>182.53901723415271</v>
      </c>
      <c r="S66" s="53">
        <f t="shared" si="39"/>
        <v>98.674330620612537</v>
      </c>
      <c r="T66" s="52">
        <f>IF((+$E61+$E63+$E64++$E65) =0,0,(P66   /(+$E61+$E63+$E64+$E65) )*100)</f>
        <v>100</v>
      </c>
      <c r="U66" s="54">
        <f>IF((+$E61+$E63+$E65) =0,0,(Q66  /(+$E61+$E63+$E65) )*100)</f>
        <v>97.594639402432009</v>
      </c>
      <c r="V66" s="96">
        <f>SUM(V61:V65)</f>
        <v>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2127745000</v>
      </c>
      <c r="C67" s="104">
        <f>SUM(C9:C14,C17:C23,C26:C29,C32,C35:C39,C42:C52,C55:C58,C61:C65)</f>
        <v>-348284000</v>
      </c>
      <c r="D67" s="104"/>
      <c r="E67" s="104">
        <f t="shared" si="35"/>
        <v>1779461000</v>
      </c>
      <c r="F67" s="105">
        <f t="shared" ref="F67:O67" si="43">SUM(F9:F14,F17:F23,F26:F29,F32,F35:F39,F42:F52,F55:F58,F61:F65)</f>
        <v>1779461000</v>
      </c>
      <c r="G67" s="106">
        <f t="shared" si="43"/>
        <v>1743215000</v>
      </c>
      <c r="H67" s="105">
        <f t="shared" si="43"/>
        <v>262455000</v>
      </c>
      <c r="I67" s="106">
        <f t="shared" si="43"/>
        <v>249885411</v>
      </c>
      <c r="J67" s="105">
        <f t="shared" si="43"/>
        <v>382352000</v>
      </c>
      <c r="K67" s="106">
        <f t="shared" si="43"/>
        <v>550154184</v>
      </c>
      <c r="L67" s="105">
        <f t="shared" si="43"/>
        <v>286224000</v>
      </c>
      <c r="M67" s="106">
        <f t="shared" si="43"/>
        <v>825593848</v>
      </c>
      <c r="N67" s="105">
        <f t="shared" si="43"/>
        <v>589156000</v>
      </c>
      <c r="O67" s="106">
        <f t="shared" si="43"/>
        <v>1222591053</v>
      </c>
      <c r="P67" s="105">
        <f t="shared" si="36"/>
        <v>1520187000</v>
      </c>
      <c r="Q67" s="106">
        <f t="shared" si="37"/>
        <v>2848224496</v>
      </c>
      <c r="R67" s="61">
        <f t="shared" si="38"/>
        <v>105.8373861031919</v>
      </c>
      <c r="S67" s="62">
        <f t="shared" si="39"/>
        <v>48.086260085600827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87.205938452801291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163.38916863381741</v>
      </c>
      <c r="V67" s="105">
        <f>SUM(V9:V14,V17:V23,V26:V29,V32,V35:V39,V42:V52,V55:V58,V61:V65)</f>
        <v>1576759000</v>
      </c>
      <c r="W67" s="106">
        <f>SUM(W9:W14,W17:W23,W26:W29,W32,W35:W39,W42:W52,W55:W58,W61:W65)</f>
        <v>1270220000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2127745000</v>
      </c>
      <c r="C73" s="104">
        <f>SUM(C9:C14,C17:C23,C26:C29,C32,C35:C39,C42:C52,C55:C58,C61:C65,C69:C70)</f>
        <v>-348284000</v>
      </c>
      <c r="D73" s="104"/>
      <c r="E73" s="104">
        <f>$B73      +$C73      +$D73</f>
        <v>1779461000</v>
      </c>
      <c r="F73" s="105">
        <f t="shared" ref="F73:O73" si="46">SUM(F9:F14,F17:F23,F26:F29,F32,F35:F39,F42:F52,F55:F58,F61:F65,F69:F70)</f>
        <v>1779461000</v>
      </c>
      <c r="G73" s="106">
        <f t="shared" si="46"/>
        <v>1743215000</v>
      </c>
      <c r="H73" s="105">
        <f t="shared" si="46"/>
        <v>262455000</v>
      </c>
      <c r="I73" s="106">
        <f t="shared" si="46"/>
        <v>249885411</v>
      </c>
      <c r="J73" s="105">
        <f t="shared" si="46"/>
        <v>382352000</v>
      </c>
      <c r="K73" s="106">
        <f t="shared" si="46"/>
        <v>550154184</v>
      </c>
      <c r="L73" s="105">
        <f t="shared" si="46"/>
        <v>286224000</v>
      </c>
      <c r="M73" s="106">
        <f t="shared" si="46"/>
        <v>825593848</v>
      </c>
      <c r="N73" s="105">
        <f t="shared" si="46"/>
        <v>589156000</v>
      </c>
      <c r="O73" s="106">
        <f t="shared" si="46"/>
        <v>1222591053</v>
      </c>
      <c r="P73" s="105">
        <f>$H73      +$J73      +$L73      +$N73</f>
        <v>1520187000</v>
      </c>
      <c r="Q73" s="106">
        <f>$I73      +$K73      +$M73      +$O73</f>
        <v>2848224496</v>
      </c>
      <c r="R73" s="61">
        <f>IF(($L73      =0),0,((($N73      -$L73      )/$L73      )*100))</f>
        <v>105.8373861031919</v>
      </c>
      <c r="S73" s="62">
        <f>IF(($M73      =0),0,((($O73      -$M73      )/$M73      )*100))</f>
        <v>48.086260085600827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87.205938452801291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163.38916863381741</v>
      </c>
      <c r="V73" s="105">
        <f>SUM(V9:V14,V17:V23,V26:V29,V32,V35:V39,V42:V52,V55:V58,V61:V65,V69:V70)</f>
        <v>1576759000</v>
      </c>
      <c r="W73" s="106">
        <f>SUM(W9:W14,W17:W23,W26:W29,W32,W35:W39,W42:W52,W55:W58,W61:W65,W69:W70)</f>
        <v>1270220000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zEPqpWeCtZ4zmSWMlSQ6gSq+WwIDh+0hqf2/Iq9yWhpG2+NYUGRMVgna0v93ICqjKSNjizIQwZGUViGA63iVQ==" saltValue="YvvxJfOpuqLbbhYTriWV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>
        <v>19426000</v>
      </c>
      <c r="O9" s="94">
        <v>17243735</v>
      </c>
      <c r="P9" s="93">
        <f>$H9       +$J9       +$L9       +$N9</f>
        <v>68877000</v>
      </c>
      <c r="Q9" s="94">
        <f>$I9       +$K9       +$M9       +$O9</f>
        <v>52005841</v>
      </c>
      <c r="R9" s="48">
        <f>IF(($L9       =0),0,((($N9       -$L9       )/$L9       )*100))</f>
        <v>33.870856591551238</v>
      </c>
      <c r="S9" s="49">
        <f>IF(($M9       =0),0,((($O9       -$M9       )/$M9       )*100))</f>
        <v>22.836867155841876</v>
      </c>
      <c r="T9" s="48">
        <f>IF(($E9       =0),0,(($P9       /$E9       )*100))</f>
        <v>100</v>
      </c>
      <c r="U9" s="50">
        <f>IF(($E9       =0),0,(($Q9       /$E9       )*100))</f>
        <v>75.505380606007805</v>
      </c>
      <c r="V9" s="93">
        <v>0</v>
      </c>
      <c r="W9" s="94" t="s">
        <v>37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>
        <v>129000</v>
      </c>
      <c r="M10" s="94">
        <v>21998</v>
      </c>
      <c r="N10" s="93">
        <v>21000</v>
      </c>
      <c r="O10" s="94">
        <v>175190</v>
      </c>
      <c r="P10" s="93">
        <f t="shared" ref="P10:P15" si="1">$H10      +$J10      +$L10      +$N10</f>
        <v>951000</v>
      </c>
      <c r="Q10" s="94">
        <f t="shared" ref="Q10:Q15" si="2">$I10      +$K10      +$M10      +$O10</f>
        <v>997187</v>
      </c>
      <c r="R10" s="48">
        <f t="shared" ref="R10:R15" si="3">IF(($L10      =0),0,((($N10      -$L10      )/$L10      )*100))</f>
        <v>-83.720930232558146</v>
      </c>
      <c r="S10" s="49">
        <f t="shared" ref="S10:S15" si="4">IF(($M10      =0),0,((($O10      -$M10      )/$M10      )*100))</f>
        <v>696.3905809619057</v>
      </c>
      <c r="T10" s="48">
        <f t="shared" ref="T10:T14" si="5">IF(($E10      =0),0,(($P10      /$E10      )*100))</f>
        <v>95.1</v>
      </c>
      <c r="U10" s="50">
        <f t="shared" ref="U10:U14" si="6">IF(($E10      =0),0,(($Q10      /$E10      )*100))</f>
        <v>99.718699999999998</v>
      </c>
      <c r="V10" s="93">
        <v>0</v>
      </c>
      <c r="W10" s="94" t="s">
        <v>37</v>
      </c>
    </row>
    <row r="11" spans="1:23" ht="12.95" customHeight="1" x14ac:dyDescent="0.2">
      <c r="A11" s="47" t="s">
        <v>38</v>
      </c>
      <c r="B11" s="92">
        <v>9000000</v>
      </c>
      <c r="C11" s="92">
        <v>920000</v>
      </c>
      <c r="D11" s="92"/>
      <c r="E11" s="92">
        <f t="shared" si="0"/>
        <v>9920000</v>
      </c>
      <c r="F11" s="93">
        <v>9920000</v>
      </c>
      <c r="G11" s="94">
        <v>9920000</v>
      </c>
      <c r="H11" s="93">
        <v>3542000</v>
      </c>
      <c r="I11" s="94">
        <v>2791244</v>
      </c>
      <c r="J11" s="93">
        <v>1458000</v>
      </c>
      <c r="K11" s="94">
        <v>1950713</v>
      </c>
      <c r="L11" s="93">
        <v>3171000</v>
      </c>
      <c r="M11" s="94">
        <v>3172849</v>
      </c>
      <c r="N11" s="93">
        <v>1749000</v>
      </c>
      <c r="O11" s="94">
        <v>1196640</v>
      </c>
      <c r="P11" s="93">
        <f t="shared" si="1"/>
        <v>9920000</v>
      </c>
      <c r="Q11" s="94">
        <f t="shared" si="2"/>
        <v>9111446</v>
      </c>
      <c r="R11" s="48">
        <f t="shared" si="3"/>
        <v>-44.843897824030279</v>
      </c>
      <c r="S11" s="49">
        <f t="shared" si="4"/>
        <v>-62.285000011031102</v>
      </c>
      <c r="T11" s="48">
        <f t="shared" si="5"/>
        <v>100</v>
      </c>
      <c r="U11" s="50">
        <f t="shared" si="6"/>
        <v>91.84925403225806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250890000</v>
      </c>
      <c r="C13" s="92">
        <v>-15000000</v>
      </c>
      <c r="D13" s="92"/>
      <c r="E13" s="92">
        <f t="shared" si="0"/>
        <v>235890000</v>
      </c>
      <c r="F13" s="93">
        <v>235890000</v>
      </c>
      <c r="G13" s="94">
        <v>235890000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>
        <v>51821000</v>
      </c>
      <c r="M13" s="94">
        <v>75484241</v>
      </c>
      <c r="N13" s="93">
        <v>71643000</v>
      </c>
      <c r="O13" s="94">
        <v>46951078</v>
      </c>
      <c r="P13" s="93">
        <f t="shared" si="1"/>
        <v>199929000</v>
      </c>
      <c r="Q13" s="94">
        <f t="shared" si="2"/>
        <v>196610355</v>
      </c>
      <c r="R13" s="48">
        <f t="shared" si="3"/>
        <v>38.250902143918488</v>
      </c>
      <c r="S13" s="49">
        <f t="shared" si="4"/>
        <v>-37.800158843751241</v>
      </c>
      <c r="T13" s="48">
        <f t="shared" si="5"/>
        <v>84.755182500317943</v>
      </c>
      <c r="U13" s="50">
        <f t="shared" si="6"/>
        <v>83.348321251430761</v>
      </c>
      <c r="V13" s="93">
        <v>0</v>
      </c>
      <c r="W13" s="94" t="s">
        <v>37</v>
      </c>
    </row>
    <row r="14" spans="1:23" ht="12.95" customHeight="1" x14ac:dyDescent="0.2">
      <c r="A14" s="47" t="s">
        <v>41</v>
      </c>
      <c r="B14" s="92">
        <v>2500000</v>
      </c>
      <c r="C14" s="92">
        <v>-2193000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-16273000</v>
      </c>
      <c r="D15" s="95"/>
      <c r="E15" s="95">
        <f t="shared" si="0"/>
        <v>315994000</v>
      </c>
      <c r="F15" s="96">
        <f t="shared" ref="F15:O15" si="7">SUM(F9:F14)</f>
        <v>315994000</v>
      </c>
      <c r="G15" s="97">
        <f t="shared" si="7"/>
        <v>315687000</v>
      </c>
      <c r="H15" s="96">
        <f t="shared" si="7"/>
        <v>53074000</v>
      </c>
      <c r="I15" s="97">
        <f t="shared" si="7"/>
        <v>41322276</v>
      </c>
      <c r="J15" s="96">
        <f t="shared" si="7"/>
        <v>64132000</v>
      </c>
      <c r="K15" s="97">
        <f t="shared" si="7"/>
        <v>59118907</v>
      </c>
      <c r="L15" s="96">
        <f t="shared" si="7"/>
        <v>69632000</v>
      </c>
      <c r="M15" s="97">
        <f t="shared" si="7"/>
        <v>92717003</v>
      </c>
      <c r="N15" s="96">
        <f t="shared" si="7"/>
        <v>92839000</v>
      </c>
      <c r="O15" s="97">
        <f t="shared" si="7"/>
        <v>65566643</v>
      </c>
      <c r="P15" s="96">
        <f t="shared" si="1"/>
        <v>279677000</v>
      </c>
      <c r="Q15" s="97">
        <f t="shared" si="2"/>
        <v>258724829</v>
      </c>
      <c r="R15" s="52">
        <f t="shared" si="3"/>
        <v>33.328067555147058</v>
      </c>
      <c r="S15" s="53">
        <f t="shared" si="4"/>
        <v>-29.283043154447085</v>
      </c>
      <c r="T15" s="52">
        <f>IF((SUM($E9:$E13))=0,0,(P15/(SUM($E9:$E13))*100))</f>
        <v>88.593131804603928</v>
      </c>
      <c r="U15" s="54">
        <f>IF((SUM($E9:$E13))=0,0,(Q15/(SUM($E9:$E13))*100))</f>
        <v>81.956123945553657</v>
      </c>
      <c r="V15" s="96">
        <f>SUM(V9:V14)</f>
        <v>0</v>
      </c>
      <c r="W15" s="97" t="s">
        <v>37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/>
      <c r="C20" s="92">
        <v>4450000</v>
      </c>
      <c r="D20" s="92"/>
      <c r="E20" s="92">
        <f t="shared" si="8"/>
        <v>4450000</v>
      </c>
      <c r="F20" s="93">
        <v>4450000</v>
      </c>
      <c r="G20" s="94">
        <v>4450000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37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37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4450000</v>
      </c>
      <c r="D24" s="95"/>
      <c r="E24" s="95">
        <f t="shared" si="8"/>
        <v>4450000</v>
      </c>
      <c r="F24" s="96">
        <f t="shared" ref="F24:O24" si="15">SUM(F17:F23)</f>
        <v>4450000</v>
      </c>
      <c r="G24" s="97">
        <f t="shared" si="15"/>
        <v>4450000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37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1777845000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>
        <v>300062000</v>
      </c>
      <c r="M28" s="94">
        <v>302709255</v>
      </c>
      <c r="N28" s="93">
        <v>457814000</v>
      </c>
      <c r="O28" s="94">
        <v>281086971</v>
      </c>
      <c r="P28" s="93">
        <f>$H28      +$J28      +$L28      +$N28</f>
        <v>1473902000</v>
      </c>
      <c r="Q28" s="94">
        <f>$I28      +$K28      +$M28      +$O28</f>
        <v>1295174615</v>
      </c>
      <c r="R28" s="48">
        <f>IF(($L28      =0),0,((($N28      -$L28      )/$L28      )*100))</f>
        <v>52.573134885457009</v>
      </c>
      <c r="S28" s="49">
        <f>IF(($M28      =0),0,((($O28      -$M28      )/$M28      )*100))</f>
        <v>-7.1429213487377519</v>
      </c>
      <c r="T28" s="48">
        <f>IF(($E28      =0),0,(($P28      /$E28      )*100))</f>
        <v>82.903852698069855</v>
      </c>
      <c r="U28" s="50">
        <f>IF(($E28      =0),0,(($Q28      /$E28      )*100))</f>
        <v>72.850817422216224</v>
      </c>
      <c r="V28" s="93">
        <v>17681000</v>
      </c>
      <c r="W28" s="94" t="s">
        <v>37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37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1777845000</v>
      </c>
      <c r="H30" s="96">
        <f t="shared" si="16"/>
        <v>254514000</v>
      </c>
      <c r="I30" s="97">
        <f t="shared" si="16"/>
        <v>259003749</v>
      </c>
      <c r="J30" s="96">
        <f t="shared" si="16"/>
        <v>461512000</v>
      </c>
      <c r="K30" s="97">
        <f t="shared" si="16"/>
        <v>452374640</v>
      </c>
      <c r="L30" s="96">
        <f t="shared" si="16"/>
        <v>300062000</v>
      </c>
      <c r="M30" s="97">
        <f t="shared" si="16"/>
        <v>302709255</v>
      </c>
      <c r="N30" s="96">
        <f t="shared" si="16"/>
        <v>457814000</v>
      </c>
      <c r="O30" s="97">
        <f t="shared" si="16"/>
        <v>281086971</v>
      </c>
      <c r="P30" s="96">
        <f>$H30      +$J30      +$L30      +$N30</f>
        <v>1473902000</v>
      </c>
      <c r="Q30" s="97">
        <f>$I30      +$K30      +$M30      +$O30</f>
        <v>1295174615</v>
      </c>
      <c r="R30" s="52">
        <f>IF(($L30      =0),0,((($N30      -$L30      )/$L30      )*100))</f>
        <v>52.573134885457009</v>
      </c>
      <c r="S30" s="53">
        <f>IF(($M30      =0),0,((($O30      -$M30      )/$M30      )*100))</f>
        <v>-7.1429213487377519</v>
      </c>
      <c r="T30" s="52">
        <f>IF($E30   =0,0,($P30   /$E30   )*100)</f>
        <v>82.903852698069855</v>
      </c>
      <c r="U30" s="54">
        <f>IF($E30   =0,0,($Q30   /$E30   )*100)</f>
        <v>72.850817422216224</v>
      </c>
      <c r="V30" s="96">
        <f>SUM(V26:V29)</f>
        <v>17681000</v>
      </c>
      <c r="W30" s="97" t="s">
        <v>37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>
        <v>-3495000</v>
      </c>
      <c r="D32" s="92"/>
      <c r="E32" s="92">
        <f>$B32      +$C32      +$D32</f>
        <v>59093000</v>
      </c>
      <c r="F32" s="93">
        <v>59093000</v>
      </c>
      <c r="G32" s="94">
        <v>59093000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>
        <v>4723000</v>
      </c>
      <c r="M32" s="94">
        <v>4515398</v>
      </c>
      <c r="N32" s="93">
        <v>17023000</v>
      </c>
      <c r="O32" s="94">
        <v>6405046</v>
      </c>
      <c r="P32" s="93">
        <f>$H32      +$J32      +$L32      +$N32</f>
        <v>58912000</v>
      </c>
      <c r="Q32" s="94">
        <f>$I32      +$K32      +$M32      +$O32</f>
        <v>48085786</v>
      </c>
      <c r="R32" s="48">
        <f>IF(($L32      =0),0,((($N32      -$L32      )/$L32      )*100))</f>
        <v>260.42769426212152</v>
      </c>
      <c r="S32" s="49">
        <f>IF(($M32      =0),0,((($O32      -$M32      )/$M32      )*100))</f>
        <v>41.848979868441276</v>
      </c>
      <c r="T32" s="48">
        <f>IF(($E32      =0),0,(($P32      /$E32      )*100))</f>
        <v>99.693703145888676</v>
      </c>
      <c r="U32" s="50">
        <f>IF(($E32      =0),0,(($Q32      /$E32      )*100))</f>
        <v>81.373066183811957</v>
      </c>
      <c r="V32" s="93">
        <v>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-3495000</v>
      </c>
      <c r="D33" s="95"/>
      <c r="E33" s="95">
        <f>$B33      +$C33      +$D33</f>
        <v>59093000</v>
      </c>
      <c r="F33" s="96">
        <f t="shared" ref="F33:O33" si="17">F32</f>
        <v>59093000</v>
      </c>
      <c r="G33" s="97">
        <f t="shared" si="17"/>
        <v>59093000</v>
      </c>
      <c r="H33" s="96">
        <f t="shared" si="17"/>
        <v>26005000</v>
      </c>
      <c r="I33" s="97">
        <f t="shared" si="17"/>
        <v>26004700</v>
      </c>
      <c r="J33" s="96">
        <f t="shared" si="17"/>
        <v>11161000</v>
      </c>
      <c r="K33" s="97">
        <f t="shared" si="17"/>
        <v>11160642</v>
      </c>
      <c r="L33" s="96">
        <f t="shared" si="17"/>
        <v>4723000</v>
      </c>
      <c r="M33" s="97">
        <f t="shared" si="17"/>
        <v>4515398</v>
      </c>
      <c r="N33" s="96">
        <f t="shared" si="17"/>
        <v>17023000</v>
      </c>
      <c r="O33" s="97">
        <f t="shared" si="17"/>
        <v>6405046</v>
      </c>
      <c r="P33" s="96">
        <f>$H33      +$J33      +$L33      +$N33</f>
        <v>58912000</v>
      </c>
      <c r="Q33" s="97">
        <f>$I33      +$K33      +$M33      +$O33</f>
        <v>48085786</v>
      </c>
      <c r="R33" s="52">
        <f>IF(($L33      =0),0,((($N33      -$L33      )/$L33      )*100))</f>
        <v>260.42769426212152</v>
      </c>
      <c r="S33" s="53">
        <f>IF(($M33      =0),0,((($O33      -$M33      )/$M33      )*100))</f>
        <v>41.848979868441276</v>
      </c>
      <c r="T33" s="52">
        <f>IF($E33   =0,0,($P33   /$E33   )*100)</f>
        <v>99.693703145888676</v>
      </c>
      <c r="U33" s="54">
        <f>IF($E33   =0,0,($Q33   /$E33   )*100)</f>
        <v>81.373066183811957</v>
      </c>
      <c r="V33" s="96">
        <f>V32</f>
        <v>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37</v>
      </c>
    </row>
    <row r="36" spans="1:23" ht="12.95" customHeight="1" x14ac:dyDescent="0.2">
      <c r="A36" s="47" t="s">
        <v>60</v>
      </c>
      <c r="B36" s="92">
        <v>62349000</v>
      </c>
      <c r="C36" s="92">
        <v>9439000</v>
      </c>
      <c r="D36" s="92"/>
      <c r="E36" s="92">
        <f t="shared" si="18"/>
        <v>71788000</v>
      </c>
      <c r="F36" s="93">
        <v>71788000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>
        <v>-1</v>
      </c>
      <c r="J38" s="93">
        <v>4219000</v>
      </c>
      <c r="K38" s="94">
        <v>4154707</v>
      </c>
      <c r="L38" s="93">
        <v>1816000</v>
      </c>
      <c r="M38" s="94">
        <v>1880705</v>
      </c>
      <c r="N38" s="93">
        <v>2042000</v>
      </c>
      <c r="O38" s="94">
        <v>680890</v>
      </c>
      <c r="P38" s="93">
        <f t="shared" si="19"/>
        <v>8077000</v>
      </c>
      <c r="Q38" s="94">
        <f t="shared" si="20"/>
        <v>6716301</v>
      </c>
      <c r="R38" s="48">
        <f t="shared" si="21"/>
        <v>12.444933920704845</v>
      </c>
      <c r="S38" s="49">
        <f t="shared" si="22"/>
        <v>-63.796023299773218</v>
      </c>
      <c r="T38" s="48">
        <f t="shared" si="23"/>
        <v>89.744444444444454</v>
      </c>
      <c r="U38" s="50">
        <f t="shared" si="24"/>
        <v>74.625566666666671</v>
      </c>
      <c r="V38" s="93">
        <v>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9439000</v>
      </c>
      <c r="D40" s="95"/>
      <c r="E40" s="95">
        <f t="shared" si="18"/>
        <v>80788000</v>
      </c>
      <c r="F40" s="96">
        <f t="shared" ref="F40:O40" si="25">SUM(F35:F39)</f>
        <v>80788000</v>
      </c>
      <c r="G40" s="97">
        <f t="shared" si="25"/>
        <v>9000000</v>
      </c>
      <c r="H40" s="96">
        <f t="shared" si="25"/>
        <v>0</v>
      </c>
      <c r="I40" s="97">
        <f t="shared" si="25"/>
        <v>-1</v>
      </c>
      <c r="J40" s="96">
        <f t="shared" si="25"/>
        <v>4219000</v>
      </c>
      <c r="K40" s="97">
        <f t="shared" si="25"/>
        <v>4154707</v>
      </c>
      <c r="L40" s="96">
        <f t="shared" si="25"/>
        <v>1816000</v>
      </c>
      <c r="M40" s="97">
        <f t="shared" si="25"/>
        <v>1880705</v>
      </c>
      <c r="N40" s="96">
        <f t="shared" si="25"/>
        <v>2042000</v>
      </c>
      <c r="O40" s="97">
        <f t="shared" si="25"/>
        <v>680890</v>
      </c>
      <c r="P40" s="96">
        <f t="shared" si="19"/>
        <v>8077000</v>
      </c>
      <c r="Q40" s="97">
        <f t="shared" si="20"/>
        <v>6716301</v>
      </c>
      <c r="R40" s="52">
        <f t="shared" si="21"/>
        <v>12.444933920704845</v>
      </c>
      <c r="S40" s="53">
        <f t="shared" si="22"/>
        <v>-63.796023299773218</v>
      </c>
      <c r="T40" s="52">
        <f>IF((+$E35+$E38) =0,0,(P40   /(+$E35+$E38) )*100)</f>
        <v>89.744444444444454</v>
      </c>
      <c r="U40" s="54">
        <f>IF((+$E35+$E38) =0,0,(Q40   /(+$E35+$E38) )*100)</f>
        <v>74.625566666666671</v>
      </c>
      <c r="V40" s="96">
        <f>SUM(V35:V39)</f>
        <v>0</v>
      </c>
      <c r="W40" s="97" t="s">
        <v>37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37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37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37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37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93932000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>
        <v>191276000</v>
      </c>
      <c r="O65" s="94">
        <v>83341043</v>
      </c>
      <c r="P65" s="93">
        <f t="shared" si="36"/>
        <v>606272000</v>
      </c>
      <c r="Q65" s="94">
        <f t="shared" si="37"/>
        <v>500739826</v>
      </c>
      <c r="R65" s="48">
        <f t="shared" si="38"/>
        <v>123.99494103732155</v>
      </c>
      <c r="S65" s="49">
        <f t="shared" si="39"/>
        <v>-28.819428107048807</v>
      </c>
      <c r="T65" s="48">
        <f t="shared" si="40"/>
        <v>100</v>
      </c>
      <c r="U65" s="50">
        <f t="shared" si="41"/>
        <v>82.593262759949326</v>
      </c>
      <c r="V65" s="93">
        <v>56639000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93932000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191276000</v>
      </c>
      <c r="O66" s="97">
        <f t="shared" si="42"/>
        <v>83341043</v>
      </c>
      <c r="P66" s="96">
        <f t="shared" si="36"/>
        <v>606272000</v>
      </c>
      <c r="Q66" s="97">
        <f t="shared" si="37"/>
        <v>500739826</v>
      </c>
      <c r="R66" s="52">
        <f t="shared" si="38"/>
        <v>123.99494103732155</v>
      </c>
      <c r="S66" s="53">
        <f t="shared" si="39"/>
        <v>-28.819428107048807</v>
      </c>
      <c r="T66" s="52">
        <f>IF((+$E61+$E63+$E64++$E65) =0,0,(P66   /(+$E61+$E63+$E64+$E65) )*100)</f>
        <v>100</v>
      </c>
      <c r="U66" s="54">
        <f>IF((+$E61+$E63+$E65) =0,0,(Q66  /(+$E61+$E63+$E65) )*100)</f>
        <v>82.593262759949326</v>
      </c>
      <c r="V66" s="96">
        <f>SUM(V61:V65)</f>
        <v>56639000</v>
      </c>
      <c r="W66" s="97" t="s">
        <v>37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27183000</v>
      </c>
      <c r="D67" s="104"/>
      <c r="E67" s="104">
        <f t="shared" si="35"/>
        <v>2844442000</v>
      </c>
      <c r="F67" s="105">
        <f t="shared" ref="F67:O67" si="43">SUM(F9:F14,F17:F23,F26:F29,F32,F35:F39,F42:F52,F55:F58,F61:F65)</f>
        <v>2844442000</v>
      </c>
      <c r="G67" s="106">
        <f t="shared" si="43"/>
        <v>2772347000</v>
      </c>
      <c r="H67" s="105">
        <f t="shared" si="43"/>
        <v>427525000</v>
      </c>
      <c r="I67" s="106">
        <f t="shared" si="43"/>
        <v>397614463</v>
      </c>
      <c r="J67" s="105">
        <f t="shared" si="43"/>
        <v>776695000</v>
      </c>
      <c r="K67" s="106">
        <f t="shared" si="43"/>
        <v>755839965</v>
      </c>
      <c r="L67" s="105">
        <f t="shared" si="43"/>
        <v>461626000</v>
      </c>
      <c r="M67" s="106">
        <f t="shared" si="43"/>
        <v>518906336</v>
      </c>
      <c r="N67" s="105">
        <f t="shared" si="43"/>
        <v>760994000</v>
      </c>
      <c r="O67" s="106">
        <f t="shared" si="43"/>
        <v>437080593</v>
      </c>
      <c r="P67" s="105">
        <f t="shared" si="36"/>
        <v>2426840000</v>
      </c>
      <c r="Q67" s="106">
        <f t="shared" si="37"/>
        <v>2109441357</v>
      </c>
      <c r="R67" s="61">
        <f t="shared" si="38"/>
        <v>64.850766637927677</v>
      </c>
      <c r="S67" s="62">
        <f t="shared" si="39"/>
        <v>-15.768884926469658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87.537382585946133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76.088648246413598</v>
      </c>
      <c r="V67" s="105">
        <f>SUM(V9:V14,V17:V23,V26:V29,V32,V35:V39,V42:V52,V55:V58,V61:V65)</f>
        <v>74320000</v>
      </c>
      <c r="W67" s="106" t="s">
        <v>37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37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37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37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2817259000</v>
      </c>
      <c r="C73" s="104">
        <f>SUM(C9:C14,C17:C23,C26:C29,C32,C35:C39,C42:C52,C55:C58,C61:C65,C69:C70)</f>
        <v>27183000</v>
      </c>
      <c r="D73" s="104"/>
      <c r="E73" s="104">
        <f>$B73      +$C73      +$D73</f>
        <v>2844442000</v>
      </c>
      <c r="F73" s="105">
        <f t="shared" ref="F73:O73" si="46">SUM(F9:F14,F17:F23,F26:F29,F32,F35:F39,F42:F52,F55:F58,F61:F65,F69:F70)</f>
        <v>2844442000</v>
      </c>
      <c r="G73" s="106">
        <f t="shared" si="46"/>
        <v>2772347000</v>
      </c>
      <c r="H73" s="105">
        <f t="shared" si="46"/>
        <v>427525000</v>
      </c>
      <c r="I73" s="106">
        <f t="shared" si="46"/>
        <v>397614463</v>
      </c>
      <c r="J73" s="105">
        <f t="shared" si="46"/>
        <v>776695000</v>
      </c>
      <c r="K73" s="106">
        <f t="shared" si="46"/>
        <v>755839965</v>
      </c>
      <c r="L73" s="105">
        <f t="shared" si="46"/>
        <v>461626000</v>
      </c>
      <c r="M73" s="106">
        <f t="shared" si="46"/>
        <v>518906336</v>
      </c>
      <c r="N73" s="105">
        <f t="shared" si="46"/>
        <v>760994000</v>
      </c>
      <c r="O73" s="106">
        <f t="shared" si="46"/>
        <v>437080593</v>
      </c>
      <c r="P73" s="105">
        <f>$H73      +$J73      +$L73      +$N73</f>
        <v>2426840000</v>
      </c>
      <c r="Q73" s="106">
        <f>$I73      +$K73      +$M73      +$O73</f>
        <v>2109441357</v>
      </c>
      <c r="R73" s="61">
        <f>IF(($L73      =0),0,((($N73      -$L73      )/$L73      )*100))</f>
        <v>64.850766637927677</v>
      </c>
      <c r="S73" s="62">
        <f>IF(($M73      =0),0,((($O73      -$M73      )/$M73      )*100))</f>
        <v>-15.768884926469658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87.537382585946133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76.088648246413598</v>
      </c>
      <c r="V73" s="105">
        <f>SUM(V9:V14,V17:V23,V26:V29,V32,V35:V39,V42:V52,V55:V58,V61:V65,V69:V70)</f>
        <v>74320000</v>
      </c>
      <c r="W73" s="106" t="s">
        <v>37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120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121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125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126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127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128</v>
      </c>
    </row>
    <row r="117" spans="1:23" x14ac:dyDescent="0.2">
      <c r="A117" s="29" t="s">
        <v>129</v>
      </c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133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9gxMquP/Z/3UJbNJ+42Xc1EqYlQBiyew9POntyPSnoy+9asZzCx84T0qiigyWcuXgiYy+NubYD8+dFrOtX3IQ==" saltValue="yhPup4esK9Q3/CVV3dvk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690153-AB70-4325-9BB6-F96A4A789369}"/>
</file>

<file path=customXml/itemProps2.xml><?xml version="1.0" encoding="utf-8"?>
<ds:datastoreItem xmlns:ds="http://schemas.openxmlformats.org/officeDocument/2006/customXml" ds:itemID="{740BFF72-65D0-43C0-B97E-040333C871CF}"/>
</file>

<file path=customXml/itemProps3.xml><?xml version="1.0" encoding="utf-8"?>
<ds:datastoreItem xmlns:ds="http://schemas.openxmlformats.org/officeDocument/2006/customXml" ds:itemID="{DE8C21D6-C39E-4561-96FD-5F4D9A9D5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NMA</vt:lpstr>
      <vt:lpstr>MAN</vt:lpstr>
      <vt:lpstr>EKU</vt:lpstr>
      <vt:lpstr>JHB</vt:lpstr>
      <vt:lpstr>TSH</vt:lpstr>
      <vt:lpstr>ETH</vt:lpstr>
      <vt:lpstr>CPT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2024-08-06T07:54:10Z</dcterms:created>
  <dcterms:modified xsi:type="dcterms:W3CDTF">2024-08-06T07:57:27Z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