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2\03. Final\"/>
    </mc:Choice>
  </mc:AlternateContent>
  <xr:revisionPtr revIDLastSave="0" documentId="8_{84486087-3F88-4F1C-A06B-8F81EC44B30D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ummary per Province" sheetId="1" r:id="rId1"/>
    <sheet name="Summary per Metro" sheetId="2" r:id="rId2"/>
    <sheet name="Summary per Top 19" sheetId="3" r:id="rId3"/>
    <sheet name="EC" sheetId="4" r:id="rId4"/>
    <sheet name="FS" sheetId="5" r:id="rId5"/>
    <sheet name="GT" sheetId="6" r:id="rId6"/>
    <sheet name="KZ" sheetId="7" r:id="rId7"/>
    <sheet name="LP" sheetId="8" r:id="rId8"/>
    <sheet name="MP" sheetId="9" r:id="rId9"/>
    <sheet name="NC" sheetId="10" r:id="rId10"/>
    <sheet name="NW" sheetId="11" r:id="rId11"/>
    <sheet name="WC" sheetId="12" r:id="rId12"/>
  </sheets>
  <definedNames>
    <definedName name="_xlnm.Print_Area" localSheetId="3">EC!$A$1:$AK$84</definedName>
    <definedName name="_xlnm.Print_Area" localSheetId="4">FS!$A$1:$AK$84</definedName>
    <definedName name="_xlnm.Print_Area" localSheetId="5">GT!$A$1:$AK$84</definedName>
    <definedName name="_xlnm.Print_Area" localSheetId="6">KZ!$A$1:$AK$84</definedName>
    <definedName name="_xlnm.Print_Area" localSheetId="7">LP!$A$1:$AK$84</definedName>
    <definedName name="_xlnm.Print_Area" localSheetId="8">MP!$A$1:$AK$84</definedName>
    <definedName name="_xlnm.Print_Area" localSheetId="9">NC!$A$1:$AK$84</definedName>
    <definedName name="_xlnm.Print_Area" localSheetId="10">NW!$A$1:$AK$84</definedName>
    <definedName name="_xlnm.Print_Area" localSheetId="1">'Summary per Metro'!$A$1:$AK$84</definedName>
    <definedName name="_xlnm.Print_Area" localSheetId="0">'Summary per Province'!$A$1:$AK$84</definedName>
    <definedName name="_xlnm.Print_Area" localSheetId="2">'Summary per Top 19'!$A$1:$AK$84</definedName>
    <definedName name="_xlnm.Print_Area" localSheetId="11">WC!$A$1:$AK$84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5" i="12" l="1"/>
  <c r="AH45" i="12"/>
  <c r="AJ45" i="12" s="1"/>
  <c r="AG45" i="12"/>
  <c r="AE45" i="12"/>
  <c r="AF45" i="12" s="1"/>
  <c r="AD45" i="12"/>
  <c r="W45" i="12"/>
  <c r="X45" i="12" s="1"/>
  <c r="V45" i="12"/>
  <c r="S45" i="12"/>
  <c r="R45" i="12"/>
  <c r="O45" i="12"/>
  <c r="P45" i="12" s="1"/>
  <c r="N45" i="12"/>
  <c r="K45" i="12"/>
  <c r="J45" i="12"/>
  <c r="H45" i="12"/>
  <c r="G45" i="12"/>
  <c r="F45" i="12"/>
  <c r="E45" i="12"/>
  <c r="D45" i="12"/>
  <c r="AI44" i="12"/>
  <c r="AH44" i="12"/>
  <c r="AJ44" i="12" s="1"/>
  <c r="AG44" i="12"/>
  <c r="AE44" i="12"/>
  <c r="AD44" i="12"/>
  <c r="AF44" i="12" s="1"/>
  <c r="W44" i="12"/>
  <c r="V44" i="12"/>
  <c r="X44" i="12" s="1"/>
  <c r="S44" i="12"/>
  <c r="R44" i="12"/>
  <c r="T44" i="12" s="1"/>
  <c r="O44" i="12"/>
  <c r="N44" i="12"/>
  <c r="K44" i="12"/>
  <c r="J44" i="12"/>
  <c r="I44" i="12"/>
  <c r="H44" i="12"/>
  <c r="G44" i="12"/>
  <c r="E44" i="12"/>
  <c r="D44" i="12"/>
  <c r="F44" i="12" s="1"/>
  <c r="AJ43" i="12"/>
  <c r="AF43" i="12"/>
  <c r="AK43" i="12" s="1"/>
  <c r="AA43" i="12"/>
  <c r="Z43" i="12"/>
  <c r="AB43" i="12" s="1"/>
  <c r="AC43" i="12" s="1"/>
  <c r="X43" i="12"/>
  <c r="T43" i="12"/>
  <c r="P43" i="12"/>
  <c r="L43" i="12"/>
  <c r="I43" i="12"/>
  <c r="Y43" i="12" s="1"/>
  <c r="F43" i="12"/>
  <c r="AJ42" i="12"/>
  <c r="AF42" i="12"/>
  <c r="AK42" i="12" s="1"/>
  <c r="AA42" i="12"/>
  <c r="Z42" i="12"/>
  <c r="X42" i="12"/>
  <c r="T42" i="12"/>
  <c r="U42" i="12" s="1"/>
  <c r="P42" i="12"/>
  <c r="L42" i="12"/>
  <c r="I42" i="12"/>
  <c r="F42" i="12"/>
  <c r="Q42" i="12" s="1"/>
  <c r="AJ41" i="12"/>
  <c r="AF41" i="12"/>
  <c r="AK41" i="12" s="1"/>
  <c r="AA41" i="12"/>
  <c r="Z41" i="12"/>
  <c r="X41" i="12"/>
  <c r="T41" i="12"/>
  <c r="P41" i="12"/>
  <c r="L41" i="12"/>
  <c r="I41" i="12"/>
  <c r="F41" i="12"/>
  <c r="Q41" i="12" s="1"/>
  <c r="AJ40" i="12"/>
  <c r="AF40" i="12"/>
  <c r="AA40" i="12"/>
  <c r="Z40" i="12"/>
  <c r="AB40" i="12" s="1"/>
  <c r="X40" i="12"/>
  <c r="T40" i="12"/>
  <c r="AK40" i="12" s="1"/>
  <c r="P40" i="12"/>
  <c r="L40" i="12"/>
  <c r="M40" i="12" s="1"/>
  <c r="I40" i="12"/>
  <c r="F40" i="12"/>
  <c r="Q40" i="12" s="1"/>
  <c r="AI39" i="12"/>
  <c r="AH39" i="12"/>
  <c r="AJ39" i="12" s="1"/>
  <c r="AG39" i="12"/>
  <c r="AE39" i="12"/>
  <c r="AF39" i="12" s="1"/>
  <c r="AD39" i="12"/>
  <c r="W39" i="12"/>
  <c r="X39" i="12" s="1"/>
  <c r="V39" i="12"/>
  <c r="S39" i="12"/>
  <c r="R39" i="12"/>
  <c r="O39" i="12"/>
  <c r="P39" i="12" s="1"/>
  <c r="N39" i="12"/>
  <c r="K39" i="12"/>
  <c r="AA39" i="12" s="1"/>
  <c r="J39" i="12"/>
  <c r="H39" i="12"/>
  <c r="G39" i="12"/>
  <c r="E39" i="12"/>
  <c r="D39" i="12"/>
  <c r="F39" i="12" s="1"/>
  <c r="AJ38" i="12"/>
  <c r="AF38" i="12"/>
  <c r="AK38" i="12" s="1"/>
  <c r="AA38" i="12"/>
  <c r="AB38" i="12" s="1"/>
  <c r="AC38" i="12" s="1"/>
  <c r="Z38" i="12"/>
  <c r="X38" i="12"/>
  <c r="T38" i="12"/>
  <c r="P38" i="12"/>
  <c r="L38" i="12"/>
  <c r="I38" i="12"/>
  <c r="Y38" i="12" s="1"/>
  <c r="F38" i="12"/>
  <c r="AJ37" i="12"/>
  <c r="AF37" i="12"/>
  <c r="AA37" i="12"/>
  <c r="Z37" i="12"/>
  <c r="AB37" i="12" s="1"/>
  <c r="X37" i="12"/>
  <c r="T37" i="12"/>
  <c r="U37" i="12" s="1"/>
  <c r="P37" i="12"/>
  <c r="Q37" i="12" s="1"/>
  <c r="L37" i="12"/>
  <c r="I37" i="12"/>
  <c r="Y37" i="12" s="1"/>
  <c r="F37" i="12"/>
  <c r="AJ36" i="12"/>
  <c r="AF36" i="12"/>
  <c r="AK36" i="12" s="1"/>
  <c r="AA36" i="12"/>
  <c r="Z36" i="12"/>
  <c r="X36" i="12"/>
  <c r="T36" i="12"/>
  <c r="P36" i="12"/>
  <c r="L36" i="12"/>
  <c r="I36" i="12"/>
  <c r="Y36" i="12" s="1"/>
  <c r="F36" i="12"/>
  <c r="M36" i="12" s="1"/>
  <c r="AK35" i="12"/>
  <c r="AJ35" i="12"/>
  <c r="AF35" i="12"/>
  <c r="AA35" i="12"/>
  <c r="Z35" i="12"/>
  <c r="AB35" i="12" s="1"/>
  <c r="X35" i="12"/>
  <c r="U35" i="12"/>
  <c r="T35" i="12"/>
  <c r="P35" i="12"/>
  <c r="L35" i="12"/>
  <c r="I35" i="12"/>
  <c r="F35" i="12"/>
  <c r="AJ34" i="12"/>
  <c r="AF34" i="12"/>
  <c r="AK34" i="12" s="1"/>
  <c r="AA34" i="12"/>
  <c r="Z34" i="12"/>
  <c r="AB34" i="12" s="1"/>
  <c r="X34" i="12"/>
  <c r="T34" i="12"/>
  <c r="P34" i="12"/>
  <c r="L34" i="12"/>
  <c r="I34" i="12"/>
  <c r="F34" i="12"/>
  <c r="Q34" i="12" s="1"/>
  <c r="AK33" i="12"/>
  <c r="AJ33" i="12"/>
  <c r="AF33" i="12"/>
  <c r="AA33" i="12"/>
  <c r="Z33" i="12"/>
  <c r="AB33" i="12" s="1"/>
  <c r="X33" i="12"/>
  <c r="T33" i="12"/>
  <c r="P33" i="12"/>
  <c r="L33" i="12"/>
  <c r="M33" i="12" s="1"/>
  <c r="I33" i="12"/>
  <c r="U33" i="12" s="1"/>
  <c r="F33" i="12"/>
  <c r="AJ32" i="12"/>
  <c r="AF32" i="12"/>
  <c r="AA32" i="12"/>
  <c r="Z32" i="12"/>
  <c r="X32" i="12"/>
  <c r="T32" i="12"/>
  <c r="P32" i="12"/>
  <c r="Q32" i="12" s="1"/>
  <c r="L32" i="12"/>
  <c r="I32" i="12"/>
  <c r="F32" i="12"/>
  <c r="AJ31" i="12"/>
  <c r="AF31" i="12"/>
  <c r="AA31" i="12"/>
  <c r="AB31" i="12" s="1"/>
  <c r="AC31" i="12" s="1"/>
  <c r="Z31" i="12"/>
  <c r="X31" i="12"/>
  <c r="T31" i="12"/>
  <c r="U31" i="12" s="1"/>
  <c r="P31" i="12"/>
  <c r="L31" i="12"/>
  <c r="I31" i="12"/>
  <c r="F31" i="12"/>
  <c r="M31" i="12" s="1"/>
  <c r="AI30" i="12"/>
  <c r="AH30" i="12"/>
  <c r="AJ30" i="12" s="1"/>
  <c r="AG30" i="12"/>
  <c r="AE30" i="12"/>
  <c r="AD30" i="12"/>
  <c r="AF30" i="12" s="1"/>
  <c r="W30" i="12"/>
  <c r="V30" i="12"/>
  <c r="X30" i="12" s="1"/>
  <c r="S30" i="12"/>
  <c r="R30" i="12"/>
  <c r="O30" i="12"/>
  <c r="N30" i="12"/>
  <c r="P30" i="12" s="1"/>
  <c r="K30" i="12"/>
  <c r="J30" i="12"/>
  <c r="L30" i="12" s="1"/>
  <c r="H30" i="12"/>
  <c r="I30" i="12" s="1"/>
  <c r="G30" i="12"/>
  <c r="E30" i="12"/>
  <c r="D30" i="12"/>
  <c r="F30" i="12" s="1"/>
  <c r="AJ29" i="12"/>
  <c r="AF29" i="12"/>
  <c r="AA29" i="12"/>
  <c r="Z29" i="12"/>
  <c r="X29" i="12"/>
  <c r="T29" i="12"/>
  <c r="P29" i="12"/>
  <c r="L29" i="12"/>
  <c r="I29" i="12"/>
  <c r="F29" i="12"/>
  <c r="AK28" i="12"/>
  <c r="AJ28" i="12"/>
  <c r="AF28" i="12"/>
  <c r="AA28" i="12"/>
  <c r="Z28" i="12"/>
  <c r="AB28" i="12" s="1"/>
  <c r="X28" i="12"/>
  <c r="T28" i="12"/>
  <c r="P28" i="12"/>
  <c r="L28" i="12"/>
  <c r="I28" i="12"/>
  <c r="U28" i="12" s="1"/>
  <c r="F28" i="12"/>
  <c r="AJ27" i="12"/>
  <c r="AF27" i="12"/>
  <c r="AK27" i="12" s="1"/>
  <c r="AA27" i="12"/>
  <c r="Z27" i="12"/>
  <c r="AB27" i="12" s="1"/>
  <c r="X27" i="12"/>
  <c r="T27" i="12"/>
  <c r="P27" i="12"/>
  <c r="L27" i="12"/>
  <c r="I27" i="12"/>
  <c r="F27" i="12"/>
  <c r="Q27" i="12" s="1"/>
  <c r="AJ26" i="12"/>
  <c r="AF26" i="12"/>
  <c r="AK26" i="12" s="1"/>
  <c r="AA26" i="12"/>
  <c r="Z26" i="12"/>
  <c r="X26" i="12"/>
  <c r="T26" i="12"/>
  <c r="P26" i="12"/>
  <c r="L26" i="12"/>
  <c r="I26" i="12"/>
  <c r="U26" i="12" s="1"/>
  <c r="F26" i="12"/>
  <c r="AJ25" i="12"/>
  <c r="AF25" i="12"/>
  <c r="AK25" i="12" s="1"/>
  <c r="AA25" i="12"/>
  <c r="Z25" i="12"/>
  <c r="AB25" i="12" s="1"/>
  <c r="X25" i="12"/>
  <c r="T25" i="12"/>
  <c r="P25" i="12"/>
  <c r="Q25" i="12" s="1"/>
  <c r="L25" i="12"/>
  <c r="M25" i="12" s="1"/>
  <c r="I25" i="12"/>
  <c r="U25" i="12" s="1"/>
  <c r="F25" i="12"/>
  <c r="AI24" i="12"/>
  <c r="AH24" i="12"/>
  <c r="AJ24" i="12" s="1"/>
  <c r="AG24" i="12"/>
  <c r="AE24" i="12"/>
  <c r="AD24" i="12"/>
  <c r="AF24" i="12" s="1"/>
  <c r="X24" i="12"/>
  <c r="W24" i="12"/>
  <c r="V24" i="12"/>
  <c r="S24" i="12"/>
  <c r="R24" i="12"/>
  <c r="O24" i="12"/>
  <c r="N24" i="12"/>
  <c r="P24" i="12" s="1"/>
  <c r="K24" i="12"/>
  <c r="J24" i="12"/>
  <c r="H24" i="12"/>
  <c r="G24" i="12"/>
  <c r="E24" i="12"/>
  <c r="D24" i="12"/>
  <c r="AJ23" i="12"/>
  <c r="AF23" i="12"/>
  <c r="AK23" i="12" s="1"/>
  <c r="AA23" i="12"/>
  <c r="Z23" i="12"/>
  <c r="AB23" i="12" s="1"/>
  <c r="AC23" i="12" s="1"/>
  <c r="X23" i="12"/>
  <c r="T23" i="12"/>
  <c r="Q23" i="12"/>
  <c r="P23" i="12"/>
  <c r="L23" i="12"/>
  <c r="I23" i="12"/>
  <c r="F23" i="12"/>
  <c r="AJ22" i="12"/>
  <c r="AF22" i="12"/>
  <c r="AA22" i="12"/>
  <c r="Z22" i="12"/>
  <c r="AB22" i="12" s="1"/>
  <c r="AC22" i="12" s="1"/>
  <c r="X22" i="12"/>
  <c r="T22" i="12"/>
  <c r="P22" i="12"/>
  <c r="L22" i="12"/>
  <c r="I22" i="12"/>
  <c r="Y22" i="12" s="1"/>
  <c r="F22" i="12"/>
  <c r="M22" i="12" s="1"/>
  <c r="AJ21" i="12"/>
  <c r="AF21" i="12"/>
  <c r="AK21" i="12" s="1"/>
  <c r="AA21" i="12"/>
  <c r="Z21" i="12"/>
  <c r="X21" i="12"/>
  <c r="U21" i="12"/>
  <c r="T21" i="12"/>
  <c r="P21" i="12"/>
  <c r="L21" i="12"/>
  <c r="I21" i="12"/>
  <c r="F21" i="12"/>
  <c r="Q21" i="12" s="1"/>
  <c r="AJ20" i="12"/>
  <c r="AF20" i="12"/>
  <c r="AK20" i="12" s="1"/>
  <c r="AA20" i="12"/>
  <c r="Z20" i="12"/>
  <c r="X20" i="12"/>
  <c r="T20" i="12"/>
  <c r="P20" i="12"/>
  <c r="L20" i="12"/>
  <c r="I20" i="12"/>
  <c r="F20" i="12"/>
  <c r="Q20" i="12" s="1"/>
  <c r="AJ19" i="12"/>
  <c r="AF19" i="12"/>
  <c r="AK19" i="12" s="1"/>
  <c r="AA19" i="12"/>
  <c r="Z19" i="12"/>
  <c r="AB19" i="12" s="1"/>
  <c r="X19" i="12"/>
  <c r="T19" i="12"/>
  <c r="P19" i="12"/>
  <c r="L19" i="12"/>
  <c r="I19" i="12"/>
  <c r="F19" i="12"/>
  <c r="AJ18" i="12"/>
  <c r="AF18" i="12"/>
  <c r="AK18" i="12" s="1"/>
  <c r="AA18" i="12"/>
  <c r="Z18" i="12"/>
  <c r="AB18" i="12" s="1"/>
  <c r="X18" i="12"/>
  <c r="T18" i="12"/>
  <c r="P18" i="12"/>
  <c r="Q18" i="12" s="1"/>
  <c r="L18" i="12"/>
  <c r="M18" i="12" s="1"/>
  <c r="I18" i="12"/>
  <c r="U18" i="12" s="1"/>
  <c r="F18" i="12"/>
  <c r="AI17" i="12"/>
  <c r="AH17" i="12"/>
  <c r="AJ17" i="12" s="1"/>
  <c r="AG17" i="12"/>
  <c r="AE17" i="12"/>
  <c r="AD17" i="12"/>
  <c r="AF17" i="12" s="1"/>
  <c r="X17" i="12"/>
  <c r="W17" i="12"/>
  <c r="V17" i="12"/>
  <c r="S17" i="12"/>
  <c r="R17" i="12"/>
  <c r="O17" i="12"/>
  <c r="N17" i="12"/>
  <c r="P17" i="12" s="1"/>
  <c r="K17" i="12"/>
  <c r="J17" i="12"/>
  <c r="H17" i="12"/>
  <c r="G17" i="12"/>
  <c r="E17" i="12"/>
  <c r="D17" i="12"/>
  <c r="AJ16" i="12"/>
  <c r="AF16" i="12"/>
  <c r="AK16" i="12" s="1"/>
  <c r="AA16" i="12"/>
  <c r="Z16" i="12"/>
  <c r="AB16" i="12" s="1"/>
  <c r="AC16" i="12" s="1"/>
  <c r="X16" i="12"/>
  <c r="T16" i="12"/>
  <c r="Q16" i="12"/>
  <c r="P16" i="12"/>
  <c r="L16" i="12"/>
  <c r="I16" i="12"/>
  <c r="Y16" i="12" s="1"/>
  <c r="F16" i="12"/>
  <c r="AJ15" i="12"/>
  <c r="AF15" i="12"/>
  <c r="AA15" i="12"/>
  <c r="Z15" i="12"/>
  <c r="AB15" i="12" s="1"/>
  <c r="AC15" i="12" s="1"/>
  <c r="X15" i="12"/>
  <c r="T15" i="12"/>
  <c r="P15" i="12"/>
  <c r="L15" i="12"/>
  <c r="I15" i="12"/>
  <c r="Y15" i="12" s="1"/>
  <c r="F15" i="12"/>
  <c r="M15" i="12" s="1"/>
  <c r="AJ14" i="12"/>
  <c r="AF14" i="12"/>
  <c r="AK14" i="12" s="1"/>
  <c r="AA14" i="12"/>
  <c r="Z14" i="12"/>
  <c r="X14" i="12"/>
  <c r="U14" i="12"/>
  <c r="T14" i="12"/>
  <c r="P14" i="12"/>
  <c r="L14" i="12"/>
  <c r="I14" i="12"/>
  <c r="F14" i="12"/>
  <c r="Q14" i="12" s="1"/>
  <c r="AJ13" i="12"/>
  <c r="AF13" i="12"/>
  <c r="AK13" i="12" s="1"/>
  <c r="AA13" i="12"/>
  <c r="Z13" i="12"/>
  <c r="X13" i="12"/>
  <c r="T13" i="12"/>
  <c r="P13" i="12"/>
  <c r="L13" i="12"/>
  <c r="I13" i="12"/>
  <c r="F13" i="12"/>
  <c r="Q13" i="12" s="1"/>
  <c r="AJ12" i="12"/>
  <c r="AF12" i="12"/>
  <c r="AK12" i="12" s="1"/>
  <c r="AA12" i="12"/>
  <c r="Z12" i="12"/>
  <c r="AB12" i="12" s="1"/>
  <c r="X12" i="12"/>
  <c r="T12" i="12"/>
  <c r="P12" i="12"/>
  <c r="L12" i="12"/>
  <c r="I12" i="12"/>
  <c r="F12" i="12"/>
  <c r="Q12" i="12" s="1"/>
  <c r="AJ11" i="12"/>
  <c r="AF11" i="12"/>
  <c r="AK11" i="12" s="1"/>
  <c r="AA11" i="12"/>
  <c r="Z11" i="12"/>
  <c r="X11" i="12"/>
  <c r="T11" i="12"/>
  <c r="P11" i="12"/>
  <c r="L11" i="12"/>
  <c r="M11" i="12" s="1"/>
  <c r="I11" i="12"/>
  <c r="U11" i="12" s="1"/>
  <c r="F11" i="12"/>
  <c r="AI10" i="12"/>
  <c r="AH10" i="12"/>
  <c r="AG10" i="12"/>
  <c r="AE10" i="12"/>
  <c r="AD10" i="12"/>
  <c r="AF10" i="12" s="1"/>
  <c r="AK10" i="12" s="1"/>
  <c r="W10" i="12"/>
  <c r="X10" i="12" s="1"/>
  <c r="V10" i="12"/>
  <c r="S10" i="12"/>
  <c r="R10" i="12"/>
  <c r="T10" i="12" s="1"/>
  <c r="O10" i="12"/>
  <c r="N10" i="12"/>
  <c r="P10" i="12" s="1"/>
  <c r="K10" i="12"/>
  <c r="AA10" i="12" s="1"/>
  <c r="J10" i="12"/>
  <c r="L10" i="12" s="1"/>
  <c r="H10" i="12"/>
  <c r="I10" i="12" s="1"/>
  <c r="G10" i="12"/>
  <c r="E10" i="12"/>
  <c r="D10" i="12"/>
  <c r="AJ9" i="12"/>
  <c r="AF9" i="12"/>
  <c r="AK9" i="12" s="1"/>
  <c r="AB9" i="12"/>
  <c r="AA9" i="12"/>
  <c r="Z9" i="12"/>
  <c r="X9" i="12"/>
  <c r="T9" i="12"/>
  <c r="P9" i="12"/>
  <c r="L9" i="12"/>
  <c r="I9" i="12"/>
  <c r="F9" i="12"/>
  <c r="Q9" i="12" s="1"/>
  <c r="AI35" i="11"/>
  <c r="AH35" i="11"/>
  <c r="AG35" i="11"/>
  <c r="AE35" i="11"/>
  <c r="AD35" i="11"/>
  <c r="AF35" i="11" s="1"/>
  <c r="W35" i="11"/>
  <c r="V35" i="11"/>
  <c r="X35" i="11" s="1"/>
  <c r="S35" i="11"/>
  <c r="T35" i="11" s="1"/>
  <c r="R35" i="11"/>
  <c r="O35" i="11"/>
  <c r="N35" i="11"/>
  <c r="K35" i="11"/>
  <c r="J35" i="11"/>
  <c r="Z35" i="11" s="1"/>
  <c r="H35" i="11"/>
  <c r="G35" i="11"/>
  <c r="I35" i="11" s="1"/>
  <c r="E35" i="11"/>
  <c r="D35" i="11"/>
  <c r="AI34" i="11"/>
  <c r="AH34" i="11"/>
  <c r="AG34" i="11"/>
  <c r="AE34" i="11"/>
  <c r="AD34" i="11"/>
  <c r="W34" i="11"/>
  <c r="V34" i="11"/>
  <c r="S34" i="11"/>
  <c r="R34" i="11"/>
  <c r="T34" i="11" s="1"/>
  <c r="U34" i="11" s="1"/>
  <c r="O34" i="11"/>
  <c r="N34" i="11"/>
  <c r="K34" i="11"/>
  <c r="AA34" i="11" s="1"/>
  <c r="J34" i="11"/>
  <c r="I34" i="11"/>
  <c r="H34" i="11"/>
  <c r="G34" i="11"/>
  <c r="E34" i="11"/>
  <c r="F34" i="11" s="1"/>
  <c r="D34" i="11"/>
  <c r="AJ33" i="11"/>
  <c r="AF33" i="11"/>
  <c r="AK33" i="11" s="1"/>
  <c r="AA33" i="11"/>
  <c r="Z33" i="11"/>
  <c r="AB33" i="11" s="1"/>
  <c r="X33" i="11"/>
  <c r="T33" i="11"/>
  <c r="P33" i="11"/>
  <c r="Q33" i="11" s="1"/>
  <c r="L33" i="11"/>
  <c r="I33" i="11"/>
  <c r="U33" i="11" s="1"/>
  <c r="F33" i="11"/>
  <c r="AK32" i="11"/>
  <c r="AJ32" i="11"/>
  <c r="AF32" i="11"/>
  <c r="AA32" i="11"/>
  <c r="AB32" i="11" s="1"/>
  <c r="Z32" i="11"/>
  <c r="X32" i="11"/>
  <c r="U32" i="11"/>
  <c r="T32" i="11"/>
  <c r="P32" i="11"/>
  <c r="L32" i="11"/>
  <c r="I32" i="11"/>
  <c r="Y32" i="11" s="1"/>
  <c r="F32" i="11"/>
  <c r="AJ31" i="11"/>
  <c r="AF31" i="11"/>
  <c r="AK31" i="11" s="1"/>
  <c r="AB31" i="11"/>
  <c r="AC31" i="11" s="1"/>
  <c r="AA31" i="11"/>
  <c r="Z31" i="11"/>
  <c r="X31" i="11"/>
  <c r="T31" i="11"/>
  <c r="P31" i="11"/>
  <c r="L31" i="11"/>
  <c r="I31" i="11"/>
  <c r="F31" i="11"/>
  <c r="AJ30" i="11"/>
  <c r="AF30" i="11"/>
  <c r="AA30" i="11"/>
  <c r="Z30" i="11"/>
  <c r="X30" i="11"/>
  <c r="T30" i="11"/>
  <c r="P30" i="11"/>
  <c r="L30" i="11"/>
  <c r="I30" i="11"/>
  <c r="Y30" i="11" s="1"/>
  <c r="F30" i="11"/>
  <c r="M30" i="11" s="1"/>
  <c r="AI29" i="11"/>
  <c r="AJ29" i="11" s="1"/>
  <c r="AH29" i="11"/>
  <c r="AG29" i="11"/>
  <c r="AE29" i="11"/>
  <c r="AF29" i="11" s="1"/>
  <c r="AD29" i="11"/>
  <c r="W29" i="11"/>
  <c r="V29" i="11"/>
  <c r="X29" i="11" s="1"/>
  <c r="S29" i="11"/>
  <c r="R29" i="11"/>
  <c r="O29" i="11"/>
  <c r="P29" i="11" s="1"/>
  <c r="N29" i="11"/>
  <c r="K29" i="11"/>
  <c r="J29" i="11"/>
  <c r="H29" i="11"/>
  <c r="G29" i="11"/>
  <c r="E29" i="11"/>
  <c r="D29" i="11"/>
  <c r="AK28" i="11"/>
  <c r="AJ28" i="11"/>
  <c r="AF28" i="11"/>
  <c r="AB28" i="11"/>
  <c r="AA28" i="11"/>
  <c r="Z28" i="11"/>
  <c r="X28" i="11"/>
  <c r="T28" i="11"/>
  <c r="P28" i="11"/>
  <c r="L28" i="11"/>
  <c r="I28" i="11"/>
  <c r="F28" i="11"/>
  <c r="Q28" i="11" s="1"/>
  <c r="AJ27" i="11"/>
  <c r="AF27" i="11"/>
  <c r="AA27" i="11"/>
  <c r="Z27" i="11"/>
  <c r="X27" i="11"/>
  <c r="T27" i="11"/>
  <c r="Q27" i="11"/>
  <c r="P27" i="11"/>
  <c r="L27" i="11"/>
  <c r="I27" i="11"/>
  <c r="F27" i="11"/>
  <c r="AJ26" i="11"/>
  <c r="AF26" i="11"/>
  <c r="AA26" i="11"/>
  <c r="Z26" i="11"/>
  <c r="AB26" i="11" s="1"/>
  <c r="X26" i="11"/>
  <c r="T26" i="11"/>
  <c r="P26" i="11"/>
  <c r="L26" i="11"/>
  <c r="M26" i="11" s="1"/>
  <c r="I26" i="11"/>
  <c r="F26" i="11"/>
  <c r="AK25" i="11"/>
  <c r="AJ25" i="11"/>
  <c r="AF25" i="11"/>
  <c r="AA25" i="11"/>
  <c r="AB25" i="11" s="1"/>
  <c r="Z25" i="11"/>
  <c r="X25" i="11"/>
  <c r="T25" i="11"/>
  <c r="P25" i="11"/>
  <c r="M25" i="11"/>
  <c r="L25" i="11"/>
  <c r="I25" i="11"/>
  <c r="F25" i="11"/>
  <c r="AK24" i="11"/>
  <c r="AJ24" i="11"/>
  <c r="AF24" i="11"/>
  <c r="AB24" i="11"/>
  <c r="AC24" i="11" s="1"/>
  <c r="AA24" i="11"/>
  <c r="Z24" i="11"/>
  <c r="X24" i="11"/>
  <c r="T24" i="11"/>
  <c r="P24" i="11"/>
  <c r="L24" i="11"/>
  <c r="I24" i="11"/>
  <c r="F24" i="11"/>
  <c r="M24" i="11" s="1"/>
  <c r="AJ23" i="11"/>
  <c r="AF23" i="11"/>
  <c r="AK23" i="11" s="1"/>
  <c r="AA23" i="11"/>
  <c r="Z23" i="11"/>
  <c r="X23" i="11"/>
  <c r="T23" i="11"/>
  <c r="P23" i="11"/>
  <c r="L23" i="11"/>
  <c r="I23" i="11"/>
  <c r="F23" i="11"/>
  <c r="AI22" i="11"/>
  <c r="AH22" i="11"/>
  <c r="AG22" i="11"/>
  <c r="AE22" i="11"/>
  <c r="AD22" i="11"/>
  <c r="AF22" i="11" s="1"/>
  <c r="W22" i="11"/>
  <c r="V22" i="11"/>
  <c r="X22" i="11" s="1"/>
  <c r="S22" i="11"/>
  <c r="T22" i="11" s="1"/>
  <c r="R22" i="11"/>
  <c r="O22" i="11"/>
  <c r="N22" i="11"/>
  <c r="P22" i="11" s="1"/>
  <c r="K22" i="11"/>
  <c r="J22" i="11"/>
  <c r="Z22" i="11" s="1"/>
  <c r="H22" i="11"/>
  <c r="G22" i="11"/>
  <c r="I22" i="11" s="1"/>
  <c r="E22" i="11"/>
  <c r="D22" i="11"/>
  <c r="F22" i="11" s="1"/>
  <c r="AK21" i="11"/>
  <c r="AJ21" i="11"/>
  <c r="AF21" i="11"/>
  <c r="AB21" i="11"/>
  <c r="AA21" i="11"/>
  <c r="Z21" i="11"/>
  <c r="X21" i="11"/>
  <c r="T21" i="11"/>
  <c r="P21" i="11"/>
  <c r="L21" i="11"/>
  <c r="I21" i="11"/>
  <c r="Y21" i="11" s="1"/>
  <c r="F21" i="11"/>
  <c r="Q21" i="11" s="1"/>
  <c r="AJ20" i="11"/>
  <c r="AF20" i="11"/>
  <c r="AK20" i="11" s="1"/>
  <c r="AA20" i="11"/>
  <c r="Z20" i="11"/>
  <c r="AB20" i="11" s="1"/>
  <c r="X20" i="11"/>
  <c r="T20" i="11"/>
  <c r="P20" i="11"/>
  <c r="Q20" i="11" s="1"/>
  <c r="L20" i="11"/>
  <c r="M20" i="11" s="1"/>
  <c r="I20" i="11"/>
  <c r="U20" i="11" s="1"/>
  <c r="F20" i="11"/>
  <c r="AJ19" i="11"/>
  <c r="AF19" i="11"/>
  <c r="AK19" i="11" s="1"/>
  <c r="AA19" i="11"/>
  <c r="Z19" i="11"/>
  <c r="X19" i="11"/>
  <c r="T19" i="11"/>
  <c r="P19" i="11"/>
  <c r="L19" i="11"/>
  <c r="I19" i="11"/>
  <c r="F19" i="11"/>
  <c r="AJ18" i="11"/>
  <c r="AF18" i="11"/>
  <c r="AK18" i="11" s="1"/>
  <c r="AA18" i="11"/>
  <c r="AB18" i="11" s="1"/>
  <c r="Z18" i="11"/>
  <c r="X18" i="11"/>
  <c r="U18" i="11"/>
  <c r="T18" i="11"/>
  <c r="P18" i="11"/>
  <c r="M18" i="11"/>
  <c r="L18" i="11"/>
  <c r="I18" i="11"/>
  <c r="Y18" i="11" s="1"/>
  <c r="F18" i="11"/>
  <c r="AJ17" i="11"/>
  <c r="AF17" i="11"/>
  <c r="AK17" i="11" s="1"/>
  <c r="AA17" i="11"/>
  <c r="Z17" i="11"/>
  <c r="AB17" i="11" s="1"/>
  <c r="AC17" i="11" s="1"/>
  <c r="X17" i="11"/>
  <c r="T17" i="11"/>
  <c r="P17" i="11"/>
  <c r="Q17" i="11" s="1"/>
  <c r="L17" i="11"/>
  <c r="I17" i="11"/>
  <c r="U17" i="11" s="1"/>
  <c r="F17" i="11"/>
  <c r="AJ16" i="11"/>
  <c r="AF16" i="11"/>
  <c r="AA16" i="11"/>
  <c r="Z16" i="11"/>
  <c r="X16" i="11"/>
  <c r="T16" i="11"/>
  <c r="P16" i="11"/>
  <c r="L16" i="11"/>
  <c r="I16" i="11"/>
  <c r="Y16" i="11" s="1"/>
  <c r="F16" i="11"/>
  <c r="Q16" i="11" s="1"/>
  <c r="AI15" i="11"/>
  <c r="AH15" i="11"/>
  <c r="AG15" i="11"/>
  <c r="AE15" i="11"/>
  <c r="AD15" i="11"/>
  <c r="AF15" i="11" s="1"/>
  <c r="W15" i="11"/>
  <c r="X15" i="11" s="1"/>
  <c r="V15" i="11"/>
  <c r="S15" i="11"/>
  <c r="R15" i="11"/>
  <c r="O15" i="11"/>
  <c r="N15" i="11"/>
  <c r="P15" i="11" s="1"/>
  <c r="K15" i="11"/>
  <c r="J15" i="11"/>
  <c r="H15" i="11"/>
  <c r="G15" i="11"/>
  <c r="I15" i="11" s="1"/>
  <c r="E15" i="11"/>
  <c r="D15" i="11"/>
  <c r="AJ14" i="11"/>
  <c r="AF14" i="11"/>
  <c r="AK14" i="11" s="1"/>
  <c r="AB14" i="11"/>
  <c r="AA14" i="11"/>
  <c r="Z14" i="11"/>
  <c r="X14" i="11"/>
  <c r="T14" i="11"/>
  <c r="P14" i="11"/>
  <c r="L14" i="11"/>
  <c r="I14" i="11"/>
  <c r="F14" i="11"/>
  <c r="Q14" i="11" s="1"/>
  <c r="AJ13" i="11"/>
  <c r="AF13" i="11"/>
  <c r="AA13" i="11"/>
  <c r="Z13" i="11"/>
  <c r="X13" i="11"/>
  <c r="T13" i="11"/>
  <c r="P13" i="11"/>
  <c r="L13" i="11"/>
  <c r="I13" i="11"/>
  <c r="F13" i="11"/>
  <c r="Q13" i="11" s="1"/>
  <c r="AJ12" i="11"/>
  <c r="AF12" i="11"/>
  <c r="AA12" i="11"/>
  <c r="Z12" i="11"/>
  <c r="X12" i="11"/>
  <c r="T12" i="11"/>
  <c r="P12" i="11"/>
  <c r="L12" i="11"/>
  <c r="I12" i="11"/>
  <c r="F12" i="11"/>
  <c r="AJ11" i="11"/>
  <c r="AF11" i="11"/>
  <c r="AA11" i="11"/>
  <c r="Z11" i="11"/>
  <c r="X11" i="11"/>
  <c r="T11" i="11"/>
  <c r="AK11" i="11" s="1"/>
  <c r="P11" i="11"/>
  <c r="L11" i="11"/>
  <c r="I11" i="11"/>
  <c r="Y11" i="11" s="1"/>
  <c r="F11" i="11"/>
  <c r="Q11" i="11" s="1"/>
  <c r="AJ10" i="11"/>
  <c r="AF10" i="11"/>
  <c r="AK10" i="11" s="1"/>
  <c r="AA10" i="11"/>
  <c r="AB10" i="11" s="1"/>
  <c r="AC10" i="11" s="1"/>
  <c r="Z10" i="11"/>
  <c r="X10" i="11"/>
  <c r="T10" i="11"/>
  <c r="P10" i="11"/>
  <c r="L10" i="11"/>
  <c r="I10" i="11"/>
  <c r="U10" i="11" s="1"/>
  <c r="F10" i="11"/>
  <c r="M10" i="11" s="1"/>
  <c r="AJ9" i="11"/>
  <c r="AF9" i="11"/>
  <c r="AK9" i="11" s="1"/>
  <c r="AA9" i="11"/>
  <c r="Z9" i="11"/>
  <c r="AB9" i="11" s="1"/>
  <c r="AC9" i="11" s="1"/>
  <c r="X9" i="11"/>
  <c r="T9" i="11"/>
  <c r="Q9" i="11"/>
  <c r="P9" i="11"/>
  <c r="L9" i="11"/>
  <c r="I9" i="11"/>
  <c r="F9" i="11"/>
  <c r="AI45" i="10"/>
  <c r="AH45" i="10"/>
  <c r="AG45" i="10"/>
  <c r="AE45" i="10"/>
  <c r="AD45" i="10"/>
  <c r="W45" i="10"/>
  <c r="V45" i="10"/>
  <c r="S45" i="10"/>
  <c r="R45" i="10"/>
  <c r="T45" i="10" s="1"/>
  <c r="O45" i="10"/>
  <c r="N45" i="10"/>
  <c r="K45" i="10"/>
  <c r="AA45" i="10" s="1"/>
  <c r="J45" i="10"/>
  <c r="H45" i="10"/>
  <c r="G45" i="10"/>
  <c r="I45" i="10" s="1"/>
  <c r="E45" i="10"/>
  <c r="D45" i="10"/>
  <c r="AI44" i="10"/>
  <c r="AH44" i="10"/>
  <c r="AJ44" i="10" s="1"/>
  <c r="AG44" i="10"/>
  <c r="AE44" i="10"/>
  <c r="AD44" i="10"/>
  <c r="AF44" i="10" s="1"/>
  <c r="W44" i="10"/>
  <c r="V44" i="10"/>
  <c r="S44" i="10"/>
  <c r="R44" i="10"/>
  <c r="O44" i="10"/>
  <c r="N44" i="10"/>
  <c r="K44" i="10"/>
  <c r="J44" i="10"/>
  <c r="Z44" i="10" s="1"/>
  <c r="H44" i="10"/>
  <c r="G44" i="10"/>
  <c r="I44" i="10" s="1"/>
  <c r="E44" i="10"/>
  <c r="D44" i="10"/>
  <c r="AJ43" i="10"/>
  <c r="AF43" i="10"/>
  <c r="AK43" i="10" s="1"/>
  <c r="AA43" i="10"/>
  <c r="Z43" i="10"/>
  <c r="Y43" i="10"/>
  <c r="X43" i="10"/>
  <c r="T43" i="10"/>
  <c r="P43" i="10"/>
  <c r="L43" i="10"/>
  <c r="I43" i="10"/>
  <c r="U43" i="10" s="1"/>
  <c r="F43" i="10"/>
  <c r="Q43" i="10" s="1"/>
  <c r="AJ42" i="10"/>
  <c r="AF42" i="10"/>
  <c r="AK42" i="10" s="1"/>
  <c r="AA42" i="10"/>
  <c r="Z42" i="10"/>
  <c r="X42" i="10"/>
  <c r="T42" i="10"/>
  <c r="P42" i="10"/>
  <c r="L42" i="10"/>
  <c r="I42" i="10"/>
  <c r="Y42" i="10" s="1"/>
  <c r="F42" i="10"/>
  <c r="AJ41" i="10"/>
  <c r="AF41" i="10"/>
  <c r="AA41" i="10"/>
  <c r="Z41" i="10"/>
  <c r="X41" i="10"/>
  <c r="T41" i="10"/>
  <c r="U41" i="10" s="1"/>
  <c r="P41" i="10"/>
  <c r="Q41" i="10" s="1"/>
  <c r="M41" i="10"/>
  <c r="L41" i="10"/>
  <c r="I41" i="10"/>
  <c r="F41" i="10"/>
  <c r="AJ40" i="10"/>
  <c r="AF40" i="10"/>
  <c r="AK40" i="10" s="1"/>
  <c r="AA40" i="10"/>
  <c r="Z40" i="10"/>
  <c r="AB40" i="10" s="1"/>
  <c r="AC40" i="10" s="1"/>
  <c r="X40" i="10"/>
  <c r="T40" i="10"/>
  <c r="P40" i="10"/>
  <c r="L40" i="10"/>
  <c r="I40" i="10"/>
  <c r="Y40" i="10" s="1"/>
  <c r="F40" i="10"/>
  <c r="M40" i="10" s="1"/>
  <c r="AJ39" i="10"/>
  <c r="AF39" i="10"/>
  <c r="AK39" i="10" s="1"/>
  <c r="AA39" i="10"/>
  <c r="Z39" i="10"/>
  <c r="AB39" i="10" s="1"/>
  <c r="X39" i="10"/>
  <c r="T39" i="10"/>
  <c r="U39" i="10" s="1"/>
  <c r="P39" i="10"/>
  <c r="Q39" i="10" s="1"/>
  <c r="L39" i="10"/>
  <c r="I39" i="10"/>
  <c r="F39" i="10"/>
  <c r="AI38" i="10"/>
  <c r="AH38" i="10"/>
  <c r="AG38" i="10"/>
  <c r="AE38" i="10"/>
  <c r="AD38" i="10"/>
  <c r="AF38" i="10" s="1"/>
  <c r="W38" i="10"/>
  <c r="V38" i="10"/>
  <c r="X38" i="10" s="1"/>
  <c r="S38" i="10"/>
  <c r="R38" i="10"/>
  <c r="O38" i="10"/>
  <c r="N38" i="10"/>
  <c r="K38" i="10"/>
  <c r="J38" i="10"/>
  <c r="Z38" i="10" s="1"/>
  <c r="H38" i="10"/>
  <c r="G38" i="10"/>
  <c r="I38" i="10" s="1"/>
  <c r="E38" i="10"/>
  <c r="D38" i="10"/>
  <c r="F38" i="10" s="1"/>
  <c r="AK37" i="10"/>
  <c r="AJ37" i="10"/>
  <c r="AF37" i="10"/>
  <c r="AA37" i="10"/>
  <c r="Z37" i="10"/>
  <c r="X37" i="10"/>
  <c r="T37" i="10"/>
  <c r="P37" i="10"/>
  <c r="L37" i="10"/>
  <c r="I37" i="10"/>
  <c r="U37" i="10" s="1"/>
  <c r="F37" i="10"/>
  <c r="AJ36" i="10"/>
  <c r="AF36" i="10"/>
  <c r="AA36" i="10"/>
  <c r="Z36" i="10"/>
  <c r="X36" i="10"/>
  <c r="T36" i="10"/>
  <c r="P36" i="10"/>
  <c r="L36" i="10"/>
  <c r="I36" i="10"/>
  <c r="U36" i="10" s="1"/>
  <c r="F36" i="10"/>
  <c r="AJ35" i="10"/>
  <c r="AF35" i="10"/>
  <c r="AA35" i="10"/>
  <c r="Z35" i="10"/>
  <c r="AB35" i="10" s="1"/>
  <c r="AC35" i="10" s="1"/>
  <c r="X35" i="10"/>
  <c r="T35" i="10"/>
  <c r="P35" i="10"/>
  <c r="Q35" i="10" s="1"/>
  <c r="L35" i="10"/>
  <c r="M35" i="10" s="1"/>
  <c r="I35" i="10"/>
  <c r="F35" i="10"/>
  <c r="AJ34" i="10"/>
  <c r="AF34" i="10"/>
  <c r="AK34" i="10" s="1"/>
  <c r="AA34" i="10"/>
  <c r="AB34" i="10" s="1"/>
  <c r="Z34" i="10"/>
  <c r="X34" i="10"/>
  <c r="T34" i="10"/>
  <c r="P34" i="10"/>
  <c r="L34" i="10"/>
  <c r="I34" i="10"/>
  <c r="F34" i="10"/>
  <c r="M34" i="10" s="1"/>
  <c r="AJ33" i="10"/>
  <c r="AF33" i="10"/>
  <c r="AK33" i="10" s="1"/>
  <c r="AA33" i="10"/>
  <c r="AB33" i="10" s="1"/>
  <c r="Z33" i="10"/>
  <c r="X33" i="10"/>
  <c r="T33" i="10"/>
  <c r="P33" i="10"/>
  <c r="Q33" i="10" s="1"/>
  <c r="L33" i="10"/>
  <c r="I33" i="10"/>
  <c r="Y33" i="10" s="1"/>
  <c r="F33" i="10"/>
  <c r="M33" i="10" s="1"/>
  <c r="AJ32" i="10"/>
  <c r="AF32" i="10"/>
  <c r="AA32" i="10"/>
  <c r="Z32" i="10"/>
  <c r="X32" i="10"/>
  <c r="T32" i="10"/>
  <c r="U32" i="10" s="1"/>
  <c r="Q32" i="10"/>
  <c r="P32" i="10"/>
  <c r="L32" i="10"/>
  <c r="I32" i="10"/>
  <c r="F32" i="10"/>
  <c r="AI31" i="10"/>
  <c r="AJ31" i="10" s="1"/>
  <c r="AH31" i="10"/>
  <c r="AG31" i="10"/>
  <c r="AE31" i="10"/>
  <c r="AD31" i="10"/>
  <c r="W31" i="10"/>
  <c r="V31" i="10"/>
  <c r="S31" i="10"/>
  <c r="R31" i="10"/>
  <c r="O31" i="10"/>
  <c r="N31" i="10"/>
  <c r="K31" i="10"/>
  <c r="AA31" i="10" s="1"/>
  <c r="J31" i="10"/>
  <c r="H31" i="10"/>
  <c r="G31" i="10"/>
  <c r="I31" i="10" s="1"/>
  <c r="E31" i="10"/>
  <c r="D31" i="10"/>
  <c r="AJ30" i="10"/>
  <c r="AF30" i="10"/>
  <c r="AK30" i="10" s="1"/>
  <c r="AA30" i="10"/>
  <c r="Z30" i="10"/>
  <c r="X30" i="10"/>
  <c r="T30" i="10"/>
  <c r="P30" i="10"/>
  <c r="L30" i="10"/>
  <c r="I30" i="10"/>
  <c r="U30" i="10" s="1"/>
  <c r="F30" i="10"/>
  <c r="AJ29" i="10"/>
  <c r="AF29" i="10"/>
  <c r="AA29" i="10"/>
  <c r="Z29" i="10"/>
  <c r="X29" i="10"/>
  <c r="T29" i="10"/>
  <c r="AK29" i="10" s="1"/>
  <c r="P29" i="10"/>
  <c r="L29" i="10"/>
  <c r="M29" i="10" s="1"/>
  <c r="I29" i="10"/>
  <c r="F29" i="10"/>
  <c r="AK28" i="10"/>
  <c r="AJ28" i="10"/>
  <c r="AF28" i="10"/>
  <c r="AA28" i="10"/>
  <c r="Z28" i="10"/>
  <c r="X28" i="10"/>
  <c r="T28" i="10"/>
  <c r="P28" i="10"/>
  <c r="Q28" i="10" s="1"/>
  <c r="L28" i="10"/>
  <c r="M28" i="10" s="1"/>
  <c r="I28" i="10"/>
  <c r="Y28" i="10" s="1"/>
  <c r="F28" i="10"/>
  <c r="AJ27" i="10"/>
  <c r="AF27" i="10"/>
  <c r="AA27" i="10"/>
  <c r="AB27" i="10" s="1"/>
  <c r="Z27" i="10"/>
  <c r="X27" i="10"/>
  <c r="T27" i="10"/>
  <c r="P27" i="10"/>
  <c r="Q27" i="10" s="1"/>
  <c r="L27" i="10"/>
  <c r="I27" i="10"/>
  <c r="Y27" i="10" s="1"/>
  <c r="F27" i="10"/>
  <c r="M27" i="10" s="1"/>
  <c r="AJ26" i="10"/>
  <c r="AF26" i="10"/>
  <c r="AB26" i="10"/>
  <c r="AC26" i="10" s="1"/>
  <c r="AA26" i="10"/>
  <c r="Z26" i="10"/>
  <c r="X26" i="10"/>
  <c r="T26" i="10"/>
  <c r="U26" i="10" s="1"/>
  <c r="P26" i="10"/>
  <c r="L26" i="10"/>
  <c r="I26" i="10"/>
  <c r="F26" i="10"/>
  <c r="AJ25" i="10"/>
  <c r="AF25" i="10"/>
  <c r="AC25" i="10"/>
  <c r="AB25" i="10"/>
  <c r="AA25" i="10"/>
  <c r="Z25" i="10"/>
  <c r="X25" i="10"/>
  <c r="T25" i="10"/>
  <c r="U25" i="10" s="1"/>
  <c r="Q25" i="10"/>
  <c r="P25" i="10"/>
  <c r="L25" i="10"/>
  <c r="I25" i="10"/>
  <c r="Y25" i="10" s="1"/>
  <c r="F25" i="10"/>
  <c r="AJ24" i="10"/>
  <c r="AF24" i="10"/>
  <c r="AB24" i="10"/>
  <c r="AA24" i="10"/>
  <c r="Z24" i="10"/>
  <c r="X24" i="10"/>
  <c r="T24" i="10"/>
  <c r="U24" i="10" s="1"/>
  <c r="P24" i="10"/>
  <c r="L24" i="10"/>
  <c r="I24" i="10"/>
  <c r="F24" i="10"/>
  <c r="Q24" i="10" s="1"/>
  <c r="AJ23" i="10"/>
  <c r="AF23" i="10"/>
  <c r="AK23" i="10" s="1"/>
  <c r="AA23" i="10"/>
  <c r="Z23" i="10"/>
  <c r="X23" i="10"/>
  <c r="T23" i="10"/>
  <c r="P23" i="10"/>
  <c r="L23" i="10"/>
  <c r="I23" i="10"/>
  <c r="F23" i="10"/>
  <c r="Q23" i="10" s="1"/>
  <c r="AJ22" i="10"/>
  <c r="AF22" i="10"/>
  <c r="AA22" i="10"/>
  <c r="Z22" i="10"/>
  <c r="X22" i="10"/>
  <c r="T22" i="10"/>
  <c r="AK22" i="10" s="1"/>
  <c r="P22" i="10"/>
  <c r="L22" i="10"/>
  <c r="I22" i="10"/>
  <c r="F22" i="10"/>
  <c r="AJ21" i="10"/>
  <c r="AI21" i="10"/>
  <c r="AH21" i="10"/>
  <c r="AG21" i="10"/>
  <c r="AE21" i="10"/>
  <c r="AD21" i="10"/>
  <c r="W21" i="10"/>
  <c r="V21" i="10"/>
  <c r="X21" i="10" s="1"/>
  <c r="T21" i="10"/>
  <c r="S21" i="10"/>
  <c r="R21" i="10"/>
  <c r="O21" i="10"/>
  <c r="N21" i="10"/>
  <c r="K21" i="10"/>
  <c r="J21" i="10"/>
  <c r="H21" i="10"/>
  <c r="G21" i="10"/>
  <c r="E21" i="10"/>
  <c r="D21" i="10"/>
  <c r="F21" i="10" s="1"/>
  <c r="AJ20" i="10"/>
  <c r="AF20" i="10"/>
  <c r="AK20" i="10" s="1"/>
  <c r="AA20" i="10"/>
  <c r="Z20" i="10"/>
  <c r="X20" i="10"/>
  <c r="T20" i="10"/>
  <c r="P20" i="10"/>
  <c r="Q20" i="10" s="1"/>
  <c r="M20" i="10"/>
  <c r="L20" i="10"/>
  <c r="I20" i="10"/>
  <c r="F20" i="10"/>
  <c r="AJ19" i="10"/>
  <c r="AF19" i="10"/>
  <c r="AK19" i="10" s="1"/>
  <c r="AA19" i="10"/>
  <c r="Z19" i="10"/>
  <c r="X19" i="10"/>
  <c r="T19" i="10"/>
  <c r="P19" i="10"/>
  <c r="Q19" i="10" s="1"/>
  <c r="L19" i="10"/>
  <c r="M19" i="10" s="1"/>
  <c r="I19" i="10"/>
  <c r="Y19" i="10" s="1"/>
  <c r="F19" i="10"/>
  <c r="AJ18" i="10"/>
  <c r="AF18" i="10"/>
  <c r="AA18" i="10"/>
  <c r="AB18" i="10" s="1"/>
  <c r="Z18" i="10"/>
  <c r="X18" i="10"/>
  <c r="T18" i="10"/>
  <c r="U18" i="10" s="1"/>
  <c r="Q18" i="10"/>
  <c r="P18" i="10"/>
  <c r="L18" i="10"/>
  <c r="I18" i="10"/>
  <c r="Y18" i="10" s="1"/>
  <c r="F18" i="10"/>
  <c r="AJ17" i="10"/>
  <c r="AF17" i="10"/>
  <c r="AB17" i="10"/>
  <c r="AA17" i="10"/>
  <c r="Z17" i="10"/>
  <c r="X17" i="10"/>
  <c r="T17" i="10"/>
  <c r="U17" i="10" s="1"/>
  <c r="P17" i="10"/>
  <c r="L17" i="10"/>
  <c r="I17" i="10"/>
  <c r="F17" i="10"/>
  <c r="Q17" i="10" s="1"/>
  <c r="AJ16" i="10"/>
  <c r="AF16" i="10"/>
  <c r="AK16" i="10" s="1"/>
  <c r="AA16" i="10"/>
  <c r="Z16" i="10"/>
  <c r="X16" i="10"/>
  <c r="T16" i="10"/>
  <c r="P16" i="10"/>
  <c r="L16" i="10"/>
  <c r="I16" i="10"/>
  <c r="U16" i="10" s="1"/>
  <c r="F16" i="10"/>
  <c r="AJ15" i="10"/>
  <c r="AF15" i="10"/>
  <c r="AA15" i="10"/>
  <c r="Z15" i="10"/>
  <c r="X15" i="10"/>
  <c r="T15" i="10"/>
  <c r="P15" i="10"/>
  <c r="L15" i="10"/>
  <c r="I15" i="10"/>
  <c r="F15" i="10"/>
  <c r="AK14" i="10"/>
  <c r="AJ14" i="10"/>
  <c r="AF14" i="10"/>
  <c r="AA14" i="10"/>
  <c r="Z14" i="10"/>
  <c r="X14" i="10"/>
  <c r="T14" i="10"/>
  <c r="P14" i="10"/>
  <c r="L14" i="10"/>
  <c r="M14" i="10" s="1"/>
  <c r="I14" i="10"/>
  <c r="U14" i="10" s="1"/>
  <c r="F14" i="10"/>
  <c r="AI13" i="10"/>
  <c r="AH13" i="10"/>
  <c r="AG13" i="10"/>
  <c r="AE13" i="10"/>
  <c r="AD13" i="10"/>
  <c r="W13" i="10"/>
  <c r="X13" i="10" s="1"/>
  <c r="V13" i="10"/>
  <c r="S13" i="10"/>
  <c r="R13" i="10"/>
  <c r="T13" i="10" s="1"/>
  <c r="O13" i="10"/>
  <c r="P13" i="10" s="1"/>
  <c r="N13" i="10"/>
  <c r="K13" i="10"/>
  <c r="J13" i="10"/>
  <c r="L13" i="10" s="1"/>
  <c r="H13" i="10"/>
  <c r="G13" i="10"/>
  <c r="E13" i="10"/>
  <c r="D13" i="10"/>
  <c r="AJ12" i="10"/>
  <c r="AF12" i="10"/>
  <c r="AK12" i="10" s="1"/>
  <c r="AA12" i="10"/>
  <c r="Z12" i="10"/>
  <c r="AB12" i="10" s="1"/>
  <c r="AC12" i="10" s="1"/>
  <c r="X12" i="10"/>
  <c r="T12" i="10"/>
  <c r="P12" i="10"/>
  <c r="Q12" i="10" s="1"/>
  <c r="L12" i="10"/>
  <c r="M12" i="10" s="1"/>
  <c r="I12" i="10"/>
  <c r="F12" i="10"/>
  <c r="AJ11" i="10"/>
  <c r="AF11" i="10"/>
  <c r="AK11" i="10" s="1"/>
  <c r="AA11" i="10"/>
  <c r="AB11" i="10" s="1"/>
  <c r="Z11" i="10"/>
  <c r="X11" i="10"/>
  <c r="T11" i="10"/>
  <c r="P11" i="10"/>
  <c r="L11" i="10"/>
  <c r="I11" i="10"/>
  <c r="F11" i="10"/>
  <c r="M11" i="10" s="1"/>
  <c r="AJ10" i="10"/>
  <c r="AF10" i="10"/>
  <c r="AK10" i="10" s="1"/>
  <c r="AB10" i="10"/>
  <c r="AA10" i="10"/>
  <c r="Z10" i="10"/>
  <c r="X10" i="10"/>
  <c r="T10" i="10"/>
  <c r="P10" i="10"/>
  <c r="L10" i="10"/>
  <c r="I10" i="10"/>
  <c r="AC10" i="10" s="1"/>
  <c r="F10" i="10"/>
  <c r="AJ9" i="10"/>
  <c r="AF9" i="10"/>
  <c r="AK9" i="10" s="1"/>
  <c r="AA9" i="10"/>
  <c r="Z9" i="10"/>
  <c r="X9" i="10"/>
  <c r="U9" i="10"/>
  <c r="T9" i="10"/>
  <c r="P9" i="10"/>
  <c r="L9" i="10"/>
  <c r="I9" i="10"/>
  <c r="F9" i="10"/>
  <c r="Q9" i="10" s="1"/>
  <c r="AI32" i="9"/>
  <c r="AH32" i="9"/>
  <c r="AG32" i="9"/>
  <c r="AE32" i="9"/>
  <c r="AD32" i="9"/>
  <c r="W32" i="9"/>
  <c r="V32" i="9"/>
  <c r="X32" i="9" s="1"/>
  <c r="S32" i="9"/>
  <c r="R32" i="9"/>
  <c r="O32" i="9"/>
  <c r="N32" i="9"/>
  <c r="P32" i="9" s="1"/>
  <c r="K32" i="9"/>
  <c r="J32" i="9"/>
  <c r="H32" i="9"/>
  <c r="G32" i="9"/>
  <c r="I32" i="9" s="1"/>
  <c r="E32" i="9"/>
  <c r="F32" i="9" s="1"/>
  <c r="D32" i="9"/>
  <c r="AI31" i="9"/>
  <c r="AH31" i="9"/>
  <c r="AJ31" i="9" s="1"/>
  <c r="AG31" i="9"/>
  <c r="AE31" i="9"/>
  <c r="AD31" i="9"/>
  <c r="W31" i="9"/>
  <c r="X31" i="9" s="1"/>
  <c r="V31" i="9"/>
  <c r="S31" i="9"/>
  <c r="R31" i="9"/>
  <c r="O31" i="9"/>
  <c r="P31" i="9" s="1"/>
  <c r="N31" i="9"/>
  <c r="K31" i="9"/>
  <c r="J31" i="9"/>
  <c r="Z31" i="9" s="1"/>
  <c r="H31" i="9"/>
  <c r="G31" i="9"/>
  <c r="I31" i="9" s="1"/>
  <c r="E31" i="9"/>
  <c r="D31" i="9"/>
  <c r="AJ30" i="9"/>
  <c r="AF30" i="9"/>
  <c r="AB30" i="9"/>
  <c r="AA30" i="9"/>
  <c r="Z30" i="9"/>
  <c r="X30" i="9"/>
  <c r="T30" i="9"/>
  <c r="P30" i="9"/>
  <c r="L30" i="9"/>
  <c r="I30" i="9"/>
  <c r="F30" i="9"/>
  <c r="M30" i="9" s="1"/>
  <c r="AJ29" i="9"/>
  <c r="AF29" i="9"/>
  <c r="AK29" i="9" s="1"/>
  <c r="AA29" i="9"/>
  <c r="Z29" i="9"/>
  <c r="X29" i="9"/>
  <c r="T29" i="9"/>
  <c r="Q29" i="9"/>
  <c r="P29" i="9"/>
  <c r="L29" i="9"/>
  <c r="I29" i="9"/>
  <c r="Y29" i="9" s="1"/>
  <c r="F29" i="9"/>
  <c r="M29" i="9" s="1"/>
  <c r="AJ28" i="9"/>
  <c r="AF28" i="9"/>
  <c r="AK28" i="9" s="1"/>
  <c r="AA28" i="9"/>
  <c r="Z28" i="9"/>
  <c r="AB28" i="9" s="1"/>
  <c r="X28" i="9"/>
  <c r="T28" i="9"/>
  <c r="P28" i="9"/>
  <c r="L28" i="9"/>
  <c r="I28" i="9"/>
  <c r="F28" i="9"/>
  <c r="AJ27" i="9"/>
  <c r="AF27" i="9"/>
  <c r="AK27" i="9" s="1"/>
  <c r="AA27" i="9"/>
  <c r="Z27" i="9"/>
  <c r="X27" i="9"/>
  <c r="T27" i="9"/>
  <c r="U27" i="9" s="1"/>
  <c r="P27" i="9"/>
  <c r="L27" i="9"/>
  <c r="I27" i="9"/>
  <c r="F27" i="9"/>
  <c r="AK26" i="9"/>
  <c r="AJ26" i="9"/>
  <c r="AF26" i="9"/>
  <c r="AA26" i="9"/>
  <c r="Z26" i="9"/>
  <c r="AB26" i="9" s="1"/>
  <c r="X26" i="9"/>
  <c r="T26" i="9"/>
  <c r="P26" i="9"/>
  <c r="L26" i="9"/>
  <c r="I26" i="9"/>
  <c r="U26" i="9" s="1"/>
  <c r="F26" i="9"/>
  <c r="AI25" i="9"/>
  <c r="AH25" i="9"/>
  <c r="AJ25" i="9" s="1"/>
  <c r="AG25" i="9"/>
  <c r="AE25" i="9"/>
  <c r="AD25" i="9"/>
  <c r="AF25" i="9" s="1"/>
  <c r="W25" i="9"/>
  <c r="V25" i="9"/>
  <c r="S25" i="9"/>
  <c r="R25" i="9"/>
  <c r="T25" i="9" s="1"/>
  <c r="O25" i="9"/>
  <c r="N25" i="9"/>
  <c r="K25" i="9"/>
  <c r="J25" i="9"/>
  <c r="L25" i="9" s="1"/>
  <c r="H25" i="9"/>
  <c r="G25" i="9"/>
  <c r="E25" i="9"/>
  <c r="D25" i="9"/>
  <c r="F25" i="9" s="1"/>
  <c r="AJ24" i="9"/>
  <c r="AF24" i="9"/>
  <c r="AK24" i="9" s="1"/>
  <c r="AA24" i="9"/>
  <c r="AB24" i="9" s="1"/>
  <c r="Z24" i="9"/>
  <c r="X24" i="9"/>
  <c r="T24" i="9"/>
  <c r="P24" i="9"/>
  <c r="Q24" i="9" s="1"/>
  <c r="M24" i="9"/>
  <c r="L24" i="9"/>
  <c r="I24" i="9"/>
  <c r="Y24" i="9" s="1"/>
  <c r="F24" i="9"/>
  <c r="AJ23" i="9"/>
  <c r="AF23" i="9"/>
  <c r="AA23" i="9"/>
  <c r="Z23" i="9"/>
  <c r="X23" i="9"/>
  <c r="T23" i="9"/>
  <c r="P23" i="9"/>
  <c r="L23" i="9"/>
  <c r="I23" i="9"/>
  <c r="Y23" i="9" s="1"/>
  <c r="F23" i="9"/>
  <c r="M23" i="9" s="1"/>
  <c r="AJ22" i="9"/>
  <c r="AF22" i="9"/>
  <c r="AA22" i="9"/>
  <c r="Z22" i="9"/>
  <c r="X22" i="9"/>
  <c r="T22" i="9"/>
  <c r="P22" i="9"/>
  <c r="L22" i="9"/>
  <c r="I22" i="9"/>
  <c r="F22" i="9"/>
  <c r="AJ21" i="9"/>
  <c r="AF21" i="9"/>
  <c r="AA21" i="9"/>
  <c r="Z21" i="9"/>
  <c r="AB21" i="9" s="1"/>
  <c r="X21" i="9"/>
  <c r="T21" i="9"/>
  <c r="U21" i="9" s="1"/>
  <c r="P21" i="9"/>
  <c r="L21" i="9"/>
  <c r="I21" i="9"/>
  <c r="AC21" i="9" s="1"/>
  <c r="F21" i="9"/>
  <c r="Q21" i="9" s="1"/>
  <c r="AJ20" i="9"/>
  <c r="AF20" i="9"/>
  <c r="AK20" i="9" s="1"/>
  <c r="AA20" i="9"/>
  <c r="Z20" i="9"/>
  <c r="AB20" i="9" s="1"/>
  <c r="X20" i="9"/>
  <c r="T20" i="9"/>
  <c r="P20" i="9"/>
  <c r="L20" i="9"/>
  <c r="I20" i="9"/>
  <c r="F20" i="9"/>
  <c r="AK19" i="9"/>
  <c r="AJ19" i="9"/>
  <c r="AF19" i="9"/>
  <c r="AA19" i="9"/>
  <c r="Z19" i="9"/>
  <c r="AB19" i="9" s="1"/>
  <c r="X19" i="9"/>
  <c r="T19" i="9"/>
  <c r="P19" i="9"/>
  <c r="L19" i="9"/>
  <c r="I19" i="9"/>
  <c r="F19" i="9"/>
  <c r="Q19" i="9" s="1"/>
  <c r="AJ18" i="9"/>
  <c r="AF18" i="9"/>
  <c r="AA18" i="9"/>
  <c r="Z18" i="9"/>
  <c r="X18" i="9"/>
  <c r="T18" i="9"/>
  <c r="P18" i="9"/>
  <c r="L18" i="9"/>
  <c r="I18" i="9"/>
  <c r="F18" i="9"/>
  <c r="AJ17" i="9"/>
  <c r="AI17" i="9"/>
  <c r="AH17" i="9"/>
  <c r="AG17" i="9"/>
  <c r="AE17" i="9"/>
  <c r="AF17" i="9" s="1"/>
  <c r="AD17" i="9"/>
  <c r="W17" i="9"/>
  <c r="V17" i="9"/>
  <c r="T17" i="9"/>
  <c r="S17" i="9"/>
  <c r="R17" i="9"/>
  <c r="O17" i="9"/>
  <c r="N17" i="9"/>
  <c r="K17" i="9"/>
  <c r="J17" i="9"/>
  <c r="H17" i="9"/>
  <c r="G17" i="9"/>
  <c r="I17" i="9" s="1"/>
  <c r="E17" i="9"/>
  <c r="D17" i="9"/>
  <c r="F17" i="9" s="1"/>
  <c r="AJ16" i="9"/>
  <c r="AF16" i="9"/>
  <c r="AK16" i="9" s="1"/>
  <c r="AA16" i="9"/>
  <c r="Z16" i="9"/>
  <c r="X16" i="9"/>
  <c r="T16" i="9"/>
  <c r="P16" i="9"/>
  <c r="Q16" i="9" s="1"/>
  <c r="M16" i="9"/>
  <c r="L16" i="9"/>
  <c r="I16" i="9"/>
  <c r="F16" i="9"/>
  <c r="AJ15" i="9"/>
  <c r="AF15" i="9"/>
  <c r="AA15" i="9"/>
  <c r="Z15" i="9"/>
  <c r="AB15" i="9" s="1"/>
  <c r="AC15" i="9" s="1"/>
  <c r="X15" i="9"/>
  <c r="T15" i="9"/>
  <c r="U15" i="9" s="1"/>
  <c r="P15" i="9"/>
  <c r="Q15" i="9" s="1"/>
  <c r="L15" i="9"/>
  <c r="I15" i="9"/>
  <c r="F15" i="9"/>
  <c r="AJ14" i="9"/>
  <c r="AF14" i="9"/>
  <c r="AK14" i="9" s="1"/>
  <c r="AA14" i="9"/>
  <c r="Z14" i="9"/>
  <c r="X14" i="9"/>
  <c r="T14" i="9"/>
  <c r="P14" i="9"/>
  <c r="L14" i="9"/>
  <c r="I14" i="9"/>
  <c r="Y14" i="9" s="1"/>
  <c r="F14" i="9"/>
  <c r="Q14" i="9" s="1"/>
  <c r="AJ13" i="9"/>
  <c r="AF13" i="9"/>
  <c r="AA13" i="9"/>
  <c r="AB13" i="9" s="1"/>
  <c r="Z13" i="9"/>
  <c r="X13" i="9"/>
  <c r="T13" i="9"/>
  <c r="U13" i="9" s="1"/>
  <c r="P13" i="9"/>
  <c r="L13" i="9"/>
  <c r="I13" i="9"/>
  <c r="F13" i="9"/>
  <c r="Q13" i="9" s="1"/>
  <c r="AJ12" i="9"/>
  <c r="AF12" i="9"/>
  <c r="AK12" i="9" s="1"/>
  <c r="AA12" i="9"/>
  <c r="Z12" i="9"/>
  <c r="X12" i="9"/>
  <c r="T12" i="9"/>
  <c r="P12" i="9"/>
  <c r="L12" i="9"/>
  <c r="I12" i="9"/>
  <c r="F12" i="9"/>
  <c r="Q12" i="9" s="1"/>
  <c r="AJ11" i="9"/>
  <c r="AF11" i="9"/>
  <c r="AK11" i="9" s="1"/>
  <c r="AA11" i="9"/>
  <c r="Z11" i="9"/>
  <c r="AB11" i="9" s="1"/>
  <c r="X11" i="9"/>
  <c r="T11" i="9"/>
  <c r="P11" i="9"/>
  <c r="L11" i="9"/>
  <c r="M11" i="9" s="1"/>
  <c r="I11" i="9"/>
  <c r="U11" i="9" s="1"/>
  <c r="F11" i="9"/>
  <c r="Q11" i="9" s="1"/>
  <c r="AJ10" i="9"/>
  <c r="AF10" i="9"/>
  <c r="AK10" i="9" s="1"/>
  <c r="AA10" i="9"/>
  <c r="Z10" i="9"/>
  <c r="X10" i="9"/>
  <c r="U10" i="9"/>
  <c r="T10" i="9"/>
  <c r="P10" i="9"/>
  <c r="Q10" i="9" s="1"/>
  <c r="L10" i="9"/>
  <c r="M10" i="9" s="1"/>
  <c r="I10" i="9"/>
  <c r="Y10" i="9" s="1"/>
  <c r="F10" i="9"/>
  <c r="AJ9" i="9"/>
  <c r="AF9" i="9"/>
  <c r="AA9" i="9"/>
  <c r="AB9" i="9" s="1"/>
  <c r="AC9" i="9" s="1"/>
  <c r="Z9" i="9"/>
  <c r="X9" i="9"/>
  <c r="T9" i="9"/>
  <c r="U9" i="9" s="1"/>
  <c r="P9" i="9"/>
  <c r="L9" i="9"/>
  <c r="I9" i="9"/>
  <c r="F9" i="9"/>
  <c r="M9" i="9" s="1"/>
  <c r="AI41" i="8"/>
  <c r="AH41" i="8"/>
  <c r="AJ41" i="8" s="1"/>
  <c r="AG41" i="8"/>
  <c r="AE41" i="8"/>
  <c r="AD41" i="8"/>
  <c r="W41" i="8"/>
  <c r="V41" i="8"/>
  <c r="X41" i="8" s="1"/>
  <c r="S41" i="8"/>
  <c r="R41" i="8"/>
  <c r="O41" i="8"/>
  <c r="N41" i="8"/>
  <c r="K41" i="8"/>
  <c r="J41" i="8"/>
  <c r="H41" i="8"/>
  <c r="G41" i="8"/>
  <c r="I41" i="8" s="1"/>
  <c r="E41" i="8"/>
  <c r="D41" i="8"/>
  <c r="F41" i="8" s="1"/>
  <c r="AI40" i="8"/>
  <c r="AJ40" i="8" s="1"/>
  <c r="AH40" i="8"/>
  <c r="AG40" i="8"/>
  <c r="AE40" i="8"/>
  <c r="AD40" i="8"/>
  <c r="AF40" i="8" s="1"/>
  <c r="X40" i="8"/>
  <c r="W40" i="8"/>
  <c r="V40" i="8"/>
  <c r="S40" i="8"/>
  <c r="T40" i="8" s="1"/>
  <c r="R40" i="8"/>
  <c r="O40" i="8"/>
  <c r="N40" i="8"/>
  <c r="P40" i="8" s="1"/>
  <c r="K40" i="8"/>
  <c r="L40" i="8" s="1"/>
  <c r="J40" i="8"/>
  <c r="Z40" i="8" s="1"/>
  <c r="H40" i="8"/>
  <c r="I40" i="8" s="1"/>
  <c r="G40" i="8"/>
  <c r="E40" i="8"/>
  <c r="D40" i="8"/>
  <c r="F40" i="8" s="1"/>
  <c r="AK39" i="8"/>
  <c r="AJ39" i="8"/>
  <c r="AF39" i="8"/>
  <c r="AA39" i="8"/>
  <c r="Z39" i="8"/>
  <c r="X39" i="8"/>
  <c r="T39" i="8"/>
  <c r="P39" i="8"/>
  <c r="L39" i="8"/>
  <c r="I39" i="8"/>
  <c r="U39" i="8" s="1"/>
  <c r="F39" i="8"/>
  <c r="Q39" i="8" s="1"/>
  <c r="AJ38" i="8"/>
  <c r="AF38" i="8"/>
  <c r="AA38" i="8"/>
  <c r="Z38" i="8"/>
  <c r="X38" i="8"/>
  <c r="T38" i="8"/>
  <c r="P38" i="8"/>
  <c r="L38" i="8"/>
  <c r="I38" i="8"/>
  <c r="F38" i="8"/>
  <c r="Q38" i="8" s="1"/>
  <c r="AJ37" i="8"/>
  <c r="AF37" i="8"/>
  <c r="AK37" i="8" s="1"/>
  <c r="AA37" i="8"/>
  <c r="Z37" i="8"/>
  <c r="X37" i="8"/>
  <c r="T37" i="8"/>
  <c r="P37" i="8"/>
  <c r="L37" i="8"/>
  <c r="I37" i="8"/>
  <c r="Y37" i="8" s="1"/>
  <c r="F37" i="8"/>
  <c r="Q37" i="8" s="1"/>
  <c r="AJ36" i="8"/>
  <c r="AF36" i="8"/>
  <c r="AA36" i="8"/>
  <c r="AB36" i="8" s="1"/>
  <c r="Z36" i="8"/>
  <c r="X36" i="8"/>
  <c r="T36" i="8"/>
  <c r="AK36" i="8" s="1"/>
  <c r="P36" i="8"/>
  <c r="M36" i="8"/>
  <c r="L36" i="8"/>
  <c r="I36" i="8"/>
  <c r="Y36" i="8" s="1"/>
  <c r="F36" i="8"/>
  <c r="AJ35" i="8"/>
  <c r="AF35" i="8"/>
  <c r="AK35" i="8" s="1"/>
  <c r="AA35" i="8"/>
  <c r="Z35" i="8"/>
  <c r="AB35" i="8" s="1"/>
  <c r="AC35" i="8" s="1"/>
  <c r="X35" i="8"/>
  <c r="T35" i="8"/>
  <c r="P35" i="8"/>
  <c r="L35" i="8"/>
  <c r="I35" i="8"/>
  <c r="Y35" i="8" s="1"/>
  <c r="F35" i="8"/>
  <c r="M35" i="8" s="1"/>
  <c r="AI34" i="8"/>
  <c r="AH34" i="8"/>
  <c r="AG34" i="8"/>
  <c r="AE34" i="8"/>
  <c r="AF34" i="8" s="1"/>
  <c r="AD34" i="8"/>
  <c r="W34" i="8"/>
  <c r="V34" i="8"/>
  <c r="S34" i="8"/>
  <c r="R34" i="8"/>
  <c r="T34" i="8" s="1"/>
  <c r="O34" i="8"/>
  <c r="N34" i="8"/>
  <c r="K34" i="8"/>
  <c r="J34" i="8"/>
  <c r="H34" i="8"/>
  <c r="G34" i="8"/>
  <c r="I34" i="8" s="1"/>
  <c r="E34" i="8"/>
  <c r="D34" i="8"/>
  <c r="AJ33" i="8"/>
  <c r="AF33" i="8"/>
  <c r="AA33" i="8"/>
  <c r="Z33" i="8"/>
  <c r="AB33" i="8" s="1"/>
  <c r="AC33" i="8" s="1"/>
  <c r="X33" i="8"/>
  <c r="U33" i="8"/>
  <c r="T33" i="8"/>
  <c r="AK33" i="8" s="1"/>
  <c r="P33" i="8"/>
  <c r="L33" i="8"/>
  <c r="I33" i="8"/>
  <c r="F33" i="8"/>
  <c r="AK32" i="8"/>
  <c r="AJ32" i="8"/>
  <c r="AF32" i="8"/>
  <c r="AA32" i="8"/>
  <c r="Z32" i="8"/>
  <c r="X32" i="8"/>
  <c r="T32" i="8"/>
  <c r="P32" i="8"/>
  <c r="L32" i="8"/>
  <c r="I32" i="8"/>
  <c r="U32" i="8" s="1"/>
  <c r="F32" i="8"/>
  <c r="Q32" i="8" s="1"/>
  <c r="AJ31" i="8"/>
  <c r="AF31" i="8"/>
  <c r="AA31" i="8"/>
  <c r="Z31" i="8"/>
  <c r="X31" i="8"/>
  <c r="T31" i="8"/>
  <c r="P31" i="8"/>
  <c r="L31" i="8"/>
  <c r="I31" i="8"/>
  <c r="F31" i="8"/>
  <c r="AJ30" i="8"/>
  <c r="AF30" i="8"/>
  <c r="AA30" i="8"/>
  <c r="Z30" i="8"/>
  <c r="X30" i="8"/>
  <c r="T30" i="8"/>
  <c r="AK30" i="8" s="1"/>
  <c r="P30" i="8"/>
  <c r="L30" i="8"/>
  <c r="I30" i="8"/>
  <c r="Y30" i="8" s="1"/>
  <c r="F30" i="8"/>
  <c r="Q30" i="8" s="1"/>
  <c r="AJ29" i="8"/>
  <c r="AF29" i="8"/>
  <c r="AA29" i="8"/>
  <c r="AB29" i="8" s="1"/>
  <c r="Z29" i="8"/>
  <c r="X29" i="8"/>
  <c r="T29" i="8"/>
  <c r="AK29" i="8" s="1"/>
  <c r="P29" i="8"/>
  <c r="M29" i="8"/>
  <c r="L29" i="8"/>
  <c r="I29" i="8"/>
  <c r="Y29" i="8" s="1"/>
  <c r="F29" i="8"/>
  <c r="AJ28" i="8"/>
  <c r="AF28" i="8"/>
  <c r="AK28" i="8" s="1"/>
  <c r="AA28" i="8"/>
  <c r="Z28" i="8"/>
  <c r="AB28" i="8" s="1"/>
  <c r="AC28" i="8" s="1"/>
  <c r="X28" i="8"/>
  <c r="T28" i="8"/>
  <c r="P28" i="8"/>
  <c r="L28" i="8"/>
  <c r="I28" i="8"/>
  <c r="Y28" i="8" s="1"/>
  <c r="F28" i="8"/>
  <c r="M28" i="8" s="1"/>
  <c r="AI27" i="8"/>
  <c r="AH27" i="8"/>
  <c r="AG27" i="8"/>
  <c r="AE27" i="8"/>
  <c r="AF27" i="8" s="1"/>
  <c r="AD27" i="8"/>
  <c r="W27" i="8"/>
  <c r="V27" i="8"/>
  <c r="S27" i="8"/>
  <c r="R27" i="8"/>
  <c r="T27" i="8" s="1"/>
  <c r="O27" i="8"/>
  <c r="N27" i="8"/>
  <c r="K27" i="8"/>
  <c r="J27" i="8"/>
  <c r="H27" i="8"/>
  <c r="G27" i="8"/>
  <c r="I27" i="8" s="1"/>
  <c r="E27" i="8"/>
  <c r="D27" i="8"/>
  <c r="AJ26" i="8"/>
  <c r="AF26" i="8"/>
  <c r="AA26" i="8"/>
  <c r="Z26" i="8"/>
  <c r="AB26" i="8" s="1"/>
  <c r="AC26" i="8" s="1"/>
  <c r="X26" i="8"/>
  <c r="U26" i="8"/>
  <c r="T26" i="8"/>
  <c r="AK26" i="8" s="1"/>
  <c r="P26" i="8"/>
  <c r="L26" i="8"/>
  <c r="I26" i="8"/>
  <c r="F26" i="8"/>
  <c r="AK25" i="8"/>
  <c r="AJ25" i="8"/>
  <c r="AF25" i="8"/>
  <c r="AA25" i="8"/>
  <c r="Z25" i="8"/>
  <c r="X25" i="8"/>
  <c r="T25" i="8"/>
  <c r="P25" i="8"/>
  <c r="L25" i="8"/>
  <c r="I25" i="8"/>
  <c r="U25" i="8" s="1"/>
  <c r="F25" i="8"/>
  <c r="Q25" i="8" s="1"/>
  <c r="AJ24" i="8"/>
  <c r="AF24" i="8"/>
  <c r="AA24" i="8"/>
  <c r="Z24" i="8"/>
  <c r="X24" i="8"/>
  <c r="T24" i="8"/>
  <c r="P24" i="8"/>
  <c r="L24" i="8"/>
  <c r="I24" i="8"/>
  <c r="F24" i="8"/>
  <c r="AJ23" i="8"/>
  <c r="AF23" i="8"/>
  <c r="AA23" i="8"/>
  <c r="Z23" i="8"/>
  <c r="X23" i="8"/>
  <c r="T23" i="8"/>
  <c r="AK23" i="8" s="1"/>
  <c r="P23" i="8"/>
  <c r="L23" i="8"/>
  <c r="I23" i="8"/>
  <c r="Y23" i="8" s="1"/>
  <c r="F23" i="8"/>
  <c r="Q23" i="8" s="1"/>
  <c r="AJ22" i="8"/>
  <c r="AF22" i="8"/>
  <c r="AA22" i="8"/>
  <c r="AB22" i="8" s="1"/>
  <c r="Z22" i="8"/>
  <c r="X22" i="8"/>
  <c r="T22" i="8"/>
  <c r="AK22" i="8" s="1"/>
  <c r="P22" i="8"/>
  <c r="M22" i="8"/>
  <c r="L22" i="8"/>
  <c r="I22" i="8"/>
  <c r="Y22" i="8" s="1"/>
  <c r="F22" i="8"/>
  <c r="AI21" i="8"/>
  <c r="AH21" i="8"/>
  <c r="AJ21" i="8" s="1"/>
  <c r="AG21" i="8"/>
  <c r="AE21" i="8"/>
  <c r="AD21" i="8"/>
  <c r="AF21" i="8" s="1"/>
  <c r="W21" i="8"/>
  <c r="V21" i="8"/>
  <c r="X21" i="8" s="1"/>
  <c r="S21" i="8"/>
  <c r="R21" i="8"/>
  <c r="O21" i="8"/>
  <c r="N21" i="8"/>
  <c r="P21" i="8" s="1"/>
  <c r="K21" i="8"/>
  <c r="AA21" i="8" s="1"/>
  <c r="J21" i="8"/>
  <c r="L21" i="8" s="1"/>
  <c r="H21" i="8"/>
  <c r="I21" i="8" s="1"/>
  <c r="G21" i="8"/>
  <c r="E21" i="8"/>
  <c r="D21" i="8"/>
  <c r="F21" i="8" s="1"/>
  <c r="AJ20" i="8"/>
  <c r="AF20" i="8"/>
  <c r="AK20" i="8" s="1"/>
  <c r="AA20" i="8"/>
  <c r="Z20" i="8"/>
  <c r="X20" i="8"/>
  <c r="T20" i="8"/>
  <c r="P20" i="8"/>
  <c r="M20" i="8"/>
  <c r="L20" i="8"/>
  <c r="I20" i="8"/>
  <c r="F20" i="8"/>
  <c r="AJ19" i="8"/>
  <c r="AF19" i="8"/>
  <c r="AA19" i="8"/>
  <c r="Z19" i="8"/>
  <c r="AB19" i="8" s="1"/>
  <c r="AC19" i="8" s="1"/>
  <c r="X19" i="8"/>
  <c r="T19" i="8"/>
  <c r="U19" i="8" s="1"/>
  <c r="P19" i="8"/>
  <c r="L19" i="8"/>
  <c r="I19" i="8"/>
  <c r="F19" i="8"/>
  <c r="Q19" i="8" s="1"/>
  <c r="AJ18" i="8"/>
  <c r="AF18" i="8"/>
  <c r="AK18" i="8" s="1"/>
  <c r="AA18" i="8"/>
  <c r="AB18" i="8" s="1"/>
  <c r="Z18" i="8"/>
  <c r="X18" i="8"/>
  <c r="T18" i="8"/>
  <c r="P18" i="8"/>
  <c r="L18" i="8"/>
  <c r="I18" i="8"/>
  <c r="U18" i="8" s="1"/>
  <c r="F18" i="8"/>
  <c r="AJ17" i="8"/>
  <c r="AF17" i="8"/>
  <c r="AA17" i="8"/>
  <c r="Z17" i="8"/>
  <c r="AB17" i="8" s="1"/>
  <c r="Y17" i="8"/>
  <c r="X17" i="8"/>
  <c r="T17" i="8"/>
  <c r="P17" i="8"/>
  <c r="Q17" i="8" s="1"/>
  <c r="L17" i="8"/>
  <c r="I17" i="8"/>
  <c r="F17" i="8"/>
  <c r="AJ16" i="8"/>
  <c r="AF16" i="8"/>
  <c r="AK16" i="8" s="1"/>
  <c r="AA16" i="8"/>
  <c r="Z16" i="8"/>
  <c r="X16" i="8"/>
  <c r="T16" i="8"/>
  <c r="P16" i="8"/>
  <c r="L16" i="8"/>
  <c r="I16" i="8"/>
  <c r="Y16" i="8" s="1"/>
  <c r="F16" i="8"/>
  <c r="Q16" i="8" s="1"/>
  <c r="AI15" i="8"/>
  <c r="AJ15" i="8" s="1"/>
  <c r="AH15" i="8"/>
  <c r="AG15" i="8"/>
  <c r="AE15" i="8"/>
  <c r="AD15" i="8"/>
  <c r="AF15" i="8" s="1"/>
  <c r="X15" i="8"/>
  <c r="W15" i="8"/>
  <c r="V15" i="8"/>
  <c r="S15" i="8"/>
  <c r="T15" i="8" s="1"/>
  <c r="R15" i="8"/>
  <c r="O15" i="8"/>
  <c r="N15" i="8"/>
  <c r="P15" i="8" s="1"/>
  <c r="K15" i="8"/>
  <c r="L15" i="8" s="1"/>
  <c r="J15" i="8"/>
  <c r="Z15" i="8" s="1"/>
  <c r="H15" i="8"/>
  <c r="I15" i="8" s="1"/>
  <c r="G15" i="8"/>
  <c r="E15" i="8"/>
  <c r="D15" i="8"/>
  <c r="AJ14" i="8"/>
  <c r="AF14" i="8"/>
  <c r="AK14" i="8" s="1"/>
  <c r="AA14" i="8"/>
  <c r="Z14" i="8"/>
  <c r="X14" i="8"/>
  <c r="T14" i="8"/>
  <c r="P14" i="8"/>
  <c r="L14" i="8"/>
  <c r="I14" i="8"/>
  <c r="F14" i="8"/>
  <c r="Q14" i="8" s="1"/>
  <c r="AJ13" i="8"/>
  <c r="AF13" i="8"/>
  <c r="AA13" i="8"/>
  <c r="AB13" i="8" s="1"/>
  <c r="Z13" i="8"/>
  <c r="X13" i="8"/>
  <c r="T13" i="8"/>
  <c r="U13" i="8" s="1"/>
  <c r="P13" i="8"/>
  <c r="Q13" i="8" s="1"/>
  <c r="M13" i="8"/>
  <c r="L13" i="8"/>
  <c r="I13" i="8"/>
  <c r="F13" i="8"/>
  <c r="AJ12" i="8"/>
  <c r="AF12" i="8"/>
  <c r="AK12" i="8" s="1"/>
  <c r="AA12" i="8"/>
  <c r="Z12" i="8"/>
  <c r="AB12" i="8" s="1"/>
  <c r="AC12" i="8" s="1"/>
  <c r="X12" i="8"/>
  <c r="T12" i="8"/>
  <c r="P12" i="8"/>
  <c r="L12" i="8"/>
  <c r="I12" i="8"/>
  <c r="U12" i="8" s="1"/>
  <c r="F12" i="8"/>
  <c r="Q12" i="8" s="1"/>
  <c r="AK11" i="8"/>
  <c r="AJ11" i="8"/>
  <c r="AF11" i="8"/>
  <c r="AA11" i="8"/>
  <c r="Z11" i="8"/>
  <c r="X11" i="8"/>
  <c r="T11" i="8"/>
  <c r="P11" i="8"/>
  <c r="L11" i="8"/>
  <c r="I11" i="8"/>
  <c r="U11" i="8" s="1"/>
  <c r="F11" i="8"/>
  <c r="AJ10" i="8"/>
  <c r="AF10" i="8"/>
  <c r="AA10" i="8"/>
  <c r="Z10" i="8"/>
  <c r="X10" i="8"/>
  <c r="T10" i="8"/>
  <c r="P10" i="8"/>
  <c r="Q10" i="8" s="1"/>
  <c r="L10" i="8"/>
  <c r="I10" i="8"/>
  <c r="F10" i="8"/>
  <c r="AK9" i="8"/>
  <c r="AJ9" i="8"/>
  <c r="AF9" i="8"/>
  <c r="AA9" i="8"/>
  <c r="Z9" i="8"/>
  <c r="AB9" i="8" s="1"/>
  <c r="AC9" i="8" s="1"/>
  <c r="X9" i="8"/>
  <c r="T9" i="8"/>
  <c r="Q9" i="8"/>
  <c r="P9" i="8"/>
  <c r="L9" i="8"/>
  <c r="M9" i="8" s="1"/>
  <c r="I9" i="8"/>
  <c r="Y9" i="8" s="1"/>
  <c r="F9" i="8"/>
  <c r="AI74" i="7"/>
  <c r="AH74" i="7"/>
  <c r="AG74" i="7"/>
  <c r="AE74" i="7"/>
  <c r="AD74" i="7"/>
  <c r="AF74" i="7" s="1"/>
  <c r="W74" i="7"/>
  <c r="X74" i="7" s="1"/>
  <c r="V74" i="7"/>
  <c r="S74" i="7"/>
  <c r="R74" i="7"/>
  <c r="T74" i="7" s="1"/>
  <c r="O74" i="7"/>
  <c r="N74" i="7"/>
  <c r="P74" i="7" s="1"/>
  <c r="K74" i="7"/>
  <c r="AA74" i="7" s="1"/>
  <c r="J74" i="7"/>
  <c r="I74" i="7"/>
  <c r="H74" i="7"/>
  <c r="G74" i="7"/>
  <c r="E74" i="7"/>
  <c r="D74" i="7"/>
  <c r="AI73" i="7"/>
  <c r="AH73" i="7"/>
  <c r="AG73" i="7"/>
  <c r="AE73" i="7"/>
  <c r="AD73" i="7"/>
  <c r="Z73" i="7"/>
  <c r="W73" i="7"/>
  <c r="V73" i="7"/>
  <c r="X73" i="7" s="1"/>
  <c r="S73" i="7"/>
  <c r="T73" i="7" s="1"/>
  <c r="U73" i="7" s="1"/>
  <c r="R73" i="7"/>
  <c r="O73" i="7"/>
  <c r="N73" i="7"/>
  <c r="P73" i="7" s="1"/>
  <c r="K73" i="7"/>
  <c r="AA73" i="7" s="1"/>
  <c r="J73" i="7"/>
  <c r="I73" i="7"/>
  <c r="Y73" i="7" s="1"/>
  <c r="H73" i="7"/>
  <c r="G73" i="7"/>
  <c r="E73" i="7"/>
  <c r="D73" i="7"/>
  <c r="AJ72" i="7"/>
  <c r="AF72" i="7"/>
  <c r="AK72" i="7" s="1"/>
  <c r="AA72" i="7"/>
  <c r="Z72" i="7"/>
  <c r="X72" i="7"/>
  <c r="Y72" i="7" s="1"/>
  <c r="T72" i="7"/>
  <c r="P72" i="7"/>
  <c r="L72" i="7"/>
  <c r="I72" i="7"/>
  <c r="U72" i="7" s="1"/>
  <c r="F72" i="7"/>
  <c r="AJ71" i="7"/>
  <c r="AF71" i="7"/>
  <c r="AA71" i="7"/>
  <c r="Z71" i="7"/>
  <c r="Y71" i="7"/>
  <c r="X71" i="7"/>
  <c r="T71" i="7"/>
  <c r="AK71" i="7" s="1"/>
  <c r="P71" i="7"/>
  <c r="L71" i="7"/>
  <c r="M71" i="7" s="1"/>
  <c r="I71" i="7"/>
  <c r="F71" i="7"/>
  <c r="AJ70" i="7"/>
  <c r="AF70" i="7"/>
  <c r="AK70" i="7" s="1"/>
  <c r="AA70" i="7"/>
  <c r="Z70" i="7"/>
  <c r="X70" i="7"/>
  <c r="T70" i="7"/>
  <c r="P70" i="7"/>
  <c r="L70" i="7"/>
  <c r="I70" i="7"/>
  <c r="F70" i="7"/>
  <c r="AJ69" i="7"/>
  <c r="AF69" i="7"/>
  <c r="AK69" i="7" s="1"/>
  <c r="AA69" i="7"/>
  <c r="Z69" i="7"/>
  <c r="X69" i="7"/>
  <c r="T69" i="7"/>
  <c r="Q69" i="7"/>
  <c r="P69" i="7"/>
  <c r="M69" i="7"/>
  <c r="L69" i="7"/>
  <c r="I69" i="7"/>
  <c r="Y69" i="7" s="1"/>
  <c r="F69" i="7"/>
  <c r="AJ68" i="7"/>
  <c r="AF68" i="7"/>
  <c r="AA68" i="7"/>
  <c r="AB68" i="7" s="1"/>
  <c r="AC68" i="7" s="1"/>
  <c r="Z68" i="7"/>
  <c r="X68" i="7"/>
  <c r="T68" i="7"/>
  <c r="U68" i="7" s="1"/>
  <c r="P68" i="7"/>
  <c r="L68" i="7"/>
  <c r="I68" i="7"/>
  <c r="F68" i="7"/>
  <c r="M68" i="7" s="1"/>
  <c r="AI67" i="7"/>
  <c r="AH67" i="7"/>
  <c r="AJ67" i="7" s="1"/>
  <c r="AG67" i="7"/>
  <c r="AF67" i="7"/>
  <c r="AE67" i="7"/>
  <c r="AD67" i="7"/>
  <c r="W67" i="7"/>
  <c r="V67" i="7"/>
  <c r="X67" i="7" s="1"/>
  <c r="S67" i="7"/>
  <c r="R67" i="7"/>
  <c r="P67" i="7"/>
  <c r="O67" i="7"/>
  <c r="N67" i="7"/>
  <c r="K67" i="7"/>
  <c r="J67" i="7"/>
  <c r="L67" i="7" s="1"/>
  <c r="H67" i="7"/>
  <c r="G67" i="7"/>
  <c r="I67" i="7" s="1"/>
  <c r="E67" i="7"/>
  <c r="D67" i="7"/>
  <c r="AJ66" i="7"/>
  <c r="AF66" i="7"/>
  <c r="AA66" i="7"/>
  <c r="Z66" i="7"/>
  <c r="X66" i="7"/>
  <c r="T66" i="7"/>
  <c r="P66" i="7"/>
  <c r="L66" i="7"/>
  <c r="I66" i="7"/>
  <c r="F66" i="7"/>
  <c r="AJ65" i="7"/>
  <c r="AF65" i="7"/>
  <c r="AK65" i="7" s="1"/>
  <c r="AA65" i="7"/>
  <c r="Z65" i="7"/>
  <c r="AB65" i="7" s="1"/>
  <c r="X65" i="7"/>
  <c r="T65" i="7"/>
  <c r="P65" i="7"/>
  <c r="L65" i="7"/>
  <c r="I65" i="7"/>
  <c r="F65" i="7"/>
  <c r="Q65" i="7" s="1"/>
  <c r="AJ64" i="7"/>
  <c r="AF64" i="7"/>
  <c r="AA64" i="7"/>
  <c r="Z64" i="7"/>
  <c r="AB64" i="7" s="1"/>
  <c r="X64" i="7"/>
  <c r="Y64" i="7" s="1"/>
  <c r="T64" i="7"/>
  <c r="AK64" i="7" s="1"/>
  <c r="P64" i="7"/>
  <c r="L64" i="7"/>
  <c r="I64" i="7"/>
  <c r="F64" i="7"/>
  <c r="AJ63" i="7"/>
  <c r="AF63" i="7"/>
  <c r="AK63" i="7" s="1"/>
  <c r="AA63" i="7"/>
  <c r="Z63" i="7"/>
  <c r="X63" i="7"/>
  <c r="T63" i="7"/>
  <c r="P63" i="7"/>
  <c r="L63" i="7"/>
  <c r="I63" i="7"/>
  <c r="U63" i="7" s="1"/>
  <c r="F63" i="7"/>
  <c r="Q63" i="7" s="1"/>
  <c r="AJ62" i="7"/>
  <c r="AF62" i="7"/>
  <c r="AA62" i="7"/>
  <c r="Z62" i="7"/>
  <c r="AB62" i="7" s="1"/>
  <c r="X62" i="7"/>
  <c r="T62" i="7"/>
  <c r="P62" i="7"/>
  <c r="Q62" i="7" s="1"/>
  <c r="L62" i="7"/>
  <c r="M62" i="7" s="1"/>
  <c r="I62" i="7"/>
  <c r="F62" i="7"/>
  <c r="AI61" i="7"/>
  <c r="AH61" i="7"/>
  <c r="AJ61" i="7" s="1"/>
  <c r="AG61" i="7"/>
  <c r="AF61" i="7"/>
  <c r="AE61" i="7"/>
  <c r="AD61" i="7"/>
  <c r="X61" i="7"/>
  <c r="W61" i="7"/>
  <c r="V61" i="7"/>
  <c r="S61" i="7"/>
  <c r="AA61" i="7" s="1"/>
  <c r="R61" i="7"/>
  <c r="P61" i="7"/>
  <c r="O61" i="7"/>
  <c r="N61" i="7"/>
  <c r="K61" i="7"/>
  <c r="J61" i="7"/>
  <c r="H61" i="7"/>
  <c r="G61" i="7"/>
  <c r="E61" i="7"/>
  <c r="D61" i="7"/>
  <c r="F61" i="7" s="1"/>
  <c r="Q61" i="7" s="1"/>
  <c r="AJ60" i="7"/>
  <c r="AF60" i="7"/>
  <c r="AB60" i="7"/>
  <c r="AA60" i="7"/>
  <c r="Z60" i="7"/>
  <c r="Y60" i="7"/>
  <c r="X60" i="7"/>
  <c r="T60" i="7"/>
  <c r="P60" i="7"/>
  <c r="L60" i="7"/>
  <c r="I60" i="7"/>
  <c r="F60" i="7"/>
  <c r="AJ59" i="7"/>
  <c r="AF59" i="7"/>
  <c r="AK59" i="7" s="1"/>
  <c r="AA59" i="7"/>
  <c r="Z59" i="7"/>
  <c r="AB59" i="7" s="1"/>
  <c r="X59" i="7"/>
  <c r="T59" i="7"/>
  <c r="P59" i="7"/>
  <c r="L59" i="7"/>
  <c r="I59" i="7"/>
  <c r="U59" i="7" s="1"/>
  <c r="F59" i="7"/>
  <c r="AJ58" i="7"/>
  <c r="AF58" i="7"/>
  <c r="AA58" i="7"/>
  <c r="Z58" i="7"/>
  <c r="X58" i="7"/>
  <c r="T58" i="7"/>
  <c r="U58" i="7" s="1"/>
  <c r="P58" i="7"/>
  <c r="M58" i="7"/>
  <c r="L58" i="7"/>
  <c r="I58" i="7"/>
  <c r="Y58" i="7" s="1"/>
  <c r="F58" i="7"/>
  <c r="AJ57" i="7"/>
  <c r="AF57" i="7"/>
  <c r="AK57" i="7" s="1"/>
  <c r="AA57" i="7"/>
  <c r="AB57" i="7" s="1"/>
  <c r="Z57" i="7"/>
  <c r="X57" i="7"/>
  <c r="T57" i="7"/>
  <c r="P57" i="7"/>
  <c r="L57" i="7"/>
  <c r="I57" i="7"/>
  <c r="Y57" i="7" s="1"/>
  <c r="F57" i="7"/>
  <c r="AK56" i="7"/>
  <c r="AJ56" i="7"/>
  <c r="AF56" i="7"/>
  <c r="AA56" i="7"/>
  <c r="Z56" i="7"/>
  <c r="AB56" i="7" s="1"/>
  <c r="X56" i="7"/>
  <c r="T56" i="7"/>
  <c r="P56" i="7"/>
  <c r="Q56" i="7" s="1"/>
  <c r="L56" i="7"/>
  <c r="M56" i="7" s="1"/>
  <c r="I56" i="7"/>
  <c r="U56" i="7" s="1"/>
  <c r="F56" i="7"/>
  <c r="AJ55" i="7"/>
  <c r="AF55" i="7"/>
  <c r="AA55" i="7"/>
  <c r="Z55" i="7"/>
  <c r="X55" i="7"/>
  <c r="T55" i="7"/>
  <c r="P55" i="7"/>
  <c r="Q55" i="7" s="1"/>
  <c r="L55" i="7"/>
  <c r="M55" i="7" s="1"/>
  <c r="I55" i="7"/>
  <c r="F55" i="7"/>
  <c r="AI54" i="7"/>
  <c r="AH54" i="7"/>
  <c r="AJ54" i="7" s="1"/>
  <c r="AG54" i="7"/>
  <c r="AF54" i="7"/>
  <c r="AE54" i="7"/>
  <c r="AD54" i="7"/>
  <c r="W54" i="7"/>
  <c r="V54" i="7"/>
  <c r="X54" i="7" s="1"/>
  <c r="S54" i="7"/>
  <c r="R54" i="7"/>
  <c r="T54" i="7" s="1"/>
  <c r="P54" i="7"/>
  <c r="O54" i="7"/>
  <c r="N54" i="7"/>
  <c r="K54" i="7"/>
  <c r="AA54" i="7" s="1"/>
  <c r="J54" i="7"/>
  <c r="I54" i="7"/>
  <c r="H54" i="7"/>
  <c r="G54" i="7"/>
  <c r="E54" i="7"/>
  <c r="D54" i="7"/>
  <c r="AJ53" i="7"/>
  <c r="AF53" i="7"/>
  <c r="AK53" i="7" s="1"/>
  <c r="AB53" i="7"/>
  <c r="AA53" i="7"/>
  <c r="Z53" i="7"/>
  <c r="X53" i="7"/>
  <c r="T53" i="7"/>
  <c r="P53" i="7"/>
  <c r="L53" i="7"/>
  <c r="I53" i="7"/>
  <c r="Y53" i="7" s="1"/>
  <c r="F53" i="7"/>
  <c r="M53" i="7" s="1"/>
  <c r="AJ52" i="7"/>
  <c r="AF52" i="7"/>
  <c r="AA52" i="7"/>
  <c r="Z52" i="7"/>
  <c r="AB52" i="7" s="1"/>
  <c r="X52" i="7"/>
  <c r="T52" i="7"/>
  <c r="P52" i="7"/>
  <c r="L52" i="7"/>
  <c r="I52" i="7"/>
  <c r="AC52" i="7" s="1"/>
  <c r="F52" i="7"/>
  <c r="AJ51" i="7"/>
  <c r="AF51" i="7"/>
  <c r="AK51" i="7" s="1"/>
  <c r="AA51" i="7"/>
  <c r="Z51" i="7"/>
  <c r="AB51" i="7" s="1"/>
  <c r="X51" i="7"/>
  <c r="Y51" i="7" s="1"/>
  <c r="T51" i="7"/>
  <c r="P51" i="7"/>
  <c r="L51" i="7"/>
  <c r="I51" i="7"/>
  <c r="F51" i="7"/>
  <c r="Q51" i="7" s="1"/>
  <c r="AJ50" i="7"/>
  <c r="AF50" i="7"/>
  <c r="AK50" i="7" s="1"/>
  <c r="AB50" i="7"/>
  <c r="AA50" i="7"/>
  <c r="Z50" i="7"/>
  <c r="X50" i="7"/>
  <c r="T50" i="7"/>
  <c r="P50" i="7"/>
  <c r="L50" i="7"/>
  <c r="I50" i="7"/>
  <c r="F50" i="7"/>
  <c r="Q50" i="7" s="1"/>
  <c r="AJ49" i="7"/>
  <c r="AF49" i="7"/>
  <c r="AA49" i="7"/>
  <c r="Z49" i="7"/>
  <c r="Y49" i="7"/>
  <c r="X49" i="7"/>
  <c r="T49" i="7"/>
  <c r="AK49" i="7" s="1"/>
  <c r="P49" i="7"/>
  <c r="L49" i="7"/>
  <c r="I49" i="7"/>
  <c r="U49" i="7" s="1"/>
  <c r="F49" i="7"/>
  <c r="Q49" i="7" s="1"/>
  <c r="AI48" i="7"/>
  <c r="AH48" i="7"/>
  <c r="AG48" i="7"/>
  <c r="AF48" i="7"/>
  <c r="AE48" i="7"/>
  <c r="AD48" i="7"/>
  <c r="W48" i="7"/>
  <c r="X48" i="7" s="1"/>
  <c r="V48" i="7"/>
  <c r="S48" i="7"/>
  <c r="R48" i="7"/>
  <c r="O48" i="7"/>
  <c r="P48" i="7" s="1"/>
  <c r="N48" i="7"/>
  <c r="K48" i="7"/>
  <c r="J48" i="7"/>
  <c r="H48" i="7"/>
  <c r="G48" i="7"/>
  <c r="F48" i="7"/>
  <c r="E48" i="7"/>
  <c r="D48" i="7"/>
  <c r="AK47" i="7"/>
  <c r="AJ47" i="7"/>
  <c r="AF47" i="7"/>
  <c r="AA47" i="7"/>
  <c r="Z47" i="7"/>
  <c r="AB47" i="7" s="1"/>
  <c r="AC47" i="7" s="1"/>
  <c r="X47" i="7"/>
  <c r="T47" i="7"/>
  <c r="P47" i="7"/>
  <c r="L47" i="7"/>
  <c r="I47" i="7"/>
  <c r="U47" i="7" s="1"/>
  <c r="F47" i="7"/>
  <c r="M47" i="7" s="1"/>
  <c r="AJ46" i="7"/>
  <c r="AF46" i="7"/>
  <c r="AA46" i="7"/>
  <c r="Z46" i="7"/>
  <c r="AB46" i="7" s="1"/>
  <c r="X46" i="7"/>
  <c r="Y46" i="7" s="1"/>
  <c r="U46" i="7"/>
  <c r="T46" i="7"/>
  <c r="AK46" i="7" s="1"/>
  <c r="P46" i="7"/>
  <c r="L46" i="7"/>
  <c r="I46" i="7"/>
  <c r="F46" i="7"/>
  <c r="AJ45" i="7"/>
  <c r="AF45" i="7"/>
  <c r="AA45" i="7"/>
  <c r="Z45" i="7"/>
  <c r="X45" i="7"/>
  <c r="T45" i="7"/>
  <c r="P45" i="7"/>
  <c r="L45" i="7"/>
  <c r="I45" i="7"/>
  <c r="F45" i="7"/>
  <c r="AJ44" i="7"/>
  <c r="AF44" i="7"/>
  <c r="AA44" i="7"/>
  <c r="Z44" i="7"/>
  <c r="X44" i="7"/>
  <c r="T44" i="7"/>
  <c r="AK44" i="7" s="1"/>
  <c r="P44" i="7"/>
  <c r="L44" i="7"/>
  <c r="M44" i="7" s="1"/>
  <c r="I44" i="7"/>
  <c r="F44" i="7"/>
  <c r="Q44" i="7" s="1"/>
  <c r="AJ43" i="7"/>
  <c r="AF43" i="7"/>
  <c r="AA43" i="7"/>
  <c r="Z43" i="7"/>
  <c r="Y43" i="7"/>
  <c r="X43" i="7"/>
  <c r="T43" i="7"/>
  <c r="AK43" i="7" s="1"/>
  <c r="P43" i="7"/>
  <c r="L43" i="7"/>
  <c r="I43" i="7"/>
  <c r="F43" i="7"/>
  <c r="Q43" i="7" s="1"/>
  <c r="AJ42" i="7"/>
  <c r="AF42" i="7"/>
  <c r="AK42" i="7" s="1"/>
  <c r="AA42" i="7"/>
  <c r="Z42" i="7"/>
  <c r="X42" i="7"/>
  <c r="T42" i="7"/>
  <c r="P42" i="7"/>
  <c r="L42" i="7"/>
  <c r="M42" i="7" s="1"/>
  <c r="I42" i="7"/>
  <c r="Y42" i="7" s="1"/>
  <c r="F42" i="7"/>
  <c r="AI41" i="7"/>
  <c r="AH41" i="7"/>
  <c r="AG41" i="7"/>
  <c r="AE41" i="7"/>
  <c r="AD41" i="7"/>
  <c r="AF41" i="7" s="1"/>
  <c r="AK41" i="7" s="1"/>
  <c r="X41" i="7"/>
  <c r="W41" i="7"/>
  <c r="V41" i="7"/>
  <c r="S41" i="7"/>
  <c r="R41" i="7"/>
  <c r="T41" i="7" s="1"/>
  <c r="O41" i="7"/>
  <c r="N41" i="7"/>
  <c r="Z41" i="7" s="1"/>
  <c r="K41" i="7"/>
  <c r="J41" i="7"/>
  <c r="H41" i="7"/>
  <c r="G41" i="7"/>
  <c r="E41" i="7"/>
  <c r="D41" i="7"/>
  <c r="F41" i="7" s="1"/>
  <c r="AJ40" i="7"/>
  <c r="AF40" i="7"/>
  <c r="AB40" i="7"/>
  <c r="AA40" i="7"/>
  <c r="Z40" i="7"/>
  <c r="X40" i="7"/>
  <c r="T40" i="7"/>
  <c r="U40" i="7" s="1"/>
  <c r="P40" i="7"/>
  <c r="L40" i="7"/>
  <c r="I40" i="7"/>
  <c r="Y40" i="7" s="1"/>
  <c r="F40" i="7"/>
  <c r="AJ39" i="7"/>
  <c r="AF39" i="7"/>
  <c r="AA39" i="7"/>
  <c r="Z39" i="7"/>
  <c r="AB39" i="7" s="1"/>
  <c r="Y39" i="7"/>
  <c r="X39" i="7"/>
  <c r="T39" i="7"/>
  <c r="P39" i="7"/>
  <c r="L39" i="7"/>
  <c r="I39" i="7"/>
  <c r="F39" i="7"/>
  <c r="M39" i="7" s="1"/>
  <c r="AJ38" i="7"/>
  <c r="AF38" i="7"/>
  <c r="AK38" i="7" s="1"/>
  <c r="AA38" i="7"/>
  <c r="Z38" i="7"/>
  <c r="X38" i="7"/>
  <c r="T38" i="7"/>
  <c r="P38" i="7"/>
  <c r="L38" i="7"/>
  <c r="I38" i="7"/>
  <c r="U38" i="7" s="1"/>
  <c r="F38" i="7"/>
  <c r="AJ37" i="7"/>
  <c r="AF37" i="7"/>
  <c r="AA37" i="7"/>
  <c r="Z37" i="7"/>
  <c r="X37" i="7"/>
  <c r="T37" i="7"/>
  <c r="AK37" i="7" s="1"/>
  <c r="P37" i="7"/>
  <c r="L37" i="7"/>
  <c r="I37" i="7"/>
  <c r="Y37" i="7" s="1"/>
  <c r="F37" i="7"/>
  <c r="Q37" i="7" s="1"/>
  <c r="AJ36" i="7"/>
  <c r="AI36" i="7"/>
  <c r="AH36" i="7"/>
  <c r="AG36" i="7"/>
  <c r="AE36" i="7"/>
  <c r="AD36" i="7"/>
  <c r="AF36" i="7" s="1"/>
  <c r="W36" i="7"/>
  <c r="V36" i="7"/>
  <c r="T36" i="7"/>
  <c r="S36" i="7"/>
  <c r="R36" i="7"/>
  <c r="O36" i="7"/>
  <c r="N36" i="7"/>
  <c r="K36" i="7"/>
  <c r="J36" i="7"/>
  <c r="L36" i="7" s="1"/>
  <c r="H36" i="7"/>
  <c r="G36" i="7"/>
  <c r="F36" i="7"/>
  <c r="E36" i="7"/>
  <c r="D36" i="7"/>
  <c r="AJ35" i="7"/>
  <c r="AF35" i="7"/>
  <c r="AK35" i="7" s="1"/>
  <c r="AA35" i="7"/>
  <c r="Z35" i="7"/>
  <c r="AB35" i="7" s="1"/>
  <c r="X35" i="7"/>
  <c r="T35" i="7"/>
  <c r="P35" i="7"/>
  <c r="L35" i="7"/>
  <c r="I35" i="7"/>
  <c r="Y35" i="7" s="1"/>
  <c r="F35" i="7"/>
  <c r="Q35" i="7" s="1"/>
  <c r="AJ34" i="7"/>
  <c r="AF34" i="7"/>
  <c r="AA34" i="7"/>
  <c r="AB34" i="7" s="1"/>
  <c r="Z34" i="7"/>
  <c r="X34" i="7"/>
  <c r="T34" i="7"/>
  <c r="P34" i="7"/>
  <c r="Q34" i="7" s="1"/>
  <c r="M34" i="7"/>
  <c r="L34" i="7"/>
  <c r="I34" i="7"/>
  <c r="Y34" i="7" s="1"/>
  <c r="F34" i="7"/>
  <c r="AJ33" i="7"/>
  <c r="AF33" i="7"/>
  <c r="AK33" i="7" s="1"/>
  <c r="AB33" i="7"/>
  <c r="AA33" i="7"/>
  <c r="Z33" i="7"/>
  <c r="X33" i="7"/>
  <c r="T33" i="7"/>
  <c r="P33" i="7"/>
  <c r="L33" i="7"/>
  <c r="I33" i="7"/>
  <c r="AC33" i="7" s="1"/>
  <c r="F33" i="7"/>
  <c r="M33" i="7" s="1"/>
  <c r="AJ32" i="7"/>
  <c r="AF32" i="7"/>
  <c r="AA32" i="7"/>
  <c r="Z32" i="7"/>
  <c r="AB32" i="7" s="1"/>
  <c r="X32" i="7"/>
  <c r="Y32" i="7" s="1"/>
  <c r="T32" i="7"/>
  <c r="U32" i="7" s="1"/>
  <c r="P32" i="7"/>
  <c r="L32" i="7"/>
  <c r="I32" i="7"/>
  <c r="F32" i="7"/>
  <c r="M32" i="7" s="1"/>
  <c r="AJ31" i="7"/>
  <c r="AF31" i="7"/>
  <c r="AA31" i="7"/>
  <c r="Z31" i="7"/>
  <c r="AB31" i="7" s="1"/>
  <c r="X31" i="7"/>
  <c r="T31" i="7"/>
  <c r="P31" i="7"/>
  <c r="L31" i="7"/>
  <c r="I31" i="7"/>
  <c r="F31" i="7"/>
  <c r="AI30" i="7"/>
  <c r="AJ30" i="7" s="1"/>
  <c r="AH30" i="7"/>
  <c r="AG30" i="7"/>
  <c r="AE30" i="7"/>
  <c r="AD30" i="7"/>
  <c r="AF30" i="7" s="1"/>
  <c r="W30" i="7"/>
  <c r="V30" i="7"/>
  <c r="X30" i="7" s="1"/>
  <c r="S30" i="7"/>
  <c r="T30" i="7" s="1"/>
  <c r="R30" i="7"/>
  <c r="O30" i="7"/>
  <c r="N30" i="7"/>
  <c r="P30" i="7" s="1"/>
  <c r="L30" i="7"/>
  <c r="K30" i="7"/>
  <c r="J30" i="7"/>
  <c r="H30" i="7"/>
  <c r="G30" i="7"/>
  <c r="I30" i="7" s="1"/>
  <c r="E30" i="7"/>
  <c r="D30" i="7"/>
  <c r="AJ29" i="7"/>
  <c r="AF29" i="7"/>
  <c r="AK29" i="7" s="1"/>
  <c r="AA29" i="7"/>
  <c r="Z29" i="7"/>
  <c r="X29" i="7"/>
  <c r="T29" i="7"/>
  <c r="P29" i="7"/>
  <c r="L29" i="7"/>
  <c r="I29" i="7"/>
  <c r="U29" i="7" s="1"/>
  <c r="F29" i="7"/>
  <c r="Q29" i="7" s="1"/>
  <c r="AJ28" i="7"/>
  <c r="AF28" i="7"/>
  <c r="AA28" i="7"/>
  <c r="Z28" i="7"/>
  <c r="AB28" i="7" s="1"/>
  <c r="AC28" i="7" s="1"/>
  <c r="X28" i="7"/>
  <c r="T28" i="7"/>
  <c r="Q28" i="7"/>
  <c r="P28" i="7"/>
  <c r="M28" i="7"/>
  <c r="L28" i="7"/>
  <c r="I28" i="7"/>
  <c r="F28" i="7"/>
  <c r="AJ27" i="7"/>
  <c r="AF27" i="7"/>
  <c r="AK27" i="7" s="1"/>
  <c r="AA27" i="7"/>
  <c r="AB27" i="7" s="1"/>
  <c r="Z27" i="7"/>
  <c r="X27" i="7"/>
  <c r="T27" i="7"/>
  <c r="P27" i="7"/>
  <c r="M27" i="7"/>
  <c r="L27" i="7"/>
  <c r="I27" i="7"/>
  <c r="Y27" i="7" s="1"/>
  <c r="F27" i="7"/>
  <c r="Q27" i="7" s="1"/>
  <c r="AJ26" i="7"/>
  <c r="AF26" i="7"/>
  <c r="AA26" i="7"/>
  <c r="Z26" i="7"/>
  <c r="AB26" i="7" s="1"/>
  <c r="X26" i="7"/>
  <c r="T26" i="7"/>
  <c r="U26" i="7" s="1"/>
  <c r="P26" i="7"/>
  <c r="L26" i="7"/>
  <c r="I26" i="7"/>
  <c r="F26" i="7"/>
  <c r="M26" i="7" s="1"/>
  <c r="AI25" i="7"/>
  <c r="AH25" i="7"/>
  <c r="AJ25" i="7" s="1"/>
  <c r="AG25" i="7"/>
  <c r="AE25" i="7"/>
  <c r="AD25" i="7"/>
  <c r="W25" i="7"/>
  <c r="V25" i="7"/>
  <c r="X25" i="7" s="1"/>
  <c r="S25" i="7"/>
  <c r="R25" i="7"/>
  <c r="T25" i="7" s="1"/>
  <c r="O25" i="7"/>
  <c r="N25" i="7"/>
  <c r="K25" i="7"/>
  <c r="AA25" i="7" s="1"/>
  <c r="J25" i="7"/>
  <c r="L25" i="7" s="1"/>
  <c r="H25" i="7"/>
  <c r="G25" i="7"/>
  <c r="I25" i="7" s="1"/>
  <c r="Y25" i="7" s="1"/>
  <c r="E25" i="7"/>
  <c r="D25" i="7"/>
  <c r="AJ24" i="7"/>
  <c r="AF24" i="7"/>
  <c r="AA24" i="7"/>
  <c r="Z24" i="7"/>
  <c r="X24" i="7"/>
  <c r="Y24" i="7" s="1"/>
  <c r="T24" i="7"/>
  <c r="AK24" i="7" s="1"/>
  <c r="P24" i="7"/>
  <c r="L24" i="7"/>
  <c r="I24" i="7"/>
  <c r="F24" i="7"/>
  <c r="AJ23" i="7"/>
  <c r="AF23" i="7"/>
  <c r="AK23" i="7" s="1"/>
  <c r="AA23" i="7"/>
  <c r="AB23" i="7" s="1"/>
  <c r="Z23" i="7"/>
  <c r="X23" i="7"/>
  <c r="T23" i="7"/>
  <c r="P23" i="7"/>
  <c r="L23" i="7"/>
  <c r="I23" i="7"/>
  <c r="F23" i="7"/>
  <c r="AJ22" i="7"/>
  <c r="AF22" i="7"/>
  <c r="AA22" i="7"/>
  <c r="Z22" i="7"/>
  <c r="AB22" i="7" s="1"/>
  <c r="X22" i="7"/>
  <c r="Y22" i="7" s="1"/>
  <c r="T22" i="7"/>
  <c r="AK22" i="7" s="1"/>
  <c r="P22" i="7"/>
  <c r="L22" i="7"/>
  <c r="I22" i="7"/>
  <c r="F22" i="7"/>
  <c r="Q22" i="7" s="1"/>
  <c r="AJ21" i="7"/>
  <c r="AF21" i="7"/>
  <c r="AK21" i="7" s="1"/>
  <c r="AA21" i="7"/>
  <c r="Z21" i="7"/>
  <c r="AB21" i="7" s="1"/>
  <c r="X21" i="7"/>
  <c r="T21" i="7"/>
  <c r="P21" i="7"/>
  <c r="M21" i="7"/>
  <c r="L21" i="7"/>
  <c r="I21" i="7"/>
  <c r="Y21" i="7" s="1"/>
  <c r="F21" i="7"/>
  <c r="AJ20" i="7"/>
  <c r="AF20" i="7"/>
  <c r="AA20" i="7"/>
  <c r="Z20" i="7"/>
  <c r="X20" i="7"/>
  <c r="T20" i="7"/>
  <c r="U20" i="7" s="1"/>
  <c r="P20" i="7"/>
  <c r="Q20" i="7" s="1"/>
  <c r="M20" i="7"/>
  <c r="L20" i="7"/>
  <c r="I20" i="7"/>
  <c r="F20" i="7"/>
  <c r="AJ19" i="7"/>
  <c r="AF19" i="7"/>
  <c r="AK19" i="7" s="1"/>
  <c r="AA19" i="7"/>
  <c r="AB19" i="7" s="1"/>
  <c r="AC19" i="7" s="1"/>
  <c r="Z19" i="7"/>
  <c r="X19" i="7"/>
  <c r="T19" i="7"/>
  <c r="P19" i="7"/>
  <c r="L19" i="7"/>
  <c r="I19" i="7"/>
  <c r="Y19" i="7" s="1"/>
  <c r="F19" i="7"/>
  <c r="AJ18" i="7"/>
  <c r="AF18" i="7"/>
  <c r="AA18" i="7"/>
  <c r="Z18" i="7"/>
  <c r="AB18" i="7" s="1"/>
  <c r="X18" i="7"/>
  <c r="T18" i="7"/>
  <c r="P18" i="7"/>
  <c r="L18" i="7"/>
  <c r="I18" i="7"/>
  <c r="F18" i="7"/>
  <c r="M18" i="7" s="1"/>
  <c r="AJ17" i="7"/>
  <c r="AF17" i="7"/>
  <c r="AK17" i="7" s="1"/>
  <c r="AA17" i="7"/>
  <c r="Z17" i="7"/>
  <c r="AB17" i="7" s="1"/>
  <c r="X17" i="7"/>
  <c r="T17" i="7"/>
  <c r="P17" i="7"/>
  <c r="L17" i="7"/>
  <c r="I17" i="7"/>
  <c r="F17" i="7"/>
  <c r="AI16" i="7"/>
  <c r="AJ16" i="7" s="1"/>
  <c r="AH16" i="7"/>
  <c r="AG16" i="7"/>
  <c r="AE16" i="7"/>
  <c r="AD16" i="7"/>
  <c r="AF16" i="7" s="1"/>
  <c r="AK16" i="7" s="1"/>
  <c r="W16" i="7"/>
  <c r="V16" i="7"/>
  <c r="T16" i="7"/>
  <c r="S16" i="7"/>
  <c r="R16" i="7"/>
  <c r="O16" i="7"/>
  <c r="N16" i="7"/>
  <c r="P16" i="7" s="1"/>
  <c r="L16" i="7"/>
  <c r="K16" i="7"/>
  <c r="J16" i="7"/>
  <c r="Z16" i="7" s="1"/>
  <c r="H16" i="7"/>
  <c r="G16" i="7"/>
  <c r="E16" i="7"/>
  <c r="D16" i="7"/>
  <c r="F16" i="7" s="1"/>
  <c r="AJ15" i="7"/>
  <c r="AF15" i="7"/>
  <c r="AK15" i="7" s="1"/>
  <c r="AB15" i="7"/>
  <c r="AC15" i="7" s="1"/>
  <c r="AA15" i="7"/>
  <c r="Z15" i="7"/>
  <c r="X15" i="7"/>
  <c r="T15" i="7"/>
  <c r="P15" i="7"/>
  <c r="Q15" i="7" s="1"/>
  <c r="L15" i="7"/>
  <c r="M15" i="7" s="1"/>
  <c r="I15" i="7"/>
  <c r="U15" i="7" s="1"/>
  <c r="F15" i="7"/>
  <c r="AJ14" i="7"/>
  <c r="AF14" i="7"/>
  <c r="AA14" i="7"/>
  <c r="Z14" i="7"/>
  <c r="X14" i="7"/>
  <c r="T14" i="7"/>
  <c r="P14" i="7"/>
  <c r="L14" i="7"/>
  <c r="I14" i="7"/>
  <c r="F14" i="7"/>
  <c r="AJ13" i="7"/>
  <c r="AF13" i="7"/>
  <c r="AK13" i="7" s="1"/>
  <c r="AA13" i="7"/>
  <c r="Z13" i="7"/>
  <c r="X13" i="7"/>
  <c r="T13" i="7"/>
  <c r="Q13" i="7"/>
  <c r="P13" i="7"/>
  <c r="M13" i="7"/>
  <c r="L13" i="7"/>
  <c r="I13" i="7"/>
  <c r="Y13" i="7" s="1"/>
  <c r="F13" i="7"/>
  <c r="AJ12" i="7"/>
  <c r="AF12" i="7"/>
  <c r="AA12" i="7"/>
  <c r="Z12" i="7"/>
  <c r="AB12" i="7" s="1"/>
  <c r="AC12" i="7" s="1"/>
  <c r="X12" i="7"/>
  <c r="T12" i="7"/>
  <c r="P12" i="7"/>
  <c r="L12" i="7"/>
  <c r="I12" i="7"/>
  <c r="U12" i="7" s="1"/>
  <c r="F12" i="7"/>
  <c r="M12" i="7" s="1"/>
  <c r="AJ11" i="7"/>
  <c r="AF11" i="7"/>
  <c r="AA11" i="7"/>
  <c r="Z11" i="7"/>
  <c r="AB11" i="7" s="1"/>
  <c r="X11" i="7"/>
  <c r="Y11" i="7" s="1"/>
  <c r="T11" i="7"/>
  <c r="AK11" i="7" s="1"/>
  <c r="P11" i="7"/>
  <c r="L11" i="7"/>
  <c r="I11" i="7"/>
  <c r="F11" i="7"/>
  <c r="AI10" i="7"/>
  <c r="AH10" i="7"/>
  <c r="AJ10" i="7" s="1"/>
  <c r="AG10" i="7"/>
  <c r="AE10" i="7"/>
  <c r="AD10" i="7"/>
  <c r="AF10" i="7" s="1"/>
  <c r="W10" i="7"/>
  <c r="V10" i="7"/>
  <c r="S10" i="7"/>
  <c r="R10" i="7"/>
  <c r="O10" i="7"/>
  <c r="N10" i="7"/>
  <c r="K10" i="7"/>
  <c r="L10" i="7" s="1"/>
  <c r="J10" i="7"/>
  <c r="H10" i="7"/>
  <c r="G10" i="7"/>
  <c r="I10" i="7" s="1"/>
  <c r="E10" i="7"/>
  <c r="D10" i="7"/>
  <c r="F10" i="7" s="1"/>
  <c r="AK9" i="7"/>
  <c r="AJ9" i="7"/>
  <c r="AF9" i="7"/>
  <c r="AA9" i="7"/>
  <c r="Z9" i="7"/>
  <c r="AB9" i="7" s="1"/>
  <c r="X9" i="7"/>
  <c r="T9" i="7"/>
  <c r="P9" i="7"/>
  <c r="L9" i="7"/>
  <c r="I9" i="7"/>
  <c r="F9" i="7"/>
  <c r="AI23" i="6"/>
  <c r="AH23" i="6"/>
  <c r="AJ23" i="6" s="1"/>
  <c r="AG23" i="6"/>
  <c r="AE23" i="6"/>
  <c r="AD23" i="6"/>
  <c r="W23" i="6"/>
  <c r="X23" i="6" s="1"/>
  <c r="V23" i="6"/>
  <c r="S23" i="6"/>
  <c r="R23" i="6"/>
  <c r="O23" i="6"/>
  <c r="N23" i="6"/>
  <c r="K23" i="6"/>
  <c r="AA23" i="6" s="1"/>
  <c r="J23" i="6"/>
  <c r="L23" i="6" s="1"/>
  <c r="H23" i="6"/>
  <c r="G23" i="6"/>
  <c r="E23" i="6"/>
  <c r="D23" i="6"/>
  <c r="AI22" i="6"/>
  <c r="AH22" i="6"/>
  <c r="AJ22" i="6" s="1"/>
  <c r="AG22" i="6"/>
  <c r="AE22" i="6"/>
  <c r="AD22" i="6"/>
  <c r="W22" i="6"/>
  <c r="V22" i="6"/>
  <c r="S22" i="6"/>
  <c r="R22" i="6"/>
  <c r="O22" i="6"/>
  <c r="N22" i="6"/>
  <c r="K22" i="6"/>
  <c r="AA22" i="6" s="1"/>
  <c r="J22" i="6"/>
  <c r="Z22" i="6" s="1"/>
  <c r="I22" i="6"/>
  <c r="H22" i="6"/>
  <c r="G22" i="6"/>
  <c r="E22" i="6"/>
  <c r="D22" i="6"/>
  <c r="F22" i="6" s="1"/>
  <c r="AJ21" i="6"/>
  <c r="AF21" i="6"/>
  <c r="AK21" i="6" s="1"/>
  <c r="AA21" i="6"/>
  <c r="Z21" i="6"/>
  <c r="X21" i="6"/>
  <c r="T21" i="6"/>
  <c r="P21" i="6"/>
  <c r="L21" i="6"/>
  <c r="I21" i="6"/>
  <c r="Y21" i="6" s="1"/>
  <c r="F21" i="6"/>
  <c r="M21" i="6" s="1"/>
  <c r="AJ20" i="6"/>
  <c r="AF20" i="6"/>
  <c r="AA20" i="6"/>
  <c r="Z20" i="6"/>
  <c r="AB20" i="6" s="1"/>
  <c r="X20" i="6"/>
  <c r="T20" i="6"/>
  <c r="U20" i="6" s="1"/>
  <c r="P20" i="6"/>
  <c r="L20" i="6"/>
  <c r="I20" i="6"/>
  <c r="AC20" i="6" s="1"/>
  <c r="F20" i="6"/>
  <c r="AJ19" i="6"/>
  <c r="AF19" i="6"/>
  <c r="AK19" i="6" s="1"/>
  <c r="AA19" i="6"/>
  <c r="Z19" i="6"/>
  <c r="AB19" i="6" s="1"/>
  <c r="X19" i="6"/>
  <c r="T19" i="6"/>
  <c r="P19" i="6"/>
  <c r="L19" i="6"/>
  <c r="I19" i="6"/>
  <c r="F19" i="6"/>
  <c r="Q19" i="6" s="1"/>
  <c r="AJ18" i="6"/>
  <c r="AF18" i="6"/>
  <c r="AK18" i="6" s="1"/>
  <c r="AA18" i="6"/>
  <c r="Z18" i="6"/>
  <c r="X18" i="6"/>
  <c r="T18" i="6"/>
  <c r="P18" i="6"/>
  <c r="Q18" i="6" s="1"/>
  <c r="L18" i="6"/>
  <c r="I18" i="6"/>
  <c r="U18" i="6" s="1"/>
  <c r="F18" i="6"/>
  <c r="AI17" i="6"/>
  <c r="AH17" i="6"/>
  <c r="AG17" i="6"/>
  <c r="AE17" i="6"/>
  <c r="AD17" i="6"/>
  <c r="W17" i="6"/>
  <c r="V17" i="6"/>
  <c r="S17" i="6"/>
  <c r="R17" i="6"/>
  <c r="T17" i="6" s="1"/>
  <c r="O17" i="6"/>
  <c r="P17" i="6" s="1"/>
  <c r="N17" i="6"/>
  <c r="K17" i="6"/>
  <c r="J17" i="6"/>
  <c r="L17" i="6" s="1"/>
  <c r="H17" i="6"/>
  <c r="G17" i="6"/>
  <c r="I17" i="6" s="1"/>
  <c r="E17" i="6"/>
  <c r="D17" i="6"/>
  <c r="F17" i="6" s="1"/>
  <c r="AJ16" i="6"/>
  <c r="AF16" i="6"/>
  <c r="AA16" i="6"/>
  <c r="Z16" i="6"/>
  <c r="X16" i="6"/>
  <c r="T16" i="6"/>
  <c r="U16" i="6" s="1"/>
  <c r="P16" i="6"/>
  <c r="Q16" i="6" s="1"/>
  <c r="L16" i="6"/>
  <c r="I16" i="6"/>
  <c r="F16" i="6"/>
  <c r="AJ15" i="6"/>
  <c r="AF15" i="6"/>
  <c r="AK15" i="6" s="1"/>
  <c r="AA15" i="6"/>
  <c r="Z15" i="6"/>
  <c r="X15" i="6"/>
  <c r="T15" i="6"/>
  <c r="P15" i="6"/>
  <c r="L15" i="6"/>
  <c r="I15" i="6"/>
  <c r="F15" i="6"/>
  <c r="AJ14" i="6"/>
  <c r="AF14" i="6"/>
  <c r="AK14" i="6" s="1"/>
  <c r="AA14" i="6"/>
  <c r="Z14" i="6"/>
  <c r="X14" i="6"/>
  <c r="T14" i="6"/>
  <c r="P14" i="6"/>
  <c r="L14" i="6"/>
  <c r="I14" i="6"/>
  <c r="Y14" i="6" s="1"/>
  <c r="F14" i="6"/>
  <c r="AJ13" i="6"/>
  <c r="AF13" i="6"/>
  <c r="AA13" i="6"/>
  <c r="Z13" i="6"/>
  <c r="X13" i="6"/>
  <c r="U13" i="6"/>
  <c r="T13" i="6"/>
  <c r="AK13" i="6" s="1"/>
  <c r="P13" i="6"/>
  <c r="L13" i="6"/>
  <c r="I13" i="6"/>
  <c r="F13" i="6"/>
  <c r="Q13" i="6" s="1"/>
  <c r="AI12" i="6"/>
  <c r="AH12" i="6"/>
  <c r="AJ12" i="6" s="1"/>
  <c r="AG12" i="6"/>
  <c r="AE12" i="6"/>
  <c r="AD12" i="6"/>
  <c r="W12" i="6"/>
  <c r="V12" i="6"/>
  <c r="X12" i="6" s="1"/>
  <c r="S12" i="6"/>
  <c r="R12" i="6"/>
  <c r="O12" i="6"/>
  <c r="N12" i="6"/>
  <c r="K12" i="6"/>
  <c r="J12" i="6"/>
  <c r="H12" i="6"/>
  <c r="G12" i="6"/>
  <c r="I12" i="6" s="1"/>
  <c r="E12" i="6"/>
  <c r="F12" i="6" s="1"/>
  <c r="D12" i="6"/>
  <c r="AK11" i="6"/>
  <c r="AJ11" i="6"/>
  <c r="AF11" i="6"/>
  <c r="AA11" i="6"/>
  <c r="Z11" i="6"/>
  <c r="X11" i="6"/>
  <c r="T11" i="6"/>
  <c r="P11" i="6"/>
  <c r="L11" i="6"/>
  <c r="M11" i="6" s="1"/>
  <c r="I11" i="6"/>
  <c r="Y11" i="6" s="1"/>
  <c r="F11" i="6"/>
  <c r="AJ10" i="6"/>
  <c r="AF10" i="6"/>
  <c r="AA10" i="6"/>
  <c r="AB10" i="6" s="1"/>
  <c r="Z10" i="6"/>
  <c r="Y10" i="6"/>
  <c r="X10" i="6"/>
  <c r="T10" i="6"/>
  <c r="AK10" i="6" s="1"/>
  <c r="P10" i="6"/>
  <c r="L10" i="6"/>
  <c r="I10" i="6"/>
  <c r="U10" i="6" s="1"/>
  <c r="F10" i="6"/>
  <c r="M10" i="6" s="1"/>
  <c r="AJ9" i="6"/>
  <c r="AF9" i="6"/>
  <c r="AK9" i="6" s="1"/>
  <c r="AB9" i="6"/>
  <c r="AA9" i="6"/>
  <c r="Z9" i="6"/>
  <c r="X9" i="6"/>
  <c r="T9" i="6"/>
  <c r="P9" i="6"/>
  <c r="L9" i="6"/>
  <c r="I9" i="6"/>
  <c r="Y9" i="6" s="1"/>
  <c r="F9" i="6"/>
  <c r="M9" i="6" s="1"/>
  <c r="AI37" i="5"/>
  <c r="AH37" i="5"/>
  <c r="AG37" i="5"/>
  <c r="AE37" i="5"/>
  <c r="AD37" i="5"/>
  <c r="W37" i="5"/>
  <c r="V37" i="5"/>
  <c r="X37" i="5" s="1"/>
  <c r="S37" i="5"/>
  <c r="R37" i="5"/>
  <c r="T37" i="5" s="1"/>
  <c r="O37" i="5"/>
  <c r="N37" i="5"/>
  <c r="P37" i="5" s="1"/>
  <c r="K37" i="5"/>
  <c r="AA37" i="5" s="1"/>
  <c r="J37" i="5"/>
  <c r="H37" i="5"/>
  <c r="G37" i="5"/>
  <c r="I37" i="5" s="1"/>
  <c r="E37" i="5"/>
  <c r="F37" i="5" s="1"/>
  <c r="D37" i="5"/>
  <c r="AI36" i="5"/>
  <c r="AH36" i="5"/>
  <c r="AJ36" i="5" s="1"/>
  <c r="AG36" i="5"/>
  <c r="AE36" i="5"/>
  <c r="AD36" i="5"/>
  <c r="AF36" i="5" s="1"/>
  <c r="W36" i="5"/>
  <c r="V36" i="5"/>
  <c r="X36" i="5" s="1"/>
  <c r="S36" i="5"/>
  <c r="R36" i="5"/>
  <c r="T36" i="5" s="1"/>
  <c r="AK36" i="5" s="1"/>
  <c r="O36" i="5"/>
  <c r="P36" i="5" s="1"/>
  <c r="N36" i="5"/>
  <c r="K36" i="5"/>
  <c r="J36" i="5"/>
  <c r="H36" i="5"/>
  <c r="G36" i="5"/>
  <c r="E36" i="5"/>
  <c r="D36" i="5"/>
  <c r="AJ35" i="5"/>
  <c r="AF35" i="5"/>
  <c r="AA35" i="5"/>
  <c r="Z35" i="5"/>
  <c r="X35" i="5"/>
  <c r="T35" i="5"/>
  <c r="P35" i="5"/>
  <c r="L35" i="5"/>
  <c r="I35" i="5"/>
  <c r="F35" i="5"/>
  <c r="Q35" i="5" s="1"/>
  <c r="AJ34" i="5"/>
  <c r="AF34" i="5"/>
  <c r="AA34" i="5"/>
  <c r="Z34" i="5"/>
  <c r="X34" i="5"/>
  <c r="T34" i="5"/>
  <c r="U34" i="5" s="1"/>
  <c r="P34" i="5"/>
  <c r="L34" i="5"/>
  <c r="M34" i="5" s="1"/>
  <c r="I34" i="5"/>
  <c r="Y34" i="5" s="1"/>
  <c r="F34" i="5"/>
  <c r="AK33" i="5"/>
  <c r="AJ33" i="5"/>
  <c r="AF33" i="5"/>
  <c r="AA33" i="5"/>
  <c r="AB33" i="5" s="1"/>
  <c r="Z33" i="5"/>
  <c r="X33" i="5"/>
  <c r="T33" i="5"/>
  <c r="P33" i="5"/>
  <c r="L33" i="5"/>
  <c r="I33" i="5"/>
  <c r="Y33" i="5" s="1"/>
  <c r="F33" i="5"/>
  <c r="AK32" i="5"/>
  <c r="AJ32" i="5"/>
  <c r="AF32" i="5"/>
  <c r="AB32" i="5"/>
  <c r="AC32" i="5" s="1"/>
  <c r="AA32" i="5"/>
  <c r="Z32" i="5"/>
  <c r="X32" i="5"/>
  <c r="T32" i="5"/>
  <c r="P32" i="5"/>
  <c r="L32" i="5"/>
  <c r="I32" i="5"/>
  <c r="F32" i="5"/>
  <c r="M32" i="5" s="1"/>
  <c r="AJ31" i="5"/>
  <c r="AF31" i="5"/>
  <c r="AA31" i="5"/>
  <c r="Z31" i="5"/>
  <c r="X31" i="5"/>
  <c r="T31" i="5"/>
  <c r="P31" i="5"/>
  <c r="L31" i="5"/>
  <c r="I31" i="5"/>
  <c r="Y31" i="5" s="1"/>
  <c r="F31" i="5"/>
  <c r="Q31" i="5" s="1"/>
  <c r="AI30" i="5"/>
  <c r="AJ30" i="5" s="1"/>
  <c r="AH30" i="5"/>
  <c r="AG30" i="5"/>
  <c r="AE30" i="5"/>
  <c r="AF30" i="5" s="1"/>
  <c r="AD30" i="5"/>
  <c r="W30" i="5"/>
  <c r="V30" i="5"/>
  <c r="S30" i="5"/>
  <c r="R30" i="5"/>
  <c r="O30" i="5"/>
  <c r="P30" i="5" s="1"/>
  <c r="N30" i="5"/>
  <c r="K30" i="5"/>
  <c r="L30" i="5" s="1"/>
  <c r="J30" i="5"/>
  <c r="H30" i="5"/>
  <c r="G30" i="5"/>
  <c r="I30" i="5" s="1"/>
  <c r="E30" i="5"/>
  <c r="D30" i="5"/>
  <c r="AJ29" i="5"/>
  <c r="AF29" i="5"/>
  <c r="AK29" i="5" s="1"/>
  <c r="AA29" i="5"/>
  <c r="Z29" i="5"/>
  <c r="AB29" i="5" s="1"/>
  <c r="X29" i="5"/>
  <c r="T29" i="5"/>
  <c r="P29" i="5"/>
  <c r="L29" i="5"/>
  <c r="I29" i="5"/>
  <c r="F29" i="5"/>
  <c r="Q29" i="5" s="1"/>
  <c r="AJ28" i="5"/>
  <c r="AF28" i="5"/>
  <c r="AA28" i="5"/>
  <c r="Z28" i="5"/>
  <c r="X28" i="5"/>
  <c r="T28" i="5"/>
  <c r="P28" i="5"/>
  <c r="L28" i="5"/>
  <c r="M28" i="5" s="1"/>
  <c r="I28" i="5"/>
  <c r="F28" i="5"/>
  <c r="Q28" i="5" s="1"/>
  <c r="AJ27" i="5"/>
  <c r="AF27" i="5"/>
  <c r="AK27" i="5" s="1"/>
  <c r="AA27" i="5"/>
  <c r="Z27" i="5"/>
  <c r="X27" i="5"/>
  <c r="T27" i="5"/>
  <c r="U27" i="5" s="1"/>
  <c r="P27" i="5"/>
  <c r="L27" i="5"/>
  <c r="I27" i="5"/>
  <c r="F27" i="5"/>
  <c r="Q27" i="5" s="1"/>
  <c r="AJ26" i="5"/>
  <c r="AF26" i="5"/>
  <c r="AK26" i="5" s="1"/>
  <c r="AA26" i="5"/>
  <c r="AB26" i="5" s="1"/>
  <c r="Z26" i="5"/>
  <c r="X26" i="5"/>
  <c r="T26" i="5"/>
  <c r="P26" i="5"/>
  <c r="L26" i="5"/>
  <c r="I26" i="5"/>
  <c r="Y26" i="5" s="1"/>
  <c r="F26" i="5"/>
  <c r="AJ25" i="5"/>
  <c r="AF25" i="5"/>
  <c r="AB25" i="5"/>
  <c r="AC25" i="5" s="1"/>
  <c r="AA25" i="5"/>
  <c r="Z25" i="5"/>
  <c r="X25" i="5"/>
  <c r="T25" i="5"/>
  <c r="AK25" i="5" s="1"/>
  <c r="P25" i="5"/>
  <c r="L25" i="5"/>
  <c r="I25" i="5"/>
  <c r="F25" i="5"/>
  <c r="M25" i="5" s="1"/>
  <c r="AJ24" i="5"/>
  <c r="AF24" i="5"/>
  <c r="AA24" i="5"/>
  <c r="Z24" i="5"/>
  <c r="X24" i="5"/>
  <c r="T24" i="5"/>
  <c r="P24" i="5"/>
  <c r="L24" i="5"/>
  <c r="I24" i="5"/>
  <c r="Y24" i="5" s="1"/>
  <c r="F24" i="5"/>
  <c r="Q24" i="5" s="1"/>
  <c r="AJ23" i="5"/>
  <c r="AF23" i="5"/>
  <c r="AA23" i="5"/>
  <c r="Z23" i="5"/>
  <c r="AB23" i="5" s="1"/>
  <c r="X23" i="5"/>
  <c r="T23" i="5"/>
  <c r="U23" i="5" s="1"/>
  <c r="P23" i="5"/>
  <c r="L23" i="5"/>
  <c r="M23" i="5" s="1"/>
  <c r="I23" i="5"/>
  <c r="Y23" i="5" s="1"/>
  <c r="F23" i="5"/>
  <c r="AJ22" i="5"/>
  <c r="AI22" i="5"/>
  <c r="AH22" i="5"/>
  <c r="AG22" i="5"/>
  <c r="AE22" i="5"/>
  <c r="AF22" i="5" s="1"/>
  <c r="AD22" i="5"/>
  <c r="W22" i="5"/>
  <c r="V22" i="5"/>
  <c r="X22" i="5" s="1"/>
  <c r="S22" i="5"/>
  <c r="R22" i="5"/>
  <c r="T22" i="5" s="1"/>
  <c r="AK22" i="5" s="1"/>
  <c r="P22" i="5"/>
  <c r="O22" i="5"/>
  <c r="N22" i="5"/>
  <c r="L22" i="5"/>
  <c r="K22" i="5"/>
  <c r="J22" i="5"/>
  <c r="H22" i="5"/>
  <c r="I22" i="5" s="1"/>
  <c r="G22" i="5"/>
  <c r="E22" i="5"/>
  <c r="D22" i="5"/>
  <c r="AJ21" i="5"/>
  <c r="AF21" i="5"/>
  <c r="AK21" i="5" s="1"/>
  <c r="AA21" i="5"/>
  <c r="Z21" i="5"/>
  <c r="X21" i="5"/>
  <c r="T21" i="5"/>
  <c r="Q21" i="5"/>
  <c r="P21" i="5"/>
  <c r="L21" i="5"/>
  <c r="I21" i="5"/>
  <c r="U21" i="5" s="1"/>
  <c r="F21" i="5"/>
  <c r="AJ20" i="5"/>
  <c r="AF20" i="5"/>
  <c r="AK20" i="5" s="1"/>
  <c r="AA20" i="5"/>
  <c r="Z20" i="5"/>
  <c r="X20" i="5"/>
  <c r="T20" i="5"/>
  <c r="P20" i="5"/>
  <c r="L20" i="5"/>
  <c r="I20" i="5"/>
  <c r="Y20" i="5" s="1"/>
  <c r="F20" i="5"/>
  <c r="Q20" i="5" s="1"/>
  <c r="AJ19" i="5"/>
  <c r="AF19" i="5"/>
  <c r="AA19" i="5"/>
  <c r="AB19" i="5" s="1"/>
  <c r="Z19" i="5"/>
  <c r="X19" i="5"/>
  <c r="T19" i="5"/>
  <c r="AK19" i="5" s="1"/>
  <c r="P19" i="5"/>
  <c r="L19" i="5"/>
  <c r="I19" i="5"/>
  <c r="Y19" i="5" s="1"/>
  <c r="F19" i="5"/>
  <c r="Q19" i="5" s="1"/>
  <c r="AJ18" i="5"/>
  <c r="AF18" i="5"/>
  <c r="AK18" i="5" s="1"/>
  <c r="AA18" i="5"/>
  <c r="AB18" i="5" s="1"/>
  <c r="AC18" i="5" s="1"/>
  <c r="Z18" i="5"/>
  <c r="X18" i="5"/>
  <c r="T18" i="5"/>
  <c r="P18" i="5"/>
  <c r="L18" i="5"/>
  <c r="I18" i="5"/>
  <c r="Y18" i="5" s="1"/>
  <c r="F18" i="5"/>
  <c r="M18" i="5" s="1"/>
  <c r="AJ17" i="5"/>
  <c r="AF17" i="5"/>
  <c r="AK17" i="5" s="1"/>
  <c r="AA17" i="5"/>
  <c r="Z17" i="5"/>
  <c r="AB17" i="5" s="1"/>
  <c r="AC17" i="5" s="1"/>
  <c r="X17" i="5"/>
  <c r="T17" i="5"/>
  <c r="Q17" i="5"/>
  <c r="P17" i="5"/>
  <c r="L17" i="5"/>
  <c r="I17" i="5"/>
  <c r="F17" i="5"/>
  <c r="M17" i="5" s="1"/>
  <c r="AJ16" i="5"/>
  <c r="AF16" i="5"/>
  <c r="AB16" i="5"/>
  <c r="AA16" i="5"/>
  <c r="Z16" i="5"/>
  <c r="X16" i="5"/>
  <c r="T16" i="5"/>
  <c r="U16" i="5" s="1"/>
  <c r="P16" i="5"/>
  <c r="L16" i="5"/>
  <c r="I16" i="5"/>
  <c r="F16" i="5"/>
  <c r="M16" i="5" s="1"/>
  <c r="AI15" i="5"/>
  <c r="AJ15" i="5" s="1"/>
  <c r="AH15" i="5"/>
  <c r="AG15" i="5"/>
  <c r="AF15" i="5"/>
  <c r="AE15" i="5"/>
  <c r="AD15" i="5"/>
  <c r="X15" i="5"/>
  <c r="W15" i="5"/>
  <c r="V15" i="5"/>
  <c r="S15" i="5"/>
  <c r="R15" i="5"/>
  <c r="T15" i="5" s="1"/>
  <c r="AK15" i="5" s="1"/>
  <c r="O15" i="5"/>
  <c r="N15" i="5"/>
  <c r="P15" i="5" s="1"/>
  <c r="K15" i="5"/>
  <c r="AA15" i="5" s="1"/>
  <c r="J15" i="5"/>
  <c r="H15" i="5"/>
  <c r="G15" i="5"/>
  <c r="E15" i="5"/>
  <c r="D15" i="5"/>
  <c r="AJ14" i="5"/>
  <c r="AF14" i="5"/>
  <c r="AA14" i="5"/>
  <c r="Z14" i="5"/>
  <c r="X14" i="5"/>
  <c r="T14" i="5"/>
  <c r="P14" i="5"/>
  <c r="L14" i="5"/>
  <c r="M14" i="5" s="1"/>
  <c r="I14" i="5"/>
  <c r="F14" i="5"/>
  <c r="Q14" i="5" s="1"/>
  <c r="AJ13" i="5"/>
  <c r="AF13" i="5"/>
  <c r="AK13" i="5" s="1"/>
  <c r="AA13" i="5"/>
  <c r="Z13" i="5"/>
  <c r="X13" i="5"/>
  <c r="T13" i="5"/>
  <c r="U13" i="5" s="1"/>
  <c r="P13" i="5"/>
  <c r="L13" i="5"/>
  <c r="I13" i="5"/>
  <c r="F13" i="5"/>
  <c r="Q13" i="5" s="1"/>
  <c r="AJ12" i="5"/>
  <c r="AF12" i="5"/>
  <c r="AK12" i="5" s="1"/>
  <c r="AA12" i="5"/>
  <c r="AB12" i="5" s="1"/>
  <c r="Z12" i="5"/>
  <c r="X12" i="5"/>
  <c r="T12" i="5"/>
  <c r="P12" i="5"/>
  <c r="Q12" i="5" s="1"/>
  <c r="L12" i="5"/>
  <c r="I12" i="5"/>
  <c r="Y12" i="5" s="1"/>
  <c r="F12" i="5"/>
  <c r="M12" i="5" s="1"/>
  <c r="AJ11" i="5"/>
  <c r="AF11" i="5"/>
  <c r="AB11" i="5"/>
  <c r="AC11" i="5" s="1"/>
  <c r="AA11" i="5"/>
  <c r="Z11" i="5"/>
  <c r="X11" i="5"/>
  <c r="T11" i="5"/>
  <c r="AK11" i="5" s="1"/>
  <c r="P11" i="5"/>
  <c r="L11" i="5"/>
  <c r="I11" i="5"/>
  <c r="F11" i="5"/>
  <c r="M11" i="5" s="1"/>
  <c r="AI10" i="5"/>
  <c r="AH10" i="5"/>
  <c r="AG10" i="5"/>
  <c r="AF10" i="5"/>
  <c r="AE10" i="5"/>
  <c r="AD10" i="5"/>
  <c r="W10" i="5"/>
  <c r="V10" i="5"/>
  <c r="X10" i="5" s="1"/>
  <c r="S10" i="5"/>
  <c r="R10" i="5"/>
  <c r="T10" i="5" s="1"/>
  <c r="P10" i="5"/>
  <c r="O10" i="5"/>
  <c r="N10" i="5"/>
  <c r="K10" i="5"/>
  <c r="J10" i="5"/>
  <c r="H10" i="5"/>
  <c r="G10" i="5"/>
  <c r="F10" i="5"/>
  <c r="E10" i="5"/>
  <c r="D10" i="5"/>
  <c r="AJ9" i="5"/>
  <c r="AF9" i="5"/>
  <c r="AK9" i="5" s="1"/>
  <c r="AA9" i="5"/>
  <c r="AB9" i="5" s="1"/>
  <c r="Z9" i="5"/>
  <c r="X9" i="5"/>
  <c r="T9" i="5"/>
  <c r="P9" i="5"/>
  <c r="L9" i="5"/>
  <c r="I9" i="5"/>
  <c r="U9" i="5" s="1"/>
  <c r="F9" i="5"/>
  <c r="M9" i="5" s="1"/>
  <c r="AI55" i="4"/>
  <c r="AH55" i="4"/>
  <c r="AJ55" i="4" s="1"/>
  <c r="AG55" i="4"/>
  <c r="AE55" i="4"/>
  <c r="AD55" i="4"/>
  <c r="W55" i="4"/>
  <c r="V55" i="4"/>
  <c r="S55" i="4"/>
  <c r="R55" i="4"/>
  <c r="T55" i="4" s="1"/>
  <c r="O55" i="4"/>
  <c r="N55" i="4"/>
  <c r="K55" i="4"/>
  <c r="J55" i="4"/>
  <c r="H55" i="4"/>
  <c r="G55" i="4"/>
  <c r="I55" i="4" s="1"/>
  <c r="E55" i="4"/>
  <c r="F55" i="4" s="1"/>
  <c r="D55" i="4"/>
  <c r="AI54" i="4"/>
  <c r="AH54" i="4"/>
  <c r="AJ54" i="4" s="1"/>
  <c r="AG54" i="4"/>
  <c r="AE54" i="4"/>
  <c r="AD54" i="4"/>
  <c r="W54" i="4"/>
  <c r="X54" i="4" s="1"/>
  <c r="V54" i="4"/>
  <c r="S54" i="4"/>
  <c r="R54" i="4"/>
  <c r="T54" i="4" s="1"/>
  <c r="O54" i="4"/>
  <c r="P54" i="4" s="1"/>
  <c r="N54" i="4"/>
  <c r="L54" i="4"/>
  <c r="K54" i="4"/>
  <c r="AA54" i="4" s="1"/>
  <c r="J54" i="4"/>
  <c r="H54" i="4"/>
  <c r="G54" i="4"/>
  <c r="F54" i="4"/>
  <c r="E54" i="4"/>
  <c r="D54" i="4"/>
  <c r="AJ53" i="4"/>
  <c r="AF53" i="4"/>
  <c r="AK53" i="4" s="1"/>
  <c r="AB53" i="4"/>
  <c r="AA53" i="4"/>
  <c r="Z53" i="4"/>
  <c r="X53" i="4"/>
  <c r="T53" i="4"/>
  <c r="P53" i="4"/>
  <c r="M53" i="4"/>
  <c r="L53" i="4"/>
  <c r="I53" i="4"/>
  <c r="F53" i="4"/>
  <c r="AJ52" i="4"/>
  <c r="AF52" i="4"/>
  <c r="AK52" i="4" s="1"/>
  <c r="AA52" i="4"/>
  <c r="Z52" i="4"/>
  <c r="AB52" i="4" s="1"/>
  <c r="X52" i="4"/>
  <c r="T52" i="4"/>
  <c r="P52" i="4"/>
  <c r="L52" i="4"/>
  <c r="I52" i="4"/>
  <c r="Y52" i="4" s="1"/>
  <c r="F52" i="4"/>
  <c r="Q52" i="4" s="1"/>
  <c r="AJ51" i="4"/>
  <c r="AF51" i="4"/>
  <c r="AB51" i="4"/>
  <c r="AA51" i="4"/>
  <c r="Z51" i="4"/>
  <c r="X51" i="4"/>
  <c r="T51" i="4"/>
  <c r="U51" i="4" s="1"/>
  <c r="P51" i="4"/>
  <c r="L51" i="4"/>
  <c r="I51" i="4"/>
  <c r="F51" i="4"/>
  <c r="M51" i="4" s="1"/>
  <c r="AJ50" i="4"/>
  <c r="AF50" i="4"/>
  <c r="AK50" i="4" s="1"/>
  <c r="AB50" i="4"/>
  <c r="AA50" i="4"/>
  <c r="Z50" i="4"/>
  <c r="X50" i="4"/>
  <c r="U50" i="4"/>
  <c r="T50" i="4"/>
  <c r="P50" i="4"/>
  <c r="L50" i="4"/>
  <c r="I50" i="4"/>
  <c r="AC50" i="4" s="1"/>
  <c r="F50" i="4"/>
  <c r="Q50" i="4" s="1"/>
  <c r="AJ49" i="4"/>
  <c r="AF49" i="4"/>
  <c r="AK49" i="4" s="1"/>
  <c r="AA49" i="4"/>
  <c r="Z49" i="4"/>
  <c r="X49" i="4"/>
  <c r="T49" i="4"/>
  <c r="P49" i="4"/>
  <c r="L49" i="4"/>
  <c r="I49" i="4"/>
  <c r="F49" i="4"/>
  <c r="Q49" i="4" s="1"/>
  <c r="AI48" i="4"/>
  <c r="AH48" i="4"/>
  <c r="AJ48" i="4" s="1"/>
  <c r="AG48" i="4"/>
  <c r="AE48" i="4"/>
  <c r="AD48" i="4"/>
  <c r="W48" i="4"/>
  <c r="V48" i="4"/>
  <c r="X48" i="4" s="1"/>
  <c r="S48" i="4"/>
  <c r="R48" i="4"/>
  <c r="T48" i="4" s="1"/>
  <c r="O48" i="4"/>
  <c r="N48" i="4"/>
  <c r="P48" i="4" s="1"/>
  <c r="K48" i="4"/>
  <c r="J48" i="4"/>
  <c r="H48" i="4"/>
  <c r="G48" i="4"/>
  <c r="F48" i="4"/>
  <c r="Q48" i="4" s="1"/>
  <c r="E48" i="4"/>
  <c r="D48" i="4"/>
  <c r="AJ47" i="4"/>
  <c r="AF47" i="4"/>
  <c r="AK47" i="4" s="1"/>
  <c r="AA47" i="4"/>
  <c r="AB47" i="4" s="1"/>
  <c r="Z47" i="4"/>
  <c r="X47" i="4"/>
  <c r="T47" i="4"/>
  <c r="P47" i="4"/>
  <c r="Q47" i="4" s="1"/>
  <c r="L47" i="4"/>
  <c r="I47" i="4"/>
  <c r="F47" i="4"/>
  <c r="M47" i="4" s="1"/>
  <c r="AJ46" i="4"/>
  <c r="AF46" i="4"/>
  <c r="AK46" i="4" s="1"/>
  <c r="AA46" i="4"/>
  <c r="AB46" i="4" s="1"/>
  <c r="AC46" i="4" s="1"/>
  <c r="Z46" i="4"/>
  <c r="X46" i="4"/>
  <c r="T46" i="4"/>
  <c r="P46" i="4"/>
  <c r="L46" i="4"/>
  <c r="I46" i="4"/>
  <c r="Y46" i="4" s="1"/>
  <c r="F46" i="4"/>
  <c r="M46" i="4" s="1"/>
  <c r="AJ45" i="4"/>
  <c r="AF45" i="4"/>
  <c r="AA45" i="4"/>
  <c r="Z45" i="4"/>
  <c r="AB45" i="4" s="1"/>
  <c r="AC45" i="4" s="1"/>
  <c r="X45" i="4"/>
  <c r="T45" i="4"/>
  <c r="U45" i="4" s="1"/>
  <c r="P45" i="4"/>
  <c r="L45" i="4"/>
  <c r="I45" i="4"/>
  <c r="F45" i="4"/>
  <c r="Q45" i="4" s="1"/>
  <c r="AJ44" i="4"/>
  <c r="AF44" i="4"/>
  <c r="AA44" i="4"/>
  <c r="Z44" i="4"/>
  <c r="AB44" i="4" s="1"/>
  <c r="X44" i="4"/>
  <c r="T44" i="4"/>
  <c r="U44" i="4" s="1"/>
  <c r="P44" i="4"/>
  <c r="L44" i="4"/>
  <c r="I44" i="4"/>
  <c r="Y44" i="4" s="1"/>
  <c r="F44" i="4"/>
  <c r="AK43" i="4"/>
  <c r="AJ43" i="4"/>
  <c r="AF43" i="4"/>
  <c r="AA43" i="4"/>
  <c r="AB43" i="4" s="1"/>
  <c r="Z43" i="4"/>
  <c r="X43" i="4"/>
  <c r="Y43" i="4" s="1"/>
  <c r="U43" i="4"/>
  <c r="T43" i="4"/>
  <c r="P43" i="4"/>
  <c r="L43" i="4"/>
  <c r="I43" i="4"/>
  <c r="F43" i="4"/>
  <c r="Q43" i="4" s="1"/>
  <c r="AK42" i="4"/>
  <c r="AJ42" i="4"/>
  <c r="AF42" i="4"/>
  <c r="AA42" i="4"/>
  <c r="Z42" i="4"/>
  <c r="AB42" i="4" s="1"/>
  <c r="X42" i="4"/>
  <c r="T42" i="4"/>
  <c r="P42" i="4"/>
  <c r="L42" i="4"/>
  <c r="I42" i="4"/>
  <c r="F42" i="4"/>
  <c r="AI41" i="4"/>
  <c r="AH41" i="4"/>
  <c r="AJ41" i="4" s="1"/>
  <c r="AG41" i="4"/>
  <c r="AE41" i="4"/>
  <c r="AD41" i="4"/>
  <c r="W41" i="4"/>
  <c r="V41" i="4"/>
  <c r="S41" i="4"/>
  <c r="R41" i="4"/>
  <c r="T41" i="4" s="1"/>
  <c r="O41" i="4"/>
  <c r="N41" i="4"/>
  <c r="P41" i="4" s="1"/>
  <c r="K41" i="4"/>
  <c r="J41" i="4"/>
  <c r="H41" i="4"/>
  <c r="G41" i="4"/>
  <c r="I41" i="4" s="1"/>
  <c r="E41" i="4"/>
  <c r="D41" i="4"/>
  <c r="F41" i="4" s="1"/>
  <c r="Q41" i="4" s="1"/>
  <c r="AK40" i="4"/>
  <c r="AJ40" i="4"/>
  <c r="AF40" i="4"/>
  <c r="AA40" i="4"/>
  <c r="Z40" i="4"/>
  <c r="X40" i="4"/>
  <c r="T40" i="4"/>
  <c r="P40" i="4"/>
  <c r="Q40" i="4" s="1"/>
  <c r="L40" i="4"/>
  <c r="M40" i="4" s="1"/>
  <c r="I40" i="4"/>
  <c r="Y40" i="4" s="1"/>
  <c r="F40" i="4"/>
  <c r="AJ39" i="4"/>
  <c r="AF39" i="4"/>
  <c r="AA39" i="4"/>
  <c r="Z39" i="4"/>
  <c r="AB39" i="4" s="1"/>
  <c r="AC39" i="4" s="1"/>
  <c r="X39" i="4"/>
  <c r="T39" i="4"/>
  <c r="P39" i="4"/>
  <c r="L39" i="4"/>
  <c r="I39" i="4"/>
  <c r="F39" i="4"/>
  <c r="M39" i="4" s="1"/>
  <c r="AJ38" i="4"/>
  <c r="AF38" i="4"/>
  <c r="AA38" i="4"/>
  <c r="Z38" i="4"/>
  <c r="AB38" i="4" s="1"/>
  <c r="X38" i="4"/>
  <c r="T38" i="4"/>
  <c r="U38" i="4" s="1"/>
  <c r="P38" i="4"/>
  <c r="Q38" i="4" s="1"/>
  <c r="M38" i="4"/>
  <c r="L38" i="4"/>
  <c r="I38" i="4"/>
  <c r="Y38" i="4" s="1"/>
  <c r="F38" i="4"/>
  <c r="AJ37" i="4"/>
  <c r="AF37" i="4"/>
  <c r="AK37" i="4" s="1"/>
  <c r="AB37" i="4"/>
  <c r="AA37" i="4"/>
  <c r="Z37" i="4"/>
  <c r="X37" i="4"/>
  <c r="T37" i="4"/>
  <c r="P37" i="4"/>
  <c r="L37" i="4"/>
  <c r="I37" i="4"/>
  <c r="F37" i="4"/>
  <c r="AI36" i="4"/>
  <c r="AH36" i="4"/>
  <c r="AJ36" i="4" s="1"/>
  <c r="AG36" i="4"/>
  <c r="AE36" i="4"/>
  <c r="AD36" i="4"/>
  <c r="AF36" i="4" s="1"/>
  <c r="W36" i="4"/>
  <c r="V36" i="4"/>
  <c r="X36" i="4" s="1"/>
  <c r="S36" i="4"/>
  <c r="R36" i="4"/>
  <c r="T36" i="4" s="1"/>
  <c r="O36" i="4"/>
  <c r="N36" i="4"/>
  <c r="L36" i="4"/>
  <c r="K36" i="4"/>
  <c r="AA36" i="4" s="1"/>
  <c r="J36" i="4"/>
  <c r="H36" i="4"/>
  <c r="I36" i="4" s="1"/>
  <c r="G36" i="4"/>
  <c r="E36" i="4"/>
  <c r="D36" i="4"/>
  <c r="AJ35" i="4"/>
  <c r="AF35" i="4"/>
  <c r="AK35" i="4" s="1"/>
  <c r="AA35" i="4"/>
  <c r="Z35" i="4"/>
  <c r="X35" i="4"/>
  <c r="T35" i="4"/>
  <c r="P35" i="4"/>
  <c r="L35" i="4"/>
  <c r="I35" i="4"/>
  <c r="U35" i="4" s="1"/>
  <c r="F35" i="4"/>
  <c r="Q35" i="4" s="1"/>
  <c r="AJ34" i="4"/>
  <c r="AF34" i="4"/>
  <c r="AA34" i="4"/>
  <c r="Z34" i="4"/>
  <c r="X34" i="4"/>
  <c r="T34" i="4"/>
  <c r="AK34" i="4" s="1"/>
  <c r="P34" i="4"/>
  <c r="L34" i="4"/>
  <c r="M34" i="4" s="1"/>
  <c r="I34" i="4"/>
  <c r="F34" i="4"/>
  <c r="AK33" i="4"/>
  <c r="AJ33" i="4"/>
  <c r="AF33" i="4"/>
  <c r="AA33" i="4"/>
  <c r="AB33" i="4" s="1"/>
  <c r="AC33" i="4" s="1"/>
  <c r="Z33" i="4"/>
  <c r="X33" i="4"/>
  <c r="T33" i="4"/>
  <c r="P33" i="4"/>
  <c r="L33" i="4"/>
  <c r="I33" i="4"/>
  <c r="F33" i="4"/>
  <c r="M33" i="4" s="1"/>
  <c r="AJ32" i="4"/>
  <c r="AF32" i="4"/>
  <c r="AK32" i="4" s="1"/>
  <c r="AA32" i="4"/>
  <c r="Z32" i="4"/>
  <c r="AB32" i="4" s="1"/>
  <c r="AC32" i="4" s="1"/>
  <c r="X32" i="4"/>
  <c r="T32" i="4"/>
  <c r="P32" i="4"/>
  <c r="Q32" i="4" s="1"/>
  <c r="L32" i="4"/>
  <c r="M32" i="4" s="1"/>
  <c r="I32" i="4"/>
  <c r="Y32" i="4" s="1"/>
  <c r="F32" i="4"/>
  <c r="AJ31" i="4"/>
  <c r="AF31" i="4"/>
  <c r="AK31" i="4" s="1"/>
  <c r="AB31" i="4"/>
  <c r="AA31" i="4"/>
  <c r="Z31" i="4"/>
  <c r="X31" i="4"/>
  <c r="T31" i="4"/>
  <c r="Q31" i="4"/>
  <c r="P31" i="4"/>
  <c r="L31" i="4"/>
  <c r="I31" i="4"/>
  <c r="Y31" i="4" s="1"/>
  <c r="F31" i="4"/>
  <c r="M31" i="4" s="1"/>
  <c r="AJ30" i="4"/>
  <c r="AF30" i="4"/>
  <c r="AA30" i="4"/>
  <c r="Z30" i="4"/>
  <c r="AB30" i="4" s="1"/>
  <c r="X30" i="4"/>
  <c r="T30" i="4"/>
  <c r="P30" i="4"/>
  <c r="L30" i="4"/>
  <c r="I30" i="4"/>
  <c r="Y30" i="4" s="1"/>
  <c r="F30" i="4"/>
  <c r="M30" i="4" s="1"/>
  <c r="AJ29" i="4"/>
  <c r="AF29" i="4"/>
  <c r="AK29" i="4" s="1"/>
  <c r="AA29" i="4"/>
  <c r="AB29" i="4" s="1"/>
  <c r="Z29" i="4"/>
  <c r="X29" i="4"/>
  <c r="U29" i="4"/>
  <c r="T29" i="4"/>
  <c r="P29" i="4"/>
  <c r="L29" i="4"/>
  <c r="I29" i="4"/>
  <c r="F29" i="4"/>
  <c r="Q29" i="4" s="1"/>
  <c r="AI28" i="4"/>
  <c r="AH28" i="4"/>
  <c r="AJ28" i="4" s="1"/>
  <c r="AG28" i="4"/>
  <c r="AE28" i="4"/>
  <c r="AD28" i="4"/>
  <c r="AF28" i="4" s="1"/>
  <c r="W28" i="4"/>
  <c r="V28" i="4"/>
  <c r="X28" i="4" s="1"/>
  <c r="S28" i="4"/>
  <c r="R28" i="4"/>
  <c r="T28" i="4" s="1"/>
  <c r="O28" i="4"/>
  <c r="N28" i="4"/>
  <c r="L28" i="4"/>
  <c r="K28" i="4"/>
  <c r="AA28" i="4" s="1"/>
  <c r="J28" i="4"/>
  <c r="H28" i="4"/>
  <c r="G28" i="4"/>
  <c r="E28" i="4"/>
  <c r="F28" i="4" s="1"/>
  <c r="D28" i="4"/>
  <c r="AJ27" i="4"/>
  <c r="AF27" i="4"/>
  <c r="AK27" i="4" s="1"/>
  <c r="AA27" i="4"/>
  <c r="Z27" i="4"/>
  <c r="X27" i="4"/>
  <c r="T27" i="4"/>
  <c r="P27" i="4"/>
  <c r="L27" i="4"/>
  <c r="I27" i="4"/>
  <c r="U27" i="4" s="1"/>
  <c r="F27" i="4"/>
  <c r="Q27" i="4" s="1"/>
  <c r="AJ26" i="4"/>
  <c r="AF26" i="4"/>
  <c r="AA26" i="4"/>
  <c r="AB26" i="4" s="1"/>
  <c r="AC26" i="4" s="1"/>
  <c r="Z26" i="4"/>
  <c r="X26" i="4"/>
  <c r="T26" i="4"/>
  <c r="AK26" i="4" s="1"/>
  <c r="P26" i="4"/>
  <c r="L26" i="4"/>
  <c r="I26" i="4"/>
  <c r="Y26" i="4" s="1"/>
  <c r="F26" i="4"/>
  <c r="M26" i="4" s="1"/>
  <c r="AJ25" i="4"/>
  <c r="AF25" i="4"/>
  <c r="AB25" i="4"/>
  <c r="AC25" i="4" s="1"/>
  <c r="AA25" i="4"/>
  <c r="Z25" i="4"/>
  <c r="X25" i="4"/>
  <c r="T25" i="4"/>
  <c r="P25" i="4"/>
  <c r="Q25" i="4" s="1"/>
  <c r="L25" i="4"/>
  <c r="I25" i="4"/>
  <c r="Y25" i="4" s="1"/>
  <c r="F25" i="4"/>
  <c r="M25" i="4" s="1"/>
  <c r="AJ24" i="4"/>
  <c r="AF24" i="4"/>
  <c r="AB24" i="4"/>
  <c r="AA24" i="4"/>
  <c r="Z24" i="4"/>
  <c r="X24" i="4"/>
  <c r="T24" i="4"/>
  <c r="U24" i="4" s="1"/>
  <c r="Q24" i="4"/>
  <c r="P24" i="4"/>
  <c r="L24" i="4"/>
  <c r="I24" i="4"/>
  <c r="F24" i="4"/>
  <c r="M24" i="4" s="1"/>
  <c r="AJ23" i="4"/>
  <c r="AF23" i="4"/>
  <c r="AK23" i="4" s="1"/>
  <c r="AA23" i="4"/>
  <c r="Z23" i="4"/>
  <c r="AB23" i="4" s="1"/>
  <c r="X23" i="4"/>
  <c r="T23" i="4"/>
  <c r="P23" i="4"/>
  <c r="L23" i="4"/>
  <c r="I23" i="4"/>
  <c r="Y23" i="4" s="1"/>
  <c r="F23" i="4"/>
  <c r="AJ22" i="4"/>
  <c r="AF22" i="4"/>
  <c r="AK22" i="4" s="1"/>
  <c r="AA22" i="4"/>
  <c r="Z22" i="4"/>
  <c r="X22" i="4"/>
  <c r="U22" i="4"/>
  <c r="T22" i="4"/>
  <c r="P22" i="4"/>
  <c r="L22" i="4"/>
  <c r="I22" i="4"/>
  <c r="F22" i="4"/>
  <c r="Q22" i="4" s="1"/>
  <c r="AK21" i="4"/>
  <c r="AJ21" i="4"/>
  <c r="AF21" i="4"/>
  <c r="AA21" i="4"/>
  <c r="Z21" i="4"/>
  <c r="X21" i="4"/>
  <c r="T21" i="4"/>
  <c r="P21" i="4"/>
  <c r="L21" i="4"/>
  <c r="I21" i="4"/>
  <c r="F21" i="4"/>
  <c r="Q21" i="4" s="1"/>
  <c r="AI20" i="4"/>
  <c r="AH20" i="4"/>
  <c r="AJ20" i="4" s="1"/>
  <c r="AG20" i="4"/>
  <c r="AE20" i="4"/>
  <c r="AD20" i="4"/>
  <c r="AF20" i="4" s="1"/>
  <c r="W20" i="4"/>
  <c r="V20" i="4"/>
  <c r="X20" i="4" s="1"/>
  <c r="S20" i="4"/>
  <c r="R20" i="4"/>
  <c r="T20" i="4" s="1"/>
  <c r="O20" i="4"/>
  <c r="N20" i="4"/>
  <c r="L20" i="4"/>
  <c r="K20" i="4"/>
  <c r="AA20" i="4" s="1"/>
  <c r="J20" i="4"/>
  <c r="H20" i="4"/>
  <c r="G20" i="4"/>
  <c r="F20" i="4"/>
  <c r="E20" i="4"/>
  <c r="D20" i="4"/>
  <c r="AK19" i="4"/>
  <c r="AJ19" i="4"/>
  <c r="AF19" i="4"/>
  <c r="AA19" i="4"/>
  <c r="AB19" i="4" s="1"/>
  <c r="Z19" i="4"/>
  <c r="X19" i="4"/>
  <c r="T19" i="4"/>
  <c r="P19" i="4"/>
  <c r="M19" i="4"/>
  <c r="L19" i="4"/>
  <c r="I19" i="4"/>
  <c r="F19" i="4"/>
  <c r="AJ18" i="4"/>
  <c r="AF18" i="4"/>
  <c r="AK18" i="4" s="1"/>
  <c r="AA18" i="4"/>
  <c r="Z18" i="4"/>
  <c r="AB18" i="4" s="1"/>
  <c r="AC18" i="4" s="1"/>
  <c r="X18" i="4"/>
  <c r="T18" i="4"/>
  <c r="P18" i="4"/>
  <c r="Q18" i="4" s="1"/>
  <c r="L18" i="4"/>
  <c r="I18" i="4"/>
  <c r="F18" i="4"/>
  <c r="M18" i="4" s="1"/>
  <c r="AJ17" i="4"/>
  <c r="AF17" i="4"/>
  <c r="AK17" i="4" s="1"/>
  <c r="AA17" i="4"/>
  <c r="Z17" i="4"/>
  <c r="AB17" i="4" s="1"/>
  <c r="AC17" i="4" s="1"/>
  <c r="X17" i="4"/>
  <c r="T17" i="4"/>
  <c r="Q17" i="4"/>
  <c r="P17" i="4"/>
  <c r="L17" i="4"/>
  <c r="I17" i="4"/>
  <c r="F17" i="4"/>
  <c r="M17" i="4" s="1"/>
  <c r="AJ16" i="4"/>
  <c r="AF16" i="4"/>
  <c r="AA16" i="4"/>
  <c r="AB16" i="4" s="1"/>
  <c r="Z16" i="4"/>
  <c r="X16" i="4"/>
  <c r="T16" i="4"/>
  <c r="P16" i="4"/>
  <c r="L16" i="4"/>
  <c r="I16" i="4"/>
  <c r="Y16" i="4" s="1"/>
  <c r="F16" i="4"/>
  <c r="M16" i="4" s="1"/>
  <c r="AK15" i="4"/>
  <c r="AJ15" i="4"/>
  <c r="AF15" i="4"/>
  <c r="AA15" i="4"/>
  <c r="AB15" i="4" s="1"/>
  <c r="Z15" i="4"/>
  <c r="X15" i="4"/>
  <c r="U15" i="4"/>
  <c r="T15" i="4"/>
  <c r="P15" i="4"/>
  <c r="L15" i="4"/>
  <c r="I15" i="4"/>
  <c r="F15" i="4"/>
  <c r="Q15" i="4" s="1"/>
  <c r="AJ14" i="4"/>
  <c r="AF14" i="4"/>
  <c r="AK14" i="4" s="1"/>
  <c r="AA14" i="4"/>
  <c r="Z14" i="4"/>
  <c r="AB14" i="4" s="1"/>
  <c r="X14" i="4"/>
  <c r="T14" i="4"/>
  <c r="P14" i="4"/>
  <c r="L14" i="4"/>
  <c r="I14" i="4"/>
  <c r="F14" i="4"/>
  <c r="Q14" i="4" s="1"/>
  <c r="AK13" i="4"/>
  <c r="AJ13" i="4"/>
  <c r="AF13" i="4"/>
  <c r="AA13" i="4"/>
  <c r="Z13" i="4"/>
  <c r="AB13" i="4" s="1"/>
  <c r="X13" i="4"/>
  <c r="T13" i="4"/>
  <c r="P13" i="4"/>
  <c r="L13" i="4"/>
  <c r="M13" i="4" s="1"/>
  <c r="I13" i="4"/>
  <c r="U13" i="4" s="1"/>
  <c r="F13" i="4"/>
  <c r="AJ12" i="4"/>
  <c r="AF12" i="4"/>
  <c r="AK12" i="4" s="1"/>
  <c r="AA12" i="4"/>
  <c r="Z12" i="4"/>
  <c r="AB12" i="4" s="1"/>
  <c r="X12" i="4"/>
  <c r="T12" i="4"/>
  <c r="P12" i="4"/>
  <c r="L12" i="4"/>
  <c r="I12" i="4"/>
  <c r="U12" i="4" s="1"/>
  <c r="F12" i="4"/>
  <c r="AI11" i="4"/>
  <c r="AH11" i="4"/>
  <c r="AJ11" i="4" s="1"/>
  <c r="AG11" i="4"/>
  <c r="AF11" i="4"/>
  <c r="AE11" i="4"/>
  <c r="AD11" i="4"/>
  <c r="X11" i="4"/>
  <c r="W11" i="4"/>
  <c r="V11" i="4"/>
  <c r="S11" i="4"/>
  <c r="R11" i="4"/>
  <c r="P11" i="4"/>
  <c r="O11" i="4"/>
  <c r="N11" i="4"/>
  <c r="K11" i="4"/>
  <c r="J11" i="4"/>
  <c r="H11" i="4"/>
  <c r="G11" i="4"/>
  <c r="E11" i="4"/>
  <c r="F11" i="4" s="1"/>
  <c r="D11" i="4"/>
  <c r="AJ10" i="4"/>
  <c r="AF10" i="4"/>
  <c r="AK10" i="4" s="1"/>
  <c r="AA10" i="4"/>
  <c r="Z10" i="4"/>
  <c r="AB10" i="4" s="1"/>
  <c r="X10" i="4"/>
  <c r="T10" i="4"/>
  <c r="P10" i="4"/>
  <c r="L10" i="4"/>
  <c r="I10" i="4"/>
  <c r="Y10" i="4" s="1"/>
  <c r="F10" i="4"/>
  <c r="Q10" i="4" s="1"/>
  <c r="AJ9" i="4"/>
  <c r="AF9" i="4"/>
  <c r="AB9" i="4"/>
  <c r="AA9" i="4"/>
  <c r="Z9" i="4"/>
  <c r="X9" i="4"/>
  <c r="T9" i="4"/>
  <c r="U9" i="4" s="1"/>
  <c r="P9" i="4"/>
  <c r="L9" i="4"/>
  <c r="I9" i="4"/>
  <c r="F9" i="4"/>
  <c r="M9" i="4" s="1"/>
  <c r="AI28" i="3"/>
  <c r="AH28" i="3"/>
  <c r="AJ28" i="3" s="1"/>
  <c r="AG28" i="3"/>
  <c r="AE28" i="3"/>
  <c r="AD28" i="3"/>
  <c r="W28" i="3"/>
  <c r="V28" i="3"/>
  <c r="X28" i="3" s="1"/>
  <c r="S28" i="3"/>
  <c r="R28" i="3"/>
  <c r="T28" i="3" s="1"/>
  <c r="O28" i="3"/>
  <c r="N28" i="3"/>
  <c r="P28" i="3" s="1"/>
  <c r="K28" i="3"/>
  <c r="J28" i="3"/>
  <c r="H28" i="3"/>
  <c r="G28" i="3"/>
  <c r="E28" i="3"/>
  <c r="D28" i="3"/>
  <c r="AK27" i="3"/>
  <c r="AJ27" i="3"/>
  <c r="AF27" i="3"/>
  <c r="AA27" i="3"/>
  <c r="Z27" i="3"/>
  <c r="X27" i="3"/>
  <c r="T27" i="3"/>
  <c r="P27" i="3"/>
  <c r="L27" i="3"/>
  <c r="I27" i="3"/>
  <c r="Y27" i="3" s="1"/>
  <c r="F27" i="3"/>
  <c r="Q27" i="3" s="1"/>
  <c r="AJ26" i="3"/>
  <c r="AF26" i="3"/>
  <c r="AK26" i="3" s="1"/>
  <c r="AA26" i="3"/>
  <c r="Z26" i="3"/>
  <c r="AB26" i="3" s="1"/>
  <c r="X26" i="3"/>
  <c r="T26" i="3"/>
  <c r="Q26" i="3"/>
  <c r="P26" i="3"/>
  <c r="L26" i="3"/>
  <c r="I26" i="3"/>
  <c r="U26" i="3" s="1"/>
  <c r="F26" i="3"/>
  <c r="AJ25" i="3"/>
  <c r="AF25" i="3"/>
  <c r="AK25" i="3" s="1"/>
  <c r="AA25" i="3"/>
  <c r="Z25" i="3"/>
  <c r="X25" i="3"/>
  <c r="T25" i="3"/>
  <c r="P25" i="3"/>
  <c r="L25" i="3"/>
  <c r="M25" i="3" s="1"/>
  <c r="I25" i="3"/>
  <c r="Y25" i="3" s="1"/>
  <c r="F25" i="3"/>
  <c r="AJ24" i="3"/>
  <c r="AF24" i="3"/>
  <c r="AA24" i="3"/>
  <c r="Z24" i="3"/>
  <c r="AB24" i="3" s="1"/>
  <c r="AC24" i="3" s="1"/>
  <c r="X24" i="3"/>
  <c r="T24" i="3"/>
  <c r="P24" i="3"/>
  <c r="Q24" i="3" s="1"/>
  <c r="L24" i="3"/>
  <c r="I24" i="3"/>
  <c r="Y24" i="3" s="1"/>
  <c r="F24" i="3"/>
  <c r="M24" i="3" s="1"/>
  <c r="AJ23" i="3"/>
  <c r="AF23" i="3"/>
  <c r="AB23" i="3"/>
  <c r="AA23" i="3"/>
  <c r="Z23" i="3"/>
  <c r="X23" i="3"/>
  <c r="T23" i="3"/>
  <c r="Q23" i="3"/>
  <c r="P23" i="3"/>
  <c r="L23" i="3"/>
  <c r="I23" i="3"/>
  <c r="F23" i="3"/>
  <c r="M23" i="3" s="1"/>
  <c r="AJ22" i="3"/>
  <c r="AF22" i="3"/>
  <c r="AK22" i="3" s="1"/>
  <c r="AA22" i="3"/>
  <c r="AB22" i="3" s="1"/>
  <c r="Z22" i="3"/>
  <c r="X22" i="3"/>
  <c r="T22" i="3"/>
  <c r="U22" i="3" s="1"/>
  <c r="P22" i="3"/>
  <c r="L22" i="3"/>
  <c r="I22" i="3"/>
  <c r="Y22" i="3" s="1"/>
  <c r="F22" i="3"/>
  <c r="AJ21" i="3"/>
  <c r="AF21" i="3"/>
  <c r="AK21" i="3" s="1"/>
  <c r="AA21" i="3"/>
  <c r="Z21" i="3"/>
  <c r="X21" i="3"/>
  <c r="T21" i="3"/>
  <c r="P21" i="3"/>
  <c r="L21" i="3"/>
  <c r="I21" i="3"/>
  <c r="U21" i="3" s="1"/>
  <c r="F21" i="3"/>
  <c r="Q21" i="3" s="1"/>
  <c r="AJ20" i="3"/>
  <c r="AF20" i="3"/>
  <c r="AK20" i="3" s="1"/>
  <c r="AA20" i="3"/>
  <c r="Z20" i="3"/>
  <c r="X20" i="3"/>
  <c r="T20" i="3"/>
  <c r="P20" i="3"/>
  <c r="L20" i="3"/>
  <c r="I20" i="3"/>
  <c r="F20" i="3"/>
  <c r="Q20" i="3" s="1"/>
  <c r="AJ19" i="3"/>
  <c r="AF19" i="3"/>
  <c r="AA19" i="3"/>
  <c r="Z19" i="3"/>
  <c r="X19" i="3"/>
  <c r="T19" i="3"/>
  <c r="AK19" i="3" s="1"/>
  <c r="P19" i="3"/>
  <c r="L19" i="3"/>
  <c r="I19" i="3"/>
  <c r="F19" i="3"/>
  <c r="AK18" i="3"/>
  <c r="AJ18" i="3"/>
  <c r="AF18" i="3"/>
  <c r="AA18" i="3"/>
  <c r="Z18" i="3"/>
  <c r="X18" i="3"/>
  <c r="T18" i="3"/>
  <c r="P18" i="3"/>
  <c r="L18" i="3"/>
  <c r="I18" i="3"/>
  <c r="F18" i="3"/>
  <c r="Q18" i="3" s="1"/>
  <c r="AJ17" i="3"/>
  <c r="AF17" i="3"/>
  <c r="AK17" i="3" s="1"/>
  <c r="AA17" i="3"/>
  <c r="AB17" i="3" s="1"/>
  <c r="Z17" i="3"/>
  <c r="X17" i="3"/>
  <c r="T17" i="3"/>
  <c r="P17" i="3"/>
  <c r="M17" i="3"/>
  <c r="L17" i="3"/>
  <c r="I17" i="3"/>
  <c r="F17" i="3"/>
  <c r="AJ16" i="3"/>
  <c r="AF16" i="3"/>
  <c r="AK16" i="3" s="1"/>
  <c r="AA16" i="3"/>
  <c r="Z16" i="3"/>
  <c r="AB16" i="3" s="1"/>
  <c r="AC16" i="3" s="1"/>
  <c r="X16" i="3"/>
  <c r="U16" i="3"/>
  <c r="T16" i="3"/>
  <c r="P16" i="3"/>
  <c r="L16" i="3"/>
  <c r="I16" i="3"/>
  <c r="F16" i="3"/>
  <c r="M16" i="3" s="1"/>
  <c r="AJ15" i="3"/>
  <c r="AF15" i="3"/>
  <c r="AA15" i="3"/>
  <c r="Z15" i="3"/>
  <c r="AB15" i="3" s="1"/>
  <c r="AC15" i="3" s="1"/>
  <c r="X15" i="3"/>
  <c r="T15" i="3"/>
  <c r="U15" i="3" s="1"/>
  <c r="P15" i="3"/>
  <c r="L15" i="3"/>
  <c r="I15" i="3"/>
  <c r="Y15" i="3" s="1"/>
  <c r="F15" i="3"/>
  <c r="M15" i="3" s="1"/>
  <c r="AJ14" i="3"/>
  <c r="AF14" i="3"/>
  <c r="AB14" i="3"/>
  <c r="AA14" i="3"/>
  <c r="Z14" i="3"/>
  <c r="X14" i="3"/>
  <c r="T14" i="3"/>
  <c r="Q14" i="3"/>
  <c r="P14" i="3"/>
  <c r="L14" i="3"/>
  <c r="I14" i="3"/>
  <c r="Y14" i="3" s="1"/>
  <c r="F14" i="3"/>
  <c r="M14" i="3" s="1"/>
  <c r="AK13" i="3"/>
  <c r="AJ13" i="3"/>
  <c r="AF13" i="3"/>
  <c r="AA13" i="3"/>
  <c r="Z13" i="3"/>
  <c r="X13" i="3"/>
  <c r="U13" i="3"/>
  <c r="T13" i="3"/>
  <c r="P13" i="3"/>
  <c r="L13" i="3"/>
  <c r="I13" i="3"/>
  <c r="Y13" i="3" s="1"/>
  <c r="F13" i="3"/>
  <c r="Q13" i="3" s="1"/>
  <c r="AJ12" i="3"/>
  <c r="AF12" i="3"/>
  <c r="AK12" i="3" s="1"/>
  <c r="AA12" i="3"/>
  <c r="Z12" i="3"/>
  <c r="AB12" i="3" s="1"/>
  <c r="X12" i="3"/>
  <c r="T12" i="3"/>
  <c r="P12" i="3"/>
  <c r="L12" i="3"/>
  <c r="I12" i="3"/>
  <c r="F12" i="3"/>
  <c r="Q12" i="3" s="1"/>
  <c r="AK11" i="3"/>
  <c r="AJ11" i="3"/>
  <c r="AF11" i="3"/>
  <c r="AA11" i="3"/>
  <c r="Z11" i="3"/>
  <c r="AB11" i="3" s="1"/>
  <c r="X11" i="3"/>
  <c r="T11" i="3"/>
  <c r="P11" i="3"/>
  <c r="L11" i="3"/>
  <c r="I11" i="3"/>
  <c r="U11" i="3" s="1"/>
  <c r="F11" i="3"/>
  <c r="AJ10" i="3"/>
  <c r="AF10" i="3"/>
  <c r="AK10" i="3" s="1"/>
  <c r="AA10" i="3"/>
  <c r="Z10" i="3"/>
  <c r="AB10" i="3" s="1"/>
  <c r="AC10" i="3" s="1"/>
  <c r="X10" i="3"/>
  <c r="T10" i="3"/>
  <c r="Q10" i="3"/>
  <c r="P10" i="3"/>
  <c r="L10" i="3"/>
  <c r="M10" i="3" s="1"/>
  <c r="I10" i="3"/>
  <c r="F10" i="3"/>
  <c r="AJ9" i="3"/>
  <c r="AF9" i="3"/>
  <c r="AA9" i="3"/>
  <c r="AB9" i="3" s="1"/>
  <c r="Z9" i="3"/>
  <c r="X9" i="3"/>
  <c r="T9" i="3"/>
  <c r="P9" i="3"/>
  <c r="L9" i="3"/>
  <c r="I9" i="3"/>
  <c r="Y9" i="3" s="1"/>
  <c r="F9" i="3"/>
  <c r="M9" i="3" s="1"/>
  <c r="AI17" i="2"/>
  <c r="AH17" i="2"/>
  <c r="AJ17" i="2" s="1"/>
  <c r="AG17" i="2"/>
  <c r="AE17" i="2"/>
  <c r="AD17" i="2"/>
  <c r="AF17" i="2" s="1"/>
  <c r="W17" i="2"/>
  <c r="V17" i="2"/>
  <c r="S17" i="2"/>
  <c r="R17" i="2"/>
  <c r="O17" i="2"/>
  <c r="N17" i="2"/>
  <c r="P17" i="2" s="1"/>
  <c r="K17" i="2"/>
  <c r="J17" i="2"/>
  <c r="L17" i="2" s="1"/>
  <c r="I17" i="2"/>
  <c r="H17" i="2"/>
  <c r="G17" i="2"/>
  <c r="E17" i="2"/>
  <c r="D17" i="2"/>
  <c r="F17" i="2" s="1"/>
  <c r="AJ16" i="2"/>
  <c r="AF16" i="2"/>
  <c r="AK16" i="2" s="1"/>
  <c r="AA16" i="2"/>
  <c r="Z16" i="2"/>
  <c r="X16" i="2"/>
  <c r="T16" i="2"/>
  <c r="P16" i="2"/>
  <c r="L16" i="2"/>
  <c r="I16" i="2"/>
  <c r="F16" i="2"/>
  <c r="Q16" i="2" s="1"/>
  <c r="AJ15" i="2"/>
  <c r="AF15" i="2"/>
  <c r="AA15" i="2"/>
  <c r="AB15" i="2" s="1"/>
  <c r="Z15" i="2"/>
  <c r="X15" i="2"/>
  <c r="U15" i="2"/>
  <c r="T15" i="2"/>
  <c r="AK15" i="2" s="1"/>
  <c r="P15" i="2"/>
  <c r="L15" i="2"/>
  <c r="I15" i="2"/>
  <c r="F15" i="2"/>
  <c r="Q15" i="2" s="1"/>
  <c r="AJ14" i="2"/>
  <c r="AF14" i="2"/>
  <c r="AK14" i="2" s="1"/>
  <c r="AA14" i="2"/>
  <c r="Z14" i="2"/>
  <c r="AB14" i="2" s="1"/>
  <c r="X14" i="2"/>
  <c r="T14" i="2"/>
  <c r="P14" i="2"/>
  <c r="L14" i="2"/>
  <c r="I14" i="2"/>
  <c r="F14" i="2"/>
  <c r="Q14" i="2" s="1"/>
  <c r="AJ13" i="2"/>
  <c r="AF13" i="2"/>
  <c r="AK13" i="2" s="1"/>
  <c r="AA13" i="2"/>
  <c r="Z13" i="2"/>
  <c r="AB13" i="2" s="1"/>
  <c r="X13" i="2"/>
  <c r="T13" i="2"/>
  <c r="P13" i="2"/>
  <c r="L13" i="2"/>
  <c r="I13" i="2"/>
  <c r="U13" i="2" s="1"/>
  <c r="F13" i="2"/>
  <c r="Q13" i="2" s="1"/>
  <c r="AJ12" i="2"/>
  <c r="AF12" i="2"/>
  <c r="AK12" i="2" s="1"/>
  <c r="AA12" i="2"/>
  <c r="Z12" i="2"/>
  <c r="AB12" i="2" s="1"/>
  <c r="X12" i="2"/>
  <c r="T12" i="2"/>
  <c r="P12" i="2"/>
  <c r="L12" i="2"/>
  <c r="I12" i="2"/>
  <c r="U12" i="2" s="1"/>
  <c r="F12" i="2"/>
  <c r="Q12" i="2" s="1"/>
  <c r="AJ11" i="2"/>
  <c r="AF11" i="2"/>
  <c r="AK11" i="2" s="1"/>
  <c r="AA11" i="2"/>
  <c r="AB11" i="2" s="1"/>
  <c r="Z11" i="2"/>
  <c r="X11" i="2"/>
  <c r="U11" i="2"/>
  <c r="T11" i="2"/>
  <c r="P11" i="2"/>
  <c r="M11" i="2"/>
  <c r="L11" i="2"/>
  <c r="I11" i="2"/>
  <c r="Y11" i="2" s="1"/>
  <c r="F11" i="2"/>
  <c r="AK10" i="2"/>
  <c r="AJ10" i="2"/>
  <c r="AF10" i="2"/>
  <c r="AA10" i="2"/>
  <c r="Z10" i="2"/>
  <c r="AB10" i="2" s="1"/>
  <c r="X10" i="2"/>
  <c r="T10" i="2"/>
  <c r="P10" i="2"/>
  <c r="L10" i="2"/>
  <c r="I10" i="2"/>
  <c r="F10" i="2"/>
  <c r="Q10" i="2" s="1"/>
  <c r="AJ9" i="2"/>
  <c r="AF9" i="2"/>
  <c r="AA9" i="2"/>
  <c r="Z9" i="2"/>
  <c r="X9" i="2"/>
  <c r="T9" i="2"/>
  <c r="P9" i="2"/>
  <c r="L9" i="2"/>
  <c r="M9" i="2" s="1"/>
  <c r="I9" i="2"/>
  <c r="Y9" i="2" s="1"/>
  <c r="F9" i="2"/>
  <c r="Q9" i="2" s="1"/>
  <c r="AI18" i="1"/>
  <c r="AH18" i="1"/>
  <c r="AJ18" i="1" s="1"/>
  <c r="AG18" i="1"/>
  <c r="AE18" i="1"/>
  <c r="AD18" i="1"/>
  <c r="AF18" i="1" s="1"/>
  <c r="W18" i="1"/>
  <c r="V18" i="1"/>
  <c r="X18" i="1" s="1"/>
  <c r="S18" i="1"/>
  <c r="R18" i="1"/>
  <c r="T18" i="1" s="1"/>
  <c r="U18" i="1" s="1"/>
  <c r="O18" i="1"/>
  <c r="N18" i="1"/>
  <c r="P18" i="1" s="1"/>
  <c r="L18" i="1"/>
  <c r="K18" i="1"/>
  <c r="AA18" i="1" s="1"/>
  <c r="J18" i="1"/>
  <c r="H18" i="1"/>
  <c r="G18" i="1"/>
  <c r="I18" i="1" s="1"/>
  <c r="Y18" i="1" s="1"/>
  <c r="E18" i="1"/>
  <c r="D18" i="1"/>
  <c r="F18" i="1" s="1"/>
  <c r="AJ17" i="1"/>
  <c r="AF17" i="1"/>
  <c r="AA17" i="1"/>
  <c r="Z17" i="1"/>
  <c r="X17" i="1"/>
  <c r="T17" i="1"/>
  <c r="P17" i="1"/>
  <c r="L17" i="1"/>
  <c r="I17" i="1"/>
  <c r="F17" i="1"/>
  <c r="Q17" i="1" s="1"/>
  <c r="AK16" i="1"/>
  <c r="AJ16" i="1"/>
  <c r="AF16" i="1"/>
  <c r="AA16" i="1"/>
  <c r="Z16" i="1"/>
  <c r="X16" i="1"/>
  <c r="U16" i="1"/>
  <c r="T16" i="1"/>
  <c r="P16" i="1"/>
  <c r="L16" i="1"/>
  <c r="I16" i="1"/>
  <c r="F16" i="1"/>
  <c r="Q16" i="1" s="1"/>
  <c r="AJ15" i="1"/>
  <c r="AF15" i="1"/>
  <c r="AK15" i="1" s="1"/>
  <c r="AA15" i="1"/>
  <c r="Z15" i="1"/>
  <c r="X15" i="1"/>
  <c r="T15" i="1"/>
  <c r="P15" i="1"/>
  <c r="L15" i="1"/>
  <c r="I15" i="1"/>
  <c r="U15" i="1" s="1"/>
  <c r="F15" i="1"/>
  <c r="AJ14" i="1"/>
  <c r="AF14" i="1"/>
  <c r="AA14" i="1"/>
  <c r="AB14" i="1" s="1"/>
  <c r="AC14" i="1" s="1"/>
  <c r="Z14" i="1"/>
  <c r="X14" i="1"/>
  <c r="T14" i="1"/>
  <c r="P14" i="1"/>
  <c r="Q14" i="1" s="1"/>
  <c r="L14" i="1"/>
  <c r="I14" i="1"/>
  <c r="F14" i="1"/>
  <c r="AJ13" i="1"/>
  <c r="AF13" i="1"/>
  <c r="AA13" i="1"/>
  <c r="Z13" i="1"/>
  <c r="AB13" i="1" s="1"/>
  <c r="AC13" i="1" s="1"/>
  <c r="X13" i="1"/>
  <c r="T13" i="1"/>
  <c r="U13" i="1" s="1"/>
  <c r="P13" i="1"/>
  <c r="L13" i="1"/>
  <c r="M13" i="1" s="1"/>
  <c r="I13" i="1"/>
  <c r="F13" i="1"/>
  <c r="Q13" i="1" s="1"/>
  <c r="AJ12" i="1"/>
  <c r="AF12" i="1"/>
  <c r="AA12" i="1"/>
  <c r="AB12" i="1" s="1"/>
  <c r="AC12" i="1" s="1"/>
  <c r="Z12" i="1"/>
  <c r="X12" i="1"/>
  <c r="T12" i="1"/>
  <c r="U12" i="1" s="1"/>
  <c r="P12" i="1"/>
  <c r="L12" i="1"/>
  <c r="I12" i="1"/>
  <c r="Y12" i="1" s="1"/>
  <c r="F12" i="1"/>
  <c r="Q12" i="1" s="1"/>
  <c r="AJ11" i="1"/>
  <c r="AF11" i="1"/>
  <c r="AK11" i="1" s="1"/>
  <c r="AA11" i="1"/>
  <c r="Z11" i="1"/>
  <c r="AB11" i="1" s="1"/>
  <c r="X11" i="1"/>
  <c r="U11" i="1"/>
  <c r="T11" i="1"/>
  <c r="P11" i="1"/>
  <c r="L11" i="1"/>
  <c r="I11" i="1"/>
  <c r="F11" i="1"/>
  <c r="AK10" i="1"/>
  <c r="AJ10" i="1"/>
  <c r="AF10" i="1"/>
  <c r="AA10" i="1"/>
  <c r="Z10" i="1"/>
  <c r="X10" i="1"/>
  <c r="T10" i="1"/>
  <c r="P10" i="1"/>
  <c r="L10" i="1"/>
  <c r="I10" i="1"/>
  <c r="U10" i="1" s="1"/>
  <c r="F10" i="1"/>
  <c r="AJ9" i="1"/>
  <c r="AF9" i="1"/>
  <c r="AA9" i="1"/>
  <c r="Z9" i="1"/>
  <c r="X9" i="1"/>
  <c r="T9" i="1"/>
  <c r="P9" i="1"/>
  <c r="L9" i="1"/>
  <c r="M9" i="1" s="1"/>
  <c r="I9" i="1"/>
  <c r="F9" i="1"/>
  <c r="M10" i="1" l="1"/>
  <c r="Z18" i="1"/>
  <c r="AB18" i="1" s="1"/>
  <c r="AC18" i="1" s="1"/>
  <c r="AK15" i="3"/>
  <c r="Y17" i="3"/>
  <c r="M22" i="3"/>
  <c r="AC26" i="3"/>
  <c r="Q11" i="4"/>
  <c r="Y19" i="4"/>
  <c r="Z20" i="4"/>
  <c r="AC23" i="4"/>
  <c r="Z28" i="4"/>
  <c r="U30" i="4"/>
  <c r="Z36" i="4"/>
  <c r="M37" i="4"/>
  <c r="AK38" i="4"/>
  <c r="AA41" i="4"/>
  <c r="AK44" i="4"/>
  <c r="Y53" i="4"/>
  <c r="AC53" i="4"/>
  <c r="Z54" i="4"/>
  <c r="Q11" i="5"/>
  <c r="M19" i="5"/>
  <c r="Q25" i="5"/>
  <c r="Q32" i="5"/>
  <c r="AA36" i="5"/>
  <c r="AA12" i="6"/>
  <c r="AK18" i="1"/>
  <c r="AK28" i="4"/>
  <c r="M16" i="2"/>
  <c r="AK12" i="1"/>
  <c r="Q15" i="1"/>
  <c r="AB15" i="1"/>
  <c r="AC15" i="1" s="1"/>
  <c r="AK17" i="1"/>
  <c r="AK9" i="2"/>
  <c r="AB16" i="2"/>
  <c r="X17" i="2"/>
  <c r="AK9" i="3"/>
  <c r="Q15" i="3"/>
  <c r="AB18" i="3"/>
  <c r="AC18" i="3" s="1"/>
  <c r="F28" i="3"/>
  <c r="T11" i="4"/>
  <c r="Q26" i="4"/>
  <c r="AC29" i="4"/>
  <c r="Y37" i="4"/>
  <c r="AC37" i="4"/>
  <c r="L41" i="4"/>
  <c r="M41" i="4" s="1"/>
  <c r="AF41" i="4"/>
  <c r="AK41" i="4" s="1"/>
  <c r="AK10" i="5"/>
  <c r="U14" i="5"/>
  <c r="AK14" i="5"/>
  <c r="L15" i="5"/>
  <c r="AB24" i="5"/>
  <c r="AC24" i="5" s="1"/>
  <c r="Q26" i="5"/>
  <c r="U28" i="5"/>
  <c r="AK28" i="5"/>
  <c r="T30" i="5"/>
  <c r="AB31" i="5"/>
  <c r="AC31" i="5" s="1"/>
  <c r="Q33" i="5"/>
  <c r="U35" i="5"/>
  <c r="AC9" i="6"/>
  <c r="P12" i="6"/>
  <c r="M15" i="6"/>
  <c r="Q15" i="6"/>
  <c r="AB16" i="6"/>
  <c r="AC16" i="6" s="1"/>
  <c r="M11" i="1"/>
  <c r="M12" i="1"/>
  <c r="M17" i="1"/>
  <c r="AC14" i="2"/>
  <c r="Y16" i="2"/>
  <c r="AK17" i="2"/>
  <c r="AC12" i="3"/>
  <c r="AK14" i="3"/>
  <c r="Y16" i="3"/>
  <c r="Q17" i="3"/>
  <c r="U18" i="3"/>
  <c r="AB21" i="3"/>
  <c r="AC21" i="3" s="1"/>
  <c r="M26" i="3"/>
  <c r="I28" i="3"/>
  <c r="U28" i="3" s="1"/>
  <c r="I11" i="4"/>
  <c r="Y14" i="4"/>
  <c r="AK16" i="4"/>
  <c r="U17" i="4"/>
  <c r="Q19" i="4"/>
  <c r="P20" i="4"/>
  <c r="AB22" i="4"/>
  <c r="U23" i="4"/>
  <c r="AK25" i="4"/>
  <c r="M27" i="4"/>
  <c r="P28" i="4"/>
  <c r="AC31" i="4"/>
  <c r="Y33" i="4"/>
  <c r="M35" i="4"/>
  <c r="P36" i="4"/>
  <c r="Y39" i="4"/>
  <c r="AC43" i="4"/>
  <c r="Y45" i="4"/>
  <c r="I48" i="4"/>
  <c r="AB49" i="4"/>
  <c r="Q53" i="4"/>
  <c r="AF54" i="4"/>
  <c r="AK54" i="4" s="1"/>
  <c r="I10" i="5"/>
  <c r="AJ10" i="5"/>
  <c r="AB13" i="5"/>
  <c r="AC13" i="5" s="1"/>
  <c r="F15" i="5"/>
  <c r="Y16" i="5"/>
  <c r="AK16" i="5"/>
  <c r="M20" i="5"/>
  <c r="AB21" i="5"/>
  <c r="Z22" i="5"/>
  <c r="AK24" i="5"/>
  <c r="AB27" i="5"/>
  <c r="AC27" i="5" s="1"/>
  <c r="X30" i="5"/>
  <c r="Y30" i="5" s="1"/>
  <c r="AK31" i="5"/>
  <c r="F36" i="5"/>
  <c r="U14" i="6"/>
  <c r="AC16" i="4"/>
  <c r="AB9" i="1"/>
  <c r="Y11" i="1"/>
  <c r="Y13" i="1"/>
  <c r="AK13" i="1"/>
  <c r="M15" i="1"/>
  <c r="AB16" i="1"/>
  <c r="Y10" i="2"/>
  <c r="AA17" i="2"/>
  <c r="Q9" i="3"/>
  <c r="U10" i="3"/>
  <c r="AB13" i="3"/>
  <c r="AC13" i="3" s="1"/>
  <c r="M18" i="3"/>
  <c r="AB19" i="3"/>
  <c r="Q22" i="3"/>
  <c r="AK24" i="3"/>
  <c r="AB27" i="3"/>
  <c r="M10" i="4"/>
  <c r="AC10" i="4"/>
  <c r="L11" i="4"/>
  <c r="Q12" i="4"/>
  <c r="Y18" i="4"/>
  <c r="Y24" i="4"/>
  <c r="AB34" i="4"/>
  <c r="F36" i="4"/>
  <c r="U37" i="4"/>
  <c r="AK39" i="4"/>
  <c r="Y42" i="4"/>
  <c r="Q46" i="4"/>
  <c r="AC47" i="4"/>
  <c r="M52" i="4"/>
  <c r="AC52" i="4"/>
  <c r="Q54" i="4"/>
  <c r="Z55" i="4"/>
  <c r="AB55" i="4" s="1"/>
  <c r="X55" i="4"/>
  <c r="Y55" i="4" s="1"/>
  <c r="AC9" i="5"/>
  <c r="Q18" i="5"/>
  <c r="AA22" i="5"/>
  <c r="M24" i="5"/>
  <c r="M26" i="5"/>
  <c r="AC29" i="5"/>
  <c r="Z30" i="5"/>
  <c r="M31" i="5"/>
  <c r="M33" i="5"/>
  <c r="AB34" i="5"/>
  <c r="AC34" i="5" s="1"/>
  <c r="Z37" i="5"/>
  <c r="AF37" i="5"/>
  <c r="AK37" i="5" s="1"/>
  <c r="Q9" i="6"/>
  <c r="AC10" i="6"/>
  <c r="U11" i="6"/>
  <c r="Y17" i="2"/>
  <c r="AK36" i="4"/>
  <c r="AA11" i="4"/>
  <c r="U16" i="4"/>
  <c r="AC30" i="4"/>
  <c r="M45" i="4"/>
  <c r="Y47" i="4"/>
  <c r="Z48" i="4"/>
  <c r="M54" i="4"/>
  <c r="AA55" i="4"/>
  <c r="Y9" i="5"/>
  <c r="Z10" i="5"/>
  <c r="AB10" i="5" s="1"/>
  <c r="U20" i="5"/>
  <c r="Q17" i="2"/>
  <c r="Y21" i="3"/>
  <c r="Y23" i="3"/>
  <c r="Z28" i="3"/>
  <c r="AB28" i="3" s="1"/>
  <c r="Q9" i="1"/>
  <c r="AK9" i="1"/>
  <c r="AB10" i="1"/>
  <c r="M14" i="1"/>
  <c r="AC16" i="1"/>
  <c r="AC15" i="2"/>
  <c r="U14" i="3"/>
  <c r="Q16" i="3"/>
  <c r="Q19" i="3"/>
  <c r="AC23" i="3"/>
  <c r="Q25" i="3"/>
  <c r="AB25" i="3"/>
  <c r="U27" i="3"/>
  <c r="AA28" i="3"/>
  <c r="Y9" i="4"/>
  <c r="AC9" i="4"/>
  <c r="M12" i="4"/>
  <c r="AC15" i="4"/>
  <c r="Y17" i="4"/>
  <c r="I20" i="4"/>
  <c r="AB21" i="4"/>
  <c r="AC24" i="4"/>
  <c r="I28" i="4"/>
  <c r="AK30" i="4"/>
  <c r="U31" i="4"/>
  <c r="Q33" i="4"/>
  <c r="Q34" i="4"/>
  <c r="Q39" i="4"/>
  <c r="AB40" i="4"/>
  <c r="AC40" i="4" s="1"/>
  <c r="M44" i="4"/>
  <c r="AK45" i="4"/>
  <c r="AA48" i="4"/>
  <c r="Y50" i="4"/>
  <c r="Y51" i="4"/>
  <c r="AC51" i="4"/>
  <c r="I54" i="4"/>
  <c r="L55" i="4"/>
  <c r="AF55" i="4"/>
  <c r="AK55" i="4" s="1"/>
  <c r="AA10" i="5"/>
  <c r="Y11" i="5"/>
  <c r="Y13" i="5"/>
  <c r="I15" i="5"/>
  <c r="Y17" i="5"/>
  <c r="M21" i="5"/>
  <c r="Q23" i="5"/>
  <c r="Y25" i="5"/>
  <c r="Y27" i="5"/>
  <c r="Y32" i="5"/>
  <c r="Q34" i="5"/>
  <c r="AK34" i="5"/>
  <c r="I36" i="5"/>
  <c r="AK20" i="4"/>
  <c r="AC9" i="1"/>
  <c r="U14" i="1"/>
  <c r="AK14" i="1"/>
  <c r="M16" i="1"/>
  <c r="AB17" i="1"/>
  <c r="AB9" i="2"/>
  <c r="AC9" i="2" s="1"/>
  <c r="Q11" i="2"/>
  <c r="U16" i="2"/>
  <c r="T17" i="2"/>
  <c r="Q11" i="3"/>
  <c r="U19" i="3"/>
  <c r="AB20" i="3"/>
  <c r="AC20" i="3" s="1"/>
  <c r="AK23" i="3"/>
  <c r="U24" i="3"/>
  <c r="L28" i="3"/>
  <c r="AF28" i="3"/>
  <c r="AK28" i="3" s="1"/>
  <c r="AK9" i="4"/>
  <c r="U10" i="4"/>
  <c r="Q13" i="4"/>
  <c r="AC19" i="4"/>
  <c r="M23" i="4"/>
  <c r="AK24" i="4"/>
  <c r="AB27" i="4"/>
  <c r="U34" i="4"/>
  <c r="AB35" i="4"/>
  <c r="AC38" i="4"/>
  <c r="Z41" i="4"/>
  <c r="AB41" i="4" s="1"/>
  <c r="AC41" i="4" s="1"/>
  <c r="X41" i="4"/>
  <c r="Q42" i="4"/>
  <c r="AC44" i="4"/>
  <c r="L48" i="4"/>
  <c r="AF48" i="4"/>
  <c r="AK48" i="4" s="1"/>
  <c r="AK51" i="4"/>
  <c r="U52" i="4"/>
  <c r="P55" i="4"/>
  <c r="M13" i="5"/>
  <c r="AB14" i="5"/>
  <c r="Z15" i="5"/>
  <c r="AB20" i="5"/>
  <c r="AC20" i="5" s="1"/>
  <c r="F22" i="5"/>
  <c r="AK23" i="5"/>
  <c r="M27" i="5"/>
  <c r="AB28" i="5"/>
  <c r="AC28" i="5" s="1"/>
  <c r="F30" i="5"/>
  <c r="U33" i="5"/>
  <c r="AB35" i="5"/>
  <c r="Z36" i="5"/>
  <c r="L36" i="5"/>
  <c r="M14" i="6"/>
  <c r="AB15" i="6"/>
  <c r="AC15" i="6" s="1"/>
  <c r="U25" i="7"/>
  <c r="AK35" i="5"/>
  <c r="M16" i="6"/>
  <c r="AA17" i="6"/>
  <c r="AF17" i="6"/>
  <c r="T22" i="6"/>
  <c r="P23" i="6"/>
  <c r="Y10" i="7"/>
  <c r="T10" i="7"/>
  <c r="AK10" i="7" s="1"/>
  <c r="AK12" i="7"/>
  <c r="Y14" i="7"/>
  <c r="Y15" i="7"/>
  <c r="Y18" i="7"/>
  <c r="U19" i="7"/>
  <c r="Q21" i="7"/>
  <c r="U22" i="7"/>
  <c r="Q24" i="7"/>
  <c r="Y26" i="7"/>
  <c r="AC32" i="7"/>
  <c r="U34" i="7"/>
  <c r="M35" i="7"/>
  <c r="AK36" i="7"/>
  <c r="U39" i="7"/>
  <c r="M46" i="7"/>
  <c r="M49" i="7"/>
  <c r="Y50" i="7"/>
  <c r="AC51" i="7"/>
  <c r="Q53" i="7"/>
  <c r="AK55" i="7"/>
  <c r="Q58" i="7"/>
  <c r="I61" i="7"/>
  <c r="AC62" i="7"/>
  <c r="AK66" i="7"/>
  <c r="AA67" i="7"/>
  <c r="Y68" i="7"/>
  <c r="AK68" i="7"/>
  <c r="M70" i="7"/>
  <c r="M10" i="8"/>
  <c r="AK10" i="8"/>
  <c r="Y19" i="8"/>
  <c r="Q20" i="8"/>
  <c r="M23" i="8"/>
  <c r="Q26" i="8"/>
  <c r="X27" i="8"/>
  <c r="M30" i="8"/>
  <c r="Q33" i="8"/>
  <c r="X34" i="8"/>
  <c r="M37" i="8"/>
  <c r="Y41" i="8"/>
  <c r="Y9" i="9"/>
  <c r="AK9" i="9"/>
  <c r="U12" i="9"/>
  <c r="AK15" i="9"/>
  <c r="Y44" i="12"/>
  <c r="M35" i="5"/>
  <c r="AJ37" i="5"/>
  <c r="AB11" i="6"/>
  <c r="AC11" i="6" s="1"/>
  <c r="AB14" i="6"/>
  <c r="Y16" i="6"/>
  <c r="AK16" i="6"/>
  <c r="Q20" i="6"/>
  <c r="U21" i="6"/>
  <c r="F23" i="6"/>
  <c r="T23" i="6"/>
  <c r="X10" i="7"/>
  <c r="M11" i="7"/>
  <c r="U13" i="7"/>
  <c r="M14" i="7"/>
  <c r="I16" i="7"/>
  <c r="U16" i="7" s="1"/>
  <c r="AK18" i="7"/>
  <c r="Y20" i="7"/>
  <c r="AB20" i="7"/>
  <c r="AC20" i="7" s="1"/>
  <c r="M22" i="7"/>
  <c r="Y23" i="7"/>
  <c r="AC24" i="7"/>
  <c r="AC26" i="7"/>
  <c r="Y28" i="7"/>
  <c r="F30" i="7"/>
  <c r="U31" i="7"/>
  <c r="U33" i="7"/>
  <c r="P36" i="7"/>
  <c r="M37" i="7"/>
  <c r="AK39" i="7"/>
  <c r="I41" i="7"/>
  <c r="AB44" i="7"/>
  <c r="AC46" i="7"/>
  <c r="AA48" i="7"/>
  <c r="F54" i="7"/>
  <c r="Y55" i="7"/>
  <c r="M60" i="7"/>
  <c r="L61" i="7"/>
  <c r="Q64" i="7"/>
  <c r="AC66" i="7"/>
  <c r="Q70" i="7"/>
  <c r="Q71" i="7"/>
  <c r="F73" i="7"/>
  <c r="Q73" i="7" s="1"/>
  <c r="AF73" i="7"/>
  <c r="AK73" i="7" s="1"/>
  <c r="U9" i="8"/>
  <c r="U10" i="8"/>
  <c r="AB11" i="8"/>
  <c r="F15" i="8"/>
  <c r="Q15" i="8" s="1"/>
  <c r="M17" i="8"/>
  <c r="U20" i="8"/>
  <c r="T21" i="8"/>
  <c r="AB24" i="8"/>
  <c r="Y26" i="8"/>
  <c r="Z27" i="8"/>
  <c r="AB27" i="8" s="1"/>
  <c r="AC27" i="8" s="1"/>
  <c r="Q28" i="8"/>
  <c r="AB31" i="8"/>
  <c r="AC31" i="8" s="1"/>
  <c r="Y33" i="8"/>
  <c r="L34" i="8"/>
  <c r="Q35" i="8"/>
  <c r="AB38" i="8"/>
  <c r="Y15" i="9"/>
  <c r="AB16" i="9"/>
  <c r="AC16" i="9" s="1"/>
  <c r="Z17" i="9"/>
  <c r="L17" i="9"/>
  <c r="M17" i="9" s="1"/>
  <c r="M22" i="9"/>
  <c r="Q22" i="9"/>
  <c r="AB23" i="9"/>
  <c r="AC23" i="9" s="1"/>
  <c r="U26" i="11"/>
  <c r="M38" i="12"/>
  <c r="Q10" i="6"/>
  <c r="Q11" i="6"/>
  <c r="Z12" i="6"/>
  <c r="AB12" i="6" s="1"/>
  <c r="AC12" i="6" s="1"/>
  <c r="AF12" i="6"/>
  <c r="U15" i="6"/>
  <c r="AJ17" i="6"/>
  <c r="AB18" i="6"/>
  <c r="X22" i="6"/>
  <c r="Q9" i="7"/>
  <c r="Z10" i="7"/>
  <c r="U11" i="7"/>
  <c r="AC11" i="7"/>
  <c r="Q14" i="7"/>
  <c r="Y17" i="7"/>
  <c r="AK20" i="7"/>
  <c r="P25" i="7"/>
  <c r="AF25" i="7"/>
  <c r="AK25" i="7" s="1"/>
  <c r="AK26" i="7"/>
  <c r="U27" i="7"/>
  <c r="Y31" i="7"/>
  <c r="Y38" i="7"/>
  <c r="AB42" i="7"/>
  <c r="AC42" i="7" s="1"/>
  <c r="U45" i="7"/>
  <c r="AK52" i="7"/>
  <c r="U60" i="7"/>
  <c r="Y62" i="7"/>
  <c r="AK62" i="7"/>
  <c r="Y65" i="7"/>
  <c r="AB69" i="7"/>
  <c r="AC69" i="7" s="1"/>
  <c r="Q11" i="8"/>
  <c r="U16" i="8"/>
  <c r="U17" i="8"/>
  <c r="AK17" i="8"/>
  <c r="Q22" i="8"/>
  <c r="AA27" i="8"/>
  <c r="AK27" i="8"/>
  <c r="Q29" i="8"/>
  <c r="AA34" i="8"/>
  <c r="AK34" i="8"/>
  <c r="Q36" i="8"/>
  <c r="L41" i="8"/>
  <c r="AF41" i="8"/>
  <c r="AC13" i="9"/>
  <c r="U14" i="9"/>
  <c r="AB27" i="9"/>
  <c r="AC27" i="9" s="1"/>
  <c r="AB21" i="6"/>
  <c r="AC22" i="6"/>
  <c r="I23" i="6"/>
  <c r="U23" i="6" s="1"/>
  <c r="Q18" i="7"/>
  <c r="M19" i="7"/>
  <c r="AC21" i="7"/>
  <c r="Q26" i="7"/>
  <c r="Y29" i="7"/>
  <c r="AK32" i="7"/>
  <c r="AC34" i="7"/>
  <c r="M36" i="7"/>
  <c r="AB38" i="7"/>
  <c r="M40" i="7"/>
  <c r="AC40" i="7"/>
  <c r="L41" i="7"/>
  <c r="M41" i="7" s="1"/>
  <c r="Y45" i="7"/>
  <c r="Q48" i="7"/>
  <c r="AK60" i="7"/>
  <c r="Y63" i="7"/>
  <c r="Q68" i="7"/>
  <c r="Z74" i="7"/>
  <c r="AB74" i="7" s="1"/>
  <c r="AC74" i="7" s="1"/>
  <c r="AK13" i="8"/>
  <c r="AK19" i="8"/>
  <c r="M24" i="8"/>
  <c r="AK24" i="8"/>
  <c r="M31" i="8"/>
  <c r="AK31" i="8"/>
  <c r="AK38" i="8"/>
  <c r="AA41" i="8"/>
  <c r="Q9" i="9"/>
  <c r="AK17" i="9"/>
  <c r="U23" i="10"/>
  <c r="AC33" i="10"/>
  <c r="AK38" i="10"/>
  <c r="U27" i="11"/>
  <c r="Y27" i="11"/>
  <c r="P44" i="12"/>
  <c r="AK20" i="6"/>
  <c r="AB22" i="6"/>
  <c r="AF22" i="6"/>
  <c r="AB13" i="7"/>
  <c r="AC13" i="7" s="1"/>
  <c r="AA16" i="7"/>
  <c r="AB16" i="7" s="1"/>
  <c r="X16" i="7"/>
  <c r="Q23" i="7"/>
  <c r="F25" i="7"/>
  <c r="AB29" i="7"/>
  <c r="I36" i="7"/>
  <c r="U37" i="7"/>
  <c r="AK40" i="7"/>
  <c r="U42" i="7"/>
  <c r="AC44" i="7"/>
  <c r="AB45" i="7"/>
  <c r="T48" i="7"/>
  <c r="AJ48" i="7"/>
  <c r="Y59" i="7"/>
  <c r="AB63" i="7"/>
  <c r="T67" i="7"/>
  <c r="AK67" i="7" s="1"/>
  <c r="AB70" i="7"/>
  <c r="AB72" i="7"/>
  <c r="AC72" i="7" s="1"/>
  <c r="AJ73" i="7"/>
  <c r="AB14" i="8"/>
  <c r="AC14" i="8" s="1"/>
  <c r="AB16" i="8"/>
  <c r="AC16" i="8" s="1"/>
  <c r="Q18" i="8"/>
  <c r="AB20" i="8"/>
  <c r="U23" i="8"/>
  <c r="U24" i="8"/>
  <c r="AB25" i="8"/>
  <c r="AC25" i="8" s="1"/>
  <c r="P27" i="8"/>
  <c r="AJ27" i="8"/>
  <c r="U30" i="8"/>
  <c r="U31" i="8"/>
  <c r="AB32" i="8"/>
  <c r="P34" i="8"/>
  <c r="AJ34" i="8"/>
  <c r="U37" i="8"/>
  <c r="U38" i="8"/>
  <c r="AB39" i="8"/>
  <c r="P41" i="8"/>
  <c r="Q41" i="8" s="1"/>
  <c r="P17" i="9"/>
  <c r="Q27" i="9"/>
  <c r="T44" i="10"/>
  <c r="AC25" i="11"/>
  <c r="AC27" i="7"/>
  <c r="AC35" i="7"/>
  <c r="AK58" i="7"/>
  <c r="M14" i="8"/>
  <c r="AK21" i="8"/>
  <c r="AK13" i="9"/>
  <c r="M21" i="10"/>
  <c r="Y25" i="11"/>
  <c r="U25" i="11"/>
  <c r="T12" i="6"/>
  <c r="AB13" i="6"/>
  <c r="Y15" i="6"/>
  <c r="X17" i="6"/>
  <c r="M18" i="6"/>
  <c r="P22" i="6"/>
  <c r="Q22" i="6" s="1"/>
  <c r="AF23" i="6"/>
  <c r="AK23" i="6" s="1"/>
  <c r="AA10" i="7"/>
  <c r="AB10" i="7" s="1"/>
  <c r="AC10" i="7" s="1"/>
  <c r="AB14" i="7"/>
  <c r="AC14" i="7" s="1"/>
  <c r="Q19" i="7"/>
  <c r="AB24" i="7"/>
  <c r="M29" i="7"/>
  <c r="X36" i="7"/>
  <c r="P41" i="7"/>
  <c r="Q41" i="7" s="1"/>
  <c r="Q42" i="7"/>
  <c r="AB43" i="7"/>
  <c r="I48" i="7"/>
  <c r="AB49" i="7"/>
  <c r="AC53" i="7"/>
  <c r="Z54" i="7"/>
  <c r="AB54" i="7" s="1"/>
  <c r="AB55" i="7"/>
  <c r="AC55" i="7" s="1"/>
  <c r="T61" i="7"/>
  <c r="U61" i="7" s="1"/>
  <c r="M63" i="7"/>
  <c r="AC65" i="7"/>
  <c r="AB66" i="7"/>
  <c r="L73" i="7"/>
  <c r="F74" i="7"/>
  <c r="AB10" i="8"/>
  <c r="Y12" i="8"/>
  <c r="Y14" i="8"/>
  <c r="M16" i="8"/>
  <c r="AB23" i="8"/>
  <c r="AC23" i="8" s="1"/>
  <c r="Q24" i="8"/>
  <c r="F27" i="8"/>
  <c r="AB30" i="8"/>
  <c r="AC30" i="8" s="1"/>
  <c r="Q31" i="8"/>
  <c r="F34" i="8"/>
  <c r="M34" i="8" s="1"/>
  <c r="AB37" i="8"/>
  <c r="AC37" i="8" s="1"/>
  <c r="T41" i="8"/>
  <c r="AB18" i="9"/>
  <c r="AC18" i="9" s="1"/>
  <c r="AC20" i="9"/>
  <c r="T31" i="9"/>
  <c r="AK15" i="10"/>
  <c r="AB19" i="10"/>
  <c r="AC19" i="10" s="1"/>
  <c r="M23" i="11"/>
  <c r="Q23" i="11"/>
  <c r="AK30" i="7"/>
  <c r="M57" i="7"/>
  <c r="AB73" i="7"/>
  <c r="AC73" i="7" s="1"/>
  <c r="Q21" i="8"/>
  <c r="U19" i="12"/>
  <c r="Y19" i="12"/>
  <c r="AC41" i="12"/>
  <c r="AB10" i="9"/>
  <c r="M15" i="9"/>
  <c r="Q20" i="9"/>
  <c r="Y22" i="9"/>
  <c r="AK22" i="9"/>
  <c r="AA25" i="9"/>
  <c r="U28" i="9"/>
  <c r="AJ32" i="9"/>
  <c r="U12" i="10"/>
  <c r="F13" i="10"/>
  <c r="Q14" i="10"/>
  <c r="AK25" i="10"/>
  <c r="P31" i="10"/>
  <c r="M36" i="10"/>
  <c r="Q37" i="10"/>
  <c r="AA38" i="10"/>
  <c r="AB43" i="10"/>
  <c r="P45" i="10"/>
  <c r="U11" i="11"/>
  <c r="Y12" i="11"/>
  <c r="AK12" i="11"/>
  <c r="M17" i="11"/>
  <c r="AB19" i="11"/>
  <c r="AC19" i="11" s="1"/>
  <c r="AA22" i="11"/>
  <c r="Y23" i="11"/>
  <c r="M27" i="11"/>
  <c r="AK27" i="11"/>
  <c r="I29" i="11"/>
  <c r="AC29" i="11" s="1"/>
  <c r="T29" i="11"/>
  <c r="U29" i="11" s="1"/>
  <c r="Q31" i="11"/>
  <c r="M33" i="11"/>
  <c r="Z34" i="11"/>
  <c r="AB34" i="11" s="1"/>
  <c r="AC34" i="11" s="1"/>
  <c r="L35" i="11"/>
  <c r="Q11" i="12"/>
  <c r="U12" i="12"/>
  <c r="AB13" i="12"/>
  <c r="AC13" i="12" s="1"/>
  <c r="U16" i="12"/>
  <c r="F17" i="12"/>
  <c r="M19" i="12"/>
  <c r="AB20" i="12"/>
  <c r="U23" i="12"/>
  <c r="F24" i="12"/>
  <c r="M26" i="12"/>
  <c r="M29" i="12"/>
  <c r="AK29" i="12"/>
  <c r="AA30" i="12"/>
  <c r="Y31" i="12"/>
  <c r="AK31" i="12"/>
  <c r="AB32" i="12"/>
  <c r="AC32" i="12" s="1"/>
  <c r="AC34" i="12"/>
  <c r="M37" i="12"/>
  <c r="AB42" i="12"/>
  <c r="AC42" i="12" s="1"/>
  <c r="I45" i="12"/>
  <c r="U45" i="12" s="1"/>
  <c r="P25" i="9"/>
  <c r="AB31" i="9"/>
  <c r="AC31" i="9" s="1"/>
  <c r="T32" i="9"/>
  <c r="AB9" i="10"/>
  <c r="AC11" i="10"/>
  <c r="I13" i="10"/>
  <c r="AB15" i="10"/>
  <c r="AC15" i="10" s="1"/>
  <c r="I21" i="10"/>
  <c r="AB22" i="10"/>
  <c r="AB29" i="10"/>
  <c r="AC29" i="10" s="1"/>
  <c r="F31" i="10"/>
  <c r="AC34" i="10"/>
  <c r="P38" i="10"/>
  <c r="M42" i="10"/>
  <c r="AB44" i="10"/>
  <c r="X44" i="10"/>
  <c r="Y44" i="10" s="1"/>
  <c r="F45" i="10"/>
  <c r="AJ45" i="10"/>
  <c r="Q10" i="11"/>
  <c r="M12" i="11"/>
  <c r="AB13" i="11"/>
  <c r="F15" i="11"/>
  <c r="AB30" i="11"/>
  <c r="AC30" i="11" s="1"/>
  <c r="Q32" i="11"/>
  <c r="AJ34" i="11"/>
  <c r="P35" i="11"/>
  <c r="Q35" i="11" s="1"/>
  <c r="U9" i="12"/>
  <c r="F10" i="12"/>
  <c r="M12" i="12"/>
  <c r="AK15" i="12"/>
  <c r="T17" i="12"/>
  <c r="AK17" i="12" s="1"/>
  <c r="AK22" i="12"/>
  <c r="T24" i="12"/>
  <c r="AK24" i="12" s="1"/>
  <c r="Y29" i="12"/>
  <c r="Q38" i="12"/>
  <c r="Q39" i="12"/>
  <c r="U43" i="12"/>
  <c r="Y30" i="9"/>
  <c r="AC30" i="9"/>
  <c r="AA31" i="9"/>
  <c r="U10" i="10"/>
  <c r="Y11" i="10"/>
  <c r="U33" i="10"/>
  <c r="Y34" i="10"/>
  <c r="Q42" i="10"/>
  <c r="AA44" i="10"/>
  <c r="U45" i="10"/>
  <c r="Q12" i="11"/>
  <c r="Z29" i="11"/>
  <c r="AB29" i="11" s="1"/>
  <c r="AC32" i="11"/>
  <c r="AK32" i="12"/>
  <c r="Q35" i="12"/>
  <c r="U36" i="12"/>
  <c r="AC37" i="12"/>
  <c r="U38" i="12"/>
  <c r="T39" i="12"/>
  <c r="AK39" i="12" s="1"/>
  <c r="L45" i="12"/>
  <c r="M45" i="12" s="1"/>
  <c r="Q18" i="9"/>
  <c r="AK18" i="9"/>
  <c r="U24" i="9"/>
  <c r="U29" i="9"/>
  <c r="AK30" i="9"/>
  <c r="L31" i="9"/>
  <c r="Q15" i="10"/>
  <c r="AC17" i="10"/>
  <c r="AK17" i="10"/>
  <c r="AB20" i="10"/>
  <c r="AC20" i="10" s="1"/>
  <c r="Z21" i="10"/>
  <c r="Q22" i="10"/>
  <c r="AC24" i="10"/>
  <c r="AK24" i="10"/>
  <c r="Y26" i="10"/>
  <c r="AK26" i="10"/>
  <c r="Q29" i="10"/>
  <c r="T31" i="10"/>
  <c r="U31" i="10" s="1"/>
  <c r="M32" i="10"/>
  <c r="AB32" i="10"/>
  <c r="AC32" i="10" s="1"/>
  <c r="AJ38" i="10"/>
  <c r="M43" i="10"/>
  <c r="L44" i="10"/>
  <c r="AK44" i="10"/>
  <c r="M9" i="11"/>
  <c r="AB11" i="11"/>
  <c r="AC11" i="11" s="1"/>
  <c r="U13" i="11"/>
  <c r="AK13" i="11"/>
  <c r="T15" i="11"/>
  <c r="AK15" i="11" s="1"/>
  <c r="M19" i="11"/>
  <c r="U24" i="11"/>
  <c r="Y28" i="11"/>
  <c r="AA29" i="11"/>
  <c r="AK30" i="11"/>
  <c r="F35" i="11"/>
  <c r="AJ35" i="11"/>
  <c r="AJ10" i="12"/>
  <c r="AB11" i="12"/>
  <c r="AC11" i="12" s="1"/>
  <c r="M16" i="12"/>
  <c r="I17" i="12"/>
  <c r="AC17" i="12" s="1"/>
  <c r="M23" i="12"/>
  <c r="I24" i="12"/>
  <c r="U24" i="12" s="1"/>
  <c r="Q31" i="12"/>
  <c r="U32" i="12"/>
  <c r="AK37" i="12"/>
  <c r="AA45" i="12"/>
  <c r="AB12" i="9"/>
  <c r="AC12" i="9" s="1"/>
  <c r="AB14" i="9"/>
  <c r="AC14" i="9" s="1"/>
  <c r="Y16" i="9"/>
  <c r="AA17" i="9"/>
  <c r="X17" i="9"/>
  <c r="U18" i="9"/>
  <c r="U22" i="9"/>
  <c r="AK23" i="9"/>
  <c r="Q26" i="9"/>
  <c r="Q28" i="9"/>
  <c r="AF31" i="9"/>
  <c r="AK31" i="9" s="1"/>
  <c r="AA13" i="10"/>
  <c r="AF13" i="10"/>
  <c r="U15" i="10"/>
  <c r="U19" i="10"/>
  <c r="Y20" i="10"/>
  <c r="AA21" i="10"/>
  <c r="AB21" i="10" s="1"/>
  <c r="U22" i="10"/>
  <c r="M26" i="10"/>
  <c r="U29" i="10"/>
  <c r="AB30" i="10"/>
  <c r="X31" i="10"/>
  <c r="Y31" i="10" s="1"/>
  <c r="Y32" i="10"/>
  <c r="AK32" i="10"/>
  <c r="AK35" i="10"/>
  <c r="AB36" i="10"/>
  <c r="T38" i="10"/>
  <c r="U38" i="10" s="1"/>
  <c r="M39" i="10"/>
  <c r="Q40" i="10"/>
  <c r="AB41" i="10"/>
  <c r="AC41" i="10" s="1"/>
  <c r="P44" i="10"/>
  <c r="X45" i="10"/>
  <c r="Y45" i="10" s="1"/>
  <c r="Y9" i="11"/>
  <c r="U12" i="11"/>
  <c r="M13" i="11"/>
  <c r="AJ15" i="11"/>
  <c r="AB16" i="11"/>
  <c r="AC16" i="11" s="1"/>
  <c r="Q18" i="11"/>
  <c r="Q19" i="11"/>
  <c r="AK26" i="11"/>
  <c r="M32" i="11"/>
  <c r="X34" i="11"/>
  <c r="M9" i="12"/>
  <c r="AB14" i="12"/>
  <c r="L17" i="12"/>
  <c r="AB21" i="12"/>
  <c r="Y23" i="12"/>
  <c r="L24" i="12"/>
  <c r="AB26" i="12"/>
  <c r="Q28" i="12"/>
  <c r="U29" i="12"/>
  <c r="T30" i="12"/>
  <c r="AK30" i="12" s="1"/>
  <c r="M32" i="12"/>
  <c r="Q33" i="12"/>
  <c r="AB36" i="12"/>
  <c r="AC36" i="12" s="1"/>
  <c r="I39" i="12"/>
  <c r="U40" i="12"/>
  <c r="AB41" i="12"/>
  <c r="L44" i="12"/>
  <c r="M18" i="9"/>
  <c r="U20" i="9"/>
  <c r="AK21" i="9"/>
  <c r="I25" i="9"/>
  <c r="U25" i="9" s="1"/>
  <c r="X25" i="9"/>
  <c r="AB29" i="9"/>
  <c r="AC29" i="9" s="1"/>
  <c r="Q30" i="9"/>
  <c r="F31" i="9"/>
  <c r="L32" i="9"/>
  <c r="AF32" i="9"/>
  <c r="Q11" i="10"/>
  <c r="Y12" i="10"/>
  <c r="AB16" i="10"/>
  <c r="M18" i="10"/>
  <c r="AC18" i="10"/>
  <c r="L21" i="10"/>
  <c r="AF21" i="10"/>
  <c r="AK21" i="10" s="1"/>
  <c r="AB23" i="10"/>
  <c r="AC23" i="10" s="1"/>
  <c r="M25" i="10"/>
  <c r="Q26" i="10"/>
  <c r="AC27" i="10"/>
  <c r="Q34" i="10"/>
  <c r="Y35" i="10"/>
  <c r="Y39" i="10"/>
  <c r="U40" i="10"/>
  <c r="Y41" i="10"/>
  <c r="AK41" i="10"/>
  <c r="AB42" i="10"/>
  <c r="AC42" i="10" s="1"/>
  <c r="F44" i="10"/>
  <c r="M11" i="11"/>
  <c r="Z15" i="11"/>
  <c r="M16" i="11"/>
  <c r="AC18" i="11"/>
  <c r="Q24" i="11"/>
  <c r="M31" i="11"/>
  <c r="Y34" i="11"/>
  <c r="Y9" i="12"/>
  <c r="U15" i="12"/>
  <c r="AA17" i="12"/>
  <c r="U22" i="12"/>
  <c r="AA24" i="12"/>
  <c r="M43" i="12"/>
  <c r="AA44" i="12"/>
  <c r="Q45" i="12"/>
  <c r="U19" i="9"/>
  <c r="AB22" i="9"/>
  <c r="AC22" i="9" s="1"/>
  <c r="Q23" i="9"/>
  <c r="AC24" i="9"/>
  <c r="AA32" i="9"/>
  <c r="Q10" i="10"/>
  <c r="U11" i="10"/>
  <c r="AJ13" i="10"/>
  <c r="AB14" i="10"/>
  <c r="Q16" i="10"/>
  <c r="AK18" i="10"/>
  <c r="P21" i="10"/>
  <c r="AK27" i="10"/>
  <c r="AB28" i="10"/>
  <c r="AC28" i="10" s="1"/>
  <c r="Q30" i="10"/>
  <c r="Z31" i="10"/>
  <c r="AB31" i="10" s="1"/>
  <c r="AC31" i="10" s="1"/>
  <c r="AF31" i="10"/>
  <c r="U34" i="10"/>
  <c r="Q36" i="10"/>
  <c r="AK36" i="10"/>
  <c r="AB37" i="10"/>
  <c r="AC39" i="10"/>
  <c r="Z45" i="10"/>
  <c r="AB45" i="10" s="1"/>
  <c r="AC45" i="10" s="1"/>
  <c r="AF45" i="10"/>
  <c r="AK45" i="10" s="1"/>
  <c r="AB12" i="11"/>
  <c r="AC12" i="11" s="1"/>
  <c r="AC14" i="11"/>
  <c r="L15" i="11"/>
  <c r="AK16" i="11"/>
  <c r="U19" i="11"/>
  <c r="AJ22" i="11"/>
  <c r="AB23" i="11"/>
  <c r="AC23" i="11" s="1"/>
  <c r="Q25" i="11"/>
  <c r="Q26" i="11"/>
  <c r="AB27" i="11"/>
  <c r="F29" i="11"/>
  <c r="Q30" i="11"/>
  <c r="U31" i="11"/>
  <c r="L34" i="11"/>
  <c r="AF34" i="11"/>
  <c r="AC9" i="12"/>
  <c r="Q19" i="12"/>
  <c r="Q26" i="12"/>
  <c r="AB29" i="12"/>
  <c r="AC29" i="12" s="1"/>
  <c r="L39" i="12"/>
  <c r="M39" i="12" s="1"/>
  <c r="T45" i="12"/>
  <c r="AK45" i="12" s="1"/>
  <c r="M10" i="12"/>
  <c r="Q10" i="12"/>
  <c r="AC27" i="12"/>
  <c r="M30" i="12"/>
  <c r="Q30" i="12"/>
  <c r="M17" i="12"/>
  <c r="Q17" i="12"/>
  <c r="M24" i="12"/>
  <c r="Q24" i="12"/>
  <c r="Y45" i="12"/>
  <c r="AC20" i="12"/>
  <c r="AC24" i="12"/>
  <c r="Y24" i="12"/>
  <c r="AC35" i="12"/>
  <c r="M44" i="12"/>
  <c r="Q44" i="12"/>
  <c r="U10" i="12"/>
  <c r="Y10" i="12"/>
  <c r="U39" i="12"/>
  <c r="Y39" i="12"/>
  <c r="AK44" i="12"/>
  <c r="AC28" i="12"/>
  <c r="AC14" i="12"/>
  <c r="AC21" i="12"/>
  <c r="AC30" i="12"/>
  <c r="Y11" i="12"/>
  <c r="U13" i="12"/>
  <c r="Q15" i="12"/>
  <c r="Y18" i="12"/>
  <c r="U20" i="12"/>
  <c r="Q22" i="12"/>
  <c r="Y25" i="12"/>
  <c r="U27" i="12"/>
  <c r="Q29" i="12"/>
  <c r="Y32" i="12"/>
  <c r="U34" i="12"/>
  <c r="Q36" i="12"/>
  <c r="U41" i="12"/>
  <c r="Q43" i="12"/>
  <c r="Y26" i="12"/>
  <c r="Y30" i="12"/>
  <c r="Y40" i="12"/>
  <c r="Y13" i="12"/>
  <c r="Y20" i="12"/>
  <c r="Y27" i="12"/>
  <c r="Z30" i="12"/>
  <c r="AB30" i="12" s="1"/>
  <c r="Y34" i="12"/>
  <c r="Y41" i="12"/>
  <c r="Z44" i="12"/>
  <c r="AB44" i="12" s="1"/>
  <c r="AC44" i="12" s="1"/>
  <c r="Z10" i="12"/>
  <c r="AB10" i="12" s="1"/>
  <c r="AC10" i="12" s="1"/>
  <c r="Y14" i="12"/>
  <c r="Z17" i="12"/>
  <c r="AB17" i="12" s="1"/>
  <c r="Y21" i="12"/>
  <c r="Z24" i="12"/>
  <c r="AB24" i="12" s="1"/>
  <c r="Y28" i="12"/>
  <c r="Y35" i="12"/>
  <c r="Y42" i="12"/>
  <c r="Y12" i="12"/>
  <c r="Y33" i="12"/>
  <c r="M13" i="12"/>
  <c r="AC18" i="12"/>
  <c r="M20" i="12"/>
  <c r="AC25" i="12"/>
  <c r="M27" i="12"/>
  <c r="M34" i="12"/>
  <c r="Z39" i="12"/>
  <c r="AB39" i="12" s="1"/>
  <c r="AC39" i="12" s="1"/>
  <c r="M41" i="12"/>
  <c r="Z45" i="12"/>
  <c r="AC12" i="12"/>
  <c r="M14" i="12"/>
  <c r="AC19" i="12"/>
  <c r="M21" i="12"/>
  <c r="AC26" i="12"/>
  <c r="M28" i="12"/>
  <c r="U30" i="12"/>
  <c r="AC33" i="12"/>
  <c r="M35" i="12"/>
  <c r="AC40" i="12"/>
  <c r="M42" i="12"/>
  <c r="U44" i="12"/>
  <c r="Y29" i="11"/>
  <c r="M34" i="11"/>
  <c r="Y15" i="11"/>
  <c r="U15" i="11"/>
  <c r="Q22" i="11"/>
  <c r="AK22" i="11"/>
  <c r="M35" i="11"/>
  <c r="Q15" i="11"/>
  <c r="M15" i="11"/>
  <c r="AC26" i="11"/>
  <c r="Y22" i="11"/>
  <c r="U22" i="11"/>
  <c r="Y35" i="11"/>
  <c r="U35" i="11"/>
  <c r="Q29" i="11"/>
  <c r="AK29" i="11"/>
  <c r="AK34" i="11"/>
  <c r="AB22" i="11"/>
  <c r="AC22" i="11" s="1"/>
  <c r="AC33" i="11"/>
  <c r="AK35" i="11"/>
  <c r="AA15" i="11"/>
  <c r="AB15" i="11" s="1"/>
  <c r="AC15" i="11" s="1"/>
  <c r="Y20" i="11"/>
  <c r="Y10" i="11"/>
  <c r="Y17" i="11"/>
  <c r="AC21" i="11"/>
  <c r="Y24" i="11"/>
  <c r="AC28" i="11"/>
  <c r="Y31" i="11"/>
  <c r="U14" i="11"/>
  <c r="Y19" i="11"/>
  <c r="U21" i="11"/>
  <c r="Y26" i="11"/>
  <c r="U28" i="11"/>
  <c r="Y33" i="11"/>
  <c r="Y14" i="11"/>
  <c r="L22" i="11"/>
  <c r="M22" i="11" s="1"/>
  <c r="U9" i="11"/>
  <c r="U16" i="11"/>
  <c r="U23" i="11"/>
  <c r="U30" i="11"/>
  <c r="Y13" i="11"/>
  <c r="AA35" i="11"/>
  <c r="AB35" i="11" s="1"/>
  <c r="AC35" i="11" s="1"/>
  <c r="L29" i="11"/>
  <c r="M29" i="11" s="1"/>
  <c r="M14" i="11"/>
  <c r="M21" i="11"/>
  <c r="M28" i="11"/>
  <c r="P34" i="11"/>
  <c r="Q34" i="11" s="1"/>
  <c r="AC13" i="11"/>
  <c r="AC20" i="11"/>
  <c r="AC27" i="11"/>
  <c r="AC16" i="10"/>
  <c r="AB38" i="10"/>
  <c r="AC44" i="10"/>
  <c r="U44" i="10"/>
  <c r="AC13" i="10"/>
  <c r="U13" i="10"/>
  <c r="Y13" i="10"/>
  <c r="AC9" i="10"/>
  <c r="Q38" i="10"/>
  <c r="M13" i="10"/>
  <c r="Q13" i="10"/>
  <c r="Q31" i="10"/>
  <c r="Q45" i="10"/>
  <c r="AK13" i="10"/>
  <c r="Y38" i="10"/>
  <c r="AC38" i="10"/>
  <c r="Q44" i="10"/>
  <c r="M44" i="10"/>
  <c r="AK31" i="10"/>
  <c r="Y15" i="10"/>
  <c r="L31" i="10"/>
  <c r="M31" i="10" s="1"/>
  <c r="Y16" i="10"/>
  <c r="Y10" i="10"/>
  <c r="Z13" i="10"/>
  <c r="AB13" i="10" s="1"/>
  <c r="M15" i="10"/>
  <c r="Y17" i="10"/>
  <c r="Q21" i="10"/>
  <c r="M22" i="10"/>
  <c r="Y24" i="10"/>
  <c r="M30" i="10"/>
  <c r="M37" i="10"/>
  <c r="Y14" i="10"/>
  <c r="L38" i="10"/>
  <c r="M38" i="10" s="1"/>
  <c r="M9" i="10"/>
  <c r="AC14" i="10"/>
  <c r="M16" i="10"/>
  <c r="U20" i="10"/>
  <c r="M23" i="10"/>
  <c r="U27" i="10"/>
  <c r="AC36" i="10"/>
  <c r="AC43" i="10"/>
  <c r="Y22" i="10"/>
  <c r="Y30" i="10"/>
  <c r="Y37" i="10"/>
  <c r="M10" i="10"/>
  <c r="M17" i="10"/>
  <c r="AC22" i="10"/>
  <c r="M24" i="10"/>
  <c r="U28" i="10"/>
  <c r="AC30" i="10"/>
  <c r="U35" i="10"/>
  <c r="AC37" i="10"/>
  <c r="U42" i="10"/>
  <c r="Y29" i="10"/>
  <c r="Y36" i="10"/>
  <c r="Y9" i="10"/>
  <c r="Y23" i="10"/>
  <c r="L45" i="10"/>
  <c r="M45" i="10" s="1"/>
  <c r="Q32" i="9"/>
  <c r="M32" i="9"/>
  <c r="M25" i="9"/>
  <c r="U32" i="9"/>
  <c r="Y32" i="9"/>
  <c r="Y25" i="9"/>
  <c r="AC28" i="9"/>
  <c r="M31" i="9"/>
  <c r="Q31" i="9"/>
  <c r="AK32" i="9"/>
  <c r="U17" i="9"/>
  <c r="Y17" i="9"/>
  <c r="Q17" i="9"/>
  <c r="AK25" i="9"/>
  <c r="U31" i="9"/>
  <c r="Y31" i="9"/>
  <c r="Y18" i="9"/>
  <c r="Y13" i="9"/>
  <c r="Y20" i="9"/>
  <c r="AC10" i="9"/>
  <c r="M12" i="9"/>
  <c r="U16" i="9"/>
  <c r="M19" i="9"/>
  <c r="Y21" i="9"/>
  <c r="U23" i="9"/>
  <c r="Q25" i="9"/>
  <c r="M26" i="9"/>
  <c r="Y28" i="9"/>
  <c r="U30" i="9"/>
  <c r="Y19" i="9"/>
  <c r="Y26" i="9"/>
  <c r="Y27" i="9"/>
  <c r="AC11" i="9"/>
  <c r="M13" i="9"/>
  <c r="M20" i="9"/>
  <c r="Z25" i="9"/>
  <c r="AB25" i="9" s="1"/>
  <c r="AC25" i="9" s="1"/>
  <c r="M27" i="9"/>
  <c r="Y11" i="9"/>
  <c r="M14" i="9"/>
  <c r="AC19" i="9"/>
  <c r="M21" i="9"/>
  <c r="AC26" i="9"/>
  <c r="M28" i="9"/>
  <c r="Z32" i="9"/>
  <c r="Y12" i="9"/>
  <c r="AC20" i="8"/>
  <c r="AC13" i="8"/>
  <c r="Q27" i="8"/>
  <c r="Q34" i="8"/>
  <c r="M41" i="8"/>
  <c r="Y27" i="8"/>
  <c r="U27" i="8"/>
  <c r="Y34" i="8"/>
  <c r="U34" i="8"/>
  <c r="U15" i="8"/>
  <c r="Y15" i="8"/>
  <c r="Y40" i="8"/>
  <c r="U40" i="8"/>
  <c r="AK15" i="8"/>
  <c r="Q40" i="8"/>
  <c r="M40" i="8"/>
  <c r="AK40" i="8"/>
  <c r="M15" i="8"/>
  <c r="M21" i="8"/>
  <c r="Y10" i="8"/>
  <c r="Y21" i="8"/>
  <c r="Y31" i="8"/>
  <c r="Z34" i="8"/>
  <c r="AB34" i="8" s="1"/>
  <c r="AC34" i="8" s="1"/>
  <c r="Y38" i="8"/>
  <c r="AA40" i="8"/>
  <c r="AB40" i="8" s="1"/>
  <c r="AC40" i="8" s="1"/>
  <c r="Y11" i="8"/>
  <c r="Y18" i="8"/>
  <c r="Z21" i="8"/>
  <c r="AB21" i="8" s="1"/>
  <c r="AC21" i="8" s="1"/>
  <c r="Y25" i="8"/>
  <c r="Y32" i="8"/>
  <c r="Y39" i="8"/>
  <c r="Z41" i="8"/>
  <c r="U14" i="8"/>
  <c r="AC22" i="8"/>
  <c r="L27" i="8"/>
  <c r="M27" i="8" s="1"/>
  <c r="AC29" i="8"/>
  <c r="AC36" i="8"/>
  <c r="M38" i="8"/>
  <c r="M11" i="8"/>
  <c r="Y13" i="8"/>
  <c r="AA15" i="8"/>
  <c r="AB15" i="8" s="1"/>
  <c r="AC15" i="8" s="1"/>
  <c r="M18" i="8"/>
  <c r="Y20" i="8"/>
  <c r="M25" i="8"/>
  <c r="U28" i="8"/>
  <c r="M32" i="8"/>
  <c r="U35" i="8"/>
  <c r="M39" i="8"/>
  <c r="AC10" i="8"/>
  <c r="M12" i="8"/>
  <c r="AC17" i="8"/>
  <c r="M19" i="8"/>
  <c r="U21" i="8"/>
  <c r="U22" i="8"/>
  <c r="AC24" i="8"/>
  <c r="M26" i="8"/>
  <c r="U29" i="8"/>
  <c r="M33" i="8"/>
  <c r="U36" i="8"/>
  <c r="AC38" i="8"/>
  <c r="U41" i="8"/>
  <c r="Y24" i="8"/>
  <c r="AC11" i="8"/>
  <c r="AC18" i="8"/>
  <c r="AC32" i="8"/>
  <c r="AC39" i="8"/>
  <c r="Y61" i="7"/>
  <c r="Q16" i="7"/>
  <c r="M16" i="7"/>
  <c r="Q30" i="7"/>
  <c r="M30" i="7"/>
  <c r="U41" i="7"/>
  <c r="Y41" i="7"/>
  <c r="U48" i="7"/>
  <c r="Y48" i="7"/>
  <c r="Q25" i="7"/>
  <c r="M25" i="7"/>
  <c r="U36" i="7"/>
  <c r="Y36" i="7"/>
  <c r="Y67" i="7"/>
  <c r="AK31" i="7"/>
  <c r="AK45" i="7"/>
  <c r="Z67" i="7"/>
  <c r="AB67" i="7" s="1"/>
  <c r="AC67" i="7" s="1"/>
  <c r="U70" i="7"/>
  <c r="AC70" i="7"/>
  <c r="Y12" i="7"/>
  <c r="Q17" i="7"/>
  <c r="M17" i="7"/>
  <c r="AA41" i="7"/>
  <c r="AB41" i="7" s="1"/>
  <c r="AC41" i="7" s="1"/>
  <c r="U43" i="7"/>
  <c r="AC43" i="7"/>
  <c r="U53" i="7"/>
  <c r="AK74" i="7"/>
  <c r="AK61" i="7"/>
  <c r="M9" i="7"/>
  <c r="AK14" i="7"/>
  <c r="AC17" i="7"/>
  <c r="AC18" i="7"/>
  <c r="Y30" i="7"/>
  <c r="Y33" i="7"/>
  <c r="Q36" i="7"/>
  <c r="Q38" i="7"/>
  <c r="M38" i="7"/>
  <c r="Y47" i="7"/>
  <c r="Z48" i="7"/>
  <c r="AB48" i="7" s="1"/>
  <c r="AC48" i="7" s="1"/>
  <c r="L54" i="7"/>
  <c r="AC56" i="7"/>
  <c r="Q59" i="7"/>
  <c r="M59" i="7"/>
  <c r="Z61" i="7"/>
  <c r="AB61" i="7" s="1"/>
  <c r="AC61" i="7" s="1"/>
  <c r="Q72" i="7"/>
  <c r="M72" i="7"/>
  <c r="L74" i="7"/>
  <c r="M74" i="7" s="1"/>
  <c r="M73" i="7"/>
  <c r="Z25" i="7"/>
  <c r="AB25" i="7" s="1"/>
  <c r="AC25" i="7" s="1"/>
  <c r="U10" i="7"/>
  <c r="U23" i="7"/>
  <c r="AC23" i="7"/>
  <c r="M24" i="7"/>
  <c r="AC29" i="7"/>
  <c r="Z36" i="7"/>
  <c r="AC38" i="7"/>
  <c r="Q39" i="7"/>
  <c r="AC39" i="7"/>
  <c r="Q40" i="7"/>
  <c r="M43" i="7"/>
  <c r="U50" i="7"/>
  <c r="AC50" i="7"/>
  <c r="M51" i="7"/>
  <c r="U52" i="7"/>
  <c r="M54" i="7"/>
  <c r="AK54" i="7"/>
  <c r="AC59" i="7"/>
  <c r="Q60" i="7"/>
  <c r="AC60" i="7"/>
  <c r="U64" i="7"/>
  <c r="AC64" i="7"/>
  <c r="M65" i="7"/>
  <c r="U66" i="7"/>
  <c r="F67" i="7"/>
  <c r="U67" i="7"/>
  <c r="AJ74" i="7"/>
  <c r="AC54" i="7"/>
  <c r="U54" i="7"/>
  <c r="U74" i="7"/>
  <c r="U9" i="7"/>
  <c r="AC9" i="7"/>
  <c r="M61" i="7"/>
  <c r="Q11" i="7"/>
  <c r="Q12" i="7"/>
  <c r="U18" i="7"/>
  <c r="Z30" i="7"/>
  <c r="Q31" i="7"/>
  <c r="M31" i="7"/>
  <c r="AA36" i="7"/>
  <c r="U44" i="7"/>
  <c r="Q45" i="7"/>
  <c r="M45" i="7"/>
  <c r="Y74" i="7"/>
  <c r="M10" i="7"/>
  <c r="M23" i="7"/>
  <c r="AK28" i="7"/>
  <c r="AA30" i="7"/>
  <c r="AC31" i="7"/>
  <c r="Q32" i="7"/>
  <c r="Q33" i="7"/>
  <c r="AK34" i="7"/>
  <c r="AB37" i="7"/>
  <c r="AC37" i="7" s="1"/>
  <c r="AC45" i="7"/>
  <c r="Q46" i="7"/>
  <c r="Q47" i="7"/>
  <c r="M50" i="7"/>
  <c r="Y52" i="7"/>
  <c r="Y54" i="7"/>
  <c r="AB58" i="7"/>
  <c r="AC58" i="7" s="1"/>
  <c r="M64" i="7"/>
  <c r="Y66" i="7"/>
  <c r="AB71" i="7"/>
  <c r="U57" i="7"/>
  <c r="AC57" i="7"/>
  <c r="Y9" i="7"/>
  <c r="P10" i="7"/>
  <c r="Q10" i="7" s="1"/>
  <c r="U17" i="7"/>
  <c r="AC22" i="7"/>
  <c r="U24" i="7"/>
  <c r="U30" i="7"/>
  <c r="AJ41" i="7"/>
  <c r="Y44" i="7"/>
  <c r="L48" i="7"/>
  <c r="M48" i="7" s="1"/>
  <c r="AK48" i="7"/>
  <c r="AC49" i="7"/>
  <c r="U51" i="7"/>
  <c r="Q52" i="7"/>
  <c r="M52" i="7"/>
  <c r="Q54" i="7"/>
  <c r="Y56" i="7"/>
  <c r="Q57" i="7"/>
  <c r="AC63" i="7"/>
  <c r="U65" i="7"/>
  <c r="Q66" i="7"/>
  <c r="M66" i="7"/>
  <c r="Y70" i="7"/>
  <c r="U71" i="7"/>
  <c r="AC71" i="7"/>
  <c r="Q74" i="7"/>
  <c r="U14" i="7"/>
  <c r="U21" i="7"/>
  <c r="U28" i="7"/>
  <c r="U35" i="7"/>
  <c r="U55" i="7"/>
  <c r="U62" i="7"/>
  <c r="U69" i="7"/>
  <c r="M17" i="6"/>
  <c r="Q17" i="6"/>
  <c r="AC23" i="6"/>
  <c r="Y23" i="6"/>
  <c r="U17" i="6"/>
  <c r="Y17" i="6"/>
  <c r="AK12" i="6"/>
  <c r="Q12" i="6"/>
  <c r="AC19" i="6"/>
  <c r="M22" i="6"/>
  <c r="Y12" i="6"/>
  <c r="U12" i="6"/>
  <c r="AC13" i="6"/>
  <c r="AK17" i="6"/>
  <c r="M23" i="6"/>
  <c r="Q23" i="6"/>
  <c r="Y20" i="6"/>
  <c r="L12" i="6"/>
  <c r="M12" i="6" s="1"/>
  <c r="Q14" i="6"/>
  <c r="AC14" i="6"/>
  <c r="U19" i="6"/>
  <c r="Q21" i="6"/>
  <c r="AC21" i="6"/>
  <c r="U9" i="6"/>
  <c r="Z17" i="6"/>
  <c r="AB17" i="6" s="1"/>
  <c r="AC17" i="6" s="1"/>
  <c r="M19" i="6"/>
  <c r="L22" i="6"/>
  <c r="Z23" i="6"/>
  <c r="AB23" i="6" s="1"/>
  <c r="Y18" i="6"/>
  <c r="Y22" i="6"/>
  <c r="Y13" i="6"/>
  <c r="M13" i="6"/>
  <c r="AC18" i="6"/>
  <c r="M20" i="6"/>
  <c r="U22" i="6"/>
  <c r="Y19" i="6"/>
  <c r="AB15" i="5"/>
  <c r="Q22" i="5"/>
  <c r="M22" i="5"/>
  <c r="Q30" i="5"/>
  <c r="M30" i="5"/>
  <c r="AB36" i="5"/>
  <c r="AC36" i="5" s="1"/>
  <c r="AB37" i="5"/>
  <c r="Y22" i="5"/>
  <c r="U22" i="5"/>
  <c r="AC22" i="5"/>
  <c r="AC10" i="5"/>
  <c r="U10" i="5"/>
  <c r="Y10" i="5"/>
  <c r="Q15" i="5"/>
  <c r="M15" i="5"/>
  <c r="AB22" i="5"/>
  <c r="Q36" i="5"/>
  <c r="M36" i="5"/>
  <c r="AK30" i="5"/>
  <c r="AC37" i="5"/>
  <c r="U37" i="5"/>
  <c r="Y37" i="5"/>
  <c r="U15" i="5"/>
  <c r="Y15" i="5"/>
  <c r="AC15" i="5"/>
  <c r="Y36" i="5"/>
  <c r="U36" i="5"/>
  <c r="AA30" i="5"/>
  <c r="AB30" i="5" s="1"/>
  <c r="AC30" i="5" s="1"/>
  <c r="Y35" i="5"/>
  <c r="Q9" i="5"/>
  <c r="Q10" i="5"/>
  <c r="Q16" i="5"/>
  <c r="AC16" i="5"/>
  <c r="AC23" i="5"/>
  <c r="U29" i="5"/>
  <c r="Q37" i="5"/>
  <c r="L10" i="5"/>
  <c r="M10" i="5" s="1"/>
  <c r="AC12" i="5"/>
  <c r="U17" i="5"/>
  <c r="AC19" i="5"/>
  <c r="U24" i="5"/>
  <c r="AC26" i="5"/>
  <c r="U30" i="5"/>
  <c r="U31" i="5"/>
  <c r="AC33" i="5"/>
  <c r="L37" i="5"/>
  <c r="M37" i="5" s="1"/>
  <c r="U11" i="5"/>
  <c r="U18" i="5"/>
  <c r="U25" i="5"/>
  <c r="M29" i="5"/>
  <c r="U32" i="5"/>
  <c r="Y14" i="5"/>
  <c r="U12" i="5"/>
  <c r="AC14" i="5"/>
  <c r="U19" i="5"/>
  <c r="AC21" i="5"/>
  <c r="U26" i="5"/>
  <c r="AC35" i="5"/>
  <c r="Y29" i="5"/>
  <c r="Y21" i="5"/>
  <c r="Y28" i="5"/>
  <c r="U11" i="4"/>
  <c r="Y11" i="4"/>
  <c r="Y48" i="4"/>
  <c r="U48" i="4"/>
  <c r="AC55" i="4"/>
  <c r="U55" i="4"/>
  <c r="Q20" i="4"/>
  <c r="M28" i="4"/>
  <c r="Q28" i="4"/>
  <c r="Y41" i="4"/>
  <c r="U41" i="4"/>
  <c r="AB48" i="4"/>
  <c r="AC48" i="4" s="1"/>
  <c r="AC22" i="4"/>
  <c r="Y20" i="4"/>
  <c r="AC20" i="4"/>
  <c r="U20" i="4"/>
  <c r="Y28" i="4"/>
  <c r="AC28" i="4"/>
  <c r="U28" i="4"/>
  <c r="AC49" i="4"/>
  <c r="U54" i="4"/>
  <c r="Y54" i="4"/>
  <c r="Q36" i="4"/>
  <c r="M36" i="4"/>
  <c r="U36" i="4"/>
  <c r="Y36" i="4"/>
  <c r="AK11" i="4"/>
  <c r="AB20" i="4"/>
  <c r="AB28" i="4"/>
  <c r="AB36" i="4"/>
  <c r="AC36" i="4" s="1"/>
  <c r="AC42" i="4"/>
  <c r="AB54" i="4"/>
  <c r="AC54" i="4" s="1"/>
  <c r="M11" i="4"/>
  <c r="AC21" i="4"/>
  <c r="Q55" i="4"/>
  <c r="M55" i="4"/>
  <c r="Y21" i="4"/>
  <c r="Y15" i="4"/>
  <c r="Q9" i="4"/>
  <c r="Y12" i="4"/>
  <c r="U14" i="4"/>
  <c r="Q16" i="4"/>
  <c r="M20" i="4"/>
  <c r="U21" i="4"/>
  <c r="Q23" i="4"/>
  <c r="Y27" i="4"/>
  <c r="Q30" i="4"/>
  <c r="Y34" i="4"/>
  <c r="Q37" i="4"/>
  <c r="U42" i="4"/>
  <c r="Q44" i="4"/>
  <c r="M48" i="4"/>
  <c r="U49" i="4"/>
  <c r="Q51" i="4"/>
  <c r="Y22" i="4"/>
  <c r="Y29" i="4"/>
  <c r="AC12" i="4"/>
  <c r="M14" i="4"/>
  <c r="U18" i="4"/>
  <c r="M21" i="4"/>
  <c r="U25" i="4"/>
  <c r="AC27" i="4"/>
  <c r="U32" i="4"/>
  <c r="AC34" i="4"/>
  <c r="U39" i="4"/>
  <c r="M42" i="4"/>
  <c r="U46" i="4"/>
  <c r="M49" i="4"/>
  <c r="U53" i="4"/>
  <c r="Y49" i="4"/>
  <c r="Z11" i="4"/>
  <c r="AB11" i="4" s="1"/>
  <c r="AC11" i="4" s="1"/>
  <c r="AC13" i="4"/>
  <c r="M15" i="4"/>
  <c r="U19" i="4"/>
  <c r="M22" i="4"/>
  <c r="U26" i="4"/>
  <c r="M29" i="4"/>
  <c r="U33" i="4"/>
  <c r="AC35" i="4"/>
  <c r="U40" i="4"/>
  <c r="M43" i="4"/>
  <c r="U47" i="4"/>
  <c r="M50" i="4"/>
  <c r="Y13" i="4"/>
  <c r="Y35" i="4"/>
  <c r="AC14" i="4"/>
  <c r="Y28" i="3"/>
  <c r="AC28" i="3"/>
  <c r="Q28" i="3"/>
  <c r="M28" i="3"/>
  <c r="Y10" i="3"/>
  <c r="U12" i="3"/>
  <c r="AC14" i="3"/>
  <c r="Y18" i="3"/>
  <c r="U20" i="3"/>
  <c r="AC22" i="3"/>
  <c r="Y26" i="3"/>
  <c r="Y12" i="3"/>
  <c r="Y20" i="3"/>
  <c r="AC9" i="3"/>
  <c r="M11" i="3"/>
  <c r="AC17" i="3"/>
  <c r="M19" i="3"/>
  <c r="U23" i="3"/>
  <c r="AC25" i="3"/>
  <c r="M27" i="3"/>
  <c r="M12" i="3"/>
  <c r="M20" i="3"/>
  <c r="U9" i="3"/>
  <c r="AC11" i="3"/>
  <c r="M13" i="3"/>
  <c r="U17" i="3"/>
  <c r="AC19" i="3"/>
  <c r="M21" i="3"/>
  <c r="U25" i="3"/>
  <c r="AC27" i="3"/>
  <c r="Y11" i="3"/>
  <c r="Y19" i="3"/>
  <c r="AC12" i="2"/>
  <c r="M17" i="2"/>
  <c r="Y13" i="2"/>
  <c r="M10" i="2"/>
  <c r="Y12" i="2"/>
  <c r="U14" i="2"/>
  <c r="AC16" i="2"/>
  <c r="AC10" i="2"/>
  <c r="M12" i="2"/>
  <c r="Y14" i="2"/>
  <c r="Z17" i="2"/>
  <c r="AB17" i="2" s="1"/>
  <c r="AC17" i="2" s="1"/>
  <c r="U9" i="2"/>
  <c r="AC11" i="2"/>
  <c r="M13" i="2"/>
  <c r="Y15" i="2"/>
  <c r="U10" i="2"/>
  <c r="M14" i="2"/>
  <c r="AC13" i="2"/>
  <c r="M15" i="2"/>
  <c r="U17" i="2"/>
  <c r="AC17" i="1"/>
  <c r="M18" i="1"/>
  <c r="Q18" i="1"/>
  <c r="Y9" i="1"/>
  <c r="Y17" i="1"/>
  <c r="Y10" i="1"/>
  <c r="AC10" i="1"/>
  <c r="Y14" i="1"/>
  <c r="U9" i="1"/>
  <c r="Q11" i="1"/>
  <c r="AC11" i="1"/>
  <c r="Y15" i="1"/>
  <c r="U17" i="1"/>
  <c r="Q10" i="1"/>
  <c r="Y16" i="1"/>
  <c r="AC21" i="10" l="1"/>
  <c r="AB36" i="7"/>
  <c r="AC36" i="7" s="1"/>
  <c r="AB41" i="8"/>
  <c r="AC41" i="8" s="1"/>
  <c r="AK41" i="8"/>
  <c r="AB17" i="9"/>
  <c r="AC17" i="9" s="1"/>
  <c r="AK22" i="6"/>
  <c r="AC16" i="7"/>
  <c r="Y21" i="10"/>
  <c r="Y17" i="12"/>
  <c r="Y16" i="7"/>
  <c r="U21" i="10"/>
  <c r="AB45" i="12"/>
  <c r="AC45" i="12" s="1"/>
  <c r="U17" i="12"/>
  <c r="AB30" i="7"/>
  <c r="AC30" i="7" s="1"/>
  <c r="AB32" i="9"/>
  <c r="AC32" i="9" s="1"/>
  <c r="Q67" i="7"/>
  <c r="M67" i="7"/>
</calcChain>
</file>

<file path=xl/sharedStrings.xml><?xml version="1.0" encoding="utf-8"?>
<sst xmlns="http://schemas.openxmlformats.org/spreadsheetml/2006/main" count="1719" uniqueCount="618">
  <si>
    <t/>
  </si>
  <si>
    <t>STATEMENT OF CAPITAL AND OPERATING EXPENDITURE FOR THE 3rd Quarter Ended 31 March 2025</t>
  </si>
  <si>
    <t>Figures Finalised as at 2025/04/25</t>
  </si>
  <si>
    <t>Main appropriation</t>
  </si>
  <si>
    <t>Adjusted Budget</t>
  </si>
  <si>
    <t>First Quarter 2024/25</t>
  </si>
  <si>
    <t>Second Quarter 2024/25</t>
  </si>
  <si>
    <t>Third Quarter 2024/25</t>
  </si>
  <si>
    <t>Fourth Quarter 2024/25</t>
  </si>
  <si>
    <t>Year to date: 31 March 2025</t>
  </si>
  <si>
    <t>Third Quarter 2023/24</t>
  </si>
  <si>
    <t>R thousands</t>
  </si>
  <si>
    <t>Code</t>
  </si>
  <si>
    <t>Operating Expenditure</t>
  </si>
  <si>
    <t>Capital Expenditure</t>
  </si>
  <si>
    <t>Total</t>
  </si>
  <si>
    <t>1st Q as % of Main app</t>
  </si>
  <si>
    <t>2nd Q as % of Main app</t>
  </si>
  <si>
    <t>3rd Q as % of adj budget</t>
  </si>
  <si>
    <t>4th Q as % of adj budget</t>
  </si>
  <si>
    <t>Total Expenditure as % of adj budget</t>
  </si>
  <si>
    <t>Q3 of 2023/24 to Q3 of 2024/25</t>
  </si>
  <si>
    <t>Summary per Province</t>
  </si>
  <si>
    <t xml:space="preserve"> </t>
  </si>
  <si>
    <t>Eastern Cape</t>
  </si>
  <si>
    <t>EC</t>
  </si>
  <si>
    <t>Free State</t>
  </si>
  <si>
    <t>FS</t>
  </si>
  <si>
    <t>Gauteng</t>
  </si>
  <si>
    <t>GT</t>
  </si>
  <si>
    <t>Kwazulu-Natal</t>
  </si>
  <si>
    <t>KZ</t>
  </si>
  <si>
    <t>Limpopo</t>
  </si>
  <si>
    <t>LP</t>
  </si>
  <si>
    <t>Mpumalanga</t>
  </si>
  <si>
    <t>MP</t>
  </si>
  <si>
    <t>North West</t>
  </si>
  <si>
    <t>NW</t>
  </si>
  <si>
    <t>Northern Cape</t>
  </si>
  <si>
    <t>NC</t>
  </si>
  <si>
    <t>Western Cape</t>
  </si>
  <si>
    <t>WC</t>
  </si>
  <si>
    <t>STATEMENT OF CAPITAL AND OPERATING EXPENDITURE FOR THE 3rd Quarter Ended 31 March 2025</t>
  </si>
  <si>
    <t>Summary per Metro</t>
  </si>
  <si>
    <t>Buffalo City</t>
  </si>
  <si>
    <t>BUF</t>
  </si>
  <si>
    <t>Cape Town</t>
  </si>
  <si>
    <t>CPT</t>
  </si>
  <si>
    <t>City of Ekurhuleni</t>
  </si>
  <si>
    <t>EKU</t>
  </si>
  <si>
    <t>eThekwini</t>
  </si>
  <si>
    <t>ETH</t>
  </si>
  <si>
    <t>City of Johannesburg</t>
  </si>
  <si>
    <t>JHB</t>
  </si>
  <si>
    <t>Mangaung</t>
  </si>
  <si>
    <t>MAN</t>
  </si>
  <si>
    <t>Nelson Mandela Bay</t>
  </si>
  <si>
    <t>NMA</t>
  </si>
  <si>
    <t>City of Tshwane</t>
  </si>
  <si>
    <t>TSH</t>
  </si>
  <si>
    <t>Summary per Top 19</t>
  </si>
  <si>
    <t>Matjhabeng</t>
  </si>
  <si>
    <t>FS184</t>
  </si>
  <si>
    <t>Emfuleni</t>
  </si>
  <si>
    <t>GT421</t>
  </si>
  <si>
    <t>Mogale City</t>
  </si>
  <si>
    <t>GT481</t>
  </si>
  <si>
    <t>Msunduzi</t>
  </si>
  <si>
    <t>KZN225</t>
  </si>
  <si>
    <t>Newcastle</t>
  </si>
  <si>
    <t>KZN252</t>
  </si>
  <si>
    <t>uMhlathuze</t>
  </si>
  <si>
    <t>KZN282</t>
  </si>
  <si>
    <t>Polokwane</t>
  </si>
  <si>
    <t>LIM354</t>
  </si>
  <si>
    <t>Govan Mbeki</t>
  </si>
  <si>
    <t>MP307</t>
  </si>
  <si>
    <t>Emalahleni (MP)</t>
  </si>
  <si>
    <t>MP312</t>
  </si>
  <si>
    <t>Steve Tshwete</t>
  </si>
  <si>
    <t>MP313</t>
  </si>
  <si>
    <t>City of Mbombela</t>
  </si>
  <si>
    <t>MP326</t>
  </si>
  <si>
    <t>Sol Plaatje</t>
  </si>
  <si>
    <t>NC091</t>
  </si>
  <si>
    <t>Madibeng</t>
  </si>
  <si>
    <t>NW372</t>
  </si>
  <si>
    <t>Rustenburg</t>
  </si>
  <si>
    <t>NW373</t>
  </si>
  <si>
    <t>City of Matlosana</t>
  </si>
  <si>
    <t>NW403</t>
  </si>
  <si>
    <t>J B Marks</t>
  </si>
  <si>
    <t>NW405</t>
  </si>
  <si>
    <t>Drakenstein</t>
  </si>
  <si>
    <t>WC023</t>
  </si>
  <si>
    <t>Stellenbosch</t>
  </si>
  <si>
    <t>WC024</t>
  </si>
  <si>
    <t>George</t>
  </si>
  <si>
    <t>WC044</t>
  </si>
  <si>
    <t>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</si>
  <si>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</si>
  <si>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</si>
  <si>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</si>
  <si>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</si>
  <si>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</si>
  <si>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</si>
  <si>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</si>
  <si>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</si>
  <si>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</si>
  <si>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</si>
  <si>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</si>
  <si>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</si>
  <si>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</si>
  <si>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</si>
  <si>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</si>
  <si>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</si>
  <si>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</si>
  <si>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</si>
  <si>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</si>
  <si>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</si>
  <si>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</si>
  <si>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</si>
  <si>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</si>
  <si>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</si>
  <si>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</si>
  <si>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</si>
  <si>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</si>
  <si>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</si>
  <si>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</si>
  <si>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</si>
  <si>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</si>
  <si>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</si>
  <si>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</si>
  <si>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</si>
  <si>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</si>
  <si>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</si>
  <si>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</si>
  <si>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</si>
  <si>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</si>
  <si>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</si>
  <si>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</si>
  <si>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</si>
  <si>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</si>
  <si>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</si>
  <si>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</si>
  <si>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</si>
  <si>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</si>
  <si>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</si>
  <si>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</si>
  <si>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</si>
  <si>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</si>
  <si>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</si>
  <si>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</si>
  <si>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</si>
  <si>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</si>
  <si>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</si>
  <si>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</si>
  <si>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</si>
  <si>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</si>
  <si>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</si>
  <si>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</si>
  <si>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</si>
  <si>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</si>
  <si>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</si>
  <si>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</si>
  <si>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</si>
  <si>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</si>
  <si>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</si>
  <si>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</si>
  <si>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</si>
  <si>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</si>
  <si>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</si>
  <si>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</si>
  <si>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</si>
  <si>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</si>
  <si>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</si>
  <si>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</si>
  <si>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</si>
  <si>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</si>
  <si>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</si>
  <si>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</si>
  <si>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</si>
  <si>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</si>
  <si>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</si>
  <si>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</si>
  <si>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</si>
  <si>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</si>
  <si>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</si>
  <si>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</si>
  <si>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</si>
  <si>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</si>
  <si>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</si>
  <si>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</si>
  <si>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</si>
  <si>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</si>
  <si>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</si>
  <si>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</si>
  <si>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</si>
  <si>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</si>
  <si>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</si>
  <si>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</si>
  <si>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</si>
  <si>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</si>
  <si>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</si>
  <si>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</si>
  <si>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</si>
  <si>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</si>
  <si>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</si>
  <si>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</si>
  <si>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</si>
  <si>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</si>
  <si>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</si>
  <si>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</si>
  <si>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</si>
  <si>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</si>
  <si>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</si>
  <si>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</si>
  <si>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</si>
  <si>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</si>
  <si>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</si>
  <si>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</si>
  <si>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</si>
  <si>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</si>
  <si>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</si>
  <si>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</si>
  <si>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</si>
  <si>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</si>
  <si>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</si>
  <si>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</si>
  <si>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</si>
  <si>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</si>
  <si>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Midvaal</t>
  </si>
  <si>
    <t>GT422</t>
  </si>
  <si>
    <t>Lesedi</t>
  </si>
  <si>
    <t>GT423</t>
  </si>
  <si>
    <t>Sedibeng</t>
  </si>
  <si>
    <t>DC42</t>
  </si>
  <si>
    <t>Total Sedibeng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</si>
  <si>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</si>
  <si>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</si>
  <si>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</si>
  <si>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</si>
  <si>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</si>
  <si>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</si>
  <si>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</si>
  <si>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</si>
  <si>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</si>
  <si>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</si>
  <si>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</si>
  <si>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</si>
  <si>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</si>
  <si>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</si>
  <si>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</si>
  <si>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</si>
  <si>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</si>
  <si>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</si>
  <si>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</si>
  <si>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</si>
  <si>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</si>
  <si>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</si>
  <si>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</si>
  <si>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</si>
  <si>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</si>
  <si>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</si>
  <si>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</si>
  <si>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</si>
  <si>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</si>
  <si>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</si>
  <si>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</si>
  <si>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</si>
  <si>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</si>
  <si>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</si>
  <si>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</si>
  <si>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</si>
  <si>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</si>
  <si>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</si>
  <si>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</si>
  <si>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</si>
  <si>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</si>
  <si>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</si>
  <si>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</si>
  <si>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</si>
  <si>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</si>
  <si>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</si>
  <si>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</si>
  <si>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</si>
  <si>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</si>
  <si>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</si>
  <si>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</si>
  <si>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</si>
  <si>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</si>
  <si>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</si>
  <si>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</si>
  <si>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</si>
  <si>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</si>
  <si>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</si>
  <si>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</si>
  <si>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</si>
  <si>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</si>
  <si>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</si>
  <si>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</si>
  <si>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</si>
  <si>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</si>
  <si>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</si>
  <si>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</si>
  <si>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</si>
  <si>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</si>
  <si>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</si>
  <si>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</si>
  <si>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</si>
  <si>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</si>
  <si>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</si>
  <si>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</si>
  <si>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</si>
  <si>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</si>
  <si>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</si>
  <si>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</si>
  <si>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</si>
  <si>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</si>
  <si>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</si>
  <si>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</si>
  <si>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</si>
  <si>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</si>
  <si>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</si>
  <si>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</si>
  <si>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</si>
  <si>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</si>
  <si>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</si>
  <si>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</si>
  <si>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</si>
  <si>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</si>
  <si>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</si>
  <si>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</si>
  <si>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</si>
  <si>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</si>
  <si>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</si>
  <si>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</si>
  <si>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</si>
  <si>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</si>
  <si>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</si>
  <si>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</si>
  <si>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</si>
  <si>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</si>
  <si>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</si>
  <si>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</si>
  <si>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</si>
  <si>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</si>
  <si>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Johannes Phumani Phungula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</si>
  <si>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</si>
  <si>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</si>
  <si>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</si>
  <si>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</si>
  <si>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</si>
  <si>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</si>
  <si>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</si>
  <si>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</si>
  <si>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</si>
  <si>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</si>
  <si>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</si>
  <si>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</si>
  <si>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</si>
  <si>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</si>
  <si>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</si>
  <si>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</si>
  <si>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</si>
  <si>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</si>
  <si>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</si>
  <si>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</si>
  <si>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</si>
  <si>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</si>
  <si>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</si>
  <si>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</si>
  <si>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</si>
  <si>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</si>
  <si>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</si>
  <si>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</si>
  <si>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</si>
  <si>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</si>
  <si>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</si>
  <si>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</si>
  <si>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</si>
  <si>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</si>
  <si>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</si>
  <si>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</si>
  <si>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</si>
  <si>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</si>
  <si>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</si>
  <si>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</si>
  <si>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</si>
  <si>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</si>
  <si>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</si>
  <si>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</si>
  <si>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</si>
  <si>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</si>
  <si>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</si>
  <si>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</si>
  <si>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</si>
  <si>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</si>
  <si>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</si>
  <si>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</si>
  <si>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</si>
  <si>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</si>
  <si>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</si>
  <si>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</si>
  <si>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</si>
  <si>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</si>
  <si>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</si>
  <si>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</si>
  <si>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</si>
  <si>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</si>
  <si>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</si>
  <si>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</si>
  <si>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</si>
  <si>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</si>
  <si>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</si>
  <si>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</si>
  <si>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</si>
  <si>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</si>
  <si>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</si>
  <si>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</si>
  <si>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</si>
  <si>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</si>
  <si>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</si>
  <si>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</si>
  <si>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</si>
  <si>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</si>
  <si>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</si>
  <si>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Gert Sibande</t>
  </si>
  <si>
    <t>DC30</t>
  </si>
  <si>
    <t>Total Gert Sibande</t>
  </si>
  <si>
    <t>Victor Khanye</t>
  </si>
  <si>
    <t>MP311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</si>
  <si>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</si>
  <si>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</si>
  <si>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</si>
  <si>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</si>
  <si>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</si>
  <si>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</si>
  <si>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</si>
  <si>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</si>
  <si>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</si>
  <si>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</si>
  <si>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</si>
  <si>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</si>
  <si>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</si>
  <si>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</si>
  <si>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</si>
  <si>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Ehlanzeni</t>
  </si>
  <si>
    <t>DC32</t>
  </si>
  <si>
    <t>Total Ehlanzeni</t>
  </si>
  <si>
    <t>Total Mpumalanga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</si>
  <si>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</si>
  <si>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</si>
  <si>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</si>
  <si>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</si>
  <si>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</si>
  <si>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</si>
  <si>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</si>
  <si>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</si>
  <si>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</si>
  <si>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</si>
  <si>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</si>
  <si>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</si>
  <si>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</si>
  <si>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</si>
  <si>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</si>
  <si>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</si>
  <si>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</si>
  <si>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</si>
  <si>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</si>
  <si>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</si>
  <si>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</si>
  <si>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</si>
  <si>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</si>
  <si>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</si>
  <si>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</si>
  <si>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</si>
  <si>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</si>
  <si>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</si>
  <si>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</si>
  <si>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</si>
  <si>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</si>
  <si>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</si>
  <si>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</si>
  <si>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</si>
  <si>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</si>
  <si>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</si>
  <si>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</si>
  <si>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</si>
  <si>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</si>
  <si>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</si>
  <si>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</si>
  <si>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</si>
  <si>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</si>
  <si>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</si>
  <si>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</si>
  <si>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</si>
  <si>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</si>
  <si>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</si>
  <si>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</si>
  <si>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</si>
  <si>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</si>
  <si>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</si>
  <si>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</si>
  <si>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</si>
  <si>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</si>
  <si>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</si>
  <si>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</si>
  <si>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</si>
  <si>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</si>
  <si>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</si>
  <si>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</si>
  <si>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</si>
  <si>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</si>
  <si>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</si>
  <si>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</si>
  <si>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</si>
  <si>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Moretele</t>
  </si>
  <si>
    <t>NW371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</si>
  <si>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</si>
  <si>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</si>
  <si>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</si>
  <si>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</si>
  <si>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</si>
  <si>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</si>
  <si>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</si>
  <si>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</si>
  <si>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</si>
  <si>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</si>
  <si>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</si>
  <si>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</si>
  <si>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</si>
  <si>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</si>
  <si>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</si>
  <si>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</si>
  <si>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</si>
  <si>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</si>
  <si>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</si>
  <si>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</si>
  <si>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</si>
  <si>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</si>
  <si>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</si>
  <si>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</si>
  <si>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</si>
  <si>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</si>
  <si>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</si>
  <si>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</si>
  <si>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</si>
  <si>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</si>
  <si>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</si>
  <si>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</si>
  <si>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</si>
  <si>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Maquassi Hills</t>
  </si>
  <si>
    <t>NW404</t>
  </si>
  <si>
    <t>Dr Kenneth Kaunda</t>
  </si>
  <si>
    <t>DC40</t>
  </si>
  <si>
    <t>Total Dr Kenneth Kaunda</t>
  </si>
  <si>
    <t>Total North West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</si>
  <si>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</si>
  <si>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</si>
  <si>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</si>
  <si>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</si>
  <si>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</si>
  <si>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</si>
  <si>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</si>
  <si>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</si>
  <si>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</si>
  <si>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</si>
  <si>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</si>
  <si>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</si>
  <si>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</si>
  <si>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</si>
  <si>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</si>
  <si>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</si>
  <si>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</si>
  <si>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</si>
  <si>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</si>
  <si>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</si>
  <si>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</si>
  <si>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</si>
  <si>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</si>
  <si>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</si>
  <si>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</si>
  <si>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</si>
  <si>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</si>
  <si>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</si>
  <si>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</si>
  <si>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</si>
  <si>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</si>
  <si>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</si>
  <si>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</si>
  <si>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</si>
  <si>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</si>
  <si>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</si>
  <si>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</si>
  <si>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</si>
  <si>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</si>
  <si>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</si>
  <si>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</si>
  <si>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</si>
  <si>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</si>
  <si>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</si>
  <si>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</si>
  <si>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</si>
  <si>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</si>
  <si>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</si>
  <si>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</si>
  <si>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</si>
  <si>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</si>
  <si>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</si>
  <si>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</si>
  <si>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</si>
  <si>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</si>
  <si>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</si>
  <si>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</si>
  <si>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</si>
  <si>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</si>
  <si>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Total Top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</si>
</sst>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 &quot;?_);_(@_)"/>
    <numFmt numFmtId="165" formatCode="_(* #,##0,_);_(* \(#,##0,\);_(* &quot;- &quot;?_);_(@_)"/>
    <numFmt numFmtId="166" formatCode="0.0%;\(0.0%\);_(* &quot; - &quot;?_);_(@_)"/>
  </numFmts>
  <fonts count="10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  <family val="2"/>
    </font>
    <font>
      <b/>
      <sz val="12"/>
      <color indexed="8"/>
      <name val="Arial"/>
      <family val="2"/>
    </font>
    <font>
      <b/>
      <sz val="10"/>
      <color indexed="8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horizontal="center" wrapText="1"/>
    </xf>
    <xf numFmtId="0" fontId="7" fillId="0" borderId="4" xfId="0" applyFont="1" applyBorder="1"/>
    <xf numFmtId="0" fontId="7" fillId="0" borderId="0" xfId="0" applyFont="1"/>
    <xf numFmtId="0" fontId="6" fillId="0" borderId="9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3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6" fillId="0" borderId="17" xfId="0" applyFont="1" applyBorder="1" applyAlignment="1">
      <alignment wrapText="1"/>
    </xf>
    <xf numFmtId="0" fontId="6" fillId="0" borderId="18" xfId="0" applyFont="1" applyBorder="1" applyAlignment="1">
      <alignment wrapText="1"/>
    </xf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8" fillId="0" borderId="18" xfId="0" applyFont="1" applyBorder="1" applyAlignment="1">
      <alignment horizontal="left" indent="1"/>
    </xf>
    <xf numFmtId="0" fontId="8" fillId="0" borderId="17" xfId="0" applyFont="1" applyBorder="1" applyAlignment="1">
      <alignment wrapText="1"/>
    </xf>
    <xf numFmtId="0" fontId="7" fillId="0" borderId="18" xfId="0" applyFont="1" applyBorder="1" applyAlignment="1">
      <alignment horizontal="left" indent="1"/>
    </xf>
    <xf numFmtId="0" fontId="6" fillId="0" borderId="17" xfId="0" applyFont="1" applyBorder="1"/>
    <xf numFmtId="0" fontId="6" fillId="0" borderId="1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164" fontId="7" fillId="0" borderId="0" xfId="0" applyNumberFormat="1" applyFont="1" applyAlignment="1">
      <alignment horizontal="left" indent="2"/>
    </xf>
    <xf numFmtId="0" fontId="6" fillId="0" borderId="18" xfId="0" applyFont="1" applyBorder="1" applyAlignment="1">
      <alignment horizontal="left"/>
    </xf>
    <xf numFmtId="0" fontId="8" fillId="0" borderId="10" xfId="0" applyFont="1" applyBorder="1" applyAlignment="1">
      <alignment horizontal="left" indent="1"/>
    </xf>
    <xf numFmtId="0" fontId="8" fillId="0" borderId="9" xfId="0" applyFont="1" applyBorder="1" applyAlignment="1">
      <alignment wrapText="1"/>
    </xf>
    <xf numFmtId="0" fontId="0" fillId="0" borderId="19" xfId="0" applyBorder="1"/>
    <xf numFmtId="0" fontId="0" fillId="0" borderId="19" xfId="0" applyBorder="1" applyAlignment="1">
      <alignment horizontal="left" indent="1"/>
    </xf>
    <xf numFmtId="0" fontId="8" fillId="0" borderId="19" xfId="0" applyFont="1" applyBorder="1" applyAlignment="1">
      <alignment wrapText="1"/>
    </xf>
    <xf numFmtId="0" fontId="0" fillId="0" borderId="13" xfId="0" applyBorder="1"/>
    <xf numFmtId="0" fontId="0" fillId="0" borderId="13" xfId="0" applyBorder="1" applyAlignment="1">
      <alignment horizontal="left" indent="1"/>
    </xf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22" xfId="0" applyBorder="1"/>
    <xf numFmtId="0" fontId="2" fillId="0" borderId="13" xfId="0" applyFont="1" applyBorder="1" applyAlignment="1">
      <alignment wrapText="1"/>
    </xf>
    <xf numFmtId="0" fontId="2" fillId="0" borderId="13" xfId="0" applyFont="1" applyBorder="1" applyAlignment="1">
      <alignment horizontal="left" wrapText="1" indent="1"/>
    </xf>
    <xf numFmtId="0" fontId="1" fillId="0" borderId="13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 indent="1"/>
    </xf>
    <xf numFmtId="0" fontId="1" fillId="0" borderId="17" xfId="0" applyFont="1" applyBorder="1" applyAlignment="1">
      <alignment horizontal="left" wrapText="1"/>
    </xf>
    <xf numFmtId="0" fontId="3" fillId="0" borderId="13" xfId="0" applyFont="1" applyBorder="1" applyAlignment="1">
      <alignment horizontal="right"/>
    </xf>
    <xf numFmtId="0" fontId="3" fillId="0" borderId="13" xfId="0" applyFont="1" applyBorder="1" applyAlignment="1">
      <alignment horizontal="left"/>
    </xf>
    <xf numFmtId="0" fontId="3" fillId="0" borderId="17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11" xfId="0" applyFont="1" applyBorder="1" applyAlignment="1">
      <alignment horizontal="left"/>
    </xf>
    <xf numFmtId="0" fontId="3" fillId="0" borderId="9" xfId="0" applyFont="1" applyBorder="1" applyAlignment="1">
      <alignment horizontal="right"/>
    </xf>
    <xf numFmtId="165" fontId="7" fillId="0" borderId="20" xfId="0" applyNumberFormat="1" applyFont="1" applyBorder="1"/>
    <xf numFmtId="165" fontId="7" fillId="0" borderId="21" xfId="0" applyNumberFormat="1" applyFont="1" applyBorder="1"/>
    <xf numFmtId="165" fontId="7" fillId="0" borderId="22" xfId="0" applyNumberFormat="1" applyFont="1" applyBorder="1"/>
    <xf numFmtId="165" fontId="7" fillId="0" borderId="23" xfId="0" applyNumberFormat="1" applyFont="1" applyBorder="1"/>
    <xf numFmtId="165" fontId="9" fillId="0" borderId="20" xfId="0" applyNumberFormat="1" applyFont="1" applyBorder="1"/>
    <xf numFmtId="165" fontId="9" fillId="0" borderId="21" xfId="0" applyNumberFormat="1" applyFont="1" applyBorder="1"/>
    <xf numFmtId="165" fontId="9" fillId="0" borderId="23" xfId="0" applyNumberFormat="1" applyFont="1" applyBorder="1"/>
    <xf numFmtId="165" fontId="9" fillId="0" borderId="9" xfId="0" applyNumberFormat="1" applyFont="1" applyBorder="1"/>
    <xf numFmtId="165" fontId="9" fillId="0" borderId="24" xfId="0" applyNumberFormat="1" applyFont="1" applyBorder="1"/>
    <xf numFmtId="165" fontId="9" fillId="0" borderId="1" xfId="0" applyNumberFormat="1" applyFont="1" applyBorder="1"/>
    <xf numFmtId="165" fontId="9" fillId="0" borderId="25" xfId="0" applyNumberFormat="1" applyFont="1" applyBorder="1"/>
    <xf numFmtId="165" fontId="7" fillId="0" borderId="0" xfId="0" applyNumberFormat="1" applyFont="1"/>
    <xf numFmtId="165" fontId="0" fillId="0" borderId="0" xfId="0" applyNumberFormat="1"/>
    <xf numFmtId="165" fontId="1" fillId="0" borderId="20" xfId="0" applyNumberFormat="1" applyFont="1" applyBorder="1" applyAlignment="1">
      <alignment horizontal="right"/>
    </xf>
    <xf numFmtId="165" fontId="1" fillId="0" borderId="21" xfId="0" applyNumberFormat="1" applyFont="1" applyBorder="1" applyAlignment="1">
      <alignment horizontal="right"/>
    </xf>
    <xf numFmtId="165" fontId="1" fillId="0" borderId="23" xfId="0" applyNumberFormat="1" applyFont="1" applyBorder="1" applyAlignment="1">
      <alignment horizontal="right"/>
    </xf>
    <xf numFmtId="165" fontId="3" fillId="0" borderId="20" xfId="0" applyNumberFormat="1" applyFont="1" applyBorder="1" applyAlignment="1">
      <alignment horizontal="right"/>
    </xf>
    <xf numFmtId="165" fontId="3" fillId="0" borderId="21" xfId="0" applyNumberFormat="1" applyFont="1" applyBorder="1" applyAlignment="1">
      <alignment horizontal="right"/>
    </xf>
    <xf numFmtId="165" fontId="3" fillId="0" borderId="23" xfId="0" applyNumberFormat="1" applyFont="1" applyBorder="1" applyAlignment="1">
      <alignment horizontal="right"/>
    </xf>
    <xf numFmtId="165" fontId="3" fillId="0" borderId="25" xfId="0" applyNumberFormat="1" applyFont="1" applyBorder="1" applyAlignment="1">
      <alignment horizontal="right"/>
    </xf>
    <xf numFmtId="165" fontId="3" fillId="0" borderId="24" xfId="0" applyNumberFormat="1" applyFont="1" applyBorder="1" applyAlignment="1">
      <alignment horizontal="right"/>
    </xf>
    <xf numFmtId="165" fontId="3" fillId="0" borderId="27" xfId="0" applyNumberFormat="1" applyFont="1" applyBorder="1" applyAlignment="1">
      <alignment horizontal="right"/>
    </xf>
    <xf numFmtId="165" fontId="7" fillId="0" borderId="25" xfId="0" applyNumberFormat="1" applyFont="1" applyBorder="1"/>
    <xf numFmtId="165" fontId="7" fillId="0" borderId="24" xfId="0" applyNumberFormat="1" applyFont="1" applyBorder="1"/>
    <xf numFmtId="165" fontId="7" fillId="0" borderId="27" xfId="0" applyNumberFormat="1" applyFont="1" applyBorder="1"/>
    <xf numFmtId="165" fontId="7" fillId="0" borderId="19" xfId="0" applyNumberFormat="1" applyFont="1" applyBorder="1"/>
    <xf numFmtId="166" fontId="7" fillId="0" borderId="18" xfId="0" applyNumberFormat="1" applyFont="1" applyBorder="1"/>
    <xf numFmtId="166" fontId="9" fillId="0" borderId="18" xfId="0" applyNumberFormat="1" applyFont="1" applyBorder="1"/>
    <xf numFmtId="166" fontId="9" fillId="0" borderId="26" xfId="0" applyNumberFormat="1" applyFont="1" applyBorder="1"/>
    <xf numFmtId="166" fontId="7" fillId="0" borderId="0" xfId="0" applyNumberFormat="1" applyFont="1"/>
    <xf numFmtId="166" fontId="0" fillId="0" borderId="0" xfId="0" applyNumberFormat="1"/>
    <xf numFmtId="166" fontId="1" fillId="0" borderId="23" xfId="0" applyNumberFormat="1" applyFont="1" applyBorder="1" applyAlignment="1">
      <alignment horizontal="right"/>
    </xf>
    <xf numFmtId="166" fontId="3" fillId="0" borderId="23" xfId="0" applyNumberFormat="1" applyFont="1" applyBorder="1" applyAlignment="1">
      <alignment horizontal="right"/>
    </xf>
    <xf numFmtId="166" fontId="3" fillId="0" borderId="27" xfId="0" applyNumberFormat="1" applyFont="1" applyBorder="1" applyAlignment="1">
      <alignment horizontal="right"/>
    </xf>
    <xf numFmtId="166" fontId="7" fillId="0" borderId="10" xfId="0" applyNumberFormat="1" applyFont="1" applyBorder="1"/>
    <xf numFmtId="166" fontId="7" fillId="0" borderId="19" xfId="0" applyNumberFormat="1" applyFont="1" applyBorder="1"/>
    <xf numFmtId="165" fontId="8" fillId="0" borderId="20" xfId="0" applyNumberFormat="1" applyFont="1" applyBorder="1" applyAlignment="1">
      <alignment horizontal="right" wrapText="1"/>
    </xf>
    <xf numFmtId="165" fontId="8" fillId="0" borderId="0" xfId="0" applyNumberFormat="1" applyFont="1" applyAlignment="1">
      <alignment horizontal="right" wrapText="1"/>
    </xf>
    <xf numFmtId="165" fontId="8" fillId="0" borderId="21" xfId="0" applyNumberFormat="1" applyFont="1" applyBorder="1" applyAlignment="1">
      <alignment horizontal="right" wrapText="1"/>
    </xf>
    <xf numFmtId="165" fontId="6" fillId="0" borderId="20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165" fontId="6" fillId="0" borderId="21" xfId="0" applyNumberFormat="1" applyFont="1" applyBorder="1" applyAlignment="1">
      <alignment horizontal="right"/>
    </xf>
    <xf numFmtId="165" fontId="6" fillId="0" borderId="20" xfId="0" applyNumberFormat="1" applyFont="1" applyBorder="1" applyAlignment="1">
      <alignment horizontal="right" wrapText="1"/>
    </xf>
    <xf numFmtId="165" fontId="6" fillId="0" borderId="0" xfId="0" applyNumberFormat="1" applyFont="1" applyAlignment="1">
      <alignment horizontal="right" wrapText="1"/>
    </xf>
    <xf numFmtId="165" fontId="6" fillId="0" borderId="21" xfId="0" applyNumberFormat="1" applyFont="1" applyBorder="1" applyAlignment="1">
      <alignment horizontal="right" wrapText="1"/>
    </xf>
    <xf numFmtId="165" fontId="8" fillId="0" borderId="25" xfId="0" applyNumberFormat="1" applyFont="1" applyBorder="1" applyAlignment="1">
      <alignment horizontal="right" wrapText="1"/>
    </xf>
    <xf numFmtId="165" fontId="8" fillId="0" borderId="1" xfId="0" applyNumberFormat="1" applyFont="1" applyBorder="1" applyAlignment="1">
      <alignment horizontal="right" wrapText="1"/>
    </xf>
    <xf numFmtId="165" fontId="8" fillId="0" borderId="24" xfId="0" applyNumberFormat="1" applyFont="1" applyBorder="1" applyAlignment="1">
      <alignment horizontal="right" wrapText="1"/>
    </xf>
    <xf numFmtId="165" fontId="8" fillId="0" borderId="19" xfId="0" applyNumberFormat="1" applyFont="1" applyBorder="1" applyAlignment="1">
      <alignment horizontal="right" wrapText="1"/>
    </xf>
    <xf numFmtId="166" fontId="8" fillId="0" borderId="19" xfId="0" applyNumberFormat="1" applyFont="1" applyBorder="1" applyAlignment="1">
      <alignment horizontal="right" wrapText="1"/>
    </xf>
    <xf numFmtId="166" fontId="1" fillId="0" borderId="20" xfId="0" applyNumberFormat="1" applyFont="1" applyBorder="1" applyAlignment="1">
      <alignment horizontal="right"/>
    </xf>
    <xf numFmtId="166" fontId="1" fillId="0" borderId="22" xfId="0" applyNumberFormat="1" applyFont="1" applyBorder="1" applyAlignment="1">
      <alignment horizontal="right"/>
    </xf>
    <xf numFmtId="166" fontId="3" fillId="0" borderId="20" xfId="0" applyNumberFormat="1" applyFont="1" applyBorder="1" applyAlignment="1">
      <alignment horizontal="right"/>
    </xf>
    <xf numFmtId="166" fontId="3" fillId="0" borderId="22" xfId="0" applyNumberFormat="1" applyFont="1" applyBorder="1" applyAlignment="1">
      <alignment horizontal="right"/>
    </xf>
    <xf numFmtId="166" fontId="3" fillId="0" borderId="25" xfId="0" applyNumberFormat="1" applyFont="1" applyBorder="1" applyAlignment="1">
      <alignment horizontal="right"/>
    </xf>
    <xf numFmtId="166" fontId="3" fillId="0" borderId="26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7" xfId="0" applyFont="1" applyBorder="1"/>
    <xf numFmtId="0" fontId="7" fillId="0" borderId="8" xfId="0" applyFont="1" applyBorder="1"/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1"/>
  <sheetViews>
    <sheetView showGridLines="0" tabSelected="1" workbookViewId="0"/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12" width="10.7109375" customWidth="1"/>
    <col min="13" max="13" width="11.7109375" customWidth="1"/>
    <col min="14" max="16" width="10.7109375" customWidth="1"/>
    <col min="17" max="17" width="11.7109375" customWidth="1"/>
    <col min="18" max="21" width="10.7109375" customWidth="1"/>
    <col min="22" max="25" width="10.7109375" hidden="1" customWidth="1"/>
    <col min="26" max="28" width="10.7109375" customWidth="1"/>
    <col min="29" max="29" width="11.7109375" customWidth="1"/>
    <col min="30" max="32" width="10.7109375" customWidth="1"/>
    <col min="33" max="35" width="10.7109375" hidden="1" customWidth="1"/>
    <col min="36" max="36" width="11.7109375" customWidth="1"/>
    <col min="37" max="37" width="10.7109375" customWidth="1"/>
  </cols>
  <sheetData>
    <row r="1" spans="1:37" ht="16.5" x14ac:dyDescent="0.3">
      <c r="A1" s="1" t="s">
        <v>23</v>
      </c>
    </row>
    <row r="2" spans="1:37" ht="15.75" customHeight="1" x14ac:dyDescent="0.25">
      <c r="A2" s="2" t="s">
        <v>0</v>
      </c>
      <c r="B2" s="128" t="s">
        <v>1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s="7" customFormat="1" ht="16.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s="7" customFormat="1" ht="81.7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x14ac:dyDescent="0.2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x14ac:dyDescent="0.2">
      <c r="A7" s="26" t="s">
        <v>0</v>
      </c>
      <c r="B7" s="27" t="s">
        <v>22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x14ac:dyDescent="0.2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x14ac:dyDescent="0.2">
      <c r="A9" s="23" t="s">
        <v>23</v>
      </c>
      <c r="B9" s="31" t="s">
        <v>24</v>
      </c>
      <c r="C9" s="32" t="s">
        <v>25</v>
      </c>
      <c r="D9" s="64">
        <v>51334604439</v>
      </c>
      <c r="E9" s="65">
        <v>10162199892</v>
      </c>
      <c r="F9" s="66">
        <f>$D9       +$E9</f>
        <v>61496804331</v>
      </c>
      <c r="G9" s="64">
        <v>52569417075</v>
      </c>
      <c r="H9" s="65">
        <v>10833879579</v>
      </c>
      <c r="I9" s="67">
        <f>$G9       +$H9</f>
        <v>63403296654</v>
      </c>
      <c r="J9" s="64">
        <v>11125579594</v>
      </c>
      <c r="K9" s="65">
        <v>1409795855</v>
      </c>
      <c r="L9" s="65">
        <f>$J9       +$K9</f>
        <v>12535375449</v>
      </c>
      <c r="M9" s="90">
        <f>IF(($F9       =0),0,($L9       /$F9       ))</f>
        <v>0.2038378349146352</v>
      </c>
      <c r="N9" s="100">
        <v>11009924270</v>
      </c>
      <c r="O9" s="101">
        <v>1856453819</v>
      </c>
      <c r="P9" s="102">
        <f>$N9       +$O9</f>
        <v>12866378089</v>
      </c>
      <c r="Q9" s="90">
        <f>IF(($F9       =0),0,($P9       /$F9       ))</f>
        <v>0.20922027134528959</v>
      </c>
      <c r="R9" s="100">
        <v>11443318098</v>
      </c>
      <c r="S9" s="102">
        <v>1473024466</v>
      </c>
      <c r="T9" s="102">
        <f>$R9       +$S9</f>
        <v>12916342564</v>
      </c>
      <c r="U9" s="90">
        <f>IF(($I9       =0),0,($T9       /$I9       ))</f>
        <v>0.20371720786832512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f>$J9       +$N9       +$R9</f>
        <v>33578821962</v>
      </c>
      <c r="AA9" s="65">
        <f>$K9       +$O9       +$S9</f>
        <v>4739274140</v>
      </c>
      <c r="AB9" s="65">
        <f>$Z9       +$AA9</f>
        <v>38318096102</v>
      </c>
      <c r="AC9" s="90">
        <f>IF(($I9       =0),0,($AB9       /$I9       ))</f>
        <v>0.60435494878297591</v>
      </c>
      <c r="AD9" s="64">
        <v>10112192716</v>
      </c>
      <c r="AE9" s="65">
        <v>1548441919</v>
      </c>
      <c r="AF9" s="65">
        <f>$AD9       +$AE9</f>
        <v>11660634635</v>
      </c>
      <c r="AG9" s="65">
        <v>57799277500</v>
      </c>
      <c r="AH9" s="65">
        <v>59790403557</v>
      </c>
      <c r="AI9" s="65">
        <v>38734611079</v>
      </c>
      <c r="AJ9" s="90">
        <f>IF(($AH9       =0),0,($AI9       /$AH9       ))</f>
        <v>0.64783993374577453</v>
      </c>
      <c r="AK9" s="90">
        <f>IF(($AF9       =0),0,(($T9       /$AF9       )-1))</f>
        <v>0.10768778615453112</v>
      </c>
    </row>
    <row r="10" spans="1:37" s="7" customFormat="1" x14ac:dyDescent="0.2">
      <c r="A10" s="23" t="s">
        <v>23</v>
      </c>
      <c r="B10" s="31" t="s">
        <v>26</v>
      </c>
      <c r="C10" s="32" t="s">
        <v>27</v>
      </c>
      <c r="D10" s="64">
        <v>26399237138</v>
      </c>
      <c r="E10" s="65">
        <v>3288714490</v>
      </c>
      <c r="F10" s="67">
        <f t="shared" ref="F10:F18" si="0">$D10      +$E10</f>
        <v>29687951628</v>
      </c>
      <c r="G10" s="64">
        <v>28527415264</v>
      </c>
      <c r="H10" s="65">
        <v>3104135188</v>
      </c>
      <c r="I10" s="67">
        <f t="shared" ref="I10:I18" si="1">$G10      +$H10</f>
        <v>31631550452</v>
      </c>
      <c r="J10" s="64">
        <v>6101516003</v>
      </c>
      <c r="K10" s="65">
        <v>359048486</v>
      </c>
      <c r="L10" s="65">
        <f t="shared" ref="L10:L18" si="2">$J10      +$K10</f>
        <v>6460564489</v>
      </c>
      <c r="M10" s="90">
        <f t="shared" ref="M10:M18" si="3">IF(($F10      =0),0,($L10      /$F10      ))</f>
        <v>0.21761570383679688</v>
      </c>
      <c r="N10" s="100">
        <v>5867778591</v>
      </c>
      <c r="O10" s="101">
        <v>673473972</v>
      </c>
      <c r="P10" s="102">
        <f t="shared" ref="P10:P18" si="4">$N10      +$O10</f>
        <v>6541252563</v>
      </c>
      <c r="Q10" s="90">
        <f t="shared" ref="Q10:Q18" si="5">IF(($F10      =0),0,($P10      /$F10      ))</f>
        <v>0.22033357656210473</v>
      </c>
      <c r="R10" s="100">
        <v>6605110658</v>
      </c>
      <c r="S10" s="102">
        <v>418126881</v>
      </c>
      <c r="T10" s="102">
        <f t="shared" ref="T10:T18" si="6">$R10      +$S10</f>
        <v>7023237539</v>
      </c>
      <c r="U10" s="90">
        <f t="shared" ref="U10:U18" si="7">IF(($I10      =0),0,($T10      /$I10      ))</f>
        <v>0.22203266797362867</v>
      </c>
      <c r="V10" s="100">
        <v>0</v>
      </c>
      <c r="W10" s="102">
        <v>0</v>
      </c>
      <c r="X10" s="102">
        <f t="shared" ref="X10:X18" si="8">$V10      +$W10</f>
        <v>0</v>
      </c>
      <c r="Y10" s="90">
        <f t="shared" ref="Y10:Y18" si="9">IF(($I10      =0),0,($X10      /$I10      ))</f>
        <v>0</v>
      </c>
      <c r="Z10" s="64">
        <f t="shared" ref="Z10:Z18" si="10">$J10      +$N10      +$R10</f>
        <v>18574405252</v>
      </c>
      <c r="AA10" s="65">
        <f t="shared" ref="AA10:AA18" si="11">$K10      +$O10      +$S10</f>
        <v>1450649339</v>
      </c>
      <c r="AB10" s="65">
        <f t="shared" ref="AB10:AB18" si="12">$Z10      +$AA10</f>
        <v>20025054591</v>
      </c>
      <c r="AC10" s="90">
        <f t="shared" ref="AC10:AC18" si="13">IF(($I10      =0),0,($AB10      /$I10      ))</f>
        <v>0.63307217967034102</v>
      </c>
      <c r="AD10" s="64">
        <v>5912094360</v>
      </c>
      <c r="AE10" s="65">
        <v>498331563</v>
      </c>
      <c r="AF10" s="65">
        <f t="shared" ref="AF10:AF18" si="14">$AD10      +$AE10</f>
        <v>6410425923</v>
      </c>
      <c r="AG10" s="65">
        <v>28663670992</v>
      </c>
      <c r="AH10" s="65">
        <v>29862509461</v>
      </c>
      <c r="AI10" s="65">
        <v>16858682380</v>
      </c>
      <c r="AJ10" s="90">
        <f t="shared" ref="AJ10:AJ18" si="15">IF(($AH10      =0),0,($AI10      /$AH10      ))</f>
        <v>0.56454339184110403</v>
      </c>
      <c r="AK10" s="90">
        <f t="shared" ref="AK10:AK18" si="16">IF(($AF10      =0),0,(($T10      /$AF10      )-1))</f>
        <v>9.5596084154297767E-2</v>
      </c>
    </row>
    <row r="11" spans="1:37" s="7" customFormat="1" x14ac:dyDescent="0.2">
      <c r="A11" s="23" t="s">
        <v>23</v>
      </c>
      <c r="B11" s="31" t="s">
        <v>28</v>
      </c>
      <c r="C11" s="32" t="s">
        <v>29</v>
      </c>
      <c r="D11" s="64">
        <v>206161783904</v>
      </c>
      <c r="E11" s="65">
        <v>14139852901</v>
      </c>
      <c r="F11" s="67">
        <f t="shared" si="0"/>
        <v>220301636805</v>
      </c>
      <c r="G11" s="64">
        <v>208466056633</v>
      </c>
      <c r="H11" s="65">
        <v>12581950666</v>
      </c>
      <c r="I11" s="67">
        <f t="shared" si="1"/>
        <v>221048007299</v>
      </c>
      <c r="J11" s="64">
        <v>782388676468</v>
      </c>
      <c r="K11" s="65">
        <v>1046594223</v>
      </c>
      <c r="L11" s="65">
        <f t="shared" si="2"/>
        <v>783435270691</v>
      </c>
      <c r="M11" s="90">
        <f t="shared" si="3"/>
        <v>3.5561935991626688</v>
      </c>
      <c r="N11" s="100">
        <v>-675356855600</v>
      </c>
      <c r="O11" s="101">
        <v>2036944425</v>
      </c>
      <c r="P11" s="102">
        <f t="shared" si="4"/>
        <v>-673319911175</v>
      </c>
      <c r="Q11" s="90">
        <f t="shared" si="5"/>
        <v>-3.0563545552364149</v>
      </c>
      <c r="R11" s="100">
        <v>50051719849</v>
      </c>
      <c r="S11" s="102">
        <v>71328503661</v>
      </c>
      <c r="T11" s="102">
        <f t="shared" si="6"/>
        <v>121380223510</v>
      </c>
      <c r="U11" s="90">
        <f t="shared" si="7"/>
        <v>0.54911249819961216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f t="shared" si="10"/>
        <v>157083540717</v>
      </c>
      <c r="AA11" s="65">
        <f t="shared" si="11"/>
        <v>74412042309</v>
      </c>
      <c r="AB11" s="65">
        <f t="shared" si="12"/>
        <v>231495583026</v>
      </c>
      <c r="AC11" s="90">
        <f t="shared" si="13"/>
        <v>1.0472638313037046</v>
      </c>
      <c r="AD11" s="64">
        <v>43477184566</v>
      </c>
      <c r="AE11" s="65">
        <v>2478192879</v>
      </c>
      <c r="AF11" s="65">
        <f t="shared" si="14"/>
        <v>45955377445</v>
      </c>
      <c r="AG11" s="65">
        <v>207949452590</v>
      </c>
      <c r="AH11" s="65">
        <v>204185116744</v>
      </c>
      <c r="AI11" s="65">
        <v>154349368690</v>
      </c>
      <c r="AJ11" s="90">
        <f t="shared" si="15"/>
        <v>0.7559285963213358</v>
      </c>
      <c r="AK11" s="90">
        <f t="shared" si="16"/>
        <v>1.6412626825939891</v>
      </c>
    </row>
    <row r="12" spans="1:37" s="7" customFormat="1" x14ac:dyDescent="0.2">
      <c r="A12" s="23" t="s">
        <v>23</v>
      </c>
      <c r="B12" s="31" t="s">
        <v>30</v>
      </c>
      <c r="C12" s="32" t="s">
        <v>31</v>
      </c>
      <c r="D12" s="64">
        <v>98900260547</v>
      </c>
      <c r="E12" s="65">
        <v>15006751223</v>
      </c>
      <c r="F12" s="67">
        <f t="shared" si="0"/>
        <v>113907011770</v>
      </c>
      <c r="G12" s="64">
        <v>101092653086</v>
      </c>
      <c r="H12" s="65">
        <v>15630289148</v>
      </c>
      <c r="I12" s="67">
        <f t="shared" si="1"/>
        <v>116722942234</v>
      </c>
      <c r="J12" s="64">
        <v>24711488279</v>
      </c>
      <c r="K12" s="65">
        <v>1825179106</v>
      </c>
      <c r="L12" s="65">
        <f t="shared" si="2"/>
        <v>26536667385</v>
      </c>
      <c r="M12" s="90">
        <f t="shared" si="3"/>
        <v>0.23296781271536293</v>
      </c>
      <c r="N12" s="100">
        <v>24302547268</v>
      </c>
      <c r="O12" s="101">
        <v>2969265837</v>
      </c>
      <c r="P12" s="102">
        <f t="shared" si="4"/>
        <v>27271813105</v>
      </c>
      <c r="Q12" s="90">
        <f t="shared" si="5"/>
        <v>0.23942172374837642</v>
      </c>
      <c r="R12" s="100">
        <v>22039644573</v>
      </c>
      <c r="S12" s="102">
        <v>2909350922</v>
      </c>
      <c r="T12" s="102">
        <f t="shared" si="6"/>
        <v>24948995495</v>
      </c>
      <c r="U12" s="90">
        <f t="shared" si="7"/>
        <v>0.21374543013989117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f t="shared" si="10"/>
        <v>71053680120</v>
      </c>
      <c r="AA12" s="65">
        <f t="shared" si="11"/>
        <v>7703795865</v>
      </c>
      <c r="AB12" s="65">
        <f t="shared" si="12"/>
        <v>78757475985</v>
      </c>
      <c r="AC12" s="90">
        <f t="shared" si="13"/>
        <v>0.67473861160140369</v>
      </c>
      <c r="AD12" s="64">
        <v>20206477911</v>
      </c>
      <c r="AE12" s="65">
        <v>2649012472</v>
      </c>
      <c r="AF12" s="65">
        <f t="shared" si="14"/>
        <v>22855490383</v>
      </c>
      <c r="AG12" s="65">
        <v>109814474286</v>
      </c>
      <c r="AH12" s="65">
        <v>112016464491</v>
      </c>
      <c r="AI12" s="65">
        <v>72069100706</v>
      </c>
      <c r="AJ12" s="90">
        <f t="shared" si="15"/>
        <v>0.64337953383442503</v>
      </c>
      <c r="AK12" s="90">
        <f t="shared" si="16"/>
        <v>9.159747075727398E-2</v>
      </c>
    </row>
    <row r="13" spans="1:37" s="7" customFormat="1" x14ac:dyDescent="0.2">
      <c r="A13" s="23" t="s">
        <v>23</v>
      </c>
      <c r="B13" s="31" t="s">
        <v>32</v>
      </c>
      <c r="C13" s="32" t="s">
        <v>33</v>
      </c>
      <c r="D13" s="64">
        <v>27022350155</v>
      </c>
      <c r="E13" s="65">
        <v>6833345997</v>
      </c>
      <c r="F13" s="67">
        <f t="shared" si="0"/>
        <v>33855696152</v>
      </c>
      <c r="G13" s="64">
        <v>28210472460</v>
      </c>
      <c r="H13" s="65">
        <v>7048800420</v>
      </c>
      <c r="I13" s="67">
        <f t="shared" si="1"/>
        <v>35259272880</v>
      </c>
      <c r="J13" s="64">
        <v>5856177213</v>
      </c>
      <c r="K13" s="65">
        <v>1150975648</v>
      </c>
      <c r="L13" s="65">
        <f t="shared" si="2"/>
        <v>7007152861</v>
      </c>
      <c r="M13" s="90">
        <f t="shared" si="3"/>
        <v>0.20697116460226908</v>
      </c>
      <c r="N13" s="100">
        <v>6427966012</v>
      </c>
      <c r="O13" s="101">
        <v>1877322023</v>
      </c>
      <c r="P13" s="102">
        <f t="shared" si="4"/>
        <v>8305288035</v>
      </c>
      <c r="Q13" s="90">
        <f t="shared" si="5"/>
        <v>0.24531434821816156</v>
      </c>
      <c r="R13" s="100">
        <v>5945188160</v>
      </c>
      <c r="S13" s="102">
        <v>1082105986</v>
      </c>
      <c r="T13" s="102">
        <f t="shared" si="6"/>
        <v>7027294146</v>
      </c>
      <c r="U13" s="90">
        <f t="shared" si="7"/>
        <v>0.19930343345185852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f t="shared" si="10"/>
        <v>18229331385</v>
      </c>
      <c r="AA13" s="65">
        <f t="shared" si="11"/>
        <v>4110403657</v>
      </c>
      <c r="AB13" s="65">
        <f t="shared" si="12"/>
        <v>22339735042</v>
      </c>
      <c r="AC13" s="90">
        <f t="shared" si="13"/>
        <v>0.63358467765430559</v>
      </c>
      <c r="AD13" s="64">
        <v>5090498801</v>
      </c>
      <c r="AE13" s="65">
        <v>1120735374</v>
      </c>
      <c r="AF13" s="65">
        <f t="shared" si="14"/>
        <v>6211234175</v>
      </c>
      <c r="AG13" s="65">
        <v>32476516995</v>
      </c>
      <c r="AH13" s="65">
        <v>34098231559</v>
      </c>
      <c r="AI13" s="65">
        <v>21246046695</v>
      </c>
      <c r="AJ13" s="90">
        <f t="shared" si="15"/>
        <v>0.62308353611353928</v>
      </c>
      <c r="AK13" s="90">
        <f t="shared" si="16"/>
        <v>0.13138451199998435</v>
      </c>
    </row>
    <row r="14" spans="1:37" s="7" customFormat="1" x14ac:dyDescent="0.2">
      <c r="A14" s="23" t="s">
        <v>23</v>
      </c>
      <c r="B14" s="31" t="s">
        <v>34</v>
      </c>
      <c r="C14" s="32" t="s">
        <v>35</v>
      </c>
      <c r="D14" s="64">
        <v>30519627036</v>
      </c>
      <c r="E14" s="65">
        <v>4259066764</v>
      </c>
      <c r="F14" s="67">
        <f t="shared" si="0"/>
        <v>34778693800</v>
      </c>
      <c r="G14" s="64">
        <v>32174258772</v>
      </c>
      <c r="H14" s="65">
        <v>4648860698</v>
      </c>
      <c r="I14" s="67">
        <f t="shared" si="1"/>
        <v>36823119470</v>
      </c>
      <c r="J14" s="64">
        <v>6525671082</v>
      </c>
      <c r="K14" s="65">
        <v>672220241</v>
      </c>
      <c r="L14" s="65">
        <f t="shared" si="2"/>
        <v>7197891323</v>
      </c>
      <c r="M14" s="90">
        <f t="shared" si="3"/>
        <v>0.20696266985737113</v>
      </c>
      <c r="N14" s="100">
        <v>7164665309</v>
      </c>
      <c r="O14" s="101">
        <v>924526313</v>
      </c>
      <c r="P14" s="102">
        <f t="shared" si="4"/>
        <v>8089191622</v>
      </c>
      <c r="Q14" s="90">
        <f t="shared" si="5"/>
        <v>0.23259043794220932</v>
      </c>
      <c r="R14" s="100">
        <v>6896094884</v>
      </c>
      <c r="S14" s="102">
        <v>581615141</v>
      </c>
      <c r="T14" s="102">
        <f t="shared" si="6"/>
        <v>7477710025</v>
      </c>
      <c r="U14" s="90">
        <f t="shared" si="7"/>
        <v>0.20307106330554456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f t="shared" si="10"/>
        <v>20586431275</v>
      </c>
      <c r="AA14" s="65">
        <f t="shared" si="11"/>
        <v>2178361695</v>
      </c>
      <c r="AB14" s="65">
        <f t="shared" si="12"/>
        <v>22764792970</v>
      </c>
      <c r="AC14" s="90">
        <f t="shared" si="13"/>
        <v>0.61822011001937527</v>
      </c>
      <c r="AD14" s="64">
        <v>6029064317</v>
      </c>
      <c r="AE14" s="65">
        <v>825952159</v>
      </c>
      <c r="AF14" s="65">
        <f t="shared" si="14"/>
        <v>6855016476</v>
      </c>
      <c r="AG14" s="65">
        <v>31252685198</v>
      </c>
      <c r="AH14" s="65">
        <v>34125514408</v>
      </c>
      <c r="AI14" s="65">
        <v>21034544803</v>
      </c>
      <c r="AJ14" s="90">
        <f t="shared" si="15"/>
        <v>0.61638762573697348</v>
      </c>
      <c r="AK14" s="90">
        <f t="shared" si="16"/>
        <v>9.0837644399558215E-2</v>
      </c>
    </row>
    <row r="15" spans="1:37" s="7" customFormat="1" x14ac:dyDescent="0.2">
      <c r="A15" s="23" t="s">
        <v>23</v>
      </c>
      <c r="B15" s="31" t="s">
        <v>36</v>
      </c>
      <c r="C15" s="32" t="s">
        <v>37</v>
      </c>
      <c r="D15" s="64">
        <v>27154554218</v>
      </c>
      <c r="E15" s="65">
        <v>3899665085</v>
      </c>
      <c r="F15" s="67">
        <f t="shared" si="0"/>
        <v>31054219303</v>
      </c>
      <c r="G15" s="64">
        <v>28675650028</v>
      </c>
      <c r="H15" s="65">
        <v>4150507733</v>
      </c>
      <c r="I15" s="67">
        <f t="shared" si="1"/>
        <v>32826157761</v>
      </c>
      <c r="J15" s="64">
        <v>4895359279</v>
      </c>
      <c r="K15" s="65">
        <v>364260147</v>
      </c>
      <c r="L15" s="65">
        <f t="shared" si="2"/>
        <v>5259619426</v>
      </c>
      <c r="M15" s="90">
        <f t="shared" si="3"/>
        <v>0.16936891488661232</v>
      </c>
      <c r="N15" s="100">
        <v>5589836571</v>
      </c>
      <c r="O15" s="101">
        <v>-9980266076</v>
      </c>
      <c r="P15" s="102">
        <f t="shared" si="4"/>
        <v>-4390429505</v>
      </c>
      <c r="Q15" s="90">
        <f t="shared" si="5"/>
        <v>-0.1413794841261993</v>
      </c>
      <c r="R15" s="100">
        <v>5762113001</v>
      </c>
      <c r="S15" s="102">
        <v>463106001</v>
      </c>
      <c r="T15" s="102">
        <f t="shared" si="6"/>
        <v>6225219002</v>
      </c>
      <c r="U15" s="90">
        <f t="shared" si="7"/>
        <v>0.18964202412370171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f t="shared" si="10"/>
        <v>16247308851</v>
      </c>
      <c r="AA15" s="65">
        <f t="shared" si="11"/>
        <v>-9152899928</v>
      </c>
      <c r="AB15" s="65">
        <f t="shared" si="12"/>
        <v>7094408923</v>
      </c>
      <c r="AC15" s="90">
        <f t="shared" si="13"/>
        <v>0.2161206003655019</v>
      </c>
      <c r="AD15" s="64">
        <v>4496794805</v>
      </c>
      <c r="AE15" s="65">
        <v>411640525</v>
      </c>
      <c r="AF15" s="65">
        <f t="shared" si="14"/>
        <v>4908435330</v>
      </c>
      <c r="AG15" s="65">
        <v>29689786501</v>
      </c>
      <c r="AH15" s="65">
        <v>28953404894</v>
      </c>
      <c r="AI15" s="65">
        <v>16053745182</v>
      </c>
      <c r="AJ15" s="90">
        <f t="shared" si="15"/>
        <v>0.5544682996964827</v>
      </c>
      <c r="AK15" s="90">
        <f t="shared" si="16"/>
        <v>0.26826953672016707</v>
      </c>
    </row>
    <row r="16" spans="1:37" s="7" customFormat="1" x14ac:dyDescent="0.2">
      <c r="A16" s="23" t="s">
        <v>23</v>
      </c>
      <c r="B16" s="31" t="s">
        <v>38</v>
      </c>
      <c r="C16" s="32" t="s">
        <v>39</v>
      </c>
      <c r="D16" s="64">
        <v>10453177217</v>
      </c>
      <c r="E16" s="65">
        <v>1859580632</v>
      </c>
      <c r="F16" s="67">
        <f t="shared" si="0"/>
        <v>12312757849</v>
      </c>
      <c r="G16" s="64">
        <v>11370217579</v>
      </c>
      <c r="H16" s="65">
        <v>2101446455</v>
      </c>
      <c r="I16" s="67">
        <f t="shared" si="1"/>
        <v>13471664034</v>
      </c>
      <c r="J16" s="64">
        <v>1953559815</v>
      </c>
      <c r="K16" s="65">
        <v>224663408</v>
      </c>
      <c r="L16" s="65">
        <f t="shared" si="2"/>
        <v>2178223223</v>
      </c>
      <c r="M16" s="90">
        <f t="shared" si="3"/>
        <v>0.1769078259893585</v>
      </c>
      <c r="N16" s="100">
        <v>2209945011</v>
      </c>
      <c r="O16" s="101">
        <v>503254614</v>
      </c>
      <c r="P16" s="102">
        <f t="shared" si="4"/>
        <v>2713199625</v>
      </c>
      <c r="Q16" s="90">
        <f t="shared" si="5"/>
        <v>0.22035677614015262</v>
      </c>
      <c r="R16" s="100">
        <v>2132480781</v>
      </c>
      <c r="S16" s="102">
        <v>246338370</v>
      </c>
      <c r="T16" s="102">
        <f t="shared" si="6"/>
        <v>2378819151</v>
      </c>
      <c r="U16" s="90">
        <f t="shared" si="7"/>
        <v>0.17657945930037286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f t="shared" si="10"/>
        <v>6295985607</v>
      </c>
      <c r="AA16" s="65">
        <f t="shared" si="11"/>
        <v>974256392</v>
      </c>
      <c r="AB16" s="65">
        <f t="shared" si="12"/>
        <v>7270241999</v>
      </c>
      <c r="AC16" s="90">
        <f t="shared" si="13"/>
        <v>0.53966918865043301</v>
      </c>
      <c r="AD16" s="64">
        <v>1953795146</v>
      </c>
      <c r="AE16" s="65">
        <v>280107000</v>
      </c>
      <c r="AF16" s="65">
        <f t="shared" si="14"/>
        <v>2233902146</v>
      </c>
      <c r="AG16" s="65">
        <v>11696021972</v>
      </c>
      <c r="AH16" s="65">
        <v>12102301869</v>
      </c>
      <c r="AI16" s="65">
        <v>6586162413</v>
      </c>
      <c r="AJ16" s="90">
        <f t="shared" si="15"/>
        <v>0.54420741477870671</v>
      </c>
      <c r="AK16" s="90">
        <f t="shared" si="16"/>
        <v>6.4871688878354261E-2</v>
      </c>
    </row>
    <row r="17" spans="1:37" s="7" customFormat="1" x14ac:dyDescent="0.2">
      <c r="A17" s="23" t="s">
        <v>23</v>
      </c>
      <c r="B17" s="33" t="s">
        <v>40</v>
      </c>
      <c r="C17" s="32" t="s">
        <v>41</v>
      </c>
      <c r="D17" s="64">
        <v>94571991619</v>
      </c>
      <c r="E17" s="65">
        <v>17961595495</v>
      </c>
      <c r="F17" s="67">
        <f t="shared" si="0"/>
        <v>112533587114</v>
      </c>
      <c r="G17" s="64">
        <v>96366909461</v>
      </c>
      <c r="H17" s="65">
        <v>18365491656</v>
      </c>
      <c r="I17" s="67">
        <f t="shared" si="1"/>
        <v>114732401117</v>
      </c>
      <c r="J17" s="64">
        <v>20122522249</v>
      </c>
      <c r="K17" s="65">
        <v>2173830109</v>
      </c>
      <c r="L17" s="65">
        <f t="shared" si="2"/>
        <v>22296352358</v>
      </c>
      <c r="M17" s="90">
        <f t="shared" si="3"/>
        <v>0.19813064641237382</v>
      </c>
      <c r="N17" s="100">
        <v>22352932070</v>
      </c>
      <c r="O17" s="101">
        <v>4184185103</v>
      </c>
      <c r="P17" s="102">
        <f t="shared" si="4"/>
        <v>26537117173</v>
      </c>
      <c r="Q17" s="90">
        <f t="shared" si="5"/>
        <v>0.2358150828882499</v>
      </c>
      <c r="R17" s="100">
        <v>21694050917</v>
      </c>
      <c r="S17" s="102">
        <v>2620335411</v>
      </c>
      <c r="T17" s="102">
        <f t="shared" si="6"/>
        <v>24314386328</v>
      </c>
      <c r="U17" s="90">
        <f t="shared" si="7"/>
        <v>0.21192257889909458</v>
      </c>
      <c r="V17" s="100">
        <v>0</v>
      </c>
      <c r="W17" s="102">
        <v>0</v>
      </c>
      <c r="X17" s="102">
        <f t="shared" si="8"/>
        <v>0</v>
      </c>
      <c r="Y17" s="90">
        <f t="shared" si="9"/>
        <v>0</v>
      </c>
      <c r="Z17" s="64">
        <f t="shared" si="10"/>
        <v>64169505236</v>
      </c>
      <c r="AA17" s="65">
        <f t="shared" si="11"/>
        <v>8978350623</v>
      </c>
      <c r="AB17" s="65">
        <f t="shared" si="12"/>
        <v>73147855859</v>
      </c>
      <c r="AC17" s="90">
        <f t="shared" si="13"/>
        <v>0.63755186108592321</v>
      </c>
      <c r="AD17" s="64">
        <v>18348613805</v>
      </c>
      <c r="AE17" s="65">
        <v>2473502879</v>
      </c>
      <c r="AF17" s="65">
        <f t="shared" si="14"/>
        <v>20822116684</v>
      </c>
      <c r="AG17" s="65">
        <v>102609664088</v>
      </c>
      <c r="AH17" s="65">
        <v>106489422424</v>
      </c>
      <c r="AI17" s="65">
        <v>64443443946</v>
      </c>
      <c r="AJ17" s="90">
        <f t="shared" si="15"/>
        <v>0.60516286480934178</v>
      </c>
      <c r="AK17" s="90">
        <f t="shared" si="16"/>
        <v>0.16771924281278805</v>
      </c>
    </row>
    <row r="18" spans="1:37" s="7" customFormat="1" x14ac:dyDescent="0.2">
      <c r="A18" s="34" t="s">
        <v>0</v>
      </c>
      <c r="B18" s="35" t="s">
        <v>616</v>
      </c>
      <c r="C18" s="34" t="s">
        <v>0</v>
      </c>
      <c r="D18" s="68">
        <f>SUM(D9:D17)</f>
        <v>572517586273</v>
      </c>
      <c r="E18" s="69">
        <f>SUM(E9:E17)</f>
        <v>77410772479</v>
      </c>
      <c r="F18" s="70">
        <f t="shared" si="0"/>
        <v>649928358752</v>
      </c>
      <c r="G18" s="68">
        <f>SUM(G9:G17)</f>
        <v>587453050358</v>
      </c>
      <c r="H18" s="69">
        <f>SUM(H9:H17)</f>
        <v>78465361543</v>
      </c>
      <c r="I18" s="70">
        <f t="shared" si="1"/>
        <v>665918411901</v>
      </c>
      <c r="J18" s="68">
        <f>SUM(J9:J17)</f>
        <v>863680549982</v>
      </c>
      <c r="K18" s="69">
        <f>SUM(K9:K17)</f>
        <v>9226567223</v>
      </c>
      <c r="L18" s="69">
        <f t="shared" si="2"/>
        <v>872907117205</v>
      </c>
      <c r="M18" s="91">
        <f t="shared" si="3"/>
        <v>1.3430820573534696</v>
      </c>
      <c r="N18" s="103">
        <f>SUM(N9:N17)</f>
        <v>-590431260498</v>
      </c>
      <c r="O18" s="104">
        <f>SUM(O9:O17)</f>
        <v>5045160030</v>
      </c>
      <c r="P18" s="105">
        <f t="shared" si="4"/>
        <v>-585386100468</v>
      </c>
      <c r="Q18" s="91">
        <f t="shared" si="5"/>
        <v>-0.90069327270480271</v>
      </c>
      <c r="R18" s="103">
        <f>SUM(R9:R17)</f>
        <v>132569720921</v>
      </c>
      <c r="S18" s="105">
        <f>SUM(S9:S17)</f>
        <v>81122506839</v>
      </c>
      <c r="T18" s="105">
        <f t="shared" si="6"/>
        <v>213692227760</v>
      </c>
      <c r="U18" s="91">
        <f t="shared" si="7"/>
        <v>0.32089851240180001</v>
      </c>
      <c r="V18" s="103">
        <f>SUM(V9:V17)</f>
        <v>0</v>
      </c>
      <c r="W18" s="105">
        <f>SUM(W9:W17)</f>
        <v>0</v>
      </c>
      <c r="X18" s="105">
        <f t="shared" si="8"/>
        <v>0</v>
      </c>
      <c r="Y18" s="91">
        <f t="shared" si="9"/>
        <v>0</v>
      </c>
      <c r="Z18" s="68">
        <f t="shared" si="10"/>
        <v>405819010405</v>
      </c>
      <c r="AA18" s="69">
        <f t="shared" si="11"/>
        <v>95394234092</v>
      </c>
      <c r="AB18" s="69">
        <f t="shared" si="12"/>
        <v>501213244497</v>
      </c>
      <c r="AC18" s="91">
        <f t="shared" si="13"/>
        <v>0.75266464410585154</v>
      </c>
      <c r="AD18" s="68">
        <f>SUM(AD9:AD17)</f>
        <v>115626716427</v>
      </c>
      <c r="AE18" s="69">
        <f>SUM(AE9:AE17)</f>
        <v>12285916770</v>
      </c>
      <c r="AF18" s="69">
        <f t="shared" si="14"/>
        <v>127912633197</v>
      </c>
      <c r="AG18" s="69">
        <f>SUM(AG9:AG17)</f>
        <v>611951550122</v>
      </c>
      <c r="AH18" s="69">
        <f>SUM(AH9:AH17)</f>
        <v>621623369407</v>
      </c>
      <c r="AI18" s="69">
        <f>SUM(AI9:AI17)</f>
        <v>411375705894</v>
      </c>
      <c r="AJ18" s="91">
        <f t="shared" si="15"/>
        <v>0.66177644879476372</v>
      </c>
      <c r="AK18" s="91">
        <f t="shared" si="16"/>
        <v>0.67061081004320866</v>
      </c>
    </row>
    <row r="19" spans="1:37" s="7" customFormat="1" ht="12.75" customHeight="1" x14ac:dyDescent="0.2">
      <c r="A19" s="36"/>
      <c r="B19" s="37"/>
      <c r="C19" s="38"/>
      <c r="D19" s="71"/>
      <c r="E19" s="72"/>
      <c r="F19" s="73"/>
      <c r="G19" s="71"/>
      <c r="H19" s="72"/>
      <c r="I19" s="73"/>
      <c r="J19" s="74"/>
      <c r="K19" s="72"/>
      <c r="L19" s="73"/>
      <c r="M19" s="92"/>
      <c r="N19" s="74"/>
      <c r="O19" s="73"/>
      <c r="P19" s="72"/>
      <c r="Q19" s="92"/>
      <c r="R19" s="74"/>
      <c r="S19" s="72"/>
      <c r="T19" s="72"/>
      <c r="U19" s="92"/>
      <c r="V19" s="74"/>
      <c r="W19" s="72"/>
      <c r="X19" s="72"/>
      <c r="Y19" s="92"/>
      <c r="Z19" s="74"/>
      <c r="AA19" s="72"/>
      <c r="AB19" s="73"/>
      <c r="AC19" s="92"/>
      <c r="AD19" s="74"/>
      <c r="AE19" s="72"/>
      <c r="AF19" s="72"/>
      <c r="AG19" s="72"/>
      <c r="AH19" s="72"/>
      <c r="AI19" s="72"/>
      <c r="AJ19" s="92"/>
      <c r="AK19" s="92"/>
    </row>
    <row r="20" spans="1:37" s="7" customFormat="1" x14ac:dyDescent="0.2">
      <c r="B20" s="39"/>
      <c r="D20" s="75"/>
      <c r="E20" s="75"/>
      <c r="F20" s="75"/>
      <c r="G20" s="75"/>
      <c r="H20" s="75"/>
      <c r="I20" s="75"/>
      <c r="J20" s="75"/>
      <c r="K20" s="75"/>
      <c r="L20" s="75"/>
      <c r="M20" s="93"/>
      <c r="N20" s="75"/>
      <c r="O20" s="75"/>
      <c r="P20" s="75"/>
      <c r="Q20" s="93"/>
      <c r="R20" s="75"/>
      <c r="S20" s="75"/>
      <c r="T20" s="75"/>
      <c r="U20" s="93"/>
      <c r="V20" s="75"/>
      <c r="W20" s="75"/>
      <c r="X20" s="75"/>
      <c r="Y20" s="93"/>
      <c r="Z20" s="75"/>
      <c r="AA20" s="75"/>
      <c r="AB20" s="75"/>
      <c r="AC20" s="93"/>
      <c r="AD20" s="75"/>
      <c r="AE20" s="75"/>
      <c r="AF20" s="75"/>
      <c r="AG20" s="75"/>
      <c r="AH20" s="75"/>
      <c r="AI20" s="75"/>
      <c r="AJ20" s="93"/>
      <c r="AK20" s="93"/>
    </row>
    <row r="21" spans="1:37" x14ac:dyDescent="0.2">
      <c r="D21" s="76"/>
      <c r="E21" s="76"/>
      <c r="F21" s="76"/>
      <c r="G21" s="76"/>
      <c r="H21" s="76"/>
      <c r="I21" s="76"/>
      <c r="J21" s="76"/>
      <c r="K21" s="76"/>
      <c r="L21" s="76"/>
      <c r="M21" s="94"/>
      <c r="N21" s="76"/>
      <c r="O21" s="76"/>
      <c r="P21" s="76"/>
      <c r="Q21" s="94"/>
      <c r="R21" s="76"/>
      <c r="S21" s="76"/>
      <c r="T21" s="76"/>
      <c r="U21" s="94"/>
      <c r="V21" s="76"/>
      <c r="W21" s="76"/>
      <c r="X21" s="76"/>
      <c r="Y21" s="94"/>
      <c r="Z21" s="76"/>
      <c r="AA21" s="76"/>
      <c r="AB21" s="76"/>
      <c r="AC21" s="94"/>
      <c r="AD21" s="76"/>
      <c r="AE21" s="76"/>
      <c r="AF21" s="76"/>
      <c r="AG21" s="76"/>
      <c r="AH21" s="76"/>
      <c r="AI21" s="76"/>
      <c r="AJ21" s="94"/>
      <c r="AK21" s="94"/>
    </row>
    <row r="22" spans="1:37" x14ac:dyDescent="0.2">
      <c r="D22" s="76"/>
      <c r="E22" s="76"/>
      <c r="F22" s="76"/>
      <c r="G22" s="76"/>
      <c r="H22" s="76"/>
      <c r="I22" s="76"/>
      <c r="J22" s="76"/>
      <c r="K22" s="76"/>
      <c r="L22" s="76"/>
      <c r="M22" s="94"/>
      <c r="N22" s="76"/>
      <c r="O22" s="76"/>
      <c r="P22" s="76"/>
      <c r="Q22" s="94"/>
      <c r="R22" s="76"/>
      <c r="S22" s="76"/>
      <c r="T22" s="76"/>
      <c r="U22" s="94"/>
      <c r="V22" s="76"/>
      <c r="W22" s="76"/>
      <c r="X22" s="76"/>
      <c r="Y22" s="94"/>
      <c r="Z22" s="76"/>
      <c r="AA22" s="76"/>
      <c r="AB22" s="76"/>
      <c r="AC22" s="94"/>
      <c r="AD22" s="76"/>
      <c r="AE22" s="76"/>
      <c r="AF22" s="76"/>
      <c r="AG22" s="76"/>
      <c r="AH22" s="76"/>
      <c r="AI22" s="76"/>
      <c r="AJ22" s="94"/>
      <c r="AK22" s="94"/>
    </row>
    <row r="23" spans="1:37" x14ac:dyDescent="0.2">
      <c r="D23" s="76"/>
      <c r="E23" s="76"/>
      <c r="F23" s="76"/>
      <c r="G23" s="76"/>
      <c r="H23" s="76"/>
      <c r="I23" s="76"/>
      <c r="J23" s="76"/>
      <c r="K23" s="76"/>
      <c r="L23" s="76"/>
      <c r="M23" s="94"/>
      <c r="N23" s="76"/>
      <c r="O23" s="76"/>
      <c r="P23" s="76"/>
      <c r="Q23" s="94"/>
      <c r="R23" s="76"/>
      <c r="S23" s="76"/>
      <c r="T23" s="76"/>
      <c r="U23" s="94"/>
      <c r="V23" s="76"/>
      <c r="W23" s="76"/>
      <c r="X23" s="76"/>
      <c r="Y23" s="94"/>
      <c r="Z23" s="76"/>
      <c r="AA23" s="76"/>
      <c r="AB23" s="76"/>
      <c r="AC23" s="94"/>
      <c r="AD23" s="76"/>
      <c r="AE23" s="76"/>
      <c r="AF23" s="76"/>
      <c r="AG23" s="76"/>
      <c r="AH23" s="76"/>
      <c r="AI23" s="76"/>
      <c r="AJ23" s="94"/>
      <c r="AK23" s="94"/>
    </row>
    <row r="24" spans="1:37" x14ac:dyDescent="0.2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1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38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451</v>
      </c>
      <c r="C9" s="57" t="s">
        <v>452</v>
      </c>
      <c r="D9" s="77">
        <v>415162251</v>
      </c>
      <c r="E9" s="78">
        <v>145035200</v>
      </c>
      <c r="F9" s="79">
        <f>$D9       +$E9</f>
        <v>560197451</v>
      </c>
      <c r="G9" s="77">
        <v>509920252</v>
      </c>
      <c r="H9" s="78">
        <v>148212200</v>
      </c>
      <c r="I9" s="79">
        <f>$G9       +$H9</f>
        <v>658132452</v>
      </c>
      <c r="J9" s="77">
        <v>64518221</v>
      </c>
      <c r="K9" s="78">
        <v>19321655</v>
      </c>
      <c r="L9" s="78">
        <f>$J9       +$K9</f>
        <v>83839876</v>
      </c>
      <c r="M9" s="95">
        <f>IF(($F9       =0),0,($L9       /$F9       ))</f>
        <v>0.14966129504934145</v>
      </c>
      <c r="N9" s="77">
        <v>78118234</v>
      </c>
      <c r="O9" s="78">
        <v>44279950</v>
      </c>
      <c r="P9" s="78">
        <f>$N9       +$O9</f>
        <v>122398184</v>
      </c>
      <c r="Q9" s="95">
        <f>IF(($F9       =0),0,($P9       /$F9       ))</f>
        <v>0.2184911476864253</v>
      </c>
      <c r="R9" s="77">
        <v>59744542</v>
      </c>
      <c r="S9" s="78">
        <v>22145911</v>
      </c>
      <c r="T9" s="78">
        <f>$R9       +$S9</f>
        <v>81890453</v>
      </c>
      <c r="U9" s="95">
        <f>IF(($I9       =0),0,($T9       /$I9       ))</f>
        <v>0.12442852916786422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202380997</v>
      </c>
      <c r="AA9" s="78">
        <f>$K9       +$O9       +$S9</f>
        <v>85747516</v>
      </c>
      <c r="AB9" s="78">
        <f>$Z9       +$AA9</f>
        <v>288128513</v>
      </c>
      <c r="AC9" s="95">
        <f>IF(($I9       =0),0,($AB9       /$I9       ))</f>
        <v>0.43779715181101569</v>
      </c>
      <c r="AD9" s="77">
        <v>65586927</v>
      </c>
      <c r="AE9" s="78">
        <v>39519126</v>
      </c>
      <c r="AF9" s="78">
        <f>$AD9       +$AE9</f>
        <v>105106053</v>
      </c>
      <c r="AG9" s="78">
        <v>461108849</v>
      </c>
      <c r="AH9" s="78">
        <v>568508662</v>
      </c>
      <c r="AI9" s="79">
        <v>245993934</v>
      </c>
      <c r="AJ9" s="114">
        <f>IF(($AH9       =0),0,($AI9       /$AH9       ))</f>
        <v>0.43270041503782752</v>
      </c>
      <c r="AK9" s="115">
        <f>IF(($AF9       =0),0,(($T9       /$AF9       )-1))</f>
        <v>-0.2208778594321299</v>
      </c>
    </row>
    <row r="10" spans="1:37" x14ac:dyDescent="0.2">
      <c r="A10" s="55" t="s">
        <v>101</v>
      </c>
      <c r="B10" s="56" t="s">
        <v>453</v>
      </c>
      <c r="C10" s="57" t="s">
        <v>454</v>
      </c>
      <c r="D10" s="77">
        <v>686086824</v>
      </c>
      <c r="E10" s="78">
        <v>165413000</v>
      </c>
      <c r="F10" s="79">
        <f t="shared" ref="F10:F45" si="0">$D10      +$E10</f>
        <v>851499824</v>
      </c>
      <c r="G10" s="77">
        <v>716224937</v>
      </c>
      <c r="H10" s="78">
        <v>192344148</v>
      </c>
      <c r="I10" s="79">
        <f t="shared" ref="I10:I45" si="1">$G10      +$H10</f>
        <v>908569085</v>
      </c>
      <c r="J10" s="77">
        <v>175954512</v>
      </c>
      <c r="K10" s="78">
        <v>22943703</v>
      </c>
      <c r="L10" s="78">
        <f t="shared" ref="L10:L45" si="2">$J10      +$K10</f>
        <v>198898215</v>
      </c>
      <c r="M10" s="95">
        <f t="shared" ref="M10:M45" si="3">IF(($F10      =0),0,($L10      /$F10      ))</f>
        <v>0.23358573823968284</v>
      </c>
      <c r="N10" s="77">
        <v>195373060</v>
      </c>
      <c r="O10" s="78">
        <v>63501016</v>
      </c>
      <c r="P10" s="78">
        <f t="shared" ref="P10:P45" si="4">$N10      +$O10</f>
        <v>258874076</v>
      </c>
      <c r="Q10" s="95">
        <f t="shared" ref="Q10:Q45" si="5">IF(($F10      =0),0,($P10      /$F10      ))</f>
        <v>0.30402129125983235</v>
      </c>
      <c r="R10" s="77">
        <v>112868065</v>
      </c>
      <c r="S10" s="78">
        <v>15512091</v>
      </c>
      <c r="T10" s="78">
        <f t="shared" ref="T10:T45" si="6">$R10      +$S10</f>
        <v>128380156</v>
      </c>
      <c r="U10" s="95">
        <f t="shared" ref="U10:U45" si="7">IF(($I10      =0),0,($T10      /$I10      ))</f>
        <v>0.14129927830419192</v>
      </c>
      <c r="V10" s="77">
        <v>0</v>
      </c>
      <c r="W10" s="78">
        <v>0</v>
      </c>
      <c r="X10" s="78">
        <f t="shared" ref="X10:X45" si="8">$V10      +$W10</f>
        <v>0</v>
      </c>
      <c r="Y10" s="95">
        <f t="shared" ref="Y10:Y45" si="9">IF(($I10      =0),0,($X10      /$I10      ))</f>
        <v>0</v>
      </c>
      <c r="Z10" s="77">
        <f t="shared" ref="Z10:Z45" si="10">$J10      +$N10      +$R10</f>
        <v>484195637</v>
      </c>
      <c r="AA10" s="78">
        <f t="shared" ref="AA10:AA45" si="11">$K10      +$O10      +$S10</f>
        <v>101956810</v>
      </c>
      <c r="AB10" s="78">
        <f t="shared" ref="AB10:AB45" si="12">$Z10      +$AA10</f>
        <v>586152447</v>
      </c>
      <c r="AC10" s="95">
        <f t="shared" ref="AC10:AC45" si="13">IF(($I10      =0),0,($AB10      /$I10      ))</f>
        <v>0.64513800510832919</v>
      </c>
      <c r="AD10" s="77">
        <v>161366041</v>
      </c>
      <c r="AE10" s="78">
        <v>31693832</v>
      </c>
      <c r="AF10" s="78">
        <f t="shared" ref="AF10:AF45" si="14">$AD10      +$AE10</f>
        <v>193059873</v>
      </c>
      <c r="AG10" s="78">
        <v>838908897</v>
      </c>
      <c r="AH10" s="78">
        <v>887129076</v>
      </c>
      <c r="AI10" s="79">
        <v>602846223</v>
      </c>
      <c r="AJ10" s="114">
        <f t="shared" ref="AJ10:AJ45" si="15">IF(($AH10      =0),0,($AI10      /$AH10      ))</f>
        <v>0.67954736160626072</v>
      </c>
      <c r="AK10" s="115">
        <f t="shared" ref="AK10:AK45" si="16">IF(($AF10      =0),0,(($T10      /$AF10      )-1))</f>
        <v>-0.33502413523290775</v>
      </c>
    </row>
    <row r="11" spans="1:37" x14ac:dyDescent="0.2">
      <c r="A11" s="55" t="s">
        <v>101</v>
      </c>
      <c r="B11" s="56" t="s">
        <v>455</v>
      </c>
      <c r="C11" s="57" t="s">
        <v>456</v>
      </c>
      <c r="D11" s="77">
        <v>829968284</v>
      </c>
      <c r="E11" s="78">
        <v>90871846</v>
      </c>
      <c r="F11" s="79">
        <f t="shared" si="0"/>
        <v>920840130</v>
      </c>
      <c r="G11" s="77">
        <v>798759736</v>
      </c>
      <c r="H11" s="78">
        <v>89392410</v>
      </c>
      <c r="I11" s="79">
        <f t="shared" si="1"/>
        <v>888152146</v>
      </c>
      <c r="J11" s="77">
        <v>141170363</v>
      </c>
      <c r="K11" s="78">
        <v>12105470</v>
      </c>
      <c r="L11" s="78">
        <f t="shared" si="2"/>
        <v>153275833</v>
      </c>
      <c r="M11" s="95">
        <f t="shared" si="3"/>
        <v>0.16645216472049279</v>
      </c>
      <c r="N11" s="77">
        <v>191259788</v>
      </c>
      <c r="O11" s="78">
        <v>8415173</v>
      </c>
      <c r="P11" s="78">
        <f t="shared" si="4"/>
        <v>199674961</v>
      </c>
      <c r="Q11" s="95">
        <f t="shared" si="5"/>
        <v>0.21683998611137853</v>
      </c>
      <c r="R11" s="77">
        <v>214452983</v>
      </c>
      <c r="S11" s="78">
        <v>12888695</v>
      </c>
      <c r="T11" s="78">
        <f t="shared" si="6"/>
        <v>227341678</v>
      </c>
      <c r="U11" s="95">
        <f t="shared" si="7"/>
        <v>0.25597154611840572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546883134</v>
      </c>
      <c r="AA11" s="78">
        <f t="shared" si="11"/>
        <v>33409338</v>
      </c>
      <c r="AB11" s="78">
        <f t="shared" si="12"/>
        <v>580292472</v>
      </c>
      <c r="AC11" s="95">
        <f t="shared" si="13"/>
        <v>0.65337056788466064</v>
      </c>
      <c r="AD11" s="77">
        <v>220885566</v>
      </c>
      <c r="AE11" s="78">
        <v>3980761</v>
      </c>
      <c r="AF11" s="78">
        <f t="shared" si="14"/>
        <v>224866327</v>
      </c>
      <c r="AG11" s="78">
        <v>830959186</v>
      </c>
      <c r="AH11" s="78">
        <v>836069729</v>
      </c>
      <c r="AI11" s="79">
        <v>502783111</v>
      </c>
      <c r="AJ11" s="114">
        <f t="shared" si="15"/>
        <v>0.60136504595300333</v>
      </c>
      <c r="AK11" s="115">
        <f t="shared" si="16"/>
        <v>1.1008099936634874E-2</v>
      </c>
    </row>
    <row r="12" spans="1:37" x14ac:dyDescent="0.2">
      <c r="A12" s="55" t="s">
        <v>116</v>
      </c>
      <c r="B12" s="56" t="s">
        <v>457</v>
      </c>
      <c r="C12" s="57" t="s">
        <v>458</v>
      </c>
      <c r="D12" s="77">
        <v>130343255</v>
      </c>
      <c r="E12" s="78">
        <v>680000</v>
      </c>
      <c r="F12" s="79">
        <f t="shared" si="0"/>
        <v>131023255</v>
      </c>
      <c r="G12" s="77">
        <v>137009542</v>
      </c>
      <c r="H12" s="78">
        <v>591850</v>
      </c>
      <c r="I12" s="79">
        <f t="shared" si="1"/>
        <v>137601392</v>
      </c>
      <c r="J12" s="77">
        <v>31889539</v>
      </c>
      <c r="K12" s="78">
        <v>-13422800</v>
      </c>
      <c r="L12" s="78">
        <f t="shared" si="2"/>
        <v>18466739</v>
      </c>
      <c r="M12" s="95">
        <f t="shared" si="3"/>
        <v>0.14094245330723923</v>
      </c>
      <c r="N12" s="77">
        <v>39262564</v>
      </c>
      <c r="O12" s="78">
        <v>12526</v>
      </c>
      <c r="P12" s="78">
        <f t="shared" si="4"/>
        <v>39275090</v>
      </c>
      <c r="Q12" s="95">
        <f t="shared" si="5"/>
        <v>0.29975663480501991</v>
      </c>
      <c r="R12" s="77">
        <v>29788053</v>
      </c>
      <c r="S12" s="78">
        <v>344000</v>
      </c>
      <c r="T12" s="78">
        <f t="shared" si="6"/>
        <v>30132053</v>
      </c>
      <c r="U12" s="95">
        <f t="shared" si="7"/>
        <v>0.2189807280437977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100940156</v>
      </c>
      <c r="AA12" s="78">
        <f t="shared" si="11"/>
        <v>-13066274</v>
      </c>
      <c r="AB12" s="78">
        <f t="shared" si="12"/>
        <v>87873882</v>
      </c>
      <c r="AC12" s="95">
        <f t="shared" si="13"/>
        <v>0.63861186811249704</v>
      </c>
      <c r="AD12" s="77">
        <v>29835706</v>
      </c>
      <c r="AE12" s="78">
        <v>67200</v>
      </c>
      <c r="AF12" s="78">
        <f t="shared" si="14"/>
        <v>29902906</v>
      </c>
      <c r="AG12" s="78">
        <v>120181586</v>
      </c>
      <c r="AH12" s="78">
        <v>140474209</v>
      </c>
      <c r="AI12" s="79">
        <v>91238391</v>
      </c>
      <c r="AJ12" s="114">
        <f t="shared" si="15"/>
        <v>0.64950279235955688</v>
      </c>
      <c r="AK12" s="115">
        <f t="shared" si="16"/>
        <v>7.6630344890225022E-3</v>
      </c>
    </row>
    <row r="13" spans="1:37" ht="16.5" x14ac:dyDescent="0.3">
      <c r="A13" s="58" t="s">
        <v>0</v>
      </c>
      <c r="B13" s="59" t="s">
        <v>459</v>
      </c>
      <c r="C13" s="60" t="s">
        <v>0</v>
      </c>
      <c r="D13" s="80">
        <f>SUM(D9:D12)</f>
        <v>2061560614</v>
      </c>
      <c r="E13" s="81">
        <f>SUM(E9:E12)</f>
        <v>402000046</v>
      </c>
      <c r="F13" s="82">
        <f t="shared" si="0"/>
        <v>2463560660</v>
      </c>
      <c r="G13" s="80">
        <f>SUM(G9:G12)</f>
        <v>2161914467</v>
      </c>
      <c r="H13" s="81">
        <f>SUM(H9:H12)</f>
        <v>430540608</v>
      </c>
      <c r="I13" s="82">
        <f t="shared" si="1"/>
        <v>2592455075</v>
      </c>
      <c r="J13" s="80">
        <f>SUM(J9:J12)</f>
        <v>413532635</v>
      </c>
      <c r="K13" s="81">
        <f>SUM(K9:K12)</f>
        <v>40948028</v>
      </c>
      <c r="L13" s="81">
        <f t="shared" si="2"/>
        <v>454480663</v>
      </c>
      <c r="M13" s="96">
        <f t="shared" si="3"/>
        <v>0.18448121468216658</v>
      </c>
      <c r="N13" s="80">
        <f>SUM(N9:N12)</f>
        <v>504013646</v>
      </c>
      <c r="O13" s="81">
        <f>SUM(O9:O12)</f>
        <v>116208665</v>
      </c>
      <c r="P13" s="81">
        <f t="shared" si="4"/>
        <v>620222311</v>
      </c>
      <c r="Q13" s="96">
        <f t="shared" si="5"/>
        <v>0.25175848968135417</v>
      </c>
      <c r="R13" s="80">
        <f>SUM(R9:R12)</f>
        <v>416853643</v>
      </c>
      <c r="S13" s="81">
        <f>SUM(S9:S12)</f>
        <v>50890697</v>
      </c>
      <c r="T13" s="81">
        <f t="shared" si="6"/>
        <v>467744340</v>
      </c>
      <c r="U13" s="96">
        <f t="shared" si="7"/>
        <v>0.1804252442060158</v>
      </c>
      <c r="V13" s="80">
        <f>SUM(V9:V12)</f>
        <v>0</v>
      </c>
      <c r="W13" s="81">
        <f>SUM(W9:W12)</f>
        <v>0</v>
      </c>
      <c r="X13" s="81">
        <f t="shared" si="8"/>
        <v>0</v>
      </c>
      <c r="Y13" s="96">
        <f t="shared" si="9"/>
        <v>0</v>
      </c>
      <c r="Z13" s="80">
        <f t="shared" si="10"/>
        <v>1334399924</v>
      </c>
      <c r="AA13" s="81">
        <f t="shared" si="11"/>
        <v>208047390</v>
      </c>
      <c r="AB13" s="81">
        <f t="shared" si="12"/>
        <v>1542447314</v>
      </c>
      <c r="AC13" s="96">
        <f t="shared" si="13"/>
        <v>0.59497552296060519</v>
      </c>
      <c r="AD13" s="80">
        <f>SUM(AD9:AD12)</f>
        <v>477674240</v>
      </c>
      <c r="AE13" s="81">
        <f>SUM(AE9:AE12)</f>
        <v>75260919</v>
      </c>
      <c r="AF13" s="81">
        <f t="shared" si="14"/>
        <v>552935159</v>
      </c>
      <c r="AG13" s="81">
        <f>SUM(AG9:AG12)</f>
        <v>2251158518</v>
      </c>
      <c r="AH13" s="81">
        <f>SUM(AH9:AH12)</f>
        <v>2432181676</v>
      </c>
      <c r="AI13" s="82">
        <f>SUM(AI9:AI12)</f>
        <v>1442861659</v>
      </c>
      <c r="AJ13" s="116">
        <f t="shared" si="15"/>
        <v>0.59323761593868696</v>
      </c>
      <c r="AK13" s="117">
        <f t="shared" si="16"/>
        <v>-0.15407017914011867</v>
      </c>
    </row>
    <row r="14" spans="1:37" x14ac:dyDescent="0.2">
      <c r="A14" s="55" t="s">
        <v>101</v>
      </c>
      <c r="B14" s="56" t="s">
        <v>460</v>
      </c>
      <c r="C14" s="57" t="s">
        <v>461</v>
      </c>
      <c r="D14" s="77">
        <v>128551973</v>
      </c>
      <c r="E14" s="78">
        <v>14064000</v>
      </c>
      <c r="F14" s="79">
        <f t="shared" si="0"/>
        <v>142615973</v>
      </c>
      <c r="G14" s="77">
        <v>129925466</v>
      </c>
      <c r="H14" s="78">
        <v>13649000</v>
      </c>
      <c r="I14" s="79">
        <f t="shared" si="1"/>
        <v>143574466</v>
      </c>
      <c r="J14" s="77">
        <v>17383790</v>
      </c>
      <c r="K14" s="78">
        <v>3040105</v>
      </c>
      <c r="L14" s="78">
        <f t="shared" si="2"/>
        <v>20423895</v>
      </c>
      <c r="M14" s="95">
        <f t="shared" si="3"/>
        <v>0.143209028907302</v>
      </c>
      <c r="N14" s="77">
        <v>17403157</v>
      </c>
      <c r="O14" s="78">
        <v>6749304</v>
      </c>
      <c r="P14" s="78">
        <f t="shared" si="4"/>
        <v>24152461</v>
      </c>
      <c r="Q14" s="95">
        <f t="shared" si="5"/>
        <v>0.16935312708626263</v>
      </c>
      <c r="R14" s="77">
        <v>21112591</v>
      </c>
      <c r="S14" s="78">
        <v>958101</v>
      </c>
      <c r="T14" s="78">
        <f t="shared" si="6"/>
        <v>22070692</v>
      </c>
      <c r="U14" s="95">
        <f t="shared" si="7"/>
        <v>0.15372296073871519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55899538</v>
      </c>
      <c r="AA14" s="78">
        <f t="shared" si="11"/>
        <v>10747510</v>
      </c>
      <c r="AB14" s="78">
        <f t="shared" si="12"/>
        <v>66647048</v>
      </c>
      <c r="AC14" s="95">
        <f t="shared" si="13"/>
        <v>0.46419847384283497</v>
      </c>
      <c r="AD14" s="77">
        <v>21218618</v>
      </c>
      <c r="AE14" s="78">
        <v>6424407</v>
      </c>
      <c r="AF14" s="78">
        <f t="shared" si="14"/>
        <v>27643025</v>
      </c>
      <c r="AG14" s="78">
        <v>136735219</v>
      </c>
      <c r="AH14" s="78">
        <v>149429041</v>
      </c>
      <c r="AI14" s="79">
        <v>79512213</v>
      </c>
      <c r="AJ14" s="114">
        <f t="shared" si="15"/>
        <v>0.53210682788227226</v>
      </c>
      <c r="AK14" s="115">
        <f t="shared" si="16"/>
        <v>-0.20158188186712567</v>
      </c>
    </row>
    <row r="15" spans="1:37" x14ac:dyDescent="0.2">
      <c r="A15" s="55" t="s">
        <v>101</v>
      </c>
      <c r="B15" s="56" t="s">
        <v>462</v>
      </c>
      <c r="C15" s="57" t="s">
        <v>463</v>
      </c>
      <c r="D15" s="77">
        <v>454758149</v>
      </c>
      <c r="E15" s="78">
        <v>28122000</v>
      </c>
      <c r="F15" s="79">
        <f t="shared" si="0"/>
        <v>482880149</v>
      </c>
      <c r="G15" s="77">
        <v>526194717</v>
      </c>
      <c r="H15" s="78">
        <v>71120918</v>
      </c>
      <c r="I15" s="79">
        <f t="shared" si="1"/>
        <v>597315635</v>
      </c>
      <c r="J15" s="77">
        <v>74622458</v>
      </c>
      <c r="K15" s="78">
        <v>223985</v>
      </c>
      <c r="L15" s="78">
        <f t="shared" si="2"/>
        <v>74846443</v>
      </c>
      <c r="M15" s="95">
        <f t="shared" si="3"/>
        <v>0.15500004122140876</v>
      </c>
      <c r="N15" s="77">
        <v>98636048</v>
      </c>
      <c r="O15" s="78">
        <v>8695597</v>
      </c>
      <c r="P15" s="78">
        <f t="shared" si="4"/>
        <v>107331645</v>
      </c>
      <c r="Q15" s="95">
        <f t="shared" si="5"/>
        <v>0.22227388146370042</v>
      </c>
      <c r="R15" s="77">
        <v>70821226</v>
      </c>
      <c r="S15" s="78">
        <v>2016871</v>
      </c>
      <c r="T15" s="78">
        <f t="shared" si="6"/>
        <v>72838097</v>
      </c>
      <c r="U15" s="95">
        <f t="shared" si="7"/>
        <v>0.12194239147950647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244079732</v>
      </c>
      <c r="AA15" s="78">
        <f t="shared" si="11"/>
        <v>10936453</v>
      </c>
      <c r="AB15" s="78">
        <f t="shared" si="12"/>
        <v>255016185</v>
      </c>
      <c r="AC15" s="95">
        <f t="shared" si="13"/>
        <v>0.42693706653099744</v>
      </c>
      <c r="AD15" s="77">
        <v>80836476</v>
      </c>
      <c r="AE15" s="78">
        <v>6763425</v>
      </c>
      <c r="AF15" s="78">
        <f t="shared" si="14"/>
        <v>87599901</v>
      </c>
      <c r="AG15" s="78">
        <v>560022361</v>
      </c>
      <c r="AH15" s="78">
        <v>485448380</v>
      </c>
      <c r="AI15" s="79">
        <v>241755130</v>
      </c>
      <c r="AJ15" s="114">
        <f t="shared" si="15"/>
        <v>0.49800378363606856</v>
      </c>
      <c r="AK15" s="115">
        <f t="shared" si="16"/>
        <v>-0.16851393473606779</v>
      </c>
    </row>
    <row r="16" spans="1:37" x14ac:dyDescent="0.2">
      <c r="A16" s="55" t="s">
        <v>101</v>
      </c>
      <c r="B16" s="56" t="s">
        <v>464</v>
      </c>
      <c r="C16" s="57" t="s">
        <v>465</v>
      </c>
      <c r="D16" s="77">
        <v>110302225</v>
      </c>
      <c r="E16" s="78">
        <v>8129125</v>
      </c>
      <c r="F16" s="79">
        <f t="shared" si="0"/>
        <v>118431350</v>
      </c>
      <c r="G16" s="77">
        <v>110301589</v>
      </c>
      <c r="H16" s="78">
        <v>8552125</v>
      </c>
      <c r="I16" s="79">
        <f t="shared" si="1"/>
        <v>118853714</v>
      </c>
      <c r="J16" s="77">
        <v>11549309</v>
      </c>
      <c r="K16" s="78">
        <v>0</v>
      </c>
      <c r="L16" s="78">
        <f t="shared" si="2"/>
        <v>11549309</v>
      </c>
      <c r="M16" s="95">
        <f t="shared" si="3"/>
        <v>9.7519018401799856E-2</v>
      </c>
      <c r="N16" s="77">
        <v>23036125</v>
      </c>
      <c r="O16" s="78">
        <v>0</v>
      </c>
      <c r="P16" s="78">
        <f t="shared" si="4"/>
        <v>23036125</v>
      </c>
      <c r="Q16" s="95">
        <f t="shared" si="5"/>
        <v>0.19451036402101302</v>
      </c>
      <c r="R16" s="77">
        <v>14937958</v>
      </c>
      <c r="S16" s="78">
        <v>448310</v>
      </c>
      <c r="T16" s="78">
        <f t="shared" si="6"/>
        <v>15386268</v>
      </c>
      <c r="U16" s="95">
        <f t="shared" si="7"/>
        <v>0.12945550864317121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49523392</v>
      </c>
      <c r="AA16" s="78">
        <f t="shared" si="11"/>
        <v>448310</v>
      </c>
      <c r="AB16" s="78">
        <f t="shared" si="12"/>
        <v>49971702</v>
      </c>
      <c r="AC16" s="95">
        <f t="shared" si="13"/>
        <v>0.42044712208151946</v>
      </c>
      <c r="AD16" s="77">
        <v>12845150</v>
      </c>
      <c r="AE16" s="78">
        <v>748470</v>
      </c>
      <c r="AF16" s="78">
        <f t="shared" si="14"/>
        <v>13593620</v>
      </c>
      <c r="AG16" s="78">
        <v>132933935</v>
      </c>
      <c r="AH16" s="78">
        <v>132392935</v>
      </c>
      <c r="AI16" s="79">
        <v>31673927</v>
      </c>
      <c r="AJ16" s="114">
        <f t="shared" si="15"/>
        <v>0.23924182208061179</v>
      </c>
      <c r="AK16" s="115">
        <f t="shared" si="16"/>
        <v>0.13187421746378081</v>
      </c>
    </row>
    <row r="17" spans="1:37" x14ac:dyDescent="0.2">
      <c r="A17" s="55" t="s">
        <v>101</v>
      </c>
      <c r="B17" s="56" t="s">
        <v>466</v>
      </c>
      <c r="C17" s="57" t="s">
        <v>467</v>
      </c>
      <c r="D17" s="77">
        <v>152159783</v>
      </c>
      <c r="E17" s="78">
        <v>133826000</v>
      </c>
      <c r="F17" s="79">
        <f t="shared" si="0"/>
        <v>285985783</v>
      </c>
      <c r="G17" s="77">
        <v>163965938</v>
      </c>
      <c r="H17" s="78">
        <v>133811000</v>
      </c>
      <c r="I17" s="79">
        <f t="shared" si="1"/>
        <v>297776938</v>
      </c>
      <c r="J17" s="77">
        <v>28965315</v>
      </c>
      <c r="K17" s="78">
        <v>40032848</v>
      </c>
      <c r="L17" s="78">
        <f t="shared" si="2"/>
        <v>68998163</v>
      </c>
      <c r="M17" s="95">
        <f t="shared" si="3"/>
        <v>0.241264311380122</v>
      </c>
      <c r="N17" s="77">
        <v>33131796</v>
      </c>
      <c r="O17" s="78">
        <v>43588623</v>
      </c>
      <c r="P17" s="78">
        <f t="shared" si="4"/>
        <v>76720419</v>
      </c>
      <c r="Q17" s="95">
        <f t="shared" si="5"/>
        <v>0.26826654876057249</v>
      </c>
      <c r="R17" s="77">
        <v>33006666</v>
      </c>
      <c r="S17" s="78">
        <v>13444304</v>
      </c>
      <c r="T17" s="78">
        <f t="shared" si="6"/>
        <v>46450970</v>
      </c>
      <c r="U17" s="95">
        <f t="shared" si="7"/>
        <v>0.15599250335497775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95103777</v>
      </c>
      <c r="AA17" s="78">
        <f t="shared" si="11"/>
        <v>97065775</v>
      </c>
      <c r="AB17" s="78">
        <f t="shared" si="12"/>
        <v>192169552</v>
      </c>
      <c r="AC17" s="95">
        <f t="shared" si="13"/>
        <v>0.64534733042355352</v>
      </c>
      <c r="AD17" s="77">
        <v>25970610</v>
      </c>
      <c r="AE17" s="78">
        <v>31789272</v>
      </c>
      <c r="AF17" s="78">
        <f t="shared" si="14"/>
        <v>57759882</v>
      </c>
      <c r="AG17" s="78">
        <v>293359090</v>
      </c>
      <c r="AH17" s="78">
        <v>300274701</v>
      </c>
      <c r="AI17" s="79">
        <v>204306995</v>
      </c>
      <c r="AJ17" s="114">
        <f t="shared" si="15"/>
        <v>0.68040029452897532</v>
      </c>
      <c r="AK17" s="115">
        <f t="shared" si="16"/>
        <v>-0.19579181273258139</v>
      </c>
    </row>
    <row r="18" spans="1:37" x14ac:dyDescent="0.2">
      <c r="A18" s="55" t="s">
        <v>101</v>
      </c>
      <c r="B18" s="56" t="s">
        <v>468</v>
      </c>
      <c r="C18" s="57" t="s">
        <v>469</v>
      </c>
      <c r="D18" s="77">
        <v>81617923</v>
      </c>
      <c r="E18" s="78">
        <v>32334000</v>
      </c>
      <c r="F18" s="79">
        <f t="shared" si="0"/>
        <v>113951923</v>
      </c>
      <c r="G18" s="77">
        <v>82417923</v>
      </c>
      <c r="H18" s="78">
        <v>35825002</v>
      </c>
      <c r="I18" s="79">
        <f t="shared" si="1"/>
        <v>118242925</v>
      </c>
      <c r="J18" s="77">
        <v>17473736</v>
      </c>
      <c r="K18" s="78">
        <v>5648114</v>
      </c>
      <c r="L18" s="78">
        <f t="shared" si="2"/>
        <v>23121850</v>
      </c>
      <c r="M18" s="95">
        <f t="shared" si="3"/>
        <v>0.20290881795825419</v>
      </c>
      <c r="N18" s="77">
        <v>19229445</v>
      </c>
      <c r="O18" s="78">
        <v>3893652</v>
      </c>
      <c r="P18" s="78">
        <f t="shared" si="4"/>
        <v>23123097</v>
      </c>
      <c r="Q18" s="95">
        <f t="shared" si="5"/>
        <v>0.20291976116980492</v>
      </c>
      <c r="R18" s="77">
        <v>14768895</v>
      </c>
      <c r="S18" s="78">
        <v>2833347</v>
      </c>
      <c r="T18" s="78">
        <f t="shared" si="6"/>
        <v>17602242</v>
      </c>
      <c r="U18" s="95">
        <f t="shared" si="7"/>
        <v>0.14886507585971845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51472076</v>
      </c>
      <c r="AA18" s="78">
        <f t="shared" si="11"/>
        <v>12375113</v>
      </c>
      <c r="AB18" s="78">
        <f t="shared" si="12"/>
        <v>63847189</v>
      </c>
      <c r="AC18" s="95">
        <f t="shared" si="13"/>
        <v>0.53996625168059742</v>
      </c>
      <c r="AD18" s="77">
        <v>13888130</v>
      </c>
      <c r="AE18" s="78">
        <v>4078312</v>
      </c>
      <c r="AF18" s="78">
        <f t="shared" si="14"/>
        <v>17966442</v>
      </c>
      <c r="AG18" s="78">
        <v>109382187</v>
      </c>
      <c r="AH18" s="78">
        <v>116264417</v>
      </c>
      <c r="AI18" s="79">
        <v>55462604</v>
      </c>
      <c r="AJ18" s="114">
        <f t="shared" si="15"/>
        <v>0.47703850783511864</v>
      </c>
      <c r="AK18" s="115">
        <f t="shared" si="16"/>
        <v>-2.0271125468247941E-2</v>
      </c>
    </row>
    <row r="19" spans="1:37" x14ac:dyDescent="0.2">
      <c r="A19" s="55" t="s">
        <v>101</v>
      </c>
      <c r="B19" s="56" t="s">
        <v>470</v>
      </c>
      <c r="C19" s="57" t="s">
        <v>471</v>
      </c>
      <c r="D19" s="77">
        <v>102520973</v>
      </c>
      <c r="E19" s="78">
        <v>14127000</v>
      </c>
      <c r="F19" s="79">
        <f t="shared" si="0"/>
        <v>116647973</v>
      </c>
      <c r="G19" s="77">
        <v>101920973</v>
      </c>
      <c r="H19" s="78">
        <v>20777000</v>
      </c>
      <c r="I19" s="79">
        <f t="shared" si="1"/>
        <v>122697973</v>
      </c>
      <c r="J19" s="77">
        <v>16378452</v>
      </c>
      <c r="K19" s="78">
        <v>4150529</v>
      </c>
      <c r="L19" s="78">
        <f t="shared" si="2"/>
        <v>20528981</v>
      </c>
      <c r="M19" s="95">
        <f t="shared" si="3"/>
        <v>0.17599089355800465</v>
      </c>
      <c r="N19" s="77">
        <v>15475836</v>
      </c>
      <c r="O19" s="78">
        <v>8275471</v>
      </c>
      <c r="P19" s="78">
        <f t="shared" si="4"/>
        <v>23751307</v>
      </c>
      <c r="Q19" s="95">
        <f t="shared" si="5"/>
        <v>0.20361525699207822</v>
      </c>
      <c r="R19" s="77">
        <v>15957021</v>
      </c>
      <c r="S19" s="78">
        <v>3098170</v>
      </c>
      <c r="T19" s="78">
        <f t="shared" si="6"/>
        <v>19055191</v>
      </c>
      <c r="U19" s="95">
        <f t="shared" si="7"/>
        <v>0.15530159573214791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47811309</v>
      </c>
      <c r="AA19" s="78">
        <f t="shared" si="11"/>
        <v>15524170</v>
      </c>
      <c r="AB19" s="78">
        <f t="shared" si="12"/>
        <v>63335479</v>
      </c>
      <c r="AC19" s="95">
        <f t="shared" si="13"/>
        <v>0.51619010038576596</v>
      </c>
      <c r="AD19" s="77">
        <v>10787456</v>
      </c>
      <c r="AE19" s="78">
        <v>4024309</v>
      </c>
      <c r="AF19" s="78">
        <f t="shared" si="14"/>
        <v>14811765</v>
      </c>
      <c r="AG19" s="78">
        <v>112254206</v>
      </c>
      <c r="AH19" s="78">
        <v>112254206</v>
      </c>
      <c r="AI19" s="79">
        <v>48149061</v>
      </c>
      <c r="AJ19" s="114">
        <f t="shared" si="15"/>
        <v>0.42892879220935382</v>
      </c>
      <c r="AK19" s="115">
        <f t="shared" si="16"/>
        <v>0.28649023259550765</v>
      </c>
    </row>
    <row r="20" spans="1:37" x14ac:dyDescent="0.2">
      <c r="A20" s="55" t="s">
        <v>116</v>
      </c>
      <c r="B20" s="56" t="s">
        <v>472</v>
      </c>
      <c r="C20" s="57" t="s">
        <v>473</v>
      </c>
      <c r="D20" s="77">
        <v>80790223</v>
      </c>
      <c r="E20" s="78">
        <v>1</v>
      </c>
      <c r="F20" s="79">
        <f t="shared" si="0"/>
        <v>80790224</v>
      </c>
      <c r="G20" s="77">
        <v>85296656</v>
      </c>
      <c r="H20" s="78">
        <v>1006401</v>
      </c>
      <c r="I20" s="79">
        <f t="shared" si="1"/>
        <v>86303057</v>
      </c>
      <c r="J20" s="77">
        <v>15471975</v>
      </c>
      <c r="K20" s="78">
        <v>0</v>
      </c>
      <c r="L20" s="78">
        <f t="shared" si="2"/>
        <v>15471975</v>
      </c>
      <c r="M20" s="95">
        <f t="shared" si="3"/>
        <v>0.19150800968196349</v>
      </c>
      <c r="N20" s="77">
        <v>21311314</v>
      </c>
      <c r="O20" s="78">
        <v>0</v>
      </c>
      <c r="P20" s="78">
        <f t="shared" si="4"/>
        <v>21311314</v>
      </c>
      <c r="Q20" s="95">
        <f t="shared" si="5"/>
        <v>0.26378580160886794</v>
      </c>
      <c r="R20" s="77">
        <v>21217564</v>
      </c>
      <c r="S20" s="78">
        <v>0</v>
      </c>
      <c r="T20" s="78">
        <f t="shared" si="6"/>
        <v>21217564</v>
      </c>
      <c r="U20" s="95">
        <f t="shared" si="7"/>
        <v>0.24584950681410972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58000853</v>
      </c>
      <c r="AA20" s="78">
        <f t="shared" si="11"/>
        <v>0</v>
      </c>
      <c r="AB20" s="78">
        <f t="shared" si="12"/>
        <v>58000853</v>
      </c>
      <c r="AC20" s="95">
        <f t="shared" si="13"/>
        <v>0.67206023768080425</v>
      </c>
      <c r="AD20" s="77">
        <v>15284557</v>
      </c>
      <c r="AE20" s="78">
        <v>9600</v>
      </c>
      <c r="AF20" s="78">
        <f t="shared" si="14"/>
        <v>15294157</v>
      </c>
      <c r="AG20" s="78">
        <v>85184694</v>
      </c>
      <c r="AH20" s="78">
        <v>89487103</v>
      </c>
      <c r="AI20" s="79">
        <v>53720962</v>
      </c>
      <c r="AJ20" s="114">
        <f t="shared" si="15"/>
        <v>0.60032071884146254</v>
      </c>
      <c r="AK20" s="115">
        <f t="shared" si="16"/>
        <v>0.38729869191221189</v>
      </c>
    </row>
    <row r="21" spans="1:37" ht="16.5" x14ac:dyDescent="0.3">
      <c r="A21" s="58" t="s">
        <v>0</v>
      </c>
      <c r="B21" s="59" t="s">
        <v>474</v>
      </c>
      <c r="C21" s="60" t="s">
        <v>0</v>
      </c>
      <c r="D21" s="80">
        <f>SUM(D14:D20)</f>
        <v>1110701249</v>
      </c>
      <c r="E21" s="81">
        <f>SUM(E14:E20)</f>
        <v>230602126</v>
      </c>
      <c r="F21" s="82">
        <f t="shared" si="0"/>
        <v>1341303375</v>
      </c>
      <c r="G21" s="80">
        <f>SUM(G14:G20)</f>
        <v>1200023262</v>
      </c>
      <c r="H21" s="81">
        <f>SUM(H14:H20)</f>
        <v>284741446</v>
      </c>
      <c r="I21" s="82">
        <f t="shared" si="1"/>
        <v>1484764708</v>
      </c>
      <c r="J21" s="80">
        <f>SUM(J14:J20)</f>
        <v>181845035</v>
      </c>
      <c r="K21" s="81">
        <f>SUM(K14:K20)</f>
        <v>53095581</v>
      </c>
      <c r="L21" s="81">
        <f t="shared" si="2"/>
        <v>234940616</v>
      </c>
      <c r="M21" s="96">
        <f t="shared" si="3"/>
        <v>0.17515844690989463</v>
      </c>
      <c r="N21" s="80">
        <f>SUM(N14:N20)</f>
        <v>228223721</v>
      </c>
      <c r="O21" s="81">
        <f>SUM(O14:O20)</f>
        <v>71202647</v>
      </c>
      <c r="P21" s="81">
        <f t="shared" si="4"/>
        <v>299426368</v>
      </c>
      <c r="Q21" s="96">
        <f t="shared" si="5"/>
        <v>0.22323537954267803</v>
      </c>
      <c r="R21" s="80">
        <f>SUM(R14:R20)</f>
        <v>191821921</v>
      </c>
      <c r="S21" s="81">
        <f>SUM(S14:S20)</f>
        <v>22799103</v>
      </c>
      <c r="T21" s="81">
        <f t="shared" si="6"/>
        <v>214621024</v>
      </c>
      <c r="U21" s="96">
        <f t="shared" si="7"/>
        <v>0.1445488452437004</v>
      </c>
      <c r="V21" s="80">
        <f>SUM(V14:V20)</f>
        <v>0</v>
      </c>
      <c r="W21" s="81">
        <f>SUM(W14:W20)</f>
        <v>0</v>
      </c>
      <c r="X21" s="81">
        <f t="shared" si="8"/>
        <v>0</v>
      </c>
      <c r="Y21" s="96">
        <f t="shared" si="9"/>
        <v>0</v>
      </c>
      <c r="Z21" s="80">
        <f t="shared" si="10"/>
        <v>601890677</v>
      </c>
      <c r="AA21" s="81">
        <f t="shared" si="11"/>
        <v>147097331</v>
      </c>
      <c r="AB21" s="81">
        <f t="shared" si="12"/>
        <v>748988008</v>
      </c>
      <c r="AC21" s="96">
        <f t="shared" si="13"/>
        <v>0.50444895677032753</v>
      </c>
      <c r="AD21" s="80">
        <f>SUM(AD14:AD20)</f>
        <v>180830997</v>
      </c>
      <c r="AE21" s="81">
        <f>SUM(AE14:AE20)</f>
        <v>53837795</v>
      </c>
      <c r="AF21" s="81">
        <f t="shared" si="14"/>
        <v>234668792</v>
      </c>
      <c r="AG21" s="81">
        <f>SUM(AG14:AG20)</f>
        <v>1429871692</v>
      </c>
      <c r="AH21" s="81">
        <f>SUM(AH14:AH20)</f>
        <v>1385550783</v>
      </c>
      <c r="AI21" s="82">
        <f>SUM(AI14:AI20)</f>
        <v>714580892</v>
      </c>
      <c r="AJ21" s="116">
        <f t="shared" si="15"/>
        <v>0.5157377851231022</v>
      </c>
      <c r="AK21" s="117">
        <f t="shared" si="16"/>
        <v>-8.543005582097174E-2</v>
      </c>
    </row>
    <row r="22" spans="1:37" x14ac:dyDescent="0.2">
      <c r="A22" s="55" t="s">
        <v>101</v>
      </c>
      <c r="B22" s="56" t="s">
        <v>475</v>
      </c>
      <c r="C22" s="57" t="s">
        <v>476</v>
      </c>
      <c r="D22" s="77">
        <v>177569544</v>
      </c>
      <c r="E22" s="78">
        <v>30872004</v>
      </c>
      <c r="F22" s="79">
        <f t="shared" si="0"/>
        <v>208441548</v>
      </c>
      <c r="G22" s="77">
        <v>171288202</v>
      </c>
      <c r="H22" s="78">
        <v>39402609</v>
      </c>
      <c r="I22" s="79">
        <f t="shared" si="1"/>
        <v>210690811</v>
      </c>
      <c r="J22" s="77">
        <v>31190992</v>
      </c>
      <c r="K22" s="78">
        <v>7195873</v>
      </c>
      <c r="L22" s="78">
        <f t="shared" si="2"/>
        <v>38386865</v>
      </c>
      <c r="M22" s="95">
        <f t="shared" si="3"/>
        <v>0.18416129302589904</v>
      </c>
      <c r="N22" s="77">
        <v>24238538</v>
      </c>
      <c r="O22" s="78">
        <v>3724209</v>
      </c>
      <c r="P22" s="78">
        <f t="shared" si="4"/>
        <v>27962747</v>
      </c>
      <c r="Q22" s="95">
        <f t="shared" si="5"/>
        <v>0.1341515032310161</v>
      </c>
      <c r="R22" s="77">
        <v>24493329</v>
      </c>
      <c r="S22" s="78">
        <v>579063</v>
      </c>
      <c r="T22" s="78">
        <f t="shared" si="6"/>
        <v>25072392</v>
      </c>
      <c r="U22" s="95">
        <f t="shared" si="7"/>
        <v>0.11900088039435189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79922859</v>
      </c>
      <c r="AA22" s="78">
        <f t="shared" si="11"/>
        <v>11499145</v>
      </c>
      <c r="AB22" s="78">
        <f t="shared" si="12"/>
        <v>91422004</v>
      </c>
      <c r="AC22" s="95">
        <f t="shared" si="13"/>
        <v>0.43391547816482606</v>
      </c>
      <c r="AD22" s="77">
        <v>20217535</v>
      </c>
      <c r="AE22" s="78">
        <v>4417569</v>
      </c>
      <c r="AF22" s="78">
        <f t="shared" si="14"/>
        <v>24635104</v>
      </c>
      <c r="AG22" s="78">
        <v>200881159</v>
      </c>
      <c r="AH22" s="78">
        <v>202326518</v>
      </c>
      <c r="AI22" s="79">
        <v>72598420</v>
      </c>
      <c r="AJ22" s="114">
        <f t="shared" si="15"/>
        <v>0.35881811597232155</v>
      </c>
      <c r="AK22" s="115">
        <f t="shared" si="16"/>
        <v>1.77506049903422E-2</v>
      </c>
    </row>
    <row r="23" spans="1:37" x14ac:dyDescent="0.2">
      <c r="A23" s="55" t="s">
        <v>101</v>
      </c>
      <c r="B23" s="56" t="s">
        <v>477</v>
      </c>
      <c r="C23" s="57" t="s">
        <v>478</v>
      </c>
      <c r="D23" s="77">
        <v>244035406</v>
      </c>
      <c r="E23" s="78">
        <v>21676300</v>
      </c>
      <c r="F23" s="79">
        <f t="shared" si="0"/>
        <v>265711706</v>
      </c>
      <c r="G23" s="77">
        <v>247929028</v>
      </c>
      <c r="H23" s="78">
        <v>22036300</v>
      </c>
      <c r="I23" s="79">
        <f t="shared" si="1"/>
        <v>269965328</v>
      </c>
      <c r="J23" s="77">
        <v>41722086</v>
      </c>
      <c r="K23" s="78">
        <v>7044281</v>
      </c>
      <c r="L23" s="78">
        <f t="shared" si="2"/>
        <v>48766367</v>
      </c>
      <c r="M23" s="95">
        <f t="shared" si="3"/>
        <v>0.18353112000266936</v>
      </c>
      <c r="N23" s="77">
        <v>39437316</v>
      </c>
      <c r="O23" s="78">
        <v>5357555</v>
      </c>
      <c r="P23" s="78">
        <f t="shared" si="4"/>
        <v>44794871</v>
      </c>
      <c r="Q23" s="95">
        <f t="shared" si="5"/>
        <v>0.16858448456915179</v>
      </c>
      <c r="R23" s="77">
        <v>39915724</v>
      </c>
      <c r="S23" s="78">
        <v>2462456</v>
      </c>
      <c r="T23" s="78">
        <f t="shared" si="6"/>
        <v>42378180</v>
      </c>
      <c r="U23" s="95">
        <f t="shared" si="7"/>
        <v>0.15697638031503067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121075126</v>
      </c>
      <c r="AA23" s="78">
        <f t="shared" si="11"/>
        <v>14864292</v>
      </c>
      <c r="AB23" s="78">
        <f t="shared" si="12"/>
        <v>135939418</v>
      </c>
      <c r="AC23" s="95">
        <f t="shared" si="13"/>
        <v>0.50354398843395176</v>
      </c>
      <c r="AD23" s="77">
        <v>38501849</v>
      </c>
      <c r="AE23" s="78">
        <v>3421888</v>
      </c>
      <c r="AF23" s="78">
        <f t="shared" si="14"/>
        <v>41923737</v>
      </c>
      <c r="AG23" s="78">
        <v>253303744</v>
      </c>
      <c r="AH23" s="78">
        <v>247670564</v>
      </c>
      <c r="AI23" s="79">
        <v>115595521</v>
      </c>
      <c r="AJ23" s="114">
        <f t="shared" si="15"/>
        <v>0.46673096363603389</v>
      </c>
      <c r="AK23" s="115">
        <f t="shared" si="16"/>
        <v>1.0839754099211119E-2</v>
      </c>
    </row>
    <row r="24" spans="1:37" x14ac:dyDescent="0.2">
      <c r="A24" s="55" t="s">
        <v>101</v>
      </c>
      <c r="B24" s="56" t="s">
        <v>479</v>
      </c>
      <c r="C24" s="57" t="s">
        <v>480</v>
      </c>
      <c r="D24" s="77">
        <v>0</v>
      </c>
      <c r="E24" s="78">
        <v>0</v>
      </c>
      <c r="F24" s="79">
        <f t="shared" si="0"/>
        <v>0</v>
      </c>
      <c r="G24" s="77">
        <v>350693215</v>
      </c>
      <c r="H24" s="78">
        <v>55596478</v>
      </c>
      <c r="I24" s="79">
        <f t="shared" si="1"/>
        <v>406289693</v>
      </c>
      <c r="J24" s="77">
        <v>18000989</v>
      </c>
      <c r="K24" s="78">
        <v>1113299</v>
      </c>
      <c r="L24" s="78">
        <f t="shared" si="2"/>
        <v>19114288</v>
      </c>
      <c r="M24" s="95">
        <f t="shared" si="3"/>
        <v>0</v>
      </c>
      <c r="N24" s="77">
        <v>1166419</v>
      </c>
      <c r="O24" s="78">
        <v>0</v>
      </c>
      <c r="P24" s="78">
        <f t="shared" si="4"/>
        <v>1166419</v>
      </c>
      <c r="Q24" s="95">
        <f t="shared" si="5"/>
        <v>0</v>
      </c>
      <c r="R24" s="77">
        <v>13296819</v>
      </c>
      <c r="S24" s="78">
        <v>2372242</v>
      </c>
      <c r="T24" s="78">
        <f t="shared" si="6"/>
        <v>15669061</v>
      </c>
      <c r="U24" s="95">
        <f t="shared" si="7"/>
        <v>3.8566228161736806E-2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32464227</v>
      </c>
      <c r="AA24" s="78">
        <f t="shared" si="11"/>
        <v>3485541</v>
      </c>
      <c r="AB24" s="78">
        <f t="shared" si="12"/>
        <v>35949768</v>
      </c>
      <c r="AC24" s="95">
        <f t="shared" si="13"/>
        <v>8.8483091300078837E-2</v>
      </c>
      <c r="AD24" s="77">
        <v>3661542</v>
      </c>
      <c r="AE24" s="78">
        <v>1092488</v>
      </c>
      <c r="AF24" s="78">
        <f t="shared" si="14"/>
        <v>4754030</v>
      </c>
      <c r="AG24" s="78">
        <v>332614238</v>
      </c>
      <c r="AH24" s="78">
        <v>349780429</v>
      </c>
      <c r="AI24" s="79">
        <v>88858098</v>
      </c>
      <c r="AJ24" s="114">
        <f t="shared" si="15"/>
        <v>0.25403965068611656</v>
      </c>
      <c r="AK24" s="115">
        <f t="shared" si="16"/>
        <v>2.2959533280185442</v>
      </c>
    </row>
    <row r="25" spans="1:37" x14ac:dyDescent="0.2">
      <c r="A25" s="55" t="s">
        <v>101</v>
      </c>
      <c r="B25" s="56" t="s">
        <v>481</v>
      </c>
      <c r="C25" s="57" t="s">
        <v>482</v>
      </c>
      <c r="D25" s="77">
        <v>101939936</v>
      </c>
      <c r="E25" s="78">
        <v>13413000</v>
      </c>
      <c r="F25" s="79">
        <f t="shared" si="0"/>
        <v>115352936</v>
      </c>
      <c r="G25" s="77">
        <v>101639936</v>
      </c>
      <c r="H25" s="78">
        <v>14218000</v>
      </c>
      <c r="I25" s="79">
        <f t="shared" si="1"/>
        <v>115857936</v>
      </c>
      <c r="J25" s="77">
        <v>0</v>
      </c>
      <c r="K25" s="78">
        <v>0</v>
      </c>
      <c r="L25" s="78">
        <f t="shared" si="2"/>
        <v>0</v>
      </c>
      <c r="M25" s="95">
        <f t="shared" si="3"/>
        <v>0</v>
      </c>
      <c r="N25" s="77">
        <v>0</v>
      </c>
      <c r="O25" s="78">
        <v>0</v>
      </c>
      <c r="P25" s="78">
        <f t="shared" si="4"/>
        <v>0</v>
      </c>
      <c r="Q25" s="95">
        <f t="shared" si="5"/>
        <v>0</v>
      </c>
      <c r="R25" s="77">
        <v>2620836</v>
      </c>
      <c r="S25" s="78">
        <v>0</v>
      </c>
      <c r="T25" s="78">
        <f t="shared" si="6"/>
        <v>2620836</v>
      </c>
      <c r="U25" s="95">
        <f t="shared" si="7"/>
        <v>2.2621117641867881E-2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2620836</v>
      </c>
      <c r="AA25" s="78">
        <f t="shared" si="11"/>
        <v>0</v>
      </c>
      <c r="AB25" s="78">
        <f t="shared" si="12"/>
        <v>2620836</v>
      </c>
      <c r="AC25" s="95">
        <f t="shared" si="13"/>
        <v>2.2621117641867881E-2</v>
      </c>
      <c r="AD25" s="77">
        <v>7991744</v>
      </c>
      <c r="AE25" s="78">
        <v>2238460</v>
      </c>
      <c r="AF25" s="78">
        <f t="shared" si="14"/>
        <v>10230204</v>
      </c>
      <c r="AG25" s="78">
        <v>102647812</v>
      </c>
      <c r="AH25" s="78">
        <v>102647812</v>
      </c>
      <c r="AI25" s="79">
        <v>24484280</v>
      </c>
      <c r="AJ25" s="114">
        <f t="shared" si="15"/>
        <v>0.23852705209147565</v>
      </c>
      <c r="AK25" s="115">
        <f t="shared" si="16"/>
        <v>-0.74381390635025457</v>
      </c>
    </row>
    <row r="26" spans="1:37" x14ac:dyDescent="0.2">
      <c r="A26" s="55" t="s">
        <v>101</v>
      </c>
      <c r="B26" s="56" t="s">
        <v>483</v>
      </c>
      <c r="C26" s="57" t="s">
        <v>484</v>
      </c>
      <c r="D26" s="77">
        <v>93410855</v>
      </c>
      <c r="E26" s="78">
        <v>21871000</v>
      </c>
      <c r="F26" s="79">
        <f t="shared" si="0"/>
        <v>115281855</v>
      </c>
      <c r="G26" s="77">
        <v>106822156</v>
      </c>
      <c r="H26" s="78">
        <v>24651913</v>
      </c>
      <c r="I26" s="79">
        <f t="shared" si="1"/>
        <v>131474069</v>
      </c>
      <c r="J26" s="77">
        <v>17846803</v>
      </c>
      <c r="K26" s="78">
        <v>5406068</v>
      </c>
      <c r="L26" s="78">
        <f t="shared" si="2"/>
        <v>23252871</v>
      </c>
      <c r="M26" s="95">
        <f t="shared" si="3"/>
        <v>0.20170451802670941</v>
      </c>
      <c r="N26" s="77">
        <v>12268936</v>
      </c>
      <c r="O26" s="78">
        <v>4958768</v>
      </c>
      <c r="P26" s="78">
        <f t="shared" si="4"/>
        <v>17227704</v>
      </c>
      <c r="Q26" s="95">
        <f t="shared" si="5"/>
        <v>0.14943985764281811</v>
      </c>
      <c r="R26" s="77">
        <v>34329382</v>
      </c>
      <c r="S26" s="78">
        <v>5224706</v>
      </c>
      <c r="T26" s="78">
        <f t="shared" si="6"/>
        <v>39554088</v>
      </c>
      <c r="U26" s="95">
        <f t="shared" si="7"/>
        <v>0.30085086968746666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64445121</v>
      </c>
      <c r="AA26" s="78">
        <f t="shared" si="11"/>
        <v>15589542</v>
      </c>
      <c r="AB26" s="78">
        <f t="shared" si="12"/>
        <v>80034663</v>
      </c>
      <c r="AC26" s="95">
        <f t="shared" si="13"/>
        <v>0.60874865750142715</v>
      </c>
      <c r="AD26" s="77">
        <v>51609237</v>
      </c>
      <c r="AE26" s="78">
        <v>5647620</v>
      </c>
      <c r="AF26" s="78">
        <f t="shared" si="14"/>
        <v>57256857</v>
      </c>
      <c r="AG26" s="78">
        <v>93074948</v>
      </c>
      <c r="AH26" s="78">
        <v>130261435</v>
      </c>
      <c r="AI26" s="79">
        <v>90966331</v>
      </c>
      <c r="AJ26" s="114">
        <f t="shared" si="15"/>
        <v>0.69833662587856493</v>
      </c>
      <c r="AK26" s="115">
        <f t="shared" si="16"/>
        <v>-0.30918164089935984</v>
      </c>
    </row>
    <row r="27" spans="1:37" x14ac:dyDescent="0.2">
      <c r="A27" s="55" t="s">
        <v>101</v>
      </c>
      <c r="B27" s="56" t="s">
        <v>485</v>
      </c>
      <c r="C27" s="57" t="s">
        <v>486</v>
      </c>
      <c r="D27" s="77">
        <v>117815437</v>
      </c>
      <c r="E27" s="78">
        <v>23764212</v>
      </c>
      <c r="F27" s="79">
        <f t="shared" si="0"/>
        <v>141579649</v>
      </c>
      <c r="G27" s="77">
        <v>114266924</v>
      </c>
      <c r="H27" s="78">
        <v>23764212</v>
      </c>
      <c r="I27" s="79">
        <f t="shared" si="1"/>
        <v>138031136</v>
      </c>
      <c r="J27" s="77">
        <v>18156346</v>
      </c>
      <c r="K27" s="78">
        <v>0</v>
      </c>
      <c r="L27" s="78">
        <f t="shared" si="2"/>
        <v>18156346</v>
      </c>
      <c r="M27" s="95">
        <f t="shared" si="3"/>
        <v>0.12824121353768861</v>
      </c>
      <c r="N27" s="77">
        <v>24106752</v>
      </c>
      <c r="O27" s="78">
        <v>0</v>
      </c>
      <c r="P27" s="78">
        <f t="shared" si="4"/>
        <v>24106752</v>
      </c>
      <c r="Q27" s="95">
        <f t="shared" si="5"/>
        <v>0.17026989521636687</v>
      </c>
      <c r="R27" s="77">
        <v>15354729</v>
      </c>
      <c r="S27" s="78">
        <v>0</v>
      </c>
      <c r="T27" s="78">
        <f t="shared" si="6"/>
        <v>15354729</v>
      </c>
      <c r="U27" s="95">
        <f t="shared" si="7"/>
        <v>0.11124105361271533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57617827</v>
      </c>
      <c r="AA27" s="78">
        <f t="shared" si="11"/>
        <v>0</v>
      </c>
      <c r="AB27" s="78">
        <f t="shared" si="12"/>
        <v>57617827</v>
      </c>
      <c r="AC27" s="95">
        <f t="shared" si="13"/>
        <v>0.41742630445351114</v>
      </c>
      <c r="AD27" s="77">
        <v>31292366</v>
      </c>
      <c r="AE27" s="78">
        <v>1443825</v>
      </c>
      <c r="AF27" s="78">
        <f t="shared" si="14"/>
        <v>32736191</v>
      </c>
      <c r="AG27" s="78">
        <v>123120984</v>
      </c>
      <c r="AH27" s="78">
        <v>116396656</v>
      </c>
      <c r="AI27" s="79">
        <v>55951773</v>
      </c>
      <c r="AJ27" s="114">
        <f t="shared" si="15"/>
        <v>0.48069914482766585</v>
      </c>
      <c r="AK27" s="115">
        <f t="shared" si="16"/>
        <v>-0.53095554091800112</v>
      </c>
    </row>
    <row r="28" spans="1:37" x14ac:dyDescent="0.2">
      <c r="A28" s="55" t="s">
        <v>101</v>
      </c>
      <c r="B28" s="56" t="s">
        <v>487</v>
      </c>
      <c r="C28" s="57" t="s">
        <v>488</v>
      </c>
      <c r="D28" s="77">
        <v>195789555</v>
      </c>
      <c r="E28" s="78">
        <v>20710004</v>
      </c>
      <c r="F28" s="79">
        <f t="shared" si="0"/>
        <v>216499559</v>
      </c>
      <c r="G28" s="77">
        <v>192889108</v>
      </c>
      <c r="H28" s="78">
        <v>20710005</v>
      </c>
      <c r="I28" s="79">
        <f t="shared" si="1"/>
        <v>213599113</v>
      </c>
      <c r="J28" s="77">
        <v>22392331</v>
      </c>
      <c r="K28" s="78">
        <v>0</v>
      </c>
      <c r="L28" s="78">
        <f t="shared" si="2"/>
        <v>22392331</v>
      </c>
      <c r="M28" s="95">
        <f t="shared" si="3"/>
        <v>0.10342899128030095</v>
      </c>
      <c r="N28" s="77">
        <v>31455890</v>
      </c>
      <c r="O28" s="78">
        <v>942603</v>
      </c>
      <c r="P28" s="78">
        <f t="shared" si="4"/>
        <v>32398493</v>
      </c>
      <c r="Q28" s="95">
        <f t="shared" si="5"/>
        <v>0.14964692376117034</v>
      </c>
      <c r="R28" s="77">
        <v>37578420</v>
      </c>
      <c r="S28" s="78">
        <v>1098577</v>
      </c>
      <c r="T28" s="78">
        <f t="shared" si="6"/>
        <v>38676997</v>
      </c>
      <c r="U28" s="95">
        <f t="shared" si="7"/>
        <v>0.18107283526032245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91426641</v>
      </c>
      <c r="AA28" s="78">
        <f t="shared" si="11"/>
        <v>2041180</v>
      </c>
      <c r="AB28" s="78">
        <f t="shared" si="12"/>
        <v>93467821</v>
      </c>
      <c r="AC28" s="95">
        <f t="shared" si="13"/>
        <v>0.43758524877394972</v>
      </c>
      <c r="AD28" s="77">
        <v>28656286</v>
      </c>
      <c r="AE28" s="78">
        <v>5745981</v>
      </c>
      <c r="AF28" s="78">
        <f t="shared" si="14"/>
        <v>34402267</v>
      </c>
      <c r="AG28" s="78">
        <v>213340860</v>
      </c>
      <c r="AH28" s="78">
        <v>209160864</v>
      </c>
      <c r="AI28" s="79">
        <v>63224345</v>
      </c>
      <c r="AJ28" s="114">
        <f t="shared" si="15"/>
        <v>0.30227617055550127</v>
      </c>
      <c r="AK28" s="115">
        <f t="shared" si="16"/>
        <v>0.12425721828157421</v>
      </c>
    </row>
    <row r="29" spans="1:37" x14ac:dyDescent="0.2">
      <c r="A29" s="55" t="s">
        <v>101</v>
      </c>
      <c r="B29" s="56" t="s">
        <v>489</v>
      </c>
      <c r="C29" s="57" t="s">
        <v>490</v>
      </c>
      <c r="D29" s="77">
        <v>236135637</v>
      </c>
      <c r="E29" s="78">
        <v>46620000</v>
      </c>
      <c r="F29" s="79">
        <f t="shared" si="0"/>
        <v>282755637</v>
      </c>
      <c r="G29" s="77">
        <v>243038643</v>
      </c>
      <c r="H29" s="78">
        <v>52020000</v>
      </c>
      <c r="I29" s="79">
        <f t="shared" si="1"/>
        <v>295058643</v>
      </c>
      <c r="J29" s="77">
        <v>46623908</v>
      </c>
      <c r="K29" s="78">
        <v>10054134</v>
      </c>
      <c r="L29" s="78">
        <f t="shared" si="2"/>
        <v>56678042</v>
      </c>
      <c r="M29" s="95">
        <f t="shared" si="3"/>
        <v>0.20044884905336122</v>
      </c>
      <c r="N29" s="77">
        <v>35525619</v>
      </c>
      <c r="O29" s="78">
        <v>15161516</v>
      </c>
      <c r="P29" s="78">
        <f t="shared" si="4"/>
        <v>50687135</v>
      </c>
      <c r="Q29" s="95">
        <f t="shared" si="5"/>
        <v>0.17926127145610185</v>
      </c>
      <c r="R29" s="77">
        <v>42851667</v>
      </c>
      <c r="S29" s="78">
        <v>6209579</v>
      </c>
      <c r="T29" s="78">
        <f t="shared" si="6"/>
        <v>49061246</v>
      </c>
      <c r="U29" s="95">
        <f t="shared" si="7"/>
        <v>0.16627625444613733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125001194</v>
      </c>
      <c r="AA29" s="78">
        <f t="shared" si="11"/>
        <v>31425229</v>
      </c>
      <c r="AB29" s="78">
        <f t="shared" si="12"/>
        <v>156426423</v>
      </c>
      <c r="AC29" s="95">
        <f t="shared" si="13"/>
        <v>0.53015367185837703</v>
      </c>
      <c r="AD29" s="77">
        <v>23139309</v>
      </c>
      <c r="AE29" s="78">
        <v>19030312</v>
      </c>
      <c r="AF29" s="78">
        <f t="shared" si="14"/>
        <v>42169621</v>
      </c>
      <c r="AG29" s="78">
        <v>254625248</v>
      </c>
      <c r="AH29" s="78">
        <v>270094105</v>
      </c>
      <c r="AI29" s="79">
        <v>92426769</v>
      </c>
      <c r="AJ29" s="114">
        <f t="shared" si="15"/>
        <v>0.34220209656186312</v>
      </c>
      <c r="AK29" s="115">
        <f t="shared" si="16"/>
        <v>0.16342629685953303</v>
      </c>
    </row>
    <row r="30" spans="1:37" x14ac:dyDescent="0.2">
      <c r="A30" s="55" t="s">
        <v>116</v>
      </c>
      <c r="B30" s="56" t="s">
        <v>491</v>
      </c>
      <c r="C30" s="57" t="s">
        <v>492</v>
      </c>
      <c r="D30" s="77">
        <v>67467896</v>
      </c>
      <c r="E30" s="78">
        <v>150000</v>
      </c>
      <c r="F30" s="79">
        <f t="shared" si="0"/>
        <v>67617896</v>
      </c>
      <c r="G30" s="77">
        <v>75541421</v>
      </c>
      <c r="H30" s="78">
        <v>135000</v>
      </c>
      <c r="I30" s="79">
        <f t="shared" si="1"/>
        <v>75676421</v>
      </c>
      <c r="J30" s="77">
        <v>18433063</v>
      </c>
      <c r="K30" s="78">
        <v>0</v>
      </c>
      <c r="L30" s="78">
        <f t="shared" si="2"/>
        <v>18433063</v>
      </c>
      <c r="M30" s="95">
        <f t="shared" si="3"/>
        <v>0.27260627866918546</v>
      </c>
      <c r="N30" s="77">
        <v>22716260</v>
      </c>
      <c r="O30" s="78">
        <v>23201</v>
      </c>
      <c r="P30" s="78">
        <f t="shared" si="4"/>
        <v>22739461</v>
      </c>
      <c r="Q30" s="95">
        <f t="shared" si="5"/>
        <v>0.33629353093151554</v>
      </c>
      <c r="R30" s="77">
        <v>13189617</v>
      </c>
      <c r="S30" s="78">
        <v>32527</v>
      </c>
      <c r="T30" s="78">
        <f t="shared" si="6"/>
        <v>13222144</v>
      </c>
      <c r="U30" s="95">
        <f t="shared" si="7"/>
        <v>0.17471946777187045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54338940</v>
      </c>
      <c r="AA30" s="78">
        <f t="shared" si="11"/>
        <v>55728</v>
      </c>
      <c r="AB30" s="78">
        <f t="shared" si="12"/>
        <v>54394668</v>
      </c>
      <c r="AC30" s="95">
        <f t="shared" si="13"/>
        <v>0.71877960507672534</v>
      </c>
      <c r="AD30" s="77">
        <v>24053029</v>
      </c>
      <c r="AE30" s="78">
        <v>45330</v>
      </c>
      <c r="AF30" s="78">
        <f t="shared" si="14"/>
        <v>24098359</v>
      </c>
      <c r="AG30" s="78">
        <v>71545942</v>
      </c>
      <c r="AH30" s="78">
        <v>82422120</v>
      </c>
      <c r="AI30" s="79">
        <v>58739559</v>
      </c>
      <c r="AJ30" s="114">
        <f t="shared" si="15"/>
        <v>0.71266741258293287</v>
      </c>
      <c r="AK30" s="115">
        <f t="shared" si="16"/>
        <v>-0.45132595958089927</v>
      </c>
    </row>
    <row r="31" spans="1:37" ht="16.5" x14ac:dyDescent="0.3">
      <c r="A31" s="58" t="s">
        <v>0</v>
      </c>
      <c r="B31" s="59" t="s">
        <v>493</v>
      </c>
      <c r="C31" s="60" t="s">
        <v>0</v>
      </c>
      <c r="D31" s="80">
        <f>SUM(D22:D30)</f>
        <v>1234164266</v>
      </c>
      <c r="E31" s="81">
        <f>SUM(E22:E30)</f>
        <v>179076520</v>
      </c>
      <c r="F31" s="82">
        <f t="shared" si="0"/>
        <v>1413240786</v>
      </c>
      <c r="G31" s="80">
        <f>SUM(G22:G30)</f>
        <v>1604108633</v>
      </c>
      <c r="H31" s="81">
        <f>SUM(H22:H30)</f>
        <v>252534517</v>
      </c>
      <c r="I31" s="82">
        <f t="shared" si="1"/>
        <v>1856643150</v>
      </c>
      <c r="J31" s="80">
        <f>SUM(J22:J30)</f>
        <v>214366518</v>
      </c>
      <c r="K31" s="81">
        <f>SUM(K22:K30)</f>
        <v>30813655</v>
      </c>
      <c r="L31" s="81">
        <f t="shared" si="2"/>
        <v>245180173</v>
      </c>
      <c r="M31" s="96">
        <f t="shared" si="3"/>
        <v>0.17348789776578102</v>
      </c>
      <c r="N31" s="80">
        <f>SUM(N22:N30)</f>
        <v>190915730</v>
      </c>
      <c r="O31" s="81">
        <f>SUM(O22:O30)</f>
        <v>30167852</v>
      </c>
      <c r="P31" s="81">
        <f t="shared" si="4"/>
        <v>221083582</v>
      </c>
      <c r="Q31" s="96">
        <f t="shared" si="5"/>
        <v>0.15643730650156881</v>
      </c>
      <c r="R31" s="80">
        <f>SUM(R22:R30)</f>
        <v>223630523</v>
      </c>
      <c r="S31" s="81">
        <f>SUM(S22:S30)</f>
        <v>17979150</v>
      </c>
      <c r="T31" s="81">
        <f t="shared" si="6"/>
        <v>241609673</v>
      </c>
      <c r="U31" s="96">
        <f t="shared" si="7"/>
        <v>0.13013253139139849</v>
      </c>
      <c r="V31" s="80">
        <f>SUM(V22:V30)</f>
        <v>0</v>
      </c>
      <c r="W31" s="81">
        <f>SUM(W22:W30)</f>
        <v>0</v>
      </c>
      <c r="X31" s="81">
        <f t="shared" si="8"/>
        <v>0</v>
      </c>
      <c r="Y31" s="96">
        <f t="shared" si="9"/>
        <v>0</v>
      </c>
      <c r="Z31" s="80">
        <f t="shared" si="10"/>
        <v>628912771</v>
      </c>
      <c r="AA31" s="81">
        <f t="shared" si="11"/>
        <v>78960657</v>
      </c>
      <c r="AB31" s="81">
        <f t="shared" si="12"/>
        <v>707873428</v>
      </c>
      <c r="AC31" s="96">
        <f t="shared" si="13"/>
        <v>0.38126520327829289</v>
      </c>
      <c r="AD31" s="80">
        <f>SUM(AD22:AD30)</f>
        <v>229122897</v>
      </c>
      <c r="AE31" s="81">
        <f>SUM(AE22:AE30)</f>
        <v>43083473</v>
      </c>
      <c r="AF31" s="81">
        <f t="shared" si="14"/>
        <v>272206370</v>
      </c>
      <c r="AG31" s="81">
        <f>SUM(AG22:AG30)</f>
        <v>1645154935</v>
      </c>
      <c r="AH31" s="81">
        <f>SUM(AH22:AH30)</f>
        <v>1710760503</v>
      </c>
      <c r="AI31" s="82">
        <f>SUM(AI22:AI30)</f>
        <v>662845096</v>
      </c>
      <c r="AJ31" s="116">
        <f t="shared" si="15"/>
        <v>0.38745639429810941</v>
      </c>
      <c r="AK31" s="117">
        <f t="shared" si="16"/>
        <v>-0.11240257529608877</v>
      </c>
    </row>
    <row r="32" spans="1:37" x14ac:dyDescent="0.2">
      <c r="A32" s="55" t="s">
        <v>101</v>
      </c>
      <c r="B32" s="56" t="s">
        <v>494</v>
      </c>
      <c r="C32" s="57" t="s">
        <v>495</v>
      </c>
      <c r="D32" s="77">
        <v>381142328</v>
      </c>
      <c r="E32" s="78">
        <v>75053404</v>
      </c>
      <c r="F32" s="79">
        <f t="shared" si="0"/>
        <v>456195732</v>
      </c>
      <c r="G32" s="77">
        <v>381142328</v>
      </c>
      <c r="H32" s="78">
        <v>75053404</v>
      </c>
      <c r="I32" s="79">
        <f t="shared" si="1"/>
        <v>456195732</v>
      </c>
      <c r="J32" s="77">
        <v>45957127</v>
      </c>
      <c r="K32" s="78">
        <v>9833022</v>
      </c>
      <c r="L32" s="78">
        <f t="shared" si="2"/>
        <v>55790149</v>
      </c>
      <c r="M32" s="95">
        <f t="shared" si="3"/>
        <v>0.1222943247526919</v>
      </c>
      <c r="N32" s="77">
        <v>48189837</v>
      </c>
      <c r="O32" s="78">
        <v>0</v>
      </c>
      <c r="P32" s="78">
        <f t="shared" si="4"/>
        <v>48189837</v>
      </c>
      <c r="Q32" s="95">
        <f t="shared" si="5"/>
        <v>0.10563412504700943</v>
      </c>
      <c r="R32" s="77">
        <v>34257900</v>
      </c>
      <c r="S32" s="78">
        <v>0</v>
      </c>
      <c r="T32" s="78">
        <f t="shared" si="6"/>
        <v>34257900</v>
      </c>
      <c r="U32" s="95">
        <f t="shared" si="7"/>
        <v>7.5094740255044742E-2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128404864</v>
      </c>
      <c r="AA32" s="78">
        <f t="shared" si="11"/>
        <v>9833022</v>
      </c>
      <c r="AB32" s="78">
        <f t="shared" si="12"/>
        <v>138237886</v>
      </c>
      <c r="AC32" s="95">
        <f t="shared" si="13"/>
        <v>0.30302319005474604</v>
      </c>
      <c r="AD32" s="77">
        <v>38046982</v>
      </c>
      <c r="AE32" s="78">
        <v>132304</v>
      </c>
      <c r="AF32" s="78">
        <f t="shared" si="14"/>
        <v>38179286</v>
      </c>
      <c r="AG32" s="78">
        <v>398830074</v>
      </c>
      <c r="AH32" s="78">
        <v>398830074</v>
      </c>
      <c r="AI32" s="79">
        <v>149271454</v>
      </c>
      <c r="AJ32" s="114">
        <f t="shared" si="15"/>
        <v>0.37427331520641544</v>
      </c>
      <c r="AK32" s="115">
        <f t="shared" si="16"/>
        <v>-0.10270977828134342</v>
      </c>
    </row>
    <row r="33" spans="1:37" x14ac:dyDescent="0.2">
      <c r="A33" s="55" t="s">
        <v>101</v>
      </c>
      <c r="B33" s="56" t="s">
        <v>496</v>
      </c>
      <c r="C33" s="57" t="s">
        <v>497</v>
      </c>
      <c r="D33" s="77">
        <v>75727564</v>
      </c>
      <c r="E33" s="78">
        <v>22652000</v>
      </c>
      <c r="F33" s="79">
        <f t="shared" si="0"/>
        <v>98379564</v>
      </c>
      <c r="G33" s="77">
        <v>77868529</v>
      </c>
      <c r="H33" s="78">
        <v>22652000</v>
      </c>
      <c r="I33" s="79">
        <f t="shared" si="1"/>
        <v>100520529</v>
      </c>
      <c r="J33" s="77">
        <v>11306392</v>
      </c>
      <c r="K33" s="78">
        <v>0</v>
      </c>
      <c r="L33" s="78">
        <f t="shared" si="2"/>
        <v>11306392</v>
      </c>
      <c r="M33" s="95">
        <f t="shared" si="3"/>
        <v>0.11492622593854959</v>
      </c>
      <c r="N33" s="77">
        <v>11315617</v>
      </c>
      <c r="O33" s="78">
        <v>0</v>
      </c>
      <c r="P33" s="78">
        <f t="shared" si="4"/>
        <v>11315617</v>
      </c>
      <c r="Q33" s="95">
        <f t="shared" si="5"/>
        <v>0.11501999541286848</v>
      </c>
      <c r="R33" s="77">
        <v>10083940</v>
      </c>
      <c r="S33" s="78">
        <v>0</v>
      </c>
      <c r="T33" s="78">
        <f t="shared" si="6"/>
        <v>10083940</v>
      </c>
      <c r="U33" s="95">
        <f t="shared" si="7"/>
        <v>0.10031721977905628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32705949</v>
      </c>
      <c r="AA33" s="78">
        <f t="shared" si="11"/>
        <v>0</v>
      </c>
      <c r="AB33" s="78">
        <f t="shared" si="12"/>
        <v>32705949</v>
      </c>
      <c r="AC33" s="95">
        <f t="shared" si="13"/>
        <v>0.3253658663097565</v>
      </c>
      <c r="AD33" s="77">
        <v>10269603</v>
      </c>
      <c r="AE33" s="78">
        <v>2462646</v>
      </c>
      <c r="AF33" s="78">
        <f t="shared" si="14"/>
        <v>12732249</v>
      </c>
      <c r="AG33" s="78">
        <v>91764937</v>
      </c>
      <c r="AH33" s="78">
        <v>81461797</v>
      </c>
      <c r="AI33" s="79">
        <v>43021593</v>
      </c>
      <c r="AJ33" s="114">
        <f t="shared" si="15"/>
        <v>0.52811986212383699</v>
      </c>
      <c r="AK33" s="115">
        <f t="shared" si="16"/>
        <v>-0.2080000948771894</v>
      </c>
    </row>
    <row r="34" spans="1:37" x14ac:dyDescent="0.2">
      <c r="A34" s="55" t="s">
        <v>101</v>
      </c>
      <c r="B34" s="56" t="s">
        <v>498</v>
      </c>
      <c r="C34" s="57" t="s">
        <v>499</v>
      </c>
      <c r="D34" s="77">
        <v>240391882</v>
      </c>
      <c r="E34" s="78">
        <v>33458450</v>
      </c>
      <c r="F34" s="79">
        <f t="shared" si="0"/>
        <v>273850332</v>
      </c>
      <c r="G34" s="77">
        <v>263591848</v>
      </c>
      <c r="H34" s="78">
        <v>34458450</v>
      </c>
      <c r="I34" s="79">
        <f t="shared" si="1"/>
        <v>298050298</v>
      </c>
      <c r="J34" s="77">
        <v>38566049</v>
      </c>
      <c r="K34" s="78">
        <v>4284101</v>
      </c>
      <c r="L34" s="78">
        <f t="shared" si="2"/>
        <v>42850150</v>
      </c>
      <c r="M34" s="95">
        <f t="shared" si="3"/>
        <v>0.15647287949974076</v>
      </c>
      <c r="N34" s="77">
        <v>66323001</v>
      </c>
      <c r="O34" s="78">
        <v>7587726</v>
      </c>
      <c r="P34" s="78">
        <f t="shared" si="4"/>
        <v>73910727</v>
      </c>
      <c r="Q34" s="95">
        <f t="shared" si="5"/>
        <v>0.2698946043271549</v>
      </c>
      <c r="R34" s="77">
        <v>62431359</v>
      </c>
      <c r="S34" s="78">
        <v>3682437</v>
      </c>
      <c r="T34" s="78">
        <f t="shared" si="6"/>
        <v>66113796</v>
      </c>
      <c r="U34" s="95">
        <f t="shared" si="7"/>
        <v>0.22182093574018169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167320409</v>
      </c>
      <c r="AA34" s="78">
        <f t="shared" si="11"/>
        <v>15554264</v>
      </c>
      <c r="AB34" s="78">
        <f t="shared" si="12"/>
        <v>182874673</v>
      </c>
      <c r="AC34" s="95">
        <f t="shared" si="13"/>
        <v>0.6135698377996589</v>
      </c>
      <c r="AD34" s="77">
        <v>48768985</v>
      </c>
      <c r="AE34" s="78">
        <v>5945649</v>
      </c>
      <c r="AF34" s="78">
        <f t="shared" si="14"/>
        <v>54714634</v>
      </c>
      <c r="AG34" s="78">
        <v>286547080</v>
      </c>
      <c r="AH34" s="78">
        <v>291569008</v>
      </c>
      <c r="AI34" s="79">
        <v>139826592</v>
      </c>
      <c r="AJ34" s="114">
        <f t="shared" si="15"/>
        <v>0.47956603124293651</v>
      </c>
      <c r="AK34" s="115">
        <f t="shared" si="16"/>
        <v>0.20833844927117662</v>
      </c>
    </row>
    <row r="35" spans="1:37" x14ac:dyDescent="0.2">
      <c r="A35" s="55" t="s">
        <v>101</v>
      </c>
      <c r="B35" s="56" t="s">
        <v>500</v>
      </c>
      <c r="C35" s="57" t="s">
        <v>501</v>
      </c>
      <c r="D35" s="77">
        <v>136915739</v>
      </c>
      <c r="E35" s="78">
        <v>39750000</v>
      </c>
      <c r="F35" s="79">
        <f t="shared" si="0"/>
        <v>176665739</v>
      </c>
      <c r="G35" s="77">
        <v>143589872</v>
      </c>
      <c r="H35" s="78">
        <v>48650000</v>
      </c>
      <c r="I35" s="79">
        <f t="shared" si="1"/>
        <v>192239872</v>
      </c>
      <c r="J35" s="77">
        <v>9493936</v>
      </c>
      <c r="K35" s="78">
        <v>13668630</v>
      </c>
      <c r="L35" s="78">
        <f t="shared" si="2"/>
        <v>23162566</v>
      </c>
      <c r="M35" s="95">
        <f t="shared" si="3"/>
        <v>0.1311095525997828</v>
      </c>
      <c r="N35" s="77">
        <v>19302459</v>
      </c>
      <c r="O35" s="78">
        <v>28347386</v>
      </c>
      <c r="P35" s="78">
        <f t="shared" si="4"/>
        <v>47649845</v>
      </c>
      <c r="Q35" s="95">
        <f t="shared" si="5"/>
        <v>0.26971752004501565</v>
      </c>
      <c r="R35" s="77">
        <v>26945678</v>
      </c>
      <c r="S35" s="78">
        <v>10211082</v>
      </c>
      <c r="T35" s="78">
        <f t="shared" si="6"/>
        <v>37156760</v>
      </c>
      <c r="U35" s="95">
        <f t="shared" si="7"/>
        <v>0.19328331637673998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55742073</v>
      </c>
      <c r="AA35" s="78">
        <f t="shared" si="11"/>
        <v>52227098</v>
      </c>
      <c r="AB35" s="78">
        <f t="shared" si="12"/>
        <v>107969171</v>
      </c>
      <c r="AC35" s="95">
        <f t="shared" si="13"/>
        <v>0.56163775951744288</v>
      </c>
      <c r="AD35" s="77">
        <v>14372752</v>
      </c>
      <c r="AE35" s="78">
        <v>8427108</v>
      </c>
      <c r="AF35" s="78">
        <f t="shared" si="14"/>
        <v>22799860</v>
      </c>
      <c r="AG35" s="78">
        <v>157230303</v>
      </c>
      <c r="AH35" s="78">
        <v>231709972</v>
      </c>
      <c r="AI35" s="79">
        <v>111118408</v>
      </c>
      <c r="AJ35" s="114">
        <f t="shared" si="15"/>
        <v>0.47955816075106167</v>
      </c>
      <c r="AK35" s="115">
        <f t="shared" si="16"/>
        <v>0.62969246302389581</v>
      </c>
    </row>
    <row r="36" spans="1:37" x14ac:dyDescent="0.2">
      <c r="A36" s="55" t="s">
        <v>101</v>
      </c>
      <c r="B36" s="56" t="s">
        <v>502</v>
      </c>
      <c r="C36" s="57" t="s">
        <v>503</v>
      </c>
      <c r="D36" s="77">
        <v>1016098337</v>
      </c>
      <c r="E36" s="78">
        <v>86374465</v>
      </c>
      <c r="F36" s="79">
        <f t="shared" si="0"/>
        <v>1102472802</v>
      </c>
      <c r="G36" s="77">
        <v>1016098337</v>
      </c>
      <c r="H36" s="78">
        <v>99712982</v>
      </c>
      <c r="I36" s="79">
        <f t="shared" si="1"/>
        <v>1115811319</v>
      </c>
      <c r="J36" s="77">
        <v>190684190</v>
      </c>
      <c r="K36" s="78">
        <v>12066997</v>
      </c>
      <c r="L36" s="78">
        <f t="shared" si="2"/>
        <v>202751187</v>
      </c>
      <c r="M36" s="95">
        <f t="shared" si="3"/>
        <v>0.183905840245844</v>
      </c>
      <c r="N36" s="77">
        <v>222744085</v>
      </c>
      <c r="O36" s="78">
        <v>19191247</v>
      </c>
      <c r="P36" s="78">
        <f t="shared" si="4"/>
        <v>241935332</v>
      </c>
      <c r="Q36" s="95">
        <f t="shared" si="5"/>
        <v>0.2194478916496663</v>
      </c>
      <c r="R36" s="77">
        <v>172437139</v>
      </c>
      <c r="S36" s="78">
        <v>10777049</v>
      </c>
      <c r="T36" s="78">
        <f t="shared" si="6"/>
        <v>183214188</v>
      </c>
      <c r="U36" s="95">
        <f t="shared" si="7"/>
        <v>0.16419818017637441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f t="shared" si="10"/>
        <v>585865414</v>
      </c>
      <c r="AA36" s="78">
        <f t="shared" si="11"/>
        <v>42035293</v>
      </c>
      <c r="AB36" s="78">
        <f t="shared" si="12"/>
        <v>627900707</v>
      </c>
      <c r="AC36" s="95">
        <f t="shared" si="13"/>
        <v>0.56273018234187677</v>
      </c>
      <c r="AD36" s="77">
        <v>175209254</v>
      </c>
      <c r="AE36" s="78">
        <v>11573444</v>
      </c>
      <c r="AF36" s="78">
        <f t="shared" si="14"/>
        <v>186782698</v>
      </c>
      <c r="AG36" s="78">
        <v>1090870377</v>
      </c>
      <c r="AH36" s="78">
        <v>1084832609</v>
      </c>
      <c r="AI36" s="79">
        <v>604588467</v>
      </c>
      <c r="AJ36" s="114">
        <f t="shared" si="15"/>
        <v>0.55731037395466054</v>
      </c>
      <c r="AK36" s="115">
        <f t="shared" si="16"/>
        <v>-1.9105142169003275E-2</v>
      </c>
    </row>
    <row r="37" spans="1:37" x14ac:dyDescent="0.2">
      <c r="A37" s="55" t="s">
        <v>116</v>
      </c>
      <c r="B37" s="56" t="s">
        <v>504</v>
      </c>
      <c r="C37" s="57" t="s">
        <v>505</v>
      </c>
      <c r="D37" s="77">
        <v>99882243</v>
      </c>
      <c r="E37" s="78">
        <v>3296217</v>
      </c>
      <c r="F37" s="79">
        <f t="shared" si="0"/>
        <v>103178460</v>
      </c>
      <c r="G37" s="77">
        <v>97259872</v>
      </c>
      <c r="H37" s="78">
        <v>2558521</v>
      </c>
      <c r="I37" s="79">
        <f t="shared" si="1"/>
        <v>99818393</v>
      </c>
      <c r="J37" s="77">
        <v>19827911</v>
      </c>
      <c r="K37" s="78">
        <v>299261</v>
      </c>
      <c r="L37" s="78">
        <f t="shared" si="2"/>
        <v>20127172</v>
      </c>
      <c r="M37" s="95">
        <f t="shared" si="3"/>
        <v>0.19507145192901695</v>
      </c>
      <c r="N37" s="77">
        <v>25770621</v>
      </c>
      <c r="O37" s="78">
        <v>57939</v>
      </c>
      <c r="P37" s="78">
        <f t="shared" si="4"/>
        <v>25828560</v>
      </c>
      <c r="Q37" s="95">
        <f t="shared" si="5"/>
        <v>0.25032899308634765</v>
      </c>
      <c r="R37" s="77">
        <v>16711242</v>
      </c>
      <c r="S37" s="78">
        <v>181895</v>
      </c>
      <c r="T37" s="78">
        <f t="shared" si="6"/>
        <v>16893137</v>
      </c>
      <c r="U37" s="95">
        <f t="shared" si="7"/>
        <v>0.16923871936107004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62309774</v>
      </c>
      <c r="AA37" s="78">
        <f t="shared" si="11"/>
        <v>539095</v>
      </c>
      <c r="AB37" s="78">
        <f t="shared" si="12"/>
        <v>62848869</v>
      </c>
      <c r="AC37" s="95">
        <f t="shared" si="13"/>
        <v>0.62963214605147966</v>
      </c>
      <c r="AD37" s="77">
        <v>21710078</v>
      </c>
      <c r="AE37" s="78">
        <v>-40505</v>
      </c>
      <c r="AF37" s="78">
        <f t="shared" si="14"/>
        <v>21669573</v>
      </c>
      <c r="AG37" s="78">
        <v>92611989</v>
      </c>
      <c r="AH37" s="78">
        <v>96939885</v>
      </c>
      <c r="AI37" s="79">
        <v>52687921</v>
      </c>
      <c r="AJ37" s="114">
        <f t="shared" si="15"/>
        <v>0.54351128021247397</v>
      </c>
      <c r="AK37" s="115">
        <f t="shared" si="16"/>
        <v>-0.2204213253302223</v>
      </c>
    </row>
    <row r="38" spans="1:37" ht="16.5" x14ac:dyDescent="0.3">
      <c r="A38" s="58" t="s">
        <v>0</v>
      </c>
      <c r="B38" s="59" t="s">
        <v>506</v>
      </c>
      <c r="C38" s="60" t="s">
        <v>0</v>
      </c>
      <c r="D38" s="80">
        <f>SUM(D32:D37)</f>
        <v>1950158093</v>
      </c>
      <c r="E38" s="81">
        <f>SUM(E32:E37)</f>
        <v>260584536</v>
      </c>
      <c r="F38" s="82">
        <f t="shared" si="0"/>
        <v>2210742629</v>
      </c>
      <c r="G38" s="80">
        <f>SUM(G32:G37)</f>
        <v>1979550786</v>
      </c>
      <c r="H38" s="81">
        <f>SUM(H32:H37)</f>
        <v>283085357</v>
      </c>
      <c r="I38" s="82">
        <f t="shared" si="1"/>
        <v>2262636143</v>
      </c>
      <c r="J38" s="80">
        <f>SUM(J32:J37)</f>
        <v>315835605</v>
      </c>
      <c r="K38" s="81">
        <f>SUM(K32:K37)</f>
        <v>40152011</v>
      </c>
      <c r="L38" s="81">
        <f t="shared" si="2"/>
        <v>355987616</v>
      </c>
      <c r="M38" s="96">
        <f t="shared" si="3"/>
        <v>0.16102625938010082</v>
      </c>
      <c r="N38" s="80">
        <f>SUM(N32:N37)</f>
        <v>393645620</v>
      </c>
      <c r="O38" s="81">
        <f>SUM(O32:O37)</f>
        <v>55184298</v>
      </c>
      <c r="P38" s="81">
        <f t="shared" si="4"/>
        <v>448829918</v>
      </c>
      <c r="Q38" s="96">
        <f t="shared" si="5"/>
        <v>0.20302223882253639</v>
      </c>
      <c r="R38" s="80">
        <f>SUM(R32:R37)</f>
        <v>322867258</v>
      </c>
      <c r="S38" s="81">
        <f>SUM(S32:S37)</f>
        <v>24852463</v>
      </c>
      <c r="T38" s="81">
        <f t="shared" si="6"/>
        <v>347719721</v>
      </c>
      <c r="U38" s="96">
        <f t="shared" si="7"/>
        <v>0.15367902703921404</v>
      </c>
      <c r="V38" s="80">
        <f>SUM(V32:V37)</f>
        <v>0</v>
      </c>
      <c r="W38" s="81">
        <f>SUM(W32:W37)</f>
        <v>0</v>
      </c>
      <c r="X38" s="81">
        <f t="shared" si="8"/>
        <v>0</v>
      </c>
      <c r="Y38" s="96">
        <f t="shared" si="9"/>
        <v>0</v>
      </c>
      <c r="Z38" s="80">
        <f t="shared" si="10"/>
        <v>1032348483</v>
      </c>
      <c r="AA38" s="81">
        <f t="shared" si="11"/>
        <v>120188772</v>
      </c>
      <c r="AB38" s="81">
        <f t="shared" si="12"/>
        <v>1152537255</v>
      </c>
      <c r="AC38" s="96">
        <f t="shared" si="13"/>
        <v>0.50937808032707621</v>
      </c>
      <c r="AD38" s="80">
        <f>SUM(AD32:AD37)</f>
        <v>308377654</v>
      </c>
      <c r="AE38" s="81">
        <f>SUM(AE32:AE37)</f>
        <v>28500646</v>
      </c>
      <c r="AF38" s="81">
        <f t="shared" si="14"/>
        <v>336878300</v>
      </c>
      <c r="AG38" s="81">
        <f>SUM(AG32:AG37)</f>
        <v>2117854760</v>
      </c>
      <c r="AH38" s="81">
        <f>SUM(AH32:AH37)</f>
        <v>2185343345</v>
      </c>
      <c r="AI38" s="82">
        <f>SUM(AI32:AI37)</f>
        <v>1100514435</v>
      </c>
      <c r="AJ38" s="116">
        <f t="shared" si="15"/>
        <v>0.50358880105405135</v>
      </c>
      <c r="AK38" s="117">
        <f t="shared" si="16"/>
        <v>3.2182010536148997E-2</v>
      </c>
    </row>
    <row r="39" spans="1:37" x14ac:dyDescent="0.2">
      <c r="A39" s="55" t="s">
        <v>101</v>
      </c>
      <c r="B39" s="56" t="s">
        <v>83</v>
      </c>
      <c r="C39" s="57" t="s">
        <v>84</v>
      </c>
      <c r="D39" s="77">
        <v>2928504730</v>
      </c>
      <c r="E39" s="78">
        <v>613729000</v>
      </c>
      <c r="F39" s="79">
        <f t="shared" si="0"/>
        <v>3542233730</v>
      </c>
      <c r="G39" s="77">
        <v>3196464991</v>
      </c>
      <c r="H39" s="78">
        <v>621517579</v>
      </c>
      <c r="I39" s="79">
        <f t="shared" si="1"/>
        <v>3817982570</v>
      </c>
      <c r="J39" s="77">
        <v>664058237</v>
      </c>
      <c r="K39" s="78">
        <v>41782642</v>
      </c>
      <c r="L39" s="78">
        <f t="shared" si="2"/>
        <v>705840879</v>
      </c>
      <c r="M39" s="95">
        <f t="shared" si="3"/>
        <v>0.1992643435756567</v>
      </c>
      <c r="N39" s="77">
        <v>694330734</v>
      </c>
      <c r="O39" s="78">
        <v>186906828</v>
      </c>
      <c r="P39" s="78">
        <f t="shared" si="4"/>
        <v>881237562</v>
      </c>
      <c r="Q39" s="95">
        <f t="shared" si="5"/>
        <v>0.2487801848129316</v>
      </c>
      <c r="R39" s="77">
        <v>774374366</v>
      </c>
      <c r="S39" s="78">
        <v>109834343</v>
      </c>
      <c r="T39" s="78">
        <f t="shared" si="6"/>
        <v>884208709</v>
      </c>
      <c r="U39" s="95">
        <f t="shared" si="7"/>
        <v>0.23159055673740281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f t="shared" si="10"/>
        <v>2132763337</v>
      </c>
      <c r="AA39" s="78">
        <f t="shared" si="11"/>
        <v>338523813</v>
      </c>
      <c r="AB39" s="78">
        <f t="shared" si="12"/>
        <v>2471287150</v>
      </c>
      <c r="AC39" s="95">
        <f t="shared" si="13"/>
        <v>0.64727565008239418</v>
      </c>
      <c r="AD39" s="77">
        <v>550853310</v>
      </c>
      <c r="AE39" s="78">
        <v>51499694</v>
      </c>
      <c r="AF39" s="78">
        <f t="shared" si="14"/>
        <v>602353004</v>
      </c>
      <c r="AG39" s="78">
        <v>2940725382</v>
      </c>
      <c r="AH39" s="78">
        <v>2999649897</v>
      </c>
      <c r="AI39" s="79">
        <v>1971464615</v>
      </c>
      <c r="AJ39" s="114">
        <f t="shared" si="15"/>
        <v>0.65723157124826292</v>
      </c>
      <c r="AK39" s="115">
        <f t="shared" si="16"/>
        <v>0.4679244614508471</v>
      </c>
    </row>
    <row r="40" spans="1:37" x14ac:dyDescent="0.2">
      <c r="A40" s="55" t="s">
        <v>101</v>
      </c>
      <c r="B40" s="56" t="s">
        <v>507</v>
      </c>
      <c r="C40" s="57" t="s">
        <v>508</v>
      </c>
      <c r="D40" s="77">
        <v>258948316</v>
      </c>
      <c r="E40" s="78">
        <v>30602003</v>
      </c>
      <c r="F40" s="79">
        <f t="shared" si="0"/>
        <v>289550319</v>
      </c>
      <c r="G40" s="77">
        <v>291748626</v>
      </c>
      <c r="H40" s="78">
        <v>40349241</v>
      </c>
      <c r="I40" s="79">
        <f t="shared" si="1"/>
        <v>332097867</v>
      </c>
      <c r="J40" s="77">
        <v>45453602</v>
      </c>
      <c r="K40" s="78">
        <v>7386798</v>
      </c>
      <c r="L40" s="78">
        <f t="shared" si="2"/>
        <v>52840400</v>
      </c>
      <c r="M40" s="95">
        <f t="shared" si="3"/>
        <v>0.18249125120114271</v>
      </c>
      <c r="N40" s="77">
        <v>50137894</v>
      </c>
      <c r="O40" s="78">
        <v>5642363</v>
      </c>
      <c r="P40" s="78">
        <f t="shared" si="4"/>
        <v>55780257</v>
      </c>
      <c r="Q40" s="95">
        <f t="shared" si="5"/>
        <v>0.19264443290079747</v>
      </c>
      <c r="R40" s="77">
        <v>51310099</v>
      </c>
      <c r="S40" s="78">
        <v>5505382</v>
      </c>
      <c r="T40" s="78">
        <f t="shared" si="6"/>
        <v>56815481</v>
      </c>
      <c r="U40" s="95">
        <f t="shared" si="7"/>
        <v>0.17108053572653631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f t="shared" si="10"/>
        <v>146901595</v>
      </c>
      <c r="AA40" s="78">
        <f t="shared" si="11"/>
        <v>18534543</v>
      </c>
      <c r="AB40" s="78">
        <f t="shared" si="12"/>
        <v>165436138</v>
      </c>
      <c r="AC40" s="95">
        <f t="shared" si="13"/>
        <v>0.49815477435752398</v>
      </c>
      <c r="AD40" s="77">
        <v>49116057</v>
      </c>
      <c r="AE40" s="78">
        <v>4111282</v>
      </c>
      <c r="AF40" s="78">
        <f t="shared" si="14"/>
        <v>53227339</v>
      </c>
      <c r="AG40" s="78">
        <v>304006027</v>
      </c>
      <c r="AH40" s="78">
        <v>338047194</v>
      </c>
      <c r="AI40" s="79">
        <v>153592429</v>
      </c>
      <c r="AJ40" s="114">
        <f t="shared" si="15"/>
        <v>0.45435203050376449</v>
      </c>
      <c r="AK40" s="115">
        <f t="shared" si="16"/>
        <v>6.7411635963992023E-2</v>
      </c>
    </row>
    <row r="41" spans="1:37" x14ac:dyDescent="0.2">
      <c r="A41" s="55" t="s">
        <v>101</v>
      </c>
      <c r="B41" s="56" t="s">
        <v>509</v>
      </c>
      <c r="C41" s="57" t="s">
        <v>510</v>
      </c>
      <c r="D41" s="77">
        <v>164908066</v>
      </c>
      <c r="E41" s="78">
        <v>42258000</v>
      </c>
      <c r="F41" s="79">
        <f t="shared" si="0"/>
        <v>207166066</v>
      </c>
      <c r="G41" s="77">
        <v>186482375</v>
      </c>
      <c r="H41" s="78">
        <v>93924306</v>
      </c>
      <c r="I41" s="79">
        <f t="shared" si="1"/>
        <v>280406681</v>
      </c>
      <c r="J41" s="77">
        <v>33147131</v>
      </c>
      <c r="K41" s="78">
        <v>18459252</v>
      </c>
      <c r="L41" s="78">
        <f t="shared" si="2"/>
        <v>51606383</v>
      </c>
      <c r="M41" s="95">
        <f t="shared" si="3"/>
        <v>0.24910635219573074</v>
      </c>
      <c r="N41" s="77">
        <v>41549993</v>
      </c>
      <c r="O41" s="78">
        <v>19879242</v>
      </c>
      <c r="P41" s="78">
        <f t="shared" si="4"/>
        <v>61429235</v>
      </c>
      <c r="Q41" s="95">
        <f t="shared" si="5"/>
        <v>0.29652170447644643</v>
      </c>
      <c r="R41" s="77">
        <v>58080563</v>
      </c>
      <c r="S41" s="78">
        <v>7106697</v>
      </c>
      <c r="T41" s="78">
        <f t="shared" si="6"/>
        <v>65187260</v>
      </c>
      <c r="U41" s="95">
        <f t="shared" si="7"/>
        <v>0.23247399016145412</v>
      </c>
      <c r="V41" s="77">
        <v>0</v>
      </c>
      <c r="W41" s="78">
        <v>0</v>
      </c>
      <c r="X41" s="78">
        <f t="shared" si="8"/>
        <v>0</v>
      </c>
      <c r="Y41" s="95">
        <f t="shared" si="9"/>
        <v>0</v>
      </c>
      <c r="Z41" s="77">
        <f t="shared" si="10"/>
        <v>132777687</v>
      </c>
      <c r="AA41" s="78">
        <f t="shared" si="11"/>
        <v>45445191</v>
      </c>
      <c r="AB41" s="78">
        <f t="shared" si="12"/>
        <v>178222878</v>
      </c>
      <c r="AC41" s="95">
        <f t="shared" si="13"/>
        <v>0.63558713139220813</v>
      </c>
      <c r="AD41" s="77">
        <v>32110585</v>
      </c>
      <c r="AE41" s="78">
        <v>4173019</v>
      </c>
      <c r="AF41" s="78">
        <f t="shared" si="14"/>
        <v>36283604</v>
      </c>
      <c r="AG41" s="78">
        <v>232930719</v>
      </c>
      <c r="AH41" s="78">
        <v>260943975</v>
      </c>
      <c r="AI41" s="79">
        <v>141795517</v>
      </c>
      <c r="AJ41" s="114">
        <f t="shared" si="15"/>
        <v>0.54339448534881862</v>
      </c>
      <c r="AK41" s="115">
        <f t="shared" si="16"/>
        <v>0.79660377728739395</v>
      </c>
    </row>
    <row r="42" spans="1:37" x14ac:dyDescent="0.2">
      <c r="A42" s="55" t="s">
        <v>101</v>
      </c>
      <c r="B42" s="56" t="s">
        <v>511</v>
      </c>
      <c r="C42" s="57" t="s">
        <v>512</v>
      </c>
      <c r="D42" s="77">
        <v>565438074</v>
      </c>
      <c r="E42" s="78">
        <v>90011001</v>
      </c>
      <c r="F42" s="79">
        <f t="shared" si="0"/>
        <v>655449075</v>
      </c>
      <c r="G42" s="77">
        <v>565438074</v>
      </c>
      <c r="H42" s="78">
        <v>90011001</v>
      </c>
      <c r="I42" s="79">
        <f t="shared" si="1"/>
        <v>655449075</v>
      </c>
      <c r="J42" s="77">
        <v>61188845</v>
      </c>
      <c r="K42" s="78">
        <v>2476737</v>
      </c>
      <c r="L42" s="78">
        <f t="shared" si="2"/>
        <v>63665582</v>
      </c>
      <c r="M42" s="95">
        <f t="shared" si="3"/>
        <v>9.7132766569241094E-2</v>
      </c>
      <c r="N42" s="77">
        <v>66395468</v>
      </c>
      <c r="O42" s="78">
        <v>18056720</v>
      </c>
      <c r="P42" s="78">
        <f t="shared" si="4"/>
        <v>84452188</v>
      </c>
      <c r="Q42" s="95">
        <f t="shared" si="5"/>
        <v>0.12884629976783474</v>
      </c>
      <c r="R42" s="77">
        <v>63858098</v>
      </c>
      <c r="S42" s="78">
        <v>7338835</v>
      </c>
      <c r="T42" s="78">
        <f t="shared" si="6"/>
        <v>71196933</v>
      </c>
      <c r="U42" s="95">
        <f t="shared" si="7"/>
        <v>0.10862313445174974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f t="shared" si="10"/>
        <v>191442411</v>
      </c>
      <c r="AA42" s="78">
        <f t="shared" si="11"/>
        <v>27872292</v>
      </c>
      <c r="AB42" s="78">
        <f t="shared" si="12"/>
        <v>219314703</v>
      </c>
      <c r="AC42" s="95">
        <f t="shared" si="13"/>
        <v>0.33460220078882558</v>
      </c>
      <c r="AD42" s="77">
        <v>99627441</v>
      </c>
      <c r="AE42" s="78">
        <v>19343668</v>
      </c>
      <c r="AF42" s="78">
        <f t="shared" si="14"/>
        <v>118971109</v>
      </c>
      <c r="AG42" s="78">
        <v>586187095</v>
      </c>
      <c r="AH42" s="78">
        <v>592046686</v>
      </c>
      <c r="AI42" s="79">
        <v>303373028</v>
      </c>
      <c r="AJ42" s="114">
        <f t="shared" si="15"/>
        <v>0.51241402945712966</v>
      </c>
      <c r="AK42" s="115">
        <f t="shared" si="16"/>
        <v>-0.4015611554902796</v>
      </c>
    </row>
    <row r="43" spans="1:37" x14ac:dyDescent="0.2">
      <c r="A43" s="55" t="s">
        <v>116</v>
      </c>
      <c r="B43" s="56" t="s">
        <v>513</v>
      </c>
      <c r="C43" s="57" t="s">
        <v>514</v>
      </c>
      <c r="D43" s="77">
        <v>178793809</v>
      </c>
      <c r="E43" s="78">
        <v>10717400</v>
      </c>
      <c r="F43" s="79">
        <f t="shared" si="0"/>
        <v>189511209</v>
      </c>
      <c r="G43" s="77">
        <v>184486365</v>
      </c>
      <c r="H43" s="78">
        <v>4742400</v>
      </c>
      <c r="I43" s="79">
        <f t="shared" si="1"/>
        <v>189228765</v>
      </c>
      <c r="J43" s="77">
        <v>24132207</v>
      </c>
      <c r="K43" s="78">
        <v>-10451296</v>
      </c>
      <c r="L43" s="78">
        <f t="shared" si="2"/>
        <v>13680911</v>
      </c>
      <c r="M43" s="95">
        <f t="shared" si="3"/>
        <v>7.2190510905347033E-2</v>
      </c>
      <c r="N43" s="77">
        <v>40732205</v>
      </c>
      <c r="O43" s="78">
        <v>5999</v>
      </c>
      <c r="P43" s="78">
        <f t="shared" si="4"/>
        <v>40738204</v>
      </c>
      <c r="Q43" s="95">
        <f t="shared" si="5"/>
        <v>0.21496461457327307</v>
      </c>
      <c r="R43" s="77">
        <v>29684310</v>
      </c>
      <c r="S43" s="78">
        <v>31700</v>
      </c>
      <c r="T43" s="78">
        <f t="shared" si="6"/>
        <v>29716010</v>
      </c>
      <c r="U43" s="95">
        <f t="shared" si="7"/>
        <v>0.15703748846006579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f t="shared" si="10"/>
        <v>94548722</v>
      </c>
      <c r="AA43" s="78">
        <f t="shared" si="11"/>
        <v>-10413597</v>
      </c>
      <c r="AB43" s="78">
        <f t="shared" si="12"/>
        <v>84135125</v>
      </c>
      <c r="AC43" s="95">
        <f t="shared" si="13"/>
        <v>0.44462122341706345</v>
      </c>
      <c r="AD43" s="77">
        <v>26081965</v>
      </c>
      <c r="AE43" s="78">
        <v>296504</v>
      </c>
      <c r="AF43" s="78">
        <f t="shared" si="14"/>
        <v>26378469</v>
      </c>
      <c r="AG43" s="78">
        <v>188132844</v>
      </c>
      <c r="AH43" s="78">
        <v>197777810</v>
      </c>
      <c r="AI43" s="79">
        <v>95134742</v>
      </c>
      <c r="AJ43" s="114">
        <f t="shared" si="15"/>
        <v>0.48101828005881953</v>
      </c>
      <c r="AK43" s="115">
        <f t="shared" si="16"/>
        <v>0.12652519750103774</v>
      </c>
    </row>
    <row r="44" spans="1:37" ht="16.5" x14ac:dyDescent="0.3">
      <c r="A44" s="58" t="s">
        <v>0</v>
      </c>
      <c r="B44" s="59" t="s">
        <v>515</v>
      </c>
      <c r="C44" s="60" t="s">
        <v>0</v>
      </c>
      <c r="D44" s="80">
        <f>SUM(D39:D43)</f>
        <v>4096592995</v>
      </c>
      <c r="E44" s="81">
        <f>SUM(E39:E43)</f>
        <v>787317404</v>
      </c>
      <c r="F44" s="82">
        <f t="shared" si="0"/>
        <v>4883910399</v>
      </c>
      <c r="G44" s="80">
        <f>SUM(G39:G43)</f>
        <v>4424620431</v>
      </c>
      <c r="H44" s="81">
        <f>SUM(H39:H43)</f>
        <v>850544527</v>
      </c>
      <c r="I44" s="82">
        <f t="shared" si="1"/>
        <v>5275164958</v>
      </c>
      <c r="J44" s="80">
        <f>SUM(J39:J43)</f>
        <v>827980022</v>
      </c>
      <c r="K44" s="81">
        <f>SUM(K39:K43)</f>
        <v>59654133</v>
      </c>
      <c r="L44" s="81">
        <f t="shared" si="2"/>
        <v>887634155</v>
      </c>
      <c r="M44" s="96">
        <f t="shared" si="3"/>
        <v>0.18174660927066694</v>
      </c>
      <c r="N44" s="80">
        <f>SUM(N39:N43)</f>
        <v>893146294</v>
      </c>
      <c r="O44" s="81">
        <f>SUM(O39:O43)</f>
        <v>230491152</v>
      </c>
      <c r="P44" s="81">
        <f t="shared" si="4"/>
        <v>1123637446</v>
      </c>
      <c r="Q44" s="96">
        <f t="shared" si="5"/>
        <v>0.2300692179426693</v>
      </c>
      <c r="R44" s="80">
        <f>SUM(R39:R43)</f>
        <v>977307436</v>
      </c>
      <c r="S44" s="81">
        <f>SUM(S39:S43)</f>
        <v>129816957</v>
      </c>
      <c r="T44" s="81">
        <f t="shared" si="6"/>
        <v>1107124393</v>
      </c>
      <c r="U44" s="96">
        <f t="shared" si="7"/>
        <v>0.20987483838225784</v>
      </c>
      <c r="V44" s="80">
        <f>SUM(V39:V43)</f>
        <v>0</v>
      </c>
      <c r="W44" s="81">
        <f>SUM(W39:W43)</f>
        <v>0</v>
      </c>
      <c r="X44" s="81">
        <f t="shared" si="8"/>
        <v>0</v>
      </c>
      <c r="Y44" s="96">
        <f t="shared" si="9"/>
        <v>0</v>
      </c>
      <c r="Z44" s="80">
        <f t="shared" si="10"/>
        <v>2698433752</v>
      </c>
      <c r="AA44" s="81">
        <f t="shared" si="11"/>
        <v>419962242</v>
      </c>
      <c r="AB44" s="81">
        <f t="shared" si="12"/>
        <v>3118395994</v>
      </c>
      <c r="AC44" s="96">
        <f t="shared" si="13"/>
        <v>0.59114663121023869</v>
      </c>
      <c r="AD44" s="80">
        <f>SUM(AD39:AD43)</f>
        <v>757789358</v>
      </c>
      <c r="AE44" s="81">
        <f>SUM(AE39:AE43)</f>
        <v>79424167</v>
      </c>
      <c r="AF44" s="81">
        <f t="shared" si="14"/>
        <v>837213525</v>
      </c>
      <c r="AG44" s="81">
        <f>SUM(AG39:AG43)</f>
        <v>4251982067</v>
      </c>
      <c r="AH44" s="81">
        <f>SUM(AH39:AH43)</f>
        <v>4388465562</v>
      </c>
      <c r="AI44" s="82">
        <f>SUM(AI39:AI43)</f>
        <v>2665360331</v>
      </c>
      <c r="AJ44" s="116">
        <f t="shared" si="15"/>
        <v>0.60735587264932034</v>
      </c>
      <c r="AK44" s="117">
        <f t="shared" si="16"/>
        <v>0.3223919107135782</v>
      </c>
    </row>
    <row r="45" spans="1:37" ht="16.5" x14ac:dyDescent="0.3">
      <c r="A45" s="61" t="s">
        <v>0</v>
      </c>
      <c r="B45" s="62" t="s">
        <v>516</v>
      </c>
      <c r="C45" s="63" t="s">
        <v>0</v>
      </c>
      <c r="D45" s="83">
        <f>SUM(D9:D12,D14:D20,D22:D30,D32:D37,D39:D43)</f>
        <v>10453177217</v>
      </c>
      <c r="E45" s="84">
        <f>SUM(E9:E12,E14:E20,E22:E30,E32:E37,E39:E43)</f>
        <v>1859580632</v>
      </c>
      <c r="F45" s="85">
        <f t="shared" si="0"/>
        <v>12312757849</v>
      </c>
      <c r="G45" s="83">
        <f>SUM(G9:G12,G14:G20,G22:G30,G32:G37,G39:G43)</f>
        <v>11370217579</v>
      </c>
      <c r="H45" s="84">
        <f>SUM(H9:H12,H14:H20,H22:H30,H32:H37,H39:H43)</f>
        <v>2101446455</v>
      </c>
      <c r="I45" s="85">
        <f t="shared" si="1"/>
        <v>13471664034</v>
      </c>
      <c r="J45" s="83">
        <f>SUM(J9:J12,J14:J20,J22:J30,J32:J37,J39:J43)</f>
        <v>1953559815</v>
      </c>
      <c r="K45" s="84">
        <f>SUM(K9:K12,K14:K20,K22:K30,K32:K37,K39:K43)</f>
        <v>224663408</v>
      </c>
      <c r="L45" s="84">
        <f t="shared" si="2"/>
        <v>2178223223</v>
      </c>
      <c r="M45" s="97">
        <f t="shared" si="3"/>
        <v>0.1769078259893585</v>
      </c>
      <c r="N45" s="83">
        <f>SUM(N9:N12,N14:N20,N22:N30,N32:N37,N39:N43)</f>
        <v>2209945011</v>
      </c>
      <c r="O45" s="84">
        <f>SUM(O9:O12,O14:O20,O22:O30,O32:O37,O39:O43)</f>
        <v>503254614</v>
      </c>
      <c r="P45" s="84">
        <f t="shared" si="4"/>
        <v>2713199625</v>
      </c>
      <c r="Q45" s="97">
        <f t="shared" si="5"/>
        <v>0.22035677614015262</v>
      </c>
      <c r="R45" s="83">
        <f>SUM(R9:R12,R14:R20,R22:R30,R32:R37,R39:R43)</f>
        <v>2132480781</v>
      </c>
      <c r="S45" s="84">
        <f>SUM(S9:S12,S14:S20,S22:S30,S32:S37,S39:S43)</f>
        <v>246338370</v>
      </c>
      <c r="T45" s="84">
        <f t="shared" si="6"/>
        <v>2378819151</v>
      </c>
      <c r="U45" s="97">
        <f t="shared" si="7"/>
        <v>0.17657945930037286</v>
      </c>
      <c r="V45" s="83">
        <f>SUM(V9:V12,V14:V20,V22:V30,V32:V37,V39:V43)</f>
        <v>0</v>
      </c>
      <c r="W45" s="84">
        <f>SUM(W9:W12,W14:W20,W22:W30,W32:W37,W39:W43)</f>
        <v>0</v>
      </c>
      <c r="X45" s="84">
        <f t="shared" si="8"/>
        <v>0</v>
      </c>
      <c r="Y45" s="97">
        <f t="shared" si="9"/>
        <v>0</v>
      </c>
      <c r="Z45" s="83">
        <f t="shared" si="10"/>
        <v>6295985607</v>
      </c>
      <c r="AA45" s="84">
        <f t="shared" si="11"/>
        <v>974256392</v>
      </c>
      <c r="AB45" s="84">
        <f t="shared" si="12"/>
        <v>7270241999</v>
      </c>
      <c r="AC45" s="97">
        <f t="shared" si="13"/>
        <v>0.53966918865043301</v>
      </c>
      <c r="AD45" s="83">
        <f>SUM(AD9:AD12,AD14:AD20,AD22:AD30,AD32:AD37,AD39:AD43)</f>
        <v>1953795146</v>
      </c>
      <c r="AE45" s="84">
        <f>SUM(AE9:AE12,AE14:AE20,AE22:AE30,AE32:AE37,AE39:AE43)</f>
        <v>280107000</v>
      </c>
      <c r="AF45" s="84">
        <f t="shared" si="14"/>
        <v>2233902146</v>
      </c>
      <c r="AG45" s="84">
        <f>SUM(AG9:AG12,AG14:AG20,AG22:AG30,AG32:AG37,AG39:AG43)</f>
        <v>11696021972</v>
      </c>
      <c r="AH45" s="84">
        <f>SUM(AH9:AH12,AH14:AH20,AH22:AH30,AH32:AH37,AH39:AH43)</f>
        <v>12102301869</v>
      </c>
      <c r="AI45" s="85">
        <f>SUM(AI9:AI12,AI14:AI20,AI22:AI30,AI32:AI37,AI39:AI43)</f>
        <v>6586162413</v>
      </c>
      <c r="AJ45" s="118">
        <f t="shared" si="15"/>
        <v>0.54420741477870671</v>
      </c>
      <c r="AK45" s="119">
        <f t="shared" si="16"/>
        <v>6.4871688878354261E-2</v>
      </c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4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36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517</v>
      </c>
      <c r="C9" s="57" t="s">
        <v>518</v>
      </c>
      <c r="D9" s="77">
        <v>722495076</v>
      </c>
      <c r="E9" s="78">
        <v>243559324</v>
      </c>
      <c r="F9" s="79">
        <f>$D9       +$E9</f>
        <v>966054400</v>
      </c>
      <c r="G9" s="77">
        <v>754146794</v>
      </c>
      <c r="H9" s="78">
        <v>274188988</v>
      </c>
      <c r="I9" s="79">
        <f>$G9       +$H9</f>
        <v>1028335782</v>
      </c>
      <c r="J9" s="77">
        <v>118365254</v>
      </c>
      <c r="K9" s="78">
        <v>54550497</v>
      </c>
      <c r="L9" s="78">
        <f>$J9       +$K9</f>
        <v>172915751</v>
      </c>
      <c r="M9" s="95">
        <f>IF(($F9       =0),0,($L9       /$F9       ))</f>
        <v>0.17899173276370359</v>
      </c>
      <c r="N9" s="77">
        <v>133654560</v>
      </c>
      <c r="O9" s="78">
        <v>77147680</v>
      </c>
      <c r="P9" s="78">
        <f>$N9       +$O9</f>
        <v>210802240</v>
      </c>
      <c r="Q9" s="95">
        <f>IF(($F9       =0),0,($P9       /$F9       ))</f>
        <v>0.21820949213626065</v>
      </c>
      <c r="R9" s="77">
        <v>126340150</v>
      </c>
      <c r="S9" s="78">
        <v>45704147</v>
      </c>
      <c r="T9" s="78">
        <f>$R9       +$S9</f>
        <v>172044297</v>
      </c>
      <c r="U9" s="95">
        <f>IF(($I9       =0),0,($T9       /$I9       ))</f>
        <v>0.16730361814833747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378359964</v>
      </c>
      <c r="AA9" s="78">
        <f>$K9       +$O9       +$S9</f>
        <v>177402324</v>
      </c>
      <c r="AB9" s="78">
        <f>$Z9       +$AA9</f>
        <v>555762288</v>
      </c>
      <c r="AC9" s="95">
        <f>IF(($I9       =0),0,($AB9       /$I9       ))</f>
        <v>0.54044826381428002</v>
      </c>
      <c r="AD9" s="77">
        <v>106425907</v>
      </c>
      <c r="AE9" s="78">
        <v>15609305</v>
      </c>
      <c r="AF9" s="78">
        <f>$AD9       +$AE9</f>
        <v>122035212</v>
      </c>
      <c r="AG9" s="78">
        <v>752283305</v>
      </c>
      <c r="AH9" s="78">
        <v>873928367</v>
      </c>
      <c r="AI9" s="79">
        <v>457403123</v>
      </c>
      <c r="AJ9" s="114">
        <f>IF(($AH9       =0),0,($AI9       /$AH9       ))</f>
        <v>0.52338743113484498</v>
      </c>
      <c r="AK9" s="115">
        <f>IF(($AF9       =0),0,(($T9       /$AF9       )-1))</f>
        <v>0.40979225733634972</v>
      </c>
    </row>
    <row r="10" spans="1:37" x14ac:dyDescent="0.2">
      <c r="A10" s="55" t="s">
        <v>101</v>
      </c>
      <c r="B10" s="56" t="s">
        <v>85</v>
      </c>
      <c r="C10" s="57" t="s">
        <v>86</v>
      </c>
      <c r="D10" s="77">
        <v>2699685951</v>
      </c>
      <c r="E10" s="78">
        <v>346202000</v>
      </c>
      <c r="F10" s="79">
        <f t="shared" ref="F10:F35" si="0">$D10      +$E10</f>
        <v>3045887951</v>
      </c>
      <c r="G10" s="77">
        <v>2938814836</v>
      </c>
      <c r="H10" s="78">
        <v>427259109</v>
      </c>
      <c r="I10" s="79">
        <f t="shared" ref="I10:I35" si="1">$G10      +$H10</f>
        <v>3366073945</v>
      </c>
      <c r="J10" s="77">
        <v>315073930</v>
      </c>
      <c r="K10" s="78">
        <v>48751812</v>
      </c>
      <c r="L10" s="78">
        <f t="shared" ref="L10:L35" si="2">$J10      +$K10</f>
        <v>363825742</v>
      </c>
      <c r="M10" s="95">
        <f t="shared" ref="M10:M35" si="3">IF(($F10      =0),0,($L10      /$F10      ))</f>
        <v>0.11944817007485513</v>
      </c>
      <c r="N10" s="77">
        <v>928302857</v>
      </c>
      <c r="O10" s="78">
        <v>119893014</v>
      </c>
      <c r="P10" s="78">
        <f t="shared" ref="P10:P35" si="4">$N10      +$O10</f>
        <v>1048195871</v>
      </c>
      <c r="Q10" s="95">
        <f t="shared" ref="Q10:Q35" si="5">IF(($F10      =0),0,($P10      /$F10      ))</f>
        <v>0.34413474423964457</v>
      </c>
      <c r="R10" s="77">
        <v>759204917</v>
      </c>
      <c r="S10" s="78">
        <v>112300332</v>
      </c>
      <c r="T10" s="78">
        <f t="shared" ref="T10:T35" si="6">$R10      +$S10</f>
        <v>871505249</v>
      </c>
      <c r="U10" s="95">
        <f t="shared" ref="U10:U35" si="7">IF(($I10      =0),0,($T10      /$I10      ))</f>
        <v>0.25890852763188482</v>
      </c>
      <c r="V10" s="77">
        <v>0</v>
      </c>
      <c r="W10" s="78">
        <v>0</v>
      </c>
      <c r="X10" s="78">
        <f t="shared" ref="X10:X35" si="8">$V10      +$W10</f>
        <v>0</v>
      </c>
      <c r="Y10" s="95">
        <f t="shared" ref="Y10:Y35" si="9">IF(($I10      =0),0,($X10      /$I10      ))</f>
        <v>0</v>
      </c>
      <c r="Z10" s="77">
        <f t="shared" ref="Z10:Z35" si="10">$J10      +$N10      +$R10</f>
        <v>2002581704</v>
      </c>
      <c r="AA10" s="78">
        <f t="shared" ref="AA10:AA35" si="11">$K10      +$O10      +$S10</f>
        <v>280945158</v>
      </c>
      <c r="AB10" s="78">
        <f t="shared" ref="AB10:AB35" si="12">$Z10      +$AA10</f>
        <v>2283526862</v>
      </c>
      <c r="AC10" s="95">
        <f t="shared" ref="AC10:AC35" si="13">IF(($I10      =0),0,($AB10      /$I10      ))</f>
        <v>0.67839474096876973</v>
      </c>
      <c r="AD10" s="77">
        <v>595611420</v>
      </c>
      <c r="AE10" s="78">
        <v>34703499</v>
      </c>
      <c r="AF10" s="78">
        <f t="shared" ref="AF10:AF35" si="14">$AD10      +$AE10</f>
        <v>630314919</v>
      </c>
      <c r="AG10" s="78">
        <v>2913445031</v>
      </c>
      <c r="AH10" s="78">
        <v>2896516331</v>
      </c>
      <c r="AI10" s="79">
        <v>1863752761</v>
      </c>
      <c r="AJ10" s="114">
        <f t="shared" ref="AJ10:AJ35" si="15">IF(($AH10      =0),0,($AI10      /$AH10      ))</f>
        <v>0.64344631551121056</v>
      </c>
      <c r="AK10" s="115">
        <f t="shared" ref="AK10:AK35" si="16">IF(($AF10      =0),0,(($T10      /$AF10      )-1))</f>
        <v>0.38265051758992241</v>
      </c>
    </row>
    <row r="11" spans="1:37" x14ac:dyDescent="0.2">
      <c r="A11" s="55" t="s">
        <v>101</v>
      </c>
      <c r="B11" s="56" t="s">
        <v>87</v>
      </c>
      <c r="C11" s="57" t="s">
        <v>88</v>
      </c>
      <c r="D11" s="77">
        <v>7531866059</v>
      </c>
      <c r="E11" s="78">
        <v>641611253</v>
      </c>
      <c r="F11" s="79">
        <f t="shared" si="0"/>
        <v>8173477312</v>
      </c>
      <c r="G11" s="77">
        <v>6881618825</v>
      </c>
      <c r="H11" s="78">
        <v>690570440</v>
      </c>
      <c r="I11" s="79">
        <f t="shared" si="1"/>
        <v>7572189265</v>
      </c>
      <c r="J11" s="77">
        <v>1158646380</v>
      </c>
      <c r="K11" s="78">
        <v>81291465</v>
      </c>
      <c r="L11" s="78">
        <f t="shared" si="2"/>
        <v>1239937845</v>
      </c>
      <c r="M11" s="95">
        <f t="shared" si="3"/>
        <v>0.15170261048863115</v>
      </c>
      <c r="N11" s="77">
        <v>1198310192</v>
      </c>
      <c r="O11" s="78">
        <v>91048232</v>
      </c>
      <c r="P11" s="78">
        <f t="shared" si="4"/>
        <v>1289358424</v>
      </c>
      <c r="Q11" s="95">
        <f t="shared" si="5"/>
        <v>0.15774906747548087</v>
      </c>
      <c r="R11" s="77">
        <v>990533543</v>
      </c>
      <c r="S11" s="78">
        <v>78890866</v>
      </c>
      <c r="T11" s="78">
        <f t="shared" si="6"/>
        <v>1069424409</v>
      </c>
      <c r="U11" s="95">
        <f t="shared" si="7"/>
        <v>0.14123054397795748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3347490115</v>
      </c>
      <c r="AA11" s="78">
        <f t="shared" si="11"/>
        <v>251230563</v>
      </c>
      <c r="AB11" s="78">
        <f t="shared" si="12"/>
        <v>3598720678</v>
      </c>
      <c r="AC11" s="95">
        <f t="shared" si="13"/>
        <v>0.47525498268168287</v>
      </c>
      <c r="AD11" s="77">
        <v>999856682</v>
      </c>
      <c r="AE11" s="78">
        <v>40720102</v>
      </c>
      <c r="AF11" s="78">
        <f t="shared" si="14"/>
        <v>1040576784</v>
      </c>
      <c r="AG11" s="78">
        <v>7964866142</v>
      </c>
      <c r="AH11" s="78">
        <v>7847128951</v>
      </c>
      <c r="AI11" s="79">
        <v>3418946282</v>
      </c>
      <c r="AJ11" s="114">
        <f t="shared" si="15"/>
        <v>0.43569390835157695</v>
      </c>
      <c r="AK11" s="115">
        <f t="shared" si="16"/>
        <v>2.7722725937733284E-2</v>
      </c>
    </row>
    <row r="12" spans="1:37" x14ac:dyDescent="0.2">
      <c r="A12" s="55" t="s">
        <v>101</v>
      </c>
      <c r="B12" s="56" t="s">
        <v>519</v>
      </c>
      <c r="C12" s="57" t="s">
        <v>520</v>
      </c>
      <c r="D12" s="77">
        <v>272580885</v>
      </c>
      <c r="E12" s="78">
        <v>69622397</v>
      </c>
      <c r="F12" s="79">
        <f t="shared" si="0"/>
        <v>342203282</v>
      </c>
      <c r="G12" s="77">
        <v>272453885</v>
      </c>
      <c r="H12" s="78">
        <v>69701749</v>
      </c>
      <c r="I12" s="79">
        <f t="shared" si="1"/>
        <v>342155634</v>
      </c>
      <c r="J12" s="77">
        <v>58491341</v>
      </c>
      <c r="K12" s="78">
        <v>3835335</v>
      </c>
      <c r="L12" s="78">
        <f t="shared" si="2"/>
        <v>62326676</v>
      </c>
      <c r="M12" s="95">
        <f t="shared" si="3"/>
        <v>0.18213348403829746</v>
      </c>
      <c r="N12" s="77">
        <v>59288077</v>
      </c>
      <c r="O12" s="78">
        <v>25521743</v>
      </c>
      <c r="P12" s="78">
        <f t="shared" si="4"/>
        <v>84809820</v>
      </c>
      <c r="Q12" s="95">
        <f t="shared" si="5"/>
        <v>0.24783461895610925</v>
      </c>
      <c r="R12" s="77">
        <v>26692258</v>
      </c>
      <c r="S12" s="78">
        <v>10524247</v>
      </c>
      <c r="T12" s="78">
        <f t="shared" si="6"/>
        <v>37216505</v>
      </c>
      <c r="U12" s="95">
        <f t="shared" si="7"/>
        <v>0.10877069176069741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144471676</v>
      </c>
      <c r="AA12" s="78">
        <f t="shared" si="11"/>
        <v>39881325</v>
      </c>
      <c r="AB12" s="78">
        <f t="shared" si="12"/>
        <v>184353001</v>
      </c>
      <c r="AC12" s="95">
        <f t="shared" si="13"/>
        <v>0.53879867136719428</v>
      </c>
      <c r="AD12" s="77">
        <v>70492021</v>
      </c>
      <c r="AE12" s="78">
        <v>6577264</v>
      </c>
      <c r="AF12" s="78">
        <f t="shared" si="14"/>
        <v>77069285</v>
      </c>
      <c r="AG12" s="78">
        <v>316440087</v>
      </c>
      <c r="AH12" s="78">
        <v>315534138</v>
      </c>
      <c r="AI12" s="79">
        <v>170583977</v>
      </c>
      <c r="AJ12" s="114">
        <f t="shared" si="15"/>
        <v>0.54061971893513472</v>
      </c>
      <c r="AK12" s="115">
        <f t="shared" si="16"/>
        <v>-0.51710327921168597</v>
      </c>
    </row>
    <row r="13" spans="1:37" x14ac:dyDescent="0.2">
      <c r="A13" s="55" t="s">
        <v>101</v>
      </c>
      <c r="B13" s="56" t="s">
        <v>521</v>
      </c>
      <c r="C13" s="57" t="s">
        <v>522</v>
      </c>
      <c r="D13" s="77">
        <v>1346201465</v>
      </c>
      <c r="E13" s="78">
        <v>252554010</v>
      </c>
      <c r="F13" s="79">
        <f t="shared" si="0"/>
        <v>1598755475</v>
      </c>
      <c r="G13" s="77">
        <v>1420126614</v>
      </c>
      <c r="H13" s="78">
        <v>255326527</v>
      </c>
      <c r="I13" s="79">
        <f t="shared" si="1"/>
        <v>1675453141</v>
      </c>
      <c r="J13" s="77">
        <v>272332999</v>
      </c>
      <c r="K13" s="78">
        <v>37448391</v>
      </c>
      <c r="L13" s="78">
        <f t="shared" si="2"/>
        <v>309781390</v>
      </c>
      <c r="M13" s="95">
        <f t="shared" si="3"/>
        <v>0.19376408390407546</v>
      </c>
      <c r="N13" s="77">
        <v>232617865</v>
      </c>
      <c r="O13" s="78">
        <v>49720472</v>
      </c>
      <c r="P13" s="78">
        <f t="shared" si="4"/>
        <v>282338337</v>
      </c>
      <c r="Q13" s="95">
        <f t="shared" si="5"/>
        <v>0.17659882415727146</v>
      </c>
      <c r="R13" s="77">
        <v>475909910</v>
      </c>
      <c r="S13" s="78">
        <v>23634719</v>
      </c>
      <c r="T13" s="78">
        <f t="shared" si="6"/>
        <v>499544629</v>
      </c>
      <c r="U13" s="95">
        <f t="shared" si="7"/>
        <v>0.29815493896883627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980860774</v>
      </c>
      <c r="AA13" s="78">
        <f t="shared" si="11"/>
        <v>110803582</v>
      </c>
      <c r="AB13" s="78">
        <f t="shared" si="12"/>
        <v>1091664356</v>
      </c>
      <c r="AC13" s="95">
        <f t="shared" si="13"/>
        <v>0.65156364525267252</v>
      </c>
      <c r="AD13" s="77">
        <v>-233205920</v>
      </c>
      <c r="AE13" s="78">
        <v>43450503</v>
      </c>
      <c r="AF13" s="78">
        <f t="shared" si="14"/>
        <v>-189755417</v>
      </c>
      <c r="AG13" s="78">
        <v>1456948664</v>
      </c>
      <c r="AH13" s="78">
        <v>1465122327</v>
      </c>
      <c r="AI13" s="79">
        <v>1135610633</v>
      </c>
      <c r="AJ13" s="114">
        <f t="shared" si="15"/>
        <v>0.7750961213766282</v>
      </c>
      <c r="AK13" s="115">
        <f t="shared" si="16"/>
        <v>-3.6325711112637169</v>
      </c>
    </row>
    <row r="14" spans="1:37" x14ac:dyDescent="0.2">
      <c r="A14" s="55" t="s">
        <v>116</v>
      </c>
      <c r="B14" s="56" t="s">
        <v>523</v>
      </c>
      <c r="C14" s="57" t="s">
        <v>524</v>
      </c>
      <c r="D14" s="77">
        <v>430026425</v>
      </c>
      <c r="E14" s="78">
        <v>81250000</v>
      </c>
      <c r="F14" s="79">
        <f t="shared" si="0"/>
        <v>511276425</v>
      </c>
      <c r="G14" s="77">
        <v>479705209</v>
      </c>
      <c r="H14" s="78">
        <v>86679972</v>
      </c>
      <c r="I14" s="79">
        <f t="shared" si="1"/>
        <v>566385181</v>
      </c>
      <c r="J14" s="77">
        <v>94159512</v>
      </c>
      <c r="K14" s="78">
        <v>1482197</v>
      </c>
      <c r="L14" s="78">
        <f t="shared" si="2"/>
        <v>95641709</v>
      </c>
      <c r="M14" s="95">
        <f t="shared" si="3"/>
        <v>0.18706457861811251</v>
      </c>
      <c r="N14" s="77">
        <v>121697773</v>
      </c>
      <c r="O14" s="78">
        <v>4007950</v>
      </c>
      <c r="P14" s="78">
        <f t="shared" si="4"/>
        <v>125705723</v>
      </c>
      <c r="Q14" s="95">
        <f t="shared" si="5"/>
        <v>0.24586645668241011</v>
      </c>
      <c r="R14" s="77">
        <v>68016790</v>
      </c>
      <c r="S14" s="78">
        <v>1067600</v>
      </c>
      <c r="T14" s="78">
        <f t="shared" si="6"/>
        <v>69084390</v>
      </c>
      <c r="U14" s="95">
        <f t="shared" si="7"/>
        <v>0.12197421881346857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283874075</v>
      </c>
      <c r="AA14" s="78">
        <f t="shared" si="11"/>
        <v>6557747</v>
      </c>
      <c r="AB14" s="78">
        <f t="shared" si="12"/>
        <v>290431822</v>
      </c>
      <c r="AC14" s="95">
        <f t="shared" si="13"/>
        <v>0.51278146346840947</v>
      </c>
      <c r="AD14" s="77">
        <v>47682229</v>
      </c>
      <c r="AE14" s="78">
        <v>18151</v>
      </c>
      <c r="AF14" s="78">
        <f t="shared" si="14"/>
        <v>47700380</v>
      </c>
      <c r="AG14" s="78">
        <v>409758970</v>
      </c>
      <c r="AH14" s="78">
        <v>409758970</v>
      </c>
      <c r="AI14" s="79">
        <v>169433120</v>
      </c>
      <c r="AJ14" s="114">
        <f t="shared" si="15"/>
        <v>0.41349459659174759</v>
      </c>
      <c r="AK14" s="115">
        <f t="shared" si="16"/>
        <v>0.44829852508512502</v>
      </c>
    </row>
    <row r="15" spans="1:37" ht="16.5" x14ac:dyDescent="0.3">
      <c r="A15" s="58" t="s">
        <v>0</v>
      </c>
      <c r="B15" s="59" t="s">
        <v>525</v>
      </c>
      <c r="C15" s="60" t="s">
        <v>0</v>
      </c>
      <c r="D15" s="80">
        <f>SUM(D9:D14)</f>
        <v>13002855861</v>
      </c>
      <c r="E15" s="81">
        <f>SUM(E9:E14)</f>
        <v>1634798984</v>
      </c>
      <c r="F15" s="82">
        <f t="shared" si="0"/>
        <v>14637654845</v>
      </c>
      <c r="G15" s="80">
        <f>SUM(G9:G14)</f>
        <v>12746866163</v>
      </c>
      <c r="H15" s="81">
        <f>SUM(H9:H14)</f>
        <v>1803726785</v>
      </c>
      <c r="I15" s="82">
        <f t="shared" si="1"/>
        <v>14550592948</v>
      </c>
      <c r="J15" s="80">
        <f>SUM(J9:J14)</f>
        <v>2017069416</v>
      </c>
      <c r="K15" s="81">
        <f>SUM(K9:K14)</f>
        <v>227359697</v>
      </c>
      <c r="L15" s="81">
        <f t="shared" si="2"/>
        <v>2244429113</v>
      </c>
      <c r="M15" s="96">
        <f t="shared" si="3"/>
        <v>0.15333256158630237</v>
      </c>
      <c r="N15" s="80">
        <f>SUM(N9:N14)</f>
        <v>2673871324</v>
      </c>
      <c r="O15" s="81">
        <f>SUM(O9:O14)</f>
        <v>367339091</v>
      </c>
      <c r="P15" s="81">
        <f t="shared" si="4"/>
        <v>3041210415</v>
      </c>
      <c r="Q15" s="96">
        <f t="shared" si="5"/>
        <v>0.20776623353971427</v>
      </c>
      <c r="R15" s="80">
        <f>SUM(R9:R14)</f>
        <v>2446697568</v>
      </c>
      <c r="S15" s="81">
        <f>SUM(S9:S14)</f>
        <v>272121911</v>
      </c>
      <c r="T15" s="81">
        <f t="shared" si="6"/>
        <v>2718819479</v>
      </c>
      <c r="U15" s="96">
        <f t="shared" si="7"/>
        <v>0.18685283058335472</v>
      </c>
      <c r="V15" s="80">
        <f>SUM(V9:V14)</f>
        <v>0</v>
      </c>
      <c r="W15" s="81">
        <f>SUM(W9:W14)</f>
        <v>0</v>
      </c>
      <c r="X15" s="81">
        <f t="shared" si="8"/>
        <v>0</v>
      </c>
      <c r="Y15" s="96">
        <f t="shared" si="9"/>
        <v>0</v>
      </c>
      <c r="Z15" s="80">
        <f t="shared" si="10"/>
        <v>7137638308</v>
      </c>
      <c r="AA15" s="81">
        <f t="shared" si="11"/>
        <v>866820699</v>
      </c>
      <c r="AB15" s="81">
        <f t="shared" si="12"/>
        <v>8004459007</v>
      </c>
      <c r="AC15" s="96">
        <f t="shared" si="13"/>
        <v>0.55011222124114356</v>
      </c>
      <c r="AD15" s="80">
        <f>SUM(AD9:AD14)</f>
        <v>1586862339</v>
      </c>
      <c r="AE15" s="81">
        <f>SUM(AE9:AE14)</f>
        <v>141078824</v>
      </c>
      <c r="AF15" s="81">
        <f t="shared" si="14"/>
        <v>1727941163</v>
      </c>
      <c r="AG15" s="81">
        <f>SUM(AG9:AG14)</f>
        <v>13813742199</v>
      </c>
      <c r="AH15" s="81">
        <f>SUM(AH9:AH14)</f>
        <v>13807989084</v>
      </c>
      <c r="AI15" s="82">
        <f>SUM(AI9:AI14)</f>
        <v>7215729896</v>
      </c>
      <c r="AJ15" s="116">
        <f t="shared" si="15"/>
        <v>0.52257644846788176</v>
      </c>
      <c r="AK15" s="117">
        <f t="shared" si="16"/>
        <v>0.57344447670872456</v>
      </c>
    </row>
    <row r="16" spans="1:37" x14ac:dyDescent="0.2">
      <c r="A16" s="55" t="s">
        <v>101</v>
      </c>
      <c r="B16" s="56" t="s">
        <v>526</v>
      </c>
      <c r="C16" s="57" t="s">
        <v>527</v>
      </c>
      <c r="D16" s="77">
        <v>257525484</v>
      </c>
      <c r="E16" s="78">
        <v>50831772</v>
      </c>
      <c r="F16" s="79">
        <f t="shared" si="0"/>
        <v>308357256</v>
      </c>
      <c r="G16" s="77">
        <v>259350239</v>
      </c>
      <c r="H16" s="78">
        <v>50864111</v>
      </c>
      <c r="I16" s="79">
        <f t="shared" si="1"/>
        <v>310214350</v>
      </c>
      <c r="J16" s="77">
        <v>56852806</v>
      </c>
      <c r="K16" s="78">
        <v>15856016</v>
      </c>
      <c r="L16" s="78">
        <f t="shared" si="2"/>
        <v>72708822</v>
      </c>
      <c r="M16" s="95">
        <f t="shared" si="3"/>
        <v>0.23579410111237986</v>
      </c>
      <c r="N16" s="77">
        <v>69442805</v>
      </c>
      <c r="O16" s="78">
        <v>12954631</v>
      </c>
      <c r="P16" s="78">
        <f t="shared" si="4"/>
        <v>82397436</v>
      </c>
      <c r="Q16" s="95">
        <f t="shared" si="5"/>
        <v>0.26721419521258161</v>
      </c>
      <c r="R16" s="77">
        <v>56448134</v>
      </c>
      <c r="S16" s="78">
        <v>4549858</v>
      </c>
      <c r="T16" s="78">
        <f t="shared" si="6"/>
        <v>60997992</v>
      </c>
      <c r="U16" s="95">
        <f t="shared" si="7"/>
        <v>0.19663175478503817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182743745</v>
      </c>
      <c r="AA16" s="78">
        <f t="shared" si="11"/>
        <v>33360505</v>
      </c>
      <c r="AB16" s="78">
        <f t="shared" si="12"/>
        <v>216104250</v>
      </c>
      <c r="AC16" s="95">
        <f t="shared" si="13"/>
        <v>0.69662879876446726</v>
      </c>
      <c r="AD16" s="77">
        <v>43399330</v>
      </c>
      <c r="AE16" s="78">
        <v>3848889</v>
      </c>
      <c r="AF16" s="78">
        <f t="shared" si="14"/>
        <v>47248219</v>
      </c>
      <c r="AG16" s="78">
        <v>260024004</v>
      </c>
      <c r="AH16" s="78">
        <v>276217200</v>
      </c>
      <c r="AI16" s="79">
        <v>157089844</v>
      </c>
      <c r="AJ16" s="114">
        <f t="shared" si="15"/>
        <v>0.56871854468150429</v>
      </c>
      <c r="AK16" s="115">
        <f t="shared" si="16"/>
        <v>0.29101145590270816</v>
      </c>
    </row>
    <row r="17" spans="1:37" x14ac:dyDescent="0.2">
      <c r="A17" s="55" t="s">
        <v>101</v>
      </c>
      <c r="B17" s="56" t="s">
        <v>528</v>
      </c>
      <c r="C17" s="57" t="s">
        <v>529</v>
      </c>
      <c r="D17" s="77">
        <v>342753838</v>
      </c>
      <c r="E17" s="78">
        <v>43845000</v>
      </c>
      <c r="F17" s="79">
        <f t="shared" si="0"/>
        <v>386598838</v>
      </c>
      <c r="G17" s="77">
        <v>335376177</v>
      </c>
      <c r="H17" s="78">
        <v>6219727</v>
      </c>
      <c r="I17" s="79">
        <f t="shared" si="1"/>
        <v>341595904</v>
      </c>
      <c r="J17" s="77">
        <v>73437833</v>
      </c>
      <c r="K17" s="78">
        <v>6503860</v>
      </c>
      <c r="L17" s="78">
        <f t="shared" si="2"/>
        <v>79941693</v>
      </c>
      <c r="M17" s="95">
        <f t="shared" si="3"/>
        <v>0.20678203124862987</v>
      </c>
      <c r="N17" s="77">
        <v>65341022</v>
      </c>
      <c r="O17" s="78">
        <v>6390543</v>
      </c>
      <c r="P17" s="78">
        <f t="shared" si="4"/>
        <v>71731565</v>
      </c>
      <c r="Q17" s="95">
        <f t="shared" si="5"/>
        <v>0.18554521625334011</v>
      </c>
      <c r="R17" s="77">
        <v>85458217</v>
      </c>
      <c r="S17" s="78">
        <v>0</v>
      </c>
      <c r="T17" s="78">
        <f t="shared" si="6"/>
        <v>85458217</v>
      </c>
      <c r="U17" s="95">
        <f t="shared" si="7"/>
        <v>0.2501734242106135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224237072</v>
      </c>
      <c r="AA17" s="78">
        <f t="shared" si="11"/>
        <v>12894403</v>
      </c>
      <c r="AB17" s="78">
        <f t="shared" si="12"/>
        <v>237131475</v>
      </c>
      <c r="AC17" s="95">
        <f t="shared" si="13"/>
        <v>0.69418711472605943</v>
      </c>
      <c r="AD17" s="77">
        <v>49707207</v>
      </c>
      <c r="AE17" s="78">
        <v>2721818</v>
      </c>
      <c r="AF17" s="78">
        <f t="shared" si="14"/>
        <v>52429025</v>
      </c>
      <c r="AG17" s="78">
        <v>1439547189</v>
      </c>
      <c r="AH17" s="78">
        <v>296104620</v>
      </c>
      <c r="AI17" s="79">
        <v>185031491</v>
      </c>
      <c r="AJ17" s="114">
        <f t="shared" si="15"/>
        <v>0.62488552525793084</v>
      </c>
      <c r="AK17" s="115">
        <f t="shared" si="16"/>
        <v>0.62997913846385667</v>
      </c>
    </row>
    <row r="18" spans="1:37" x14ac:dyDescent="0.2">
      <c r="A18" s="55" t="s">
        <v>101</v>
      </c>
      <c r="B18" s="56" t="s">
        <v>530</v>
      </c>
      <c r="C18" s="57" t="s">
        <v>531</v>
      </c>
      <c r="D18" s="77">
        <v>1166284788</v>
      </c>
      <c r="E18" s="78">
        <v>175973376</v>
      </c>
      <c r="F18" s="79">
        <f t="shared" si="0"/>
        <v>1342258164</v>
      </c>
      <c r="G18" s="77">
        <v>1906840333</v>
      </c>
      <c r="H18" s="78">
        <v>148698423</v>
      </c>
      <c r="I18" s="79">
        <f t="shared" si="1"/>
        <v>2055538756</v>
      </c>
      <c r="J18" s="77">
        <v>836854083</v>
      </c>
      <c r="K18" s="78">
        <v>41355021</v>
      </c>
      <c r="L18" s="78">
        <f t="shared" si="2"/>
        <v>878209104</v>
      </c>
      <c r="M18" s="95">
        <f t="shared" si="3"/>
        <v>0.65427734213431088</v>
      </c>
      <c r="N18" s="77">
        <v>271604526</v>
      </c>
      <c r="O18" s="78">
        <v>21945524</v>
      </c>
      <c r="P18" s="78">
        <f t="shared" si="4"/>
        <v>293550050</v>
      </c>
      <c r="Q18" s="95">
        <f t="shared" si="5"/>
        <v>0.21869865117840326</v>
      </c>
      <c r="R18" s="77">
        <v>146879442</v>
      </c>
      <c r="S18" s="78">
        <v>9593391</v>
      </c>
      <c r="T18" s="78">
        <f t="shared" si="6"/>
        <v>156472833</v>
      </c>
      <c r="U18" s="95">
        <f t="shared" si="7"/>
        <v>7.612254088776714E-2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1255338051</v>
      </c>
      <c r="AA18" s="78">
        <f t="shared" si="11"/>
        <v>72893936</v>
      </c>
      <c r="AB18" s="78">
        <f t="shared" si="12"/>
        <v>1328231987</v>
      </c>
      <c r="AC18" s="95">
        <f t="shared" si="13"/>
        <v>0.64617219360275591</v>
      </c>
      <c r="AD18" s="77">
        <v>153937999</v>
      </c>
      <c r="AE18" s="78">
        <v>16876271</v>
      </c>
      <c r="AF18" s="78">
        <f t="shared" si="14"/>
        <v>170814270</v>
      </c>
      <c r="AG18" s="78">
        <v>1288693966</v>
      </c>
      <c r="AH18" s="78">
        <v>1326466553</v>
      </c>
      <c r="AI18" s="79">
        <v>615244327</v>
      </c>
      <c r="AJ18" s="114">
        <f t="shared" si="15"/>
        <v>0.46382196792563979</v>
      </c>
      <c r="AK18" s="115">
        <f t="shared" si="16"/>
        <v>-8.3959244154484303E-2</v>
      </c>
    </row>
    <row r="19" spans="1:37" x14ac:dyDescent="0.2">
      <c r="A19" s="55" t="s">
        <v>101</v>
      </c>
      <c r="B19" s="56" t="s">
        <v>532</v>
      </c>
      <c r="C19" s="57" t="s">
        <v>533</v>
      </c>
      <c r="D19" s="77">
        <v>715487587</v>
      </c>
      <c r="E19" s="78">
        <v>42449900</v>
      </c>
      <c r="F19" s="79">
        <f t="shared" si="0"/>
        <v>757937487</v>
      </c>
      <c r="G19" s="77">
        <v>715818041</v>
      </c>
      <c r="H19" s="78">
        <v>42449900</v>
      </c>
      <c r="I19" s="79">
        <f t="shared" si="1"/>
        <v>758267941</v>
      </c>
      <c r="J19" s="77">
        <v>98072013</v>
      </c>
      <c r="K19" s="78">
        <v>-119915683</v>
      </c>
      <c r="L19" s="78">
        <f t="shared" si="2"/>
        <v>-21843670</v>
      </c>
      <c r="M19" s="95">
        <f t="shared" si="3"/>
        <v>-2.881988340022559E-2</v>
      </c>
      <c r="N19" s="77">
        <v>93279202</v>
      </c>
      <c r="O19" s="78">
        <v>121131174</v>
      </c>
      <c r="P19" s="78">
        <f t="shared" si="4"/>
        <v>214410376</v>
      </c>
      <c r="Q19" s="95">
        <f t="shared" si="5"/>
        <v>0.28288662281194177</v>
      </c>
      <c r="R19" s="77">
        <v>84617601</v>
      </c>
      <c r="S19" s="78">
        <v>0</v>
      </c>
      <c r="T19" s="78">
        <f t="shared" si="6"/>
        <v>84617601</v>
      </c>
      <c r="U19" s="95">
        <f t="shared" si="7"/>
        <v>0.11159327254216593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275968816</v>
      </c>
      <c r="AA19" s="78">
        <f t="shared" si="11"/>
        <v>1215491</v>
      </c>
      <c r="AB19" s="78">
        <f t="shared" si="12"/>
        <v>277184307</v>
      </c>
      <c r="AC19" s="95">
        <f t="shared" si="13"/>
        <v>0.3655492893903054</v>
      </c>
      <c r="AD19" s="77">
        <v>51421937</v>
      </c>
      <c r="AE19" s="78">
        <v>-1270</v>
      </c>
      <c r="AF19" s="78">
        <f t="shared" si="14"/>
        <v>51420667</v>
      </c>
      <c r="AG19" s="78">
        <v>634569419</v>
      </c>
      <c r="AH19" s="78">
        <v>634569419</v>
      </c>
      <c r="AI19" s="79">
        <v>68374265</v>
      </c>
      <c r="AJ19" s="114">
        <f t="shared" si="15"/>
        <v>0.10774907039760767</v>
      </c>
      <c r="AK19" s="115">
        <f t="shared" si="16"/>
        <v>0.64559516507244052</v>
      </c>
    </row>
    <row r="20" spans="1:37" x14ac:dyDescent="0.2">
      <c r="A20" s="55" t="s">
        <v>101</v>
      </c>
      <c r="B20" s="56" t="s">
        <v>534</v>
      </c>
      <c r="C20" s="57" t="s">
        <v>535</v>
      </c>
      <c r="D20" s="77">
        <v>532831203</v>
      </c>
      <c r="E20" s="78">
        <v>77713000</v>
      </c>
      <c r="F20" s="79">
        <f t="shared" si="0"/>
        <v>610544203</v>
      </c>
      <c r="G20" s="77">
        <v>584389098</v>
      </c>
      <c r="H20" s="78">
        <v>72301268</v>
      </c>
      <c r="I20" s="79">
        <f t="shared" si="1"/>
        <v>656690366</v>
      </c>
      <c r="J20" s="77">
        <v>66598794</v>
      </c>
      <c r="K20" s="78">
        <v>18900</v>
      </c>
      <c r="L20" s="78">
        <f t="shared" si="2"/>
        <v>66617694</v>
      </c>
      <c r="M20" s="95">
        <f t="shared" si="3"/>
        <v>0.10911199168326229</v>
      </c>
      <c r="N20" s="77">
        <v>79295413</v>
      </c>
      <c r="O20" s="78">
        <v>6148130</v>
      </c>
      <c r="P20" s="78">
        <f t="shared" si="4"/>
        <v>85443543</v>
      </c>
      <c r="Q20" s="95">
        <f t="shared" si="5"/>
        <v>0.1399465306199951</v>
      </c>
      <c r="R20" s="77">
        <v>78956440</v>
      </c>
      <c r="S20" s="78">
        <v>308915</v>
      </c>
      <c r="T20" s="78">
        <f t="shared" si="6"/>
        <v>79265355</v>
      </c>
      <c r="U20" s="95">
        <f t="shared" si="7"/>
        <v>0.12070430617524851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224850647</v>
      </c>
      <c r="AA20" s="78">
        <f t="shared" si="11"/>
        <v>6475945</v>
      </c>
      <c r="AB20" s="78">
        <f t="shared" si="12"/>
        <v>231326592</v>
      </c>
      <c r="AC20" s="95">
        <f t="shared" si="13"/>
        <v>0.3522612847346081</v>
      </c>
      <c r="AD20" s="77">
        <v>340547652</v>
      </c>
      <c r="AE20" s="78">
        <v>862304</v>
      </c>
      <c r="AF20" s="78">
        <f t="shared" si="14"/>
        <v>341409956</v>
      </c>
      <c r="AG20" s="78">
        <v>551165953</v>
      </c>
      <c r="AH20" s="78">
        <v>578348256</v>
      </c>
      <c r="AI20" s="79">
        <v>500108505</v>
      </c>
      <c r="AJ20" s="114">
        <f t="shared" si="15"/>
        <v>0.86471861860339039</v>
      </c>
      <c r="AK20" s="115">
        <f t="shared" si="16"/>
        <v>-0.76782939803899564</v>
      </c>
    </row>
    <row r="21" spans="1:37" x14ac:dyDescent="0.2">
      <c r="A21" s="55" t="s">
        <v>116</v>
      </c>
      <c r="B21" s="56" t="s">
        <v>536</v>
      </c>
      <c r="C21" s="57" t="s">
        <v>537</v>
      </c>
      <c r="D21" s="77">
        <v>1085396184</v>
      </c>
      <c r="E21" s="78">
        <v>402590000</v>
      </c>
      <c r="F21" s="79">
        <f t="shared" si="0"/>
        <v>1487986184</v>
      </c>
      <c r="G21" s="77">
        <v>1038952280</v>
      </c>
      <c r="H21" s="78">
        <v>499735565</v>
      </c>
      <c r="I21" s="79">
        <f t="shared" si="1"/>
        <v>1538687845</v>
      </c>
      <c r="J21" s="77">
        <v>145505530</v>
      </c>
      <c r="K21" s="78">
        <v>35345265</v>
      </c>
      <c r="L21" s="78">
        <f t="shared" si="2"/>
        <v>180850795</v>
      </c>
      <c r="M21" s="95">
        <f t="shared" si="3"/>
        <v>0.12154064126713693</v>
      </c>
      <c r="N21" s="77">
        <v>219863921</v>
      </c>
      <c r="O21" s="78">
        <v>-10762281983</v>
      </c>
      <c r="P21" s="78">
        <f t="shared" si="4"/>
        <v>-10542418062</v>
      </c>
      <c r="Q21" s="95">
        <f t="shared" si="5"/>
        <v>-7.0850241590684018</v>
      </c>
      <c r="R21" s="77">
        <v>124272461</v>
      </c>
      <c r="S21" s="78">
        <v>3761058</v>
      </c>
      <c r="T21" s="78">
        <f t="shared" si="6"/>
        <v>128033519</v>
      </c>
      <c r="U21" s="95">
        <f t="shared" si="7"/>
        <v>8.320954728800109E-2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489641912</v>
      </c>
      <c r="AA21" s="78">
        <f t="shared" si="11"/>
        <v>-10723175660</v>
      </c>
      <c r="AB21" s="78">
        <f t="shared" si="12"/>
        <v>-10233533748</v>
      </c>
      <c r="AC21" s="95">
        <f t="shared" si="13"/>
        <v>-6.6508186057712049</v>
      </c>
      <c r="AD21" s="77">
        <v>252512013</v>
      </c>
      <c r="AE21" s="78">
        <v>83034289</v>
      </c>
      <c r="AF21" s="78">
        <f t="shared" si="14"/>
        <v>335546302</v>
      </c>
      <c r="AG21" s="78">
        <v>1283712313</v>
      </c>
      <c r="AH21" s="78">
        <v>1694501870</v>
      </c>
      <c r="AI21" s="79">
        <v>951077509</v>
      </c>
      <c r="AJ21" s="114">
        <f t="shared" si="15"/>
        <v>0.5612726228505136</v>
      </c>
      <c r="AK21" s="115">
        <f t="shared" si="16"/>
        <v>-0.61843263288295747</v>
      </c>
    </row>
    <row r="22" spans="1:37" ht="16.5" x14ac:dyDescent="0.3">
      <c r="A22" s="58" t="s">
        <v>0</v>
      </c>
      <c r="B22" s="59" t="s">
        <v>538</v>
      </c>
      <c r="C22" s="60" t="s">
        <v>0</v>
      </c>
      <c r="D22" s="80">
        <f>SUM(D16:D21)</f>
        <v>4100279084</v>
      </c>
      <c r="E22" s="81">
        <f>SUM(E16:E21)</f>
        <v>793403048</v>
      </c>
      <c r="F22" s="82">
        <f t="shared" si="0"/>
        <v>4893682132</v>
      </c>
      <c r="G22" s="80">
        <f>SUM(G16:G21)</f>
        <v>4840726168</v>
      </c>
      <c r="H22" s="81">
        <f>SUM(H16:H21)</f>
        <v>820268994</v>
      </c>
      <c r="I22" s="82">
        <f t="shared" si="1"/>
        <v>5660995162</v>
      </c>
      <c r="J22" s="80">
        <f>SUM(J16:J21)</f>
        <v>1277321059</v>
      </c>
      <c r="K22" s="81">
        <f>SUM(K16:K21)</f>
        <v>-20836621</v>
      </c>
      <c r="L22" s="81">
        <f t="shared" si="2"/>
        <v>1256484438</v>
      </c>
      <c r="M22" s="96">
        <f t="shared" si="3"/>
        <v>0.25675644721257918</v>
      </c>
      <c r="N22" s="80">
        <f>SUM(N16:N21)</f>
        <v>798826889</v>
      </c>
      <c r="O22" s="81">
        <f>SUM(O16:O21)</f>
        <v>-10593711981</v>
      </c>
      <c r="P22" s="81">
        <f t="shared" si="4"/>
        <v>-9794885092</v>
      </c>
      <c r="Q22" s="96">
        <f t="shared" si="5"/>
        <v>-2.0015368444040984</v>
      </c>
      <c r="R22" s="80">
        <f>SUM(R16:R21)</f>
        <v>576632295</v>
      </c>
      <c r="S22" s="81">
        <f>SUM(S16:S21)</f>
        <v>18213222</v>
      </c>
      <c r="T22" s="81">
        <f t="shared" si="6"/>
        <v>594845517</v>
      </c>
      <c r="U22" s="96">
        <f t="shared" si="7"/>
        <v>0.10507790591183692</v>
      </c>
      <c r="V22" s="80">
        <f>SUM(V16:V21)</f>
        <v>0</v>
      </c>
      <c r="W22" s="81">
        <f>SUM(W16:W21)</f>
        <v>0</v>
      </c>
      <c r="X22" s="81">
        <f t="shared" si="8"/>
        <v>0</v>
      </c>
      <c r="Y22" s="96">
        <f t="shared" si="9"/>
        <v>0</v>
      </c>
      <c r="Z22" s="80">
        <f t="shared" si="10"/>
        <v>2652780243</v>
      </c>
      <c r="AA22" s="81">
        <f t="shared" si="11"/>
        <v>-10596335380</v>
      </c>
      <c r="AB22" s="81">
        <f t="shared" si="12"/>
        <v>-7943555137</v>
      </c>
      <c r="AC22" s="96">
        <f t="shared" si="13"/>
        <v>-1.4032082539695341</v>
      </c>
      <c r="AD22" s="80">
        <f>SUM(AD16:AD21)</f>
        <v>891526138</v>
      </c>
      <c r="AE22" s="81">
        <f>SUM(AE16:AE21)</f>
        <v>107342301</v>
      </c>
      <c r="AF22" s="81">
        <f t="shared" si="14"/>
        <v>998868439</v>
      </c>
      <c r="AG22" s="81">
        <f>SUM(AG16:AG21)</f>
        <v>5457712844</v>
      </c>
      <c r="AH22" s="81">
        <f>SUM(AH16:AH21)</f>
        <v>4806207918</v>
      </c>
      <c r="AI22" s="82">
        <f>SUM(AI16:AI21)</f>
        <v>2476925941</v>
      </c>
      <c r="AJ22" s="116">
        <f t="shared" si="15"/>
        <v>0.51535971461482666</v>
      </c>
      <c r="AK22" s="117">
        <f t="shared" si="16"/>
        <v>-0.40448061649087708</v>
      </c>
    </row>
    <row r="23" spans="1:37" x14ac:dyDescent="0.2">
      <c r="A23" s="55" t="s">
        <v>101</v>
      </c>
      <c r="B23" s="56" t="s">
        <v>539</v>
      </c>
      <c r="C23" s="57" t="s">
        <v>540</v>
      </c>
      <c r="D23" s="77">
        <v>794819265</v>
      </c>
      <c r="E23" s="78">
        <v>64133045</v>
      </c>
      <c r="F23" s="79">
        <f t="shared" si="0"/>
        <v>858952310</v>
      </c>
      <c r="G23" s="77">
        <v>825928173</v>
      </c>
      <c r="H23" s="78">
        <v>81156822</v>
      </c>
      <c r="I23" s="79">
        <f t="shared" si="1"/>
        <v>907084995</v>
      </c>
      <c r="J23" s="77">
        <v>149475462</v>
      </c>
      <c r="K23" s="78">
        <v>29911630</v>
      </c>
      <c r="L23" s="78">
        <f t="shared" si="2"/>
        <v>179387092</v>
      </c>
      <c r="M23" s="95">
        <f t="shared" si="3"/>
        <v>0.20884406492835442</v>
      </c>
      <c r="N23" s="77">
        <v>171170954</v>
      </c>
      <c r="O23" s="78">
        <v>20574475</v>
      </c>
      <c r="P23" s="78">
        <f t="shared" si="4"/>
        <v>191745429</v>
      </c>
      <c r="Q23" s="95">
        <f t="shared" si="5"/>
        <v>0.2232317519467408</v>
      </c>
      <c r="R23" s="77">
        <v>137881527</v>
      </c>
      <c r="S23" s="78">
        <v>5036082</v>
      </c>
      <c r="T23" s="78">
        <f t="shared" si="6"/>
        <v>142917609</v>
      </c>
      <c r="U23" s="95">
        <f t="shared" si="7"/>
        <v>0.15755702033192601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458527943</v>
      </c>
      <c r="AA23" s="78">
        <f t="shared" si="11"/>
        <v>55522187</v>
      </c>
      <c r="AB23" s="78">
        <f t="shared" si="12"/>
        <v>514050130</v>
      </c>
      <c r="AC23" s="95">
        <f t="shared" si="13"/>
        <v>0.56670558198352738</v>
      </c>
      <c r="AD23" s="77">
        <v>123033890</v>
      </c>
      <c r="AE23" s="78">
        <v>19949026</v>
      </c>
      <c r="AF23" s="78">
        <f t="shared" si="14"/>
        <v>142982916</v>
      </c>
      <c r="AG23" s="78">
        <v>597940767</v>
      </c>
      <c r="AH23" s="78">
        <v>841904706</v>
      </c>
      <c r="AI23" s="79">
        <v>453239560</v>
      </c>
      <c r="AJ23" s="114">
        <f t="shared" si="15"/>
        <v>0.53835019185651156</v>
      </c>
      <c r="AK23" s="115">
        <f t="shared" si="16"/>
        <v>-4.56746874570646E-4</v>
      </c>
    </row>
    <row r="24" spans="1:37" x14ac:dyDescent="0.2">
      <c r="A24" s="55" t="s">
        <v>101</v>
      </c>
      <c r="B24" s="56" t="s">
        <v>541</v>
      </c>
      <c r="C24" s="57" t="s">
        <v>542</v>
      </c>
      <c r="D24" s="77">
        <v>235529043</v>
      </c>
      <c r="E24" s="78">
        <v>34301768</v>
      </c>
      <c r="F24" s="79">
        <f t="shared" si="0"/>
        <v>269830811</v>
      </c>
      <c r="G24" s="77">
        <v>259465518</v>
      </c>
      <c r="H24" s="78">
        <v>43978688</v>
      </c>
      <c r="I24" s="79">
        <f t="shared" si="1"/>
        <v>303444206</v>
      </c>
      <c r="J24" s="77">
        <v>20330641</v>
      </c>
      <c r="K24" s="78">
        <v>801901</v>
      </c>
      <c r="L24" s="78">
        <f t="shared" si="2"/>
        <v>21132542</v>
      </c>
      <c r="M24" s="95">
        <f t="shared" si="3"/>
        <v>7.8317750006688447E-2</v>
      </c>
      <c r="N24" s="77">
        <v>90937896</v>
      </c>
      <c r="O24" s="78">
        <v>4084931</v>
      </c>
      <c r="P24" s="78">
        <f t="shared" si="4"/>
        <v>95022827</v>
      </c>
      <c r="Q24" s="95">
        <f t="shared" si="5"/>
        <v>0.35215706704450439</v>
      </c>
      <c r="R24" s="77">
        <v>13626876</v>
      </c>
      <c r="S24" s="78">
        <v>0</v>
      </c>
      <c r="T24" s="78">
        <f t="shared" si="6"/>
        <v>13626876</v>
      </c>
      <c r="U24" s="95">
        <f t="shared" si="7"/>
        <v>4.4907352754001838E-2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124895413</v>
      </c>
      <c r="AA24" s="78">
        <f t="shared" si="11"/>
        <v>4886832</v>
      </c>
      <c r="AB24" s="78">
        <f t="shared" si="12"/>
        <v>129782245</v>
      </c>
      <c r="AC24" s="95">
        <f t="shared" si="13"/>
        <v>0.4276972254991746</v>
      </c>
      <c r="AD24" s="77">
        <v>42156626</v>
      </c>
      <c r="AE24" s="78">
        <v>5530274</v>
      </c>
      <c r="AF24" s="78">
        <f t="shared" si="14"/>
        <v>47686900</v>
      </c>
      <c r="AG24" s="78">
        <v>256909506</v>
      </c>
      <c r="AH24" s="78">
        <v>293367000</v>
      </c>
      <c r="AI24" s="79">
        <v>133910816</v>
      </c>
      <c r="AJ24" s="114">
        <f t="shared" si="15"/>
        <v>0.45646175609390288</v>
      </c>
      <c r="AK24" s="115">
        <f t="shared" si="16"/>
        <v>-0.71424277946354242</v>
      </c>
    </row>
    <row r="25" spans="1:37" x14ac:dyDescent="0.2">
      <c r="A25" s="55" t="s">
        <v>101</v>
      </c>
      <c r="B25" s="56" t="s">
        <v>543</v>
      </c>
      <c r="C25" s="57" t="s">
        <v>544</v>
      </c>
      <c r="D25" s="77">
        <v>355797258</v>
      </c>
      <c r="E25" s="78">
        <v>72600200</v>
      </c>
      <c r="F25" s="79">
        <f t="shared" si="0"/>
        <v>428397458</v>
      </c>
      <c r="G25" s="77">
        <v>389540825</v>
      </c>
      <c r="H25" s="78">
        <v>76550200</v>
      </c>
      <c r="I25" s="79">
        <f t="shared" si="1"/>
        <v>466091025</v>
      </c>
      <c r="J25" s="77">
        <v>85436381</v>
      </c>
      <c r="K25" s="78">
        <v>12237361</v>
      </c>
      <c r="L25" s="78">
        <f t="shared" si="2"/>
        <v>97673742</v>
      </c>
      <c r="M25" s="95">
        <f t="shared" si="3"/>
        <v>0.22799794951164254</v>
      </c>
      <c r="N25" s="77">
        <v>92489297</v>
      </c>
      <c r="O25" s="78">
        <v>18463064</v>
      </c>
      <c r="P25" s="78">
        <f t="shared" si="4"/>
        <v>110952361</v>
      </c>
      <c r="Q25" s="95">
        <f t="shared" si="5"/>
        <v>0.25899397610337827</v>
      </c>
      <c r="R25" s="77">
        <v>90788876</v>
      </c>
      <c r="S25" s="78">
        <v>14739299</v>
      </c>
      <c r="T25" s="78">
        <f t="shared" si="6"/>
        <v>105528175</v>
      </c>
      <c r="U25" s="95">
        <f t="shared" si="7"/>
        <v>0.22641108568868065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268714554</v>
      </c>
      <c r="AA25" s="78">
        <f t="shared" si="11"/>
        <v>45439724</v>
      </c>
      <c r="AB25" s="78">
        <f t="shared" si="12"/>
        <v>314154278</v>
      </c>
      <c r="AC25" s="95">
        <f t="shared" si="13"/>
        <v>0.67401915323299777</v>
      </c>
      <c r="AD25" s="77">
        <v>99875581</v>
      </c>
      <c r="AE25" s="78">
        <v>6275911</v>
      </c>
      <c r="AF25" s="78">
        <f t="shared" si="14"/>
        <v>106151492</v>
      </c>
      <c r="AG25" s="78">
        <v>424117257</v>
      </c>
      <c r="AH25" s="78">
        <v>420156815</v>
      </c>
      <c r="AI25" s="79">
        <v>281709911</v>
      </c>
      <c r="AJ25" s="114">
        <f t="shared" si="15"/>
        <v>0.6704875440375756</v>
      </c>
      <c r="AK25" s="115">
        <f t="shared" si="16"/>
        <v>-5.871957032879016E-3</v>
      </c>
    </row>
    <row r="26" spans="1:37" x14ac:dyDescent="0.2">
      <c r="A26" s="55" t="s">
        <v>101</v>
      </c>
      <c r="B26" s="56" t="s">
        <v>545</v>
      </c>
      <c r="C26" s="57" t="s">
        <v>546</v>
      </c>
      <c r="D26" s="77">
        <v>340733571</v>
      </c>
      <c r="E26" s="78">
        <v>40441958</v>
      </c>
      <c r="F26" s="79">
        <f t="shared" si="0"/>
        <v>381175529</v>
      </c>
      <c r="G26" s="77">
        <v>344961110</v>
      </c>
      <c r="H26" s="78">
        <v>40441958</v>
      </c>
      <c r="I26" s="79">
        <f t="shared" si="1"/>
        <v>385403068</v>
      </c>
      <c r="J26" s="77">
        <v>66073644</v>
      </c>
      <c r="K26" s="78">
        <v>4536417</v>
      </c>
      <c r="L26" s="78">
        <f t="shared" si="2"/>
        <v>70610061</v>
      </c>
      <c r="M26" s="95">
        <f t="shared" si="3"/>
        <v>0.18524290157146997</v>
      </c>
      <c r="N26" s="77">
        <v>88006799</v>
      </c>
      <c r="O26" s="78">
        <v>8785928</v>
      </c>
      <c r="P26" s="78">
        <f t="shared" si="4"/>
        <v>96792727</v>
      </c>
      <c r="Q26" s="95">
        <f t="shared" si="5"/>
        <v>0.2539321641500234</v>
      </c>
      <c r="R26" s="77">
        <v>34977459</v>
      </c>
      <c r="S26" s="78">
        <v>3963154</v>
      </c>
      <c r="T26" s="78">
        <f t="shared" si="6"/>
        <v>38940613</v>
      </c>
      <c r="U26" s="95">
        <f t="shared" si="7"/>
        <v>0.10103866895008734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189057902</v>
      </c>
      <c r="AA26" s="78">
        <f t="shared" si="11"/>
        <v>17285499</v>
      </c>
      <c r="AB26" s="78">
        <f t="shared" si="12"/>
        <v>206343401</v>
      </c>
      <c r="AC26" s="95">
        <f t="shared" si="13"/>
        <v>0.53539636326922024</v>
      </c>
      <c r="AD26" s="77">
        <v>58269170</v>
      </c>
      <c r="AE26" s="78">
        <v>2066203</v>
      </c>
      <c r="AF26" s="78">
        <f t="shared" si="14"/>
        <v>60335373</v>
      </c>
      <c r="AG26" s="78">
        <v>367993006</v>
      </c>
      <c r="AH26" s="78">
        <v>420555560</v>
      </c>
      <c r="AI26" s="79">
        <v>236291702</v>
      </c>
      <c r="AJ26" s="114">
        <f t="shared" si="15"/>
        <v>0.56185608864617076</v>
      </c>
      <c r="AK26" s="115">
        <f t="shared" si="16"/>
        <v>-0.35459729402849638</v>
      </c>
    </row>
    <row r="27" spans="1:37" x14ac:dyDescent="0.2">
      <c r="A27" s="55" t="s">
        <v>101</v>
      </c>
      <c r="B27" s="56" t="s">
        <v>547</v>
      </c>
      <c r="C27" s="57" t="s">
        <v>548</v>
      </c>
      <c r="D27" s="77">
        <v>229882932</v>
      </c>
      <c r="E27" s="78">
        <v>45929652</v>
      </c>
      <c r="F27" s="79">
        <f t="shared" si="0"/>
        <v>275812584</v>
      </c>
      <c r="G27" s="77">
        <v>229882932</v>
      </c>
      <c r="H27" s="78">
        <v>45929652</v>
      </c>
      <c r="I27" s="79">
        <f t="shared" si="1"/>
        <v>275812584</v>
      </c>
      <c r="J27" s="77">
        <v>23848259</v>
      </c>
      <c r="K27" s="78">
        <v>1260131</v>
      </c>
      <c r="L27" s="78">
        <f t="shared" si="2"/>
        <v>25108390</v>
      </c>
      <c r="M27" s="95">
        <f t="shared" si="3"/>
        <v>9.1034243745745841E-2</v>
      </c>
      <c r="N27" s="77">
        <v>36864591</v>
      </c>
      <c r="O27" s="78">
        <v>1267738</v>
      </c>
      <c r="P27" s="78">
        <f t="shared" si="4"/>
        <v>38132329</v>
      </c>
      <c r="Q27" s="95">
        <f t="shared" si="5"/>
        <v>0.13825449313074128</v>
      </c>
      <c r="R27" s="77">
        <v>22162960</v>
      </c>
      <c r="S27" s="78">
        <v>7498309</v>
      </c>
      <c r="T27" s="78">
        <f t="shared" si="6"/>
        <v>29661269</v>
      </c>
      <c r="U27" s="95">
        <f t="shared" si="7"/>
        <v>0.10754139122238164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82875810</v>
      </c>
      <c r="AA27" s="78">
        <f t="shared" si="11"/>
        <v>10026178</v>
      </c>
      <c r="AB27" s="78">
        <f t="shared" si="12"/>
        <v>92901988</v>
      </c>
      <c r="AC27" s="95">
        <f t="shared" si="13"/>
        <v>0.33683012809886875</v>
      </c>
      <c r="AD27" s="77">
        <v>27448554</v>
      </c>
      <c r="AE27" s="78">
        <v>1178132</v>
      </c>
      <c r="AF27" s="78">
        <f t="shared" si="14"/>
        <v>28626686</v>
      </c>
      <c r="AG27" s="78">
        <v>253781544</v>
      </c>
      <c r="AH27" s="78">
        <v>260846482</v>
      </c>
      <c r="AI27" s="79">
        <v>130148367</v>
      </c>
      <c r="AJ27" s="114">
        <f t="shared" si="15"/>
        <v>0.49894622308918085</v>
      </c>
      <c r="AK27" s="115">
        <f t="shared" si="16"/>
        <v>3.6140508894393131E-2</v>
      </c>
    </row>
    <row r="28" spans="1:37" x14ac:dyDescent="0.2">
      <c r="A28" s="55" t="s">
        <v>116</v>
      </c>
      <c r="B28" s="56" t="s">
        <v>549</v>
      </c>
      <c r="C28" s="57" t="s">
        <v>550</v>
      </c>
      <c r="D28" s="77">
        <v>691594914</v>
      </c>
      <c r="E28" s="78">
        <v>651979370</v>
      </c>
      <c r="F28" s="79">
        <f t="shared" si="0"/>
        <v>1343574284</v>
      </c>
      <c r="G28" s="77">
        <v>621935128</v>
      </c>
      <c r="H28" s="78">
        <v>666783170</v>
      </c>
      <c r="I28" s="79">
        <f t="shared" si="1"/>
        <v>1288718298</v>
      </c>
      <c r="J28" s="77">
        <v>71250307</v>
      </c>
      <c r="K28" s="78">
        <v>43119617</v>
      </c>
      <c r="L28" s="78">
        <f t="shared" si="2"/>
        <v>114369924</v>
      </c>
      <c r="M28" s="95">
        <f t="shared" si="3"/>
        <v>8.5123632806892877E-2</v>
      </c>
      <c r="N28" s="77">
        <v>81561642</v>
      </c>
      <c r="O28" s="78">
        <v>76731223</v>
      </c>
      <c r="P28" s="78">
        <f t="shared" si="4"/>
        <v>158292865</v>
      </c>
      <c r="Q28" s="95">
        <f t="shared" si="5"/>
        <v>0.11781474748738195</v>
      </c>
      <c r="R28" s="77">
        <v>103626898</v>
      </c>
      <c r="S28" s="78">
        <v>53881192</v>
      </c>
      <c r="T28" s="78">
        <f t="shared" si="6"/>
        <v>157508090</v>
      </c>
      <c r="U28" s="95">
        <f t="shared" si="7"/>
        <v>0.12222072911080836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256438847</v>
      </c>
      <c r="AA28" s="78">
        <f t="shared" si="11"/>
        <v>173732032</v>
      </c>
      <c r="AB28" s="78">
        <f t="shared" si="12"/>
        <v>430170879</v>
      </c>
      <c r="AC28" s="95">
        <f t="shared" si="13"/>
        <v>0.33379744795087873</v>
      </c>
      <c r="AD28" s="77">
        <v>107532010</v>
      </c>
      <c r="AE28" s="78">
        <v>28333609</v>
      </c>
      <c r="AF28" s="78">
        <f t="shared" si="14"/>
        <v>135865619</v>
      </c>
      <c r="AG28" s="78">
        <v>589597511</v>
      </c>
      <c r="AH28" s="78">
        <v>565945741</v>
      </c>
      <c r="AI28" s="79">
        <v>494550355</v>
      </c>
      <c r="AJ28" s="114">
        <f t="shared" si="15"/>
        <v>0.87384764858580322</v>
      </c>
      <c r="AK28" s="115">
        <f t="shared" si="16"/>
        <v>0.15929321309756816</v>
      </c>
    </row>
    <row r="29" spans="1:37" ht="16.5" x14ac:dyDescent="0.3">
      <c r="A29" s="58" t="s">
        <v>0</v>
      </c>
      <c r="B29" s="59" t="s">
        <v>551</v>
      </c>
      <c r="C29" s="60" t="s">
        <v>0</v>
      </c>
      <c r="D29" s="80">
        <f>SUM(D23:D28)</f>
        <v>2648356983</v>
      </c>
      <c r="E29" s="81">
        <f>SUM(E23:E28)</f>
        <v>909385993</v>
      </c>
      <c r="F29" s="82">
        <f t="shared" si="0"/>
        <v>3557742976</v>
      </c>
      <c r="G29" s="80">
        <f>SUM(G23:G28)</f>
        <v>2671713686</v>
      </c>
      <c r="H29" s="81">
        <f>SUM(H23:H28)</f>
        <v>954840490</v>
      </c>
      <c r="I29" s="82">
        <f t="shared" si="1"/>
        <v>3626554176</v>
      </c>
      <c r="J29" s="80">
        <f>SUM(J23:J28)</f>
        <v>416414694</v>
      </c>
      <c r="K29" s="81">
        <f>SUM(K23:K28)</f>
        <v>91867057</v>
      </c>
      <c r="L29" s="81">
        <f t="shared" si="2"/>
        <v>508281751</v>
      </c>
      <c r="M29" s="96">
        <f t="shared" si="3"/>
        <v>0.14286634937621756</v>
      </c>
      <c r="N29" s="80">
        <f>SUM(N23:N28)</f>
        <v>561031179</v>
      </c>
      <c r="O29" s="81">
        <f>SUM(O23:O28)</f>
        <v>129907359</v>
      </c>
      <c r="P29" s="81">
        <f t="shared" si="4"/>
        <v>690938538</v>
      </c>
      <c r="Q29" s="96">
        <f t="shared" si="5"/>
        <v>0.19420698534463215</v>
      </c>
      <c r="R29" s="80">
        <f>SUM(R23:R28)</f>
        <v>403064596</v>
      </c>
      <c r="S29" s="81">
        <f>SUM(S23:S28)</f>
        <v>85118036</v>
      </c>
      <c r="T29" s="81">
        <f t="shared" si="6"/>
        <v>488182632</v>
      </c>
      <c r="U29" s="96">
        <f t="shared" si="7"/>
        <v>0.13461335700724411</v>
      </c>
      <c r="V29" s="80">
        <f>SUM(V23:V28)</f>
        <v>0</v>
      </c>
      <c r="W29" s="81">
        <f>SUM(W23:W28)</f>
        <v>0</v>
      </c>
      <c r="X29" s="81">
        <f t="shared" si="8"/>
        <v>0</v>
      </c>
      <c r="Y29" s="96">
        <f t="shared" si="9"/>
        <v>0</v>
      </c>
      <c r="Z29" s="80">
        <f t="shared" si="10"/>
        <v>1380510469</v>
      </c>
      <c r="AA29" s="81">
        <f t="shared" si="11"/>
        <v>306892452</v>
      </c>
      <c r="AB29" s="81">
        <f t="shared" si="12"/>
        <v>1687402921</v>
      </c>
      <c r="AC29" s="96">
        <f t="shared" si="13"/>
        <v>0.4652909729480903</v>
      </c>
      <c r="AD29" s="80">
        <f>SUM(AD23:AD28)</f>
        <v>458315831</v>
      </c>
      <c r="AE29" s="81">
        <f>SUM(AE23:AE28)</f>
        <v>63333155</v>
      </c>
      <c r="AF29" s="81">
        <f t="shared" si="14"/>
        <v>521648986</v>
      </c>
      <c r="AG29" s="81">
        <f>SUM(AG23:AG28)</f>
        <v>2490339591</v>
      </c>
      <c r="AH29" s="81">
        <f>SUM(AH23:AH28)</f>
        <v>2802776304</v>
      </c>
      <c r="AI29" s="82">
        <f>SUM(AI23:AI28)</f>
        <v>1729850711</v>
      </c>
      <c r="AJ29" s="116">
        <f t="shared" si="15"/>
        <v>0.61719185670694898</v>
      </c>
      <c r="AK29" s="117">
        <f t="shared" si="16"/>
        <v>-6.4154929652254666E-2</v>
      </c>
    </row>
    <row r="30" spans="1:37" x14ac:dyDescent="0.2">
      <c r="A30" s="55" t="s">
        <v>101</v>
      </c>
      <c r="B30" s="56" t="s">
        <v>89</v>
      </c>
      <c r="C30" s="57" t="s">
        <v>90</v>
      </c>
      <c r="D30" s="77">
        <v>4262640805</v>
      </c>
      <c r="E30" s="78">
        <v>236249799</v>
      </c>
      <c r="F30" s="79">
        <f t="shared" si="0"/>
        <v>4498890604</v>
      </c>
      <c r="G30" s="77">
        <v>5121636420</v>
      </c>
      <c r="H30" s="78">
        <v>235525033</v>
      </c>
      <c r="I30" s="79">
        <f t="shared" si="1"/>
        <v>5357161453</v>
      </c>
      <c r="J30" s="77">
        <v>547838430</v>
      </c>
      <c r="K30" s="78">
        <v>26030543</v>
      </c>
      <c r="L30" s="78">
        <f t="shared" si="2"/>
        <v>573868973</v>
      </c>
      <c r="M30" s="95">
        <f t="shared" si="3"/>
        <v>0.12755788560179002</v>
      </c>
      <c r="N30" s="77">
        <v>842629371</v>
      </c>
      <c r="O30" s="78">
        <v>39514420</v>
      </c>
      <c r="P30" s="78">
        <f t="shared" si="4"/>
        <v>882143791</v>
      </c>
      <c r="Q30" s="95">
        <f t="shared" si="5"/>
        <v>0.19608029370967117</v>
      </c>
      <c r="R30" s="77">
        <v>1718392884</v>
      </c>
      <c r="S30" s="78">
        <v>35076910</v>
      </c>
      <c r="T30" s="78">
        <f t="shared" si="6"/>
        <v>1753469794</v>
      </c>
      <c r="U30" s="95">
        <f t="shared" si="7"/>
        <v>0.3273132253682704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3108860685</v>
      </c>
      <c r="AA30" s="78">
        <f t="shared" si="11"/>
        <v>100621873</v>
      </c>
      <c r="AB30" s="78">
        <f t="shared" si="12"/>
        <v>3209482558</v>
      </c>
      <c r="AC30" s="95">
        <f t="shared" si="13"/>
        <v>0.59910133121014975</v>
      </c>
      <c r="AD30" s="77">
        <v>981129392</v>
      </c>
      <c r="AE30" s="78">
        <v>39636758</v>
      </c>
      <c r="AF30" s="78">
        <f t="shared" si="14"/>
        <v>1020766150</v>
      </c>
      <c r="AG30" s="78">
        <v>4519177346</v>
      </c>
      <c r="AH30" s="78">
        <v>4144481526</v>
      </c>
      <c r="AI30" s="79">
        <v>2414012576</v>
      </c>
      <c r="AJ30" s="114">
        <f t="shared" si="15"/>
        <v>0.58246431088084916</v>
      </c>
      <c r="AK30" s="115">
        <f t="shared" si="16"/>
        <v>0.71779774828936094</v>
      </c>
    </row>
    <row r="31" spans="1:37" x14ac:dyDescent="0.2">
      <c r="A31" s="55" t="s">
        <v>101</v>
      </c>
      <c r="B31" s="56" t="s">
        <v>552</v>
      </c>
      <c r="C31" s="57" t="s">
        <v>553</v>
      </c>
      <c r="D31" s="77">
        <v>670618556</v>
      </c>
      <c r="E31" s="78">
        <v>65843861</v>
      </c>
      <c r="F31" s="79">
        <f t="shared" si="0"/>
        <v>736462417</v>
      </c>
      <c r="G31" s="77">
        <v>670728556</v>
      </c>
      <c r="H31" s="78">
        <v>65943461</v>
      </c>
      <c r="I31" s="79">
        <f t="shared" si="1"/>
        <v>736672017</v>
      </c>
      <c r="J31" s="77">
        <v>74203734</v>
      </c>
      <c r="K31" s="78">
        <v>8254948</v>
      </c>
      <c r="L31" s="78">
        <f t="shared" si="2"/>
        <v>82458682</v>
      </c>
      <c r="M31" s="95">
        <f t="shared" si="3"/>
        <v>0.1119659063335475</v>
      </c>
      <c r="N31" s="77">
        <v>100860275</v>
      </c>
      <c r="O31" s="78">
        <v>19760898</v>
      </c>
      <c r="P31" s="78">
        <f t="shared" si="4"/>
        <v>120621173</v>
      </c>
      <c r="Q31" s="95">
        <f t="shared" si="5"/>
        <v>0.16378456010199907</v>
      </c>
      <c r="R31" s="77">
        <v>82312818</v>
      </c>
      <c r="S31" s="78">
        <v>8207126</v>
      </c>
      <c r="T31" s="78">
        <f t="shared" si="6"/>
        <v>90519944</v>
      </c>
      <c r="U31" s="95">
        <f t="shared" si="7"/>
        <v>0.12287685959435594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257376827</v>
      </c>
      <c r="AA31" s="78">
        <f t="shared" si="11"/>
        <v>36222972</v>
      </c>
      <c r="AB31" s="78">
        <f t="shared" si="12"/>
        <v>293599799</v>
      </c>
      <c r="AC31" s="95">
        <f t="shared" si="13"/>
        <v>0.39854886872946066</v>
      </c>
      <c r="AD31" s="77">
        <v>71811549</v>
      </c>
      <c r="AE31" s="78">
        <v>9966852</v>
      </c>
      <c r="AF31" s="78">
        <f t="shared" si="14"/>
        <v>81778401</v>
      </c>
      <c r="AG31" s="78">
        <v>679710467</v>
      </c>
      <c r="AH31" s="78">
        <v>659539631</v>
      </c>
      <c r="AI31" s="79">
        <v>283099033</v>
      </c>
      <c r="AJ31" s="114">
        <f t="shared" si="15"/>
        <v>0.42923733418530541</v>
      </c>
      <c r="AK31" s="115">
        <f t="shared" si="16"/>
        <v>0.10689305358269352</v>
      </c>
    </row>
    <row r="32" spans="1:37" x14ac:dyDescent="0.2">
      <c r="A32" s="55" t="s">
        <v>101</v>
      </c>
      <c r="B32" s="56" t="s">
        <v>91</v>
      </c>
      <c r="C32" s="57" t="s">
        <v>92</v>
      </c>
      <c r="D32" s="77">
        <v>2228843929</v>
      </c>
      <c r="E32" s="78">
        <v>230033400</v>
      </c>
      <c r="F32" s="79">
        <f t="shared" si="0"/>
        <v>2458877329</v>
      </c>
      <c r="G32" s="77">
        <v>2377067275</v>
      </c>
      <c r="H32" s="78">
        <v>251042966</v>
      </c>
      <c r="I32" s="79">
        <f t="shared" si="1"/>
        <v>2628110241</v>
      </c>
      <c r="J32" s="77">
        <v>507919750</v>
      </c>
      <c r="K32" s="78">
        <v>31406399</v>
      </c>
      <c r="L32" s="78">
        <f t="shared" si="2"/>
        <v>539326149</v>
      </c>
      <c r="M32" s="95">
        <f t="shared" si="3"/>
        <v>0.21933837147513918</v>
      </c>
      <c r="N32" s="77">
        <v>538794389</v>
      </c>
      <c r="O32" s="78">
        <v>54430269</v>
      </c>
      <c r="P32" s="78">
        <f t="shared" si="4"/>
        <v>593224658</v>
      </c>
      <c r="Q32" s="95">
        <f t="shared" si="5"/>
        <v>0.24125833810556882</v>
      </c>
      <c r="R32" s="77">
        <v>471579682</v>
      </c>
      <c r="S32" s="78">
        <v>43730332</v>
      </c>
      <c r="T32" s="78">
        <f t="shared" si="6"/>
        <v>515310014</v>
      </c>
      <c r="U32" s="95">
        <f t="shared" si="7"/>
        <v>0.1960762550827867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1518293821</v>
      </c>
      <c r="AA32" s="78">
        <f t="shared" si="11"/>
        <v>129567000</v>
      </c>
      <c r="AB32" s="78">
        <f t="shared" si="12"/>
        <v>1647860821</v>
      </c>
      <c r="AC32" s="95">
        <f t="shared" si="13"/>
        <v>0.62701358386434602</v>
      </c>
      <c r="AD32" s="77">
        <v>452180189</v>
      </c>
      <c r="AE32" s="78">
        <v>29777244</v>
      </c>
      <c r="AF32" s="78">
        <f t="shared" si="14"/>
        <v>481957433</v>
      </c>
      <c r="AG32" s="78">
        <v>2459137054</v>
      </c>
      <c r="AH32" s="78">
        <v>2445906273</v>
      </c>
      <c r="AI32" s="79">
        <v>1735024907</v>
      </c>
      <c r="AJ32" s="114">
        <f t="shared" si="15"/>
        <v>0.70935870525894018</v>
      </c>
      <c r="AK32" s="115">
        <f t="shared" si="16"/>
        <v>6.9202337626360411E-2</v>
      </c>
    </row>
    <row r="33" spans="1:37" x14ac:dyDescent="0.2">
      <c r="A33" s="55" t="s">
        <v>116</v>
      </c>
      <c r="B33" s="56" t="s">
        <v>554</v>
      </c>
      <c r="C33" s="57" t="s">
        <v>555</v>
      </c>
      <c r="D33" s="77">
        <v>240959000</v>
      </c>
      <c r="E33" s="78">
        <v>29950000</v>
      </c>
      <c r="F33" s="79">
        <f t="shared" si="0"/>
        <v>270909000</v>
      </c>
      <c r="G33" s="77">
        <v>246911760</v>
      </c>
      <c r="H33" s="78">
        <v>19160004</v>
      </c>
      <c r="I33" s="79">
        <f t="shared" si="1"/>
        <v>266071764</v>
      </c>
      <c r="J33" s="77">
        <v>54592196</v>
      </c>
      <c r="K33" s="78">
        <v>178124</v>
      </c>
      <c r="L33" s="78">
        <f t="shared" si="2"/>
        <v>54770320</v>
      </c>
      <c r="M33" s="95">
        <f t="shared" si="3"/>
        <v>0.20217238999073489</v>
      </c>
      <c r="N33" s="77">
        <v>73823144</v>
      </c>
      <c r="O33" s="78">
        <v>2493868</v>
      </c>
      <c r="P33" s="78">
        <f t="shared" si="4"/>
        <v>76317012</v>
      </c>
      <c r="Q33" s="95">
        <f t="shared" si="5"/>
        <v>0.28170718580778048</v>
      </c>
      <c r="R33" s="77">
        <v>63433158</v>
      </c>
      <c r="S33" s="78">
        <v>638464</v>
      </c>
      <c r="T33" s="78">
        <f t="shared" si="6"/>
        <v>64071622</v>
      </c>
      <c r="U33" s="95">
        <f t="shared" si="7"/>
        <v>0.24080579253046933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191848498</v>
      </c>
      <c r="AA33" s="78">
        <f t="shared" si="11"/>
        <v>3310456</v>
      </c>
      <c r="AB33" s="78">
        <f t="shared" si="12"/>
        <v>195158954</v>
      </c>
      <c r="AC33" s="95">
        <f t="shared" si="13"/>
        <v>0.73348239236689539</v>
      </c>
      <c r="AD33" s="77">
        <v>54969367</v>
      </c>
      <c r="AE33" s="78">
        <v>20505391</v>
      </c>
      <c r="AF33" s="78">
        <f t="shared" si="14"/>
        <v>75474758</v>
      </c>
      <c r="AG33" s="78">
        <v>269967000</v>
      </c>
      <c r="AH33" s="78">
        <v>286504158</v>
      </c>
      <c r="AI33" s="79">
        <v>199102118</v>
      </c>
      <c r="AJ33" s="114">
        <f t="shared" si="15"/>
        <v>0.69493622497443819</v>
      </c>
      <c r="AK33" s="115">
        <f t="shared" si="16"/>
        <v>-0.15108542646801204</v>
      </c>
    </row>
    <row r="34" spans="1:37" ht="16.5" x14ac:dyDescent="0.3">
      <c r="A34" s="58" t="s">
        <v>0</v>
      </c>
      <c r="B34" s="59" t="s">
        <v>556</v>
      </c>
      <c r="C34" s="60" t="s">
        <v>0</v>
      </c>
      <c r="D34" s="80">
        <f>SUM(D30:D33)</f>
        <v>7403062290</v>
      </c>
      <c r="E34" s="81">
        <f>SUM(E30:E33)</f>
        <v>562077060</v>
      </c>
      <c r="F34" s="82">
        <f t="shared" si="0"/>
        <v>7965139350</v>
      </c>
      <c r="G34" s="80">
        <f>SUM(G30:G33)</f>
        <v>8416344011</v>
      </c>
      <c r="H34" s="81">
        <f>SUM(H30:H33)</f>
        <v>571671464</v>
      </c>
      <c r="I34" s="82">
        <f t="shared" si="1"/>
        <v>8988015475</v>
      </c>
      <c r="J34" s="80">
        <f>SUM(J30:J33)</f>
        <v>1184554110</v>
      </c>
      <c r="K34" s="81">
        <f>SUM(K30:K33)</f>
        <v>65870014</v>
      </c>
      <c r="L34" s="81">
        <f t="shared" si="2"/>
        <v>1250424124</v>
      </c>
      <c r="M34" s="96">
        <f t="shared" si="3"/>
        <v>0.15698709954145373</v>
      </c>
      <c r="N34" s="80">
        <f>SUM(N30:N33)</f>
        <v>1556107179</v>
      </c>
      <c r="O34" s="81">
        <f>SUM(O30:O33)</f>
        <v>116199455</v>
      </c>
      <c r="P34" s="81">
        <f t="shared" si="4"/>
        <v>1672306634</v>
      </c>
      <c r="Q34" s="96">
        <f t="shared" si="5"/>
        <v>0.20995321745375364</v>
      </c>
      <c r="R34" s="80">
        <f>SUM(R30:R33)</f>
        <v>2335718542</v>
      </c>
      <c r="S34" s="81">
        <f>SUM(S30:S33)</f>
        <v>87652832</v>
      </c>
      <c r="T34" s="81">
        <f t="shared" si="6"/>
        <v>2423371374</v>
      </c>
      <c r="U34" s="96">
        <f t="shared" si="7"/>
        <v>0.26962251909117901</v>
      </c>
      <c r="V34" s="80">
        <f>SUM(V30:V33)</f>
        <v>0</v>
      </c>
      <c r="W34" s="81">
        <f>SUM(W30:W33)</f>
        <v>0</v>
      </c>
      <c r="X34" s="81">
        <f t="shared" si="8"/>
        <v>0</v>
      </c>
      <c r="Y34" s="96">
        <f t="shared" si="9"/>
        <v>0</v>
      </c>
      <c r="Z34" s="80">
        <f t="shared" si="10"/>
        <v>5076379831</v>
      </c>
      <c r="AA34" s="81">
        <f t="shared" si="11"/>
        <v>269722301</v>
      </c>
      <c r="AB34" s="81">
        <f t="shared" si="12"/>
        <v>5346102132</v>
      </c>
      <c r="AC34" s="96">
        <f t="shared" si="13"/>
        <v>0.59480339646388958</v>
      </c>
      <c r="AD34" s="80">
        <f>SUM(AD30:AD33)</f>
        <v>1560090497</v>
      </c>
      <c r="AE34" s="81">
        <f>SUM(AE30:AE33)</f>
        <v>99886245</v>
      </c>
      <c r="AF34" s="81">
        <f t="shared" si="14"/>
        <v>1659976742</v>
      </c>
      <c r="AG34" s="81">
        <f>SUM(AG30:AG33)</f>
        <v>7927991867</v>
      </c>
      <c r="AH34" s="81">
        <f>SUM(AH30:AH33)</f>
        <v>7536431588</v>
      </c>
      <c r="AI34" s="82">
        <f>SUM(AI30:AI33)</f>
        <v>4631238634</v>
      </c>
      <c r="AJ34" s="116">
        <f t="shared" si="15"/>
        <v>0.61451345771839305</v>
      </c>
      <c r="AK34" s="117">
        <f t="shared" si="16"/>
        <v>0.45988272768221705</v>
      </c>
    </row>
    <row r="35" spans="1:37" ht="16.5" x14ac:dyDescent="0.3">
      <c r="A35" s="61" t="s">
        <v>0</v>
      </c>
      <c r="B35" s="62" t="s">
        <v>557</v>
      </c>
      <c r="C35" s="63" t="s">
        <v>0</v>
      </c>
      <c r="D35" s="83">
        <f>SUM(D9:D14,D16:D21,D23:D28,D30:D33)</f>
        <v>27154554218</v>
      </c>
      <c r="E35" s="84">
        <f>SUM(E9:E14,E16:E21,E23:E28,E30:E33)</f>
        <v>3899665085</v>
      </c>
      <c r="F35" s="85">
        <f t="shared" si="0"/>
        <v>31054219303</v>
      </c>
      <c r="G35" s="83">
        <f>SUM(G9:G14,G16:G21,G23:G28,G30:G33)</f>
        <v>28675650028</v>
      </c>
      <c r="H35" s="84">
        <f>SUM(H9:H14,H16:H21,H23:H28,H30:H33)</f>
        <v>4150507733</v>
      </c>
      <c r="I35" s="85">
        <f t="shared" si="1"/>
        <v>32826157761</v>
      </c>
      <c r="J35" s="83">
        <f>SUM(J9:J14,J16:J21,J23:J28,J30:J33)</f>
        <v>4895359279</v>
      </c>
      <c r="K35" s="84">
        <f>SUM(K9:K14,K16:K21,K23:K28,K30:K33)</f>
        <v>364260147</v>
      </c>
      <c r="L35" s="84">
        <f t="shared" si="2"/>
        <v>5259619426</v>
      </c>
      <c r="M35" s="97">
        <f t="shared" si="3"/>
        <v>0.16936891488661232</v>
      </c>
      <c r="N35" s="83">
        <f>SUM(N9:N14,N16:N21,N23:N28,N30:N33)</f>
        <v>5589836571</v>
      </c>
      <c r="O35" s="84">
        <f>SUM(O9:O14,O16:O21,O23:O28,O30:O33)</f>
        <v>-9980266076</v>
      </c>
      <c r="P35" s="84">
        <f t="shared" si="4"/>
        <v>-4390429505</v>
      </c>
      <c r="Q35" s="97">
        <f t="shared" si="5"/>
        <v>-0.1413794841261993</v>
      </c>
      <c r="R35" s="83">
        <f>SUM(R9:R14,R16:R21,R23:R28,R30:R33)</f>
        <v>5762113001</v>
      </c>
      <c r="S35" s="84">
        <f>SUM(S9:S14,S16:S21,S23:S28,S30:S33)</f>
        <v>463106001</v>
      </c>
      <c r="T35" s="84">
        <f t="shared" si="6"/>
        <v>6225219002</v>
      </c>
      <c r="U35" s="97">
        <f t="shared" si="7"/>
        <v>0.18964202412370171</v>
      </c>
      <c r="V35" s="83">
        <f>SUM(V9:V14,V16:V21,V23:V28,V30:V33)</f>
        <v>0</v>
      </c>
      <c r="W35" s="84">
        <f>SUM(W9:W14,W16:W21,W23:W28,W30:W33)</f>
        <v>0</v>
      </c>
      <c r="X35" s="84">
        <f t="shared" si="8"/>
        <v>0</v>
      </c>
      <c r="Y35" s="97">
        <f t="shared" si="9"/>
        <v>0</v>
      </c>
      <c r="Z35" s="83">
        <f t="shared" si="10"/>
        <v>16247308851</v>
      </c>
      <c r="AA35" s="84">
        <f t="shared" si="11"/>
        <v>-9152899928</v>
      </c>
      <c r="AB35" s="84">
        <f t="shared" si="12"/>
        <v>7094408923</v>
      </c>
      <c r="AC35" s="97">
        <f t="shared" si="13"/>
        <v>0.2161206003655019</v>
      </c>
      <c r="AD35" s="83">
        <f>SUM(AD9:AD14,AD16:AD21,AD23:AD28,AD30:AD33)</f>
        <v>4496794805</v>
      </c>
      <c r="AE35" s="84">
        <f>SUM(AE9:AE14,AE16:AE21,AE23:AE28,AE30:AE33)</f>
        <v>411640525</v>
      </c>
      <c r="AF35" s="84">
        <f t="shared" si="14"/>
        <v>4908435330</v>
      </c>
      <c r="AG35" s="84">
        <f>SUM(AG9:AG14,AG16:AG21,AG23:AG28,AG30:AG33)</f>
        <v>29689786501</v>
      </c>
      <c r="AH35" s="84">
        <f>SUM(AH9:AH14,AH16:AH21,AH23:AH28,AH30:AH33)</f>
        <v>28953404894</v>
      </c>
      <c r="AI35" s="85">
        <f>SUM(AI9:AI14,AI16:AI21,AI23:AI28,AI30:AI33)</f>
        <v>16053745182</v>
      </c>
      <c r="AJ35" s="118">
        <f t="shared" si="15"/>
        <v>0.5544682996964827</v>
      </c>
      <c r="AK35" s="119">
        <f t="shared" si="16"/>
        <v>0.26826953672016707</v>
      </c>
    </row>
    <row r="36" spans="1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1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1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1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1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1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1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40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46</v>
      </c>
      <c r="C9" s="57" t="s">
        <v>47</v>
      </c>
      <c r="D9" s="77">
        <v>64671269910</v>
      </c>
      <c r="E9" s="78">
        <v>12073294723</v>
      </c>
      <c r="F9" s="79">
        <f>$D9       +$E9</f>
        <v>76744564633</v>
      </c>
      <c r="G9" s="77">
        <v>65765186074</v>
      </c>
      <c r="H9" s="78">
        <v>11965959036</v>
      </c>
      <c r="I9" s="79">
        <f>$G9       +$H9</f>
        <v>77731145110</v>
      </c>
      <c r="J9" s="77">
        <v>13824573150</v>
      </c>
      <c r="K9" s="78">
        <v>1389403187</v>
      </c>
      <c r="L9" s="78">
        <f>$J9       +$K9</f>
        <v>15213976337</v>
      </c>
      <c r="M9" s="95">
        <f>IF(($F9       =0),0,($L9       /$F9       ))</f>
        <v>0.19824174402128308</v>
      </c>
      <c r="N9" s="77">
        <v>15637889417</v>
      </c>
      <c r="O9" s="78">
        <v>2831053816</v>
      </c>
      <c r="P9" s="78">
        <f>$N9       +$O9</f>
        <v>18468943233</v>
      </c>
      <c r="Q9" s="95">
        <f>IF(($F9       =0),0,($P9       /$F9       ))</f>
        <v>0.2406547398023598</v>
      </c>
      <c r="R9" s="77">
        <v>15016693033</v>
      </c>
      <c r="S9" s="78">
        <v>1707310768</v>
      </c>
      <c r="T9" s="78">
        <f>$R9       +$S9</f>
        <v>16724003801</v>
      </c>
      <c r="U9" s="95">
        <f>IF(($I9       =0),0,($T9       /$I9       ))</f>
        <v>0.2151519031056765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44479155600</v>
      </c>
      <c r="AA9" s="78">
        <f>$K9       +$O9       +$S9</f>
        <v>5927767771</v>
      </c>
      <c r="AB9" s="78">
        <f>$Z9       +$AA9</f>
        <v>50406923371</v>
      </c>
      <c r="AC9" s="95">
        <f>IF(($I9       =0),0,($AB9       /$I9       ))</f>
        <v>0.64847781799261339</v>
      </c>
      <c r="AD9" s="77">
        <v>12484154919</v>
      </c>
      <c r="AE9" s="78">
        <v>1687418386</v>
      </c>
      <c r="AF9" s="78">
        <f>$AD9       +$AE9</f>
        <v>14171573305</v>
      </c>
      <c r="AG9" s="78">
        <v>70410790323</v>
      </c>
      <c r="AH9" s="78">
        <v>72272562425</v>
      </c>
      <c r="AI9" s="79">
        <v>44586328110</v>
      </c>
      <c r="AJ9" s="114">
        <f>IF(($AH9       =0),0,($AI9       /$AH9       ))</f>
        <v>0.6169191545722339</v>
      </c>
      <c r="AK9" s="115">
        <f>IF(($AF9       =0),0,(($T9       /$AF9       )-1))</f>
        <v>0.18010918343833104</v>
      </c>
    </row>
    <row r="10" spans="1:37" ht="16.5" x14ac:dyDescent="0.3">
      <c r="A10" s="58" t="s">
        <v>0</v>
      </c>
      <c r="B10" s="59" t="s">
        <v>100</v>
      </c>
      <c r="C10" s="60" t="s">
        <v>0</v>
      </c>
      <c r="D10" s="80">
        <f>D9</f>
        <v>64671269910</v>
      </c>
      <c r="E10" s="81">
        <f>E9</f>
        <v>12073294723</v>
      </c>
      <c r="F10" s="82">
        <f t="shared" ref="F10:F45" si="0">$D10      +$E10</f>
        <v>76744564633</v>
      </c>
      <c r="G10" s="80">
        <f>G9</f>
        <v>65765186074</v>
      </c>
      <c r="H10" s="81">
        <f>H9</f>
        <v>11965959036</v>
      </c>
      <c r="I10" s="82">
        <f t="shared" ref="I10:I45" si="1">$G10      +$H10</f>
        <v>77731145110</v>
      </c>
      <c r="J10" s="80">
        <f>J9</f>
        <v>13824573150</v>
      </c>
      <c r="K10" s="81">
        <f>K9</f>
        <v>1389403187</v>
      </c>
      <c r="L10" s="81">
        <f t="shared" ref="L10:L45" si="2">$J10      +$K10</f>
        <v>15213976337</v>
      </c>
      <c r="M10" s="96">
        <f t="shared" ref="M10:M45" si="3">IF(($F10      =0),0,($L10      /$F10      ))</f>
        <v>0.19824174402128308</v>
      </c>
      <c r="N10" s="80">
        <f>N9</f>
        <v>15637889417</v>
      </c>
      <c r="O10" s="81">
        <f>O9</f>
        <v>2831053816</v>
      </c>
      <c r="P10" s="81">
        <f t="shared" ref="P10:P45" si="4">$N10      +$O10</f>
        <v>18468943233</v>
      </c>
      <c r="Q10" s="96">
        <f t="shared" ref="Q10:Q45" si="5">IF(($F10      =0),0,($P10      /$F10      ))</f>
        <v>0.2406547398023598</v>
      </c>
      <c r="R10" s="80">
        <f>R9</f>
        <v>15016693033</v>
      </c>
      <c r="S10" s="81">
        <f>S9</f>
        <v>1707310768</v>
      </c>
      <c r="T10" s="81">
        <f t="shared" ref="T10:T45" si="6">$R10      +$S10</f>
        <v>16724003801</v>
      </c>
      <c r="U10" s="96">
        <f t="shared" ref="U10:U45" si="7">IF(($I10      =0),0,($T10      /$I10      ))</f>
        <v>0.2151519031056765</v>
      </c>
      <c r="V10" s="80">
        <f>V9</f>
        <v>0</v>
      </c>
      <c r="W10" s="81">
        <f>W9</f>
        <v>0</v>
      </c>
      <c r="X10" s="81">
        <f t="shared" ref="X10:X45" si="8">$V10      +$W10</f>
        <v>0</v>
      </c>
      <c r="Y10" s="96">
        <f t="shared" ref="Y10:Y45" si="9">IF(($I10      =0),0,($X10      /$I10      ))</f>
        <v>0</v>
      </c>
      <c r="Z10" s="80">
        <f t="shared" ref="Z10:Z45" si="10">$J10      +$N10      +$R10</f>
        <v>44479155600</v>
      </c>
      <c r="AA10" s="81">
        <f t="shared" ref="AA10:AA45" si="11">$K10      +$O10      +$S10</f>
        <v>5927767771</v>
      </c>
      <c r="AB10" s="81">
        <f t="shared" ref="AB10:AB45" si="12">$Z10      +$AA10</f>
        <v>50406923371</v>
      </c>
      <c r="AC10" s="96">
        <f t="shared" ref="AC10:AC45" si="13">IF(($I10      =0),0,($AB10      /$I10      ))</f>
        <v>0.64847781799261339</v>
      </c>
      <c r="AD10" s="80">
        <f>AD9</f>
        <v>12484154919</v>
      </c>
      <c r="AE10" s="81">
        <f>AE9</f>
        <v>1687418386</v>
      </c>
      <c r="AF10" s="81">
        <f t="shared" ref="AF10:AF45" si="14">$AD10      +$AE10</f>
        <v>14171573305</v>
      </c>
      <c r="AG10" s="81">
        <f>AG9</f>
        <v>70410790323</v>
      </c>
      <c r="AH10" s="81">
        <f>AH9</f>
        <v>72272562425</v>
      </c>
      <c r="AI10" s="82">
        <f>AI9</f>
        <v>44586328110</v>
      </c>
      <c r="AJ10" s="116">
        <f t="shared" ref="AJ10:AJ45" si="15">IF(($AH10      =0),0,($AI10      /$AH10      ))</f>
        <v>0.6169191545722339</v>
      </c>
      <c r="AK10" s="117">
        <f t="shared" ref="AK10:AK45" si="16">IF(($AF10      =0),0,(($T10      /$AF10      )-1))</f>
        <v>0.18010918343833104</v>
      </c>
    </row>
    <row r="11" spans="1:37" x14ac:dyDescent="0.2">
      <c r="A11" s="55" t="s">
        <v>101</v>
      </c>
      <c r="B11" s="56" t="s">
        <v>558</v>
      </c>
      <c r="C11" s="57" t="s">
        <v>559</v>
      </c>
      <c r="D11" s="77">
        <v>534568193</v>
      </c>
      <c r="E11" s="78">
        <v>49100614</v>
      </c>
      <c r="F11" s="79">
        <f t="shared" si="0"/>
        <v>583668807</v>
      </c>
      <c r="G11" s="77">
        <v>552438031</v>
      </c>
      <c r="H11" s="78">
        <v>97074594</v>
      </c>
      <c r="I11" s="79">
        <f t="shared" si="1"/>
        <v>649512625</v>
      </c>
      <c r="J11" s="77">
        <v>103690405</v>
      </c>
      <c r="K11" s="78">
        <v>7350252</v>
      </c>
      <c r="L11" s="78">
        <f t="shared" si="2"/>
        <v>111040657</v>
      </c>
      <c r="M11" s="95">
        <f t="shared" si="3"/>
        <v>0.19024600195912131</v>
      </c>
      <c r="N11" s="77">
        <v>103128005</v>
      </c>
      <c r="O11" s="78">
        <v>21588434</v>
      </c>
      <c r="P11" s="78">
        <f t="shared" si="4"/>
        <v>124716439</v>
      </c>
      <c r="Q11" s="95">
        <f t="shared" si="5"/>
        <v>0.21367672471830415</v>
      </c>
      <c r="R11" s="77">
        <v>95052504</v>
      </c>
      <c r="S11" s="78">
        <v>26086401</v>
      </c>
      <c r="T11" s="78">
        <f t="shared" si="6"/>
        <v>121138905</v>
      </c>
      <c r="U11" s="95">
        <f t="shared" si="7"/>
        <v>0.18650739083016285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301870914</v>
      </c>
      <c r="AA11" s="78">
        <f t="shared" si="11"/>
        <v>55025087</v>
      </c>
      <c r="AB11" s="78">
        <f t="shared" si="12"/>
        <v>356896001</v>
      </c>
      <c r="AC11" s="95">
        <f t="shared" si="13"/>
        <v>0.54948277718235272</v>
      </c>
      <c r="AD11" s="77">
        <v>80563680</v>
      </c>
      <c r="AE11" s="78">
        <v>4951810</v>
      </c>
      <c r="AF11" s="78">
        <f t="shared" si="14"/>
        <v>85515490</v>
      </c>
      <c r="AG11" s="78">
        <v>519735587</v>
      </c>
      <c r="AH11" s="78">
        <v>570485717</v>
      </c>
      <c r="AI11" s="79">
        <v>299937098</v>
      </c>
      <c r="AJ11" s="114">
        <f t="shared" si="15"/>
        <v>0.52575741874357917</v>
      </c>
      <c r="AK11" s="115">
        <f t="shared" si="16"/>
        <v>0.41657265835698309</v>
      </c>
    </row>
    <row r="12" spans="1:37" x14ac:dyDescent="0.2">
      <c r="A12" s="55" t="s">
        <v>101</v>
      </c>
      <c r="B12" s="56" t="s">
        <v>560</v>
      </c>
      <c r="C12" s="57" t="s">
        <v>561</v>
      </c>
      <c r="D12" s="77">
        <v>451159155</v>
      </c>
      <c r="E12" s="78">
        <v>80568025</v>
      </c>
      <c r="F12" s="79">
        <f t="shared" si="0"/>
        <v>531727180</v>
      </c>
      <c r="G12" s="77">
        <v>491366872</v>
      </c>
      <c r="H12" s="78">
        <v>88748203</v>
      </c>
      <c r="I12" s="79">
        <f t="shared" si="1"/>
        <v>580115075</v>
      </c>
      <c r="J12" s="77">
        <v>103519968</v>
      </c>
      <c r="K12" s="78">
        <v>3410248</v>
      </c>
      <c r="L12" s="78">
        <f t="shared" si="2"/>
        <v>106930216</v>
      </c>
      <c r="M12" s="95">
        <f t="shared" si="3"/>
        <v>0.201099774512185</v>
      </c>
      <c r="N12" s="77">
        <v>115235377</v>
      </c>
      <c r="O12" s="78">
        <v>5192319</v>
      </c>
      <c r="P12" s="78">
        <f t="shared" si="4"/>
        <v>120427696</v>
      </c>
      <c r="Q12" s="95">
        <f t="shared" si="5"/>
        <v>0.22648399504422551</v>
      </c>
      <c r="R12" s="77">
        <v>107445775</v>
      </c>
      <c r="S12" s="78">
        <v>9919046</v>
      </c>
      <c r="T12" s="78">
        <f t="shared" si="6"/>
        <v>117364821</v>
      </c>
      <c r="U12" s="95">
        <f t="shared" si="7"/>
        <v>0.20231299970958347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326201120</v>
      </c>
      <c r="AA12" s="78">
        <f t="shared" si="11"/>
        <v>18521613</v>
      </c>
      <c r="AB12" s="78">
        <f t="shared" si="12"/>
        <v>344722733</v>
      </c>
      <c r="AC12" s="95">
        <f t="shared" si="13"/>
        <v>0.59423164102398129</v>
      </c>
      <c r="AD12" s="77">
        <v>94091928</v>
      </c>
      <c r="AE12" s="78">
        <v>14341142</v>
      </c>
      <c r="AF12" s="78">
        <f t="shared" si="14"/>
        <v>108433070</v>
      </c>
      <c r="AG12" s="78">
        <v>481794861</v>
      </c>
      <c r="AH12" s="78">
        <v>533357534</v>
      </c>
      <c r="AI12" s="79">
        <v>299427565</v>
      </c>
      <c r="AJ12" s="114">
        <f t="shared" si="15"/>
        <v>0.56140121009334054</v>
      </c>
      <c r="AK12" s="115">
        <f t="shared" si="16"/>
        <v>8.2371097673431093E-2</v>
      </c>
    </row>
    <row r="13" spans="1:37" x14ac:dyDescent="0.2">
      <c r="A13" s="55" t="s">
        <v>101</v>
      </c>
      <c r="B13" s="56" t="s">
        <v>562</v>
      </c>
      <c r="C13" s="57" t="s">
        <v>563</v>
      </c>
      <c r="D13" s="77">
        <v>591416419</v>
      </c>
      <c r="E13" s="78">
        <v>75594298</v>
      </c>
      <c r="F13" s="79">
        <f t="shared" si="0"/>
        <v>667010717</v>
      </c>
      <c r="G13" s="77">
        <v>635640363</v>
      </c>
      <c r="H13" s="78">
        <v>82880381</v>
      </c>
      <c r="I13" s="79">
        <f t="shared" si="1"/>
        <v>718520744</v>
      </c>
      <c r="J13" s="77">
        <v>119035212</v>
      </c>
      <c r="K13" s="78">
        <v>6823319</v>
      </c>
      <c r="L13" s="78">
        <f t="shared" si="2"/>
        <v>125858531</v>
      </c>
      <c r="M13" s="95">
        <f t="shared" si="3"/>
        <v>0.18869041799818637</v>
      </c>
      <c r="N13" s="77">
        <v>144998685</v>
      </c>
      <c r="O13" s="78">
        <v>18548156</v>
      </c>
      <c r="P13" s="78">
        <f t="shared" si="4"/>
        <v>163546841</v>
      </c>
      <c r="Q13" s="95">
        <f t="shared" si="5"/>
        <v>0.2451937230267921</v>
      </c>
      <c r="R13" s="77">
        <v>152375703</v>
      </c>
      <c r="S13" s="78">
        <v>13945007</v>
      </c>
      <c r="T13" s="78">
        <f t="shared" si="6"/>
        <v>166320710</v>
      </c>
      <c r="U13" s="95">
        <f t="shared" si="7"/>
        <v>0.23147655984724083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416409600</v>
      </c>
      <c r="AA13" s="78">
        <f t="shared" si="11"/>
        <v>39316482</v>
      </c>
      <c r="AB13" s="78">
        <f t="shared" si="12"/>
        <v>455726082</v>
      </c>
      <c r="AC13" s="95">
        <f t="shared" si="13"/>
        <v>0.6342559846817728</v>
      </c>
      <c r="AD13" s="77">
        <v>117881244</v>
      </c>
      <c r="AE13" s="78">
        <v>19418640</v>
      </c>
      <c r="AF13" s="78">
        <f t="shared" si="14"/>
        <v>137299884</v>
      </c>
      <c r="AG13" s="78">
        <v>642815885</v>
      </c>
      <c r="AH13" s="78">
        <v>657396574</v>
      </c>
      <c r="AI13" s="79">
        <v>428186554</v>
      </c>
      <c r="AJ13" s="114">
        <f t="shared" si="15"/>
        <v>0.65133675917209755</v>
      </c>
      <c r="AK13" s="115">
        <f t="shared" si="16"/>
        <v>0.2113681756643</v>
      </c>
    </row>
    <row r="14" spans="1:37" x14ac:dyDescent="0.2">
      <c r="A14" s="55" t="s">
        <v>101</v>
      </c>
      <c r="B14" s="56" t="s">
        <v>564</v>
      </c>
      <c r="C14" s="57" t="s">
        <v>565</v>
      </c>
      <c r="D14" s="77">
        <v>1825844325</v>
      </c>
      <c r="E14" s="78">
        <v>326852540</v>
      </c>
      <c r="F14" s="79">
        <f t="shared" si="0"/>
        <v>2152696865</v>
      </c>
      <c r="G14" s="77">
        <v>1783157514</v>
      </c>
      <c r="H14" s="78">
        <v>336032687</v>
      </c>
      <c r="I14" s="79">
        <f t="shared" si="1"/>
        <v>2119190201</v>
      </c>
      <c r="J14" s="77">
        <v>384473137</v>
      </c>
      <c r="K14" s="78">
        <v>17654768</v>
      </c>
      <c r="L14" s="78">
        <f t="shared" si="2"/>
        <v>402127905</v>
      </c>
      <c r="M14" s="95">
        <f t="shared" si="3"/>
        <v>0.18680191881080294</v>
      </c>
      <c r="N14" s="77">
        <v>379833112</v>
      </c>
      <c r="O14" s="78">
        <v>68472763</v>
      </c>
      <c r="P14" s="78">
        <f t="shared" si="4"/>
        <v>448305875</v>
      </c>
      <c r="Q14" s="95">
        <f t="shared" si="5"/>
        <v>0.20825313693203154</v>
      </c>
      <c r="R14" s="77">
        <v>369107920</v>
      </c>
      <c r="S14" s="78">
        <v>32216680</v>
      </c>
      <c r="T14" s="78">
        <f t="shared" si="6"/>
        <v>401324600</v>
      </c>
      <c r="U14" s="95">
        <f t="shared" si="7"/>
        <v>0.18937639472409018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1133414169</v>
      </c>
      <c r="AA14" s="78">
        <f t="shared" si="11"/>
        <v>118344211</v>
      </c>
      <c r="AB14" s="78">
        <f t="shared" si="12"/>
        <v>1251758380</v>
      </c>
      <c r="AC14" s="95">
        <f t="shared" si="13"/>
        <v>0.59067769349316657</v>
      </c>
      <c r="AD14" s="77">
        <v>345539581</v>
      </c>
      <c r="AE14" s="78">
        <v>41675216</v>
      </c>
      <c r="AF14" s="78">
        <f t="shared" si="14"/>
        <v>387214797</v>
      </c>
      <c r="AG14" s="78">
        <v>1922037842</v>
      </c>
      <c r="AH14" s="78">
        <v>1930573279</v>
      </c>
      <c r="AI14" s="79">
        <v>1147996650</v>
      </c>
      <c r="AJ14" s="114">
        <f t="shared" si="15"/>
        <v>0.59464028767384591</v>
      </c>
      <c r="AK14" s="115">
        <f t="shared" si="16"/>
        <v>3.6439214382605334E-2</v>
      </c>
    </row>
    <row r="15" spans="1:37" x14ac:dyDescent="0.2">
      <c r="A15" s="55" t="s">
        <v>101</v>
      </c>
      <c r="B15" s="56" t="s">
        <v>566</v>
      </c>
      <c r="C15" s="57" t="s">
        <v>567</v>
      </c>
      <c r="D15" s="77">
        <v>1189045717</v>
      </c>
      <c r="E15" s="78">
        <v>376477670</v>
      </c>
      <c r="F15" s="79">
        <f t="shared" si="0"/>
        <v>1565523387</v>
      </c>
      <c r="G15" s="77">
        <v>1210970777</v>
      </c>
      <c r="H15" s="78">
        <v>325809079</v>
      </c>
      <c r="I15" s="79">
        <f t="shared" si="1"/>
        <v>1536779856</v>
      </c>
      <c r="J15" s="77">
        <v>238085280</v>
      </c>
      <c r="K15" s="78">
        <v>24395493</v>
      </c>
      <c r="L15" s="78">
        <f t="shared" si="2"/>
        <v>262480773</v>
      </c>
      <c r="M15" s="95">
        <f t="shared" si="3"/>
        <v>0.16766327170812173</v>
      </c>
      <c r="N15" s="77">
        <v>255350012</v>
      </c>
      <c r="O15" s="78">
        <v>88608642</v>
      </c>
      <c r="P15" s="78">
        <f t="shared" si="4"/>
        <v>343958654</v>
      </c>
      <c r="Q15" s="95">
        <f t="shared" si="5"/>
        <v>0.21970840988784282</v>
      </c>
      <c r="R15" s="77">
        <v>229662651</v>
      </c>
      <c r="S15" s="78">
        <v>51622082</v>
      </c>
      <c r="T15" s="78">
        <f t="shared" si="6"/>
        <v>281284733</v>
      </c>
      <c r="U15" s="95">
        <f t="shared" si="7"/>
        <v>0.18303515100213547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723097943</v>
      </c>
      <c r="AA15" s="78">
        <f t="shared" si="11"/>
        <v>164626217</v>
      </c>
      <c r="AB15" s="78">
        <f t="shared" si="12"/>
        <v>887724160</v>
      </c>
      <c r="AC15" s="95">
        <f t="shared" si="13"/>
        <v>0.57765213184834974</v>
      </c>
      <c r="AD15" s="77">
        <v>212985847</v>
      </c>
      <c r="AE15" s="78">
        <v>37477012</v>
      </c>
      <c r="AF15" s="78">
        <f t="shared" si="14"/>
        <v>250462859</v>
      </c>
      <c r="AG15" s="78">
        <v>1280382457</v>
      </c>
      <c r="AH15" s="78">
        <v>1320042125</v>
      </c>
      <c r="AI15" s="79">
        <v>741639157</v>
      </c>
      <c r="AJ15" s="114">
        <f t="shared" si="15"/>
        <v>0.56182991660209325</v>
      </c>
      <c r="AK15" s="115">
        <f t="shared" si="16"/>
        <v>0.12305965891733273</v>
      </c>
    </row>
    <row r="16" spans="1:37" x14ac:dyDescent="0.2">
      <c r="A16" s="55" t="s">
        <v>116</v>
      </c>
      <c r="B16" s="56" t="s">
        <v>568</v>
      </c>
      <c r="C16" s="57" t="s">
        <v>569</v>
      </c>
      <c r="D16" s="77">
        <v>542287662</v>
      </c>
      <c r="E16" s="78">
        <v>10500000</v>
      </c>
      <c r="F16" s="79">
        <f t="shared" si="0"/>
        <v>552787662</v>
      </c>
      <c r="G16" s="77">
        <v>587222963</v>
      </c>
      <c r="H16" s="78">
        <v>107000000</v>
      </c>
      <c r="I16" s="79">
        <f t="shared" si="1"/>
        <v>694222963</v>
      </c>
      <c r="J16" s="77">
        <v>94912633</v>
      </c>
      <c r="K16" s="78">
        <v>10566594</v>
      </c>
      <c r="L16" s="78">
        <f t="shared" si="2"/>
        <v>105479227</v>
      </c>
      <c r="M16" s="95">
        <f t="shared" si="3"/>
        <v>0.19081328012708068</v>
      </c>
      <c r="N16" s="77">
        <v>157278951</v>
      </c>
      <c r="O16" s="78">
        <v>25130492</v>
      </c>
      <c r="P16" s="78">
        <f t="shared" si="4"/>
        <v>182409443</v>
      </c>
      <c r="Q16" s="95">
        <f t="shared" si="5"/>
        <v>0.32998103166781606</v>
      </c>
      <c r="R16" s="77">
        <v>136267998</v>
      </c>
      <c r="S16" s="78">
        <v>7313796</v>
      </c>
      <c r="T16" s="78">
        <f t="shared" si="6"/>
        <v>143581794</v>
      </c>
      <c r="U16" s="95">
        <f t="shared" si="7"/>
        <v>0.20682374633580075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388459582</v>
      </c>
      <c r="AA16" s="78">
        <f t="shared" si="11"/>
        <v>43010882</v>
      </c>
      <c r="AB16" s="78">
        <f t="shared" si="12"/>
        <v>431470464</v>
      </c>
      <c r="AC16" s="95">
        <f t="shared" si="13"/>
        <v>0.62151569019764619</v>
      </c>
      <c r="AD16" s="77">
        <v>145366158</v>
      </c>
      <c r="AE16" s="78">
        <v>18420928</v>
      </c>
      <c r="AF16" s="78">
        <f t="shared" si="14"/>
        <v>163787086</v>
      </c>
      <c r="AG16" s="78">
        <v>544874303</v>
      </c>
      <c r="AH16" s="78">
        <v>745550297</v>
      </c>
      <c r="AI16" s="79">
        <v>404950064</v>
      </c>
      <c r="AJ16" s="114">
        <f t="shared" si="15"/>
        <v>0.54315592875419372</v>
      </c>
      <c r="AK16" s="115">
        <f t="shared" si="16"/>
        <v>-0.12336315697075162</v>
      </c>
    </row>
    <row r="17" spans="1:37" ht="16.5" x14ac:dyDescent="0.3">
      <c r="A17" s="58" t="s">
        <v>0</v>
      </c>
      <c r="B17" s="59" t="s">
        <v>570</v>
      </c>
      <c r="C17" s="60" t="s">
        <v>0</v>
      </c>
      <c r="D17" s="80">
        <f>SUM(D11:D16)</f>
        <v>5134321471</v>
      </c>
      <c r="E17" s="81">
        <f>SUM(E11:E16)</f>
        <v>919093147</v>
      </c>
      <c r="F17" s="82">
        <f t="shared" si="0"/>
        <v>6053414618</v>
      </c>
      <c r="G17" s="80">
        <f>SUM(G11:G16)</f>
        <v>5260796520</v>
      </c>
      <c r="H17" s="81">
        <f>SUM(H11:H16)</f>
        <v>1037544944</v>
      </c>
      <c r="I17" s="82">
        <f t="shared" si="1"/>
        <v>6298341464</v>
      </c>
      <c r="J17" s="80">
        <f>SUM(J11:J16)</f>
        <v>1043716635</v>
      </c>
      <c r="K17" s="81">
        <f>SUM(K11:K16)</f>
        <v>70200674</v>
      </c>
      <c r="L17" s="81">
        <f t="shared" si="2"/>
        <v>1113917309</v>
      </c>
      <c r="M17" s="96">
        <f t="shared" si="3"/>
        <v>0.18401470563204697</v>
      </c>
      <c r="N17" s="80">
        <f>SUM(N11:N16)</f>
        <v>1155824142</v>
      </c>
      <c r="O17" s="81">
        <f>SUM(O11:O16)</f>
        <v>227540806</v>
      </c>
      <c r="P17" s="81">
        <f t="shared" si="4"/>
        <v>1383364948</v>
      </c>
      <c r="Q17" s="96">
        <f t="shared" si="5"/>
        <v>0.22852638309071463</v>
      </c>
      <c r="R17" s="80">
        <f>SUM(R11:R16)</f>
        <v>1089912551</v>
      </c>
      <c r="S17" s="81">
        <f>SUM(S11:S16)</f>
        <v>141103012</v>
      </c>
      <c r="T17" s="81">
        <f t="shared" si="6"/>
        <v>1231015563</v>
      </c>
      <c r="U17" s="96">
        <f t="shared" si="7"/>
        <v>0.19545075001668724</v>
      </c>
      <c r="V17" s="80">
        <f>SUM(V11:V16)</f>
        <v>0</v>
      </c>
      <c r="W17" s="81">
        <f>SUM(W11:W16)</f>
        <v>0</v>
      </c>
      <c r="X17" s="81">
        <f t="shared" si="8"/>
        <v>0</v>
      </c>
      <c r="Y17" s="96">
        <f t="shared" si="9"/>
        <v>0</v>
      </c>
      <c r="Z17" s="80">
        <f t="shared" si="10"/>
        <v>3289453328</v>
      </c>
      <c r="AA17" s="81">
        <f t="shared" si="11"/>
        <v>438844492</v>
      </c>
      <c r="AB17" s="81">
        <f t="shared" si="12"/>
        <v>3728297820</v>
      </c>
      <c r="AC17" s="96">
        <f t="shared" si="13"/>
        <v>0.59194914110487162</v>
      </c>
      <c r="AD17" s="80">
        <f>SUM(AD11:AD16)</f>
        <v>996428438</v>
      </c>
      <c r="AE17" s="81">
        <f>SUM(AE11:AE16)</f>
        <v>136284748</v>
      </c>
      <c r="AF17" s="81">
        <f t="shared" si="14"/>
        <v>1132713186</v>
      </c>
      <c r="AG17" s="81">
        <f>SUM(AG11:AG16)</f>
        <v>5391640935</v>
      </c>
      <c r="AH17" s="81">
        <f>SUM(AH11:AH16)</f>
        <v>5757405526</v>
      </c>
      <c r="AI17" s="82">
        <f>SUM(AI11:AI16)</f>
        <v>3322137088</v>
      </c>
      <c r="AJ17" s="116">
        <f t="shared" si="15"/>
        <v>0.57701981786717726</v>
      </c>
      <c r="AK17" s="117">
        <f t="shared" si="16"/>
        <v>8.6784879186530439E-2</v>
      </c>
    </row>
    <row r="18" spans="1:37" x14ac:dyDescent="0.2">
      <c r="A18" s="55" t="s">
        <v>101</v>
      </c>
      <c r="B18" s="56" t="s">
        <v>571</v>
      </c>
      <c r="C18" s="57" t="s">
        <v>572</v>
      </c>
      <c r="D18" s="77">
        <v>996730171</v>
      </c>
      <c r="E18" s="78">
        <v>85364560</v>
      </c>
      <c r="F18" s="79">
        <f t="shared" si="0"/>
        <v>1082094731</v>
      </c>
      <c r="G18" s="77">
        <v>988103191</v>
      </c>
      <c r="H18" s="78">
        <v>84918681</v>
      </c>
      <c r="I18" s="79">
        <f t="shared" si="1"/>
        <v>1073021872</v>
      </c>
      <c r="J18" s="77">
        <v>205155935</v>
      </c>
      <c r="K18" s="78">
        <v>6092113</v>
      </c>
      <c r="L18" s="78">
        <f t="shared" si="2"/>
        <v>211248048</v>
      </c>
      <c r="M18" s="95">
        <f t="shared" si="3"/>
        <v>0.19522139970571578</v>
      </c>
      <c r="N18" s="77">
        <v>145463372</v>
      </c>
      <c r="O18" s="78">
        <v>15645264</v>
      </c>
      <c r="P18" s="78">
        <f t="shared" si="4"/>
        <v>161108636</v>
      </c>
      <c r="Q18" s="95">
        <f t="shared" si="5"/>
        <v>0.14888588899339164</v>
      </c>
      <c r="R18" s="77">
        <v>218958408</v>
      </c>
      <c r="S18" s="78">
        <v>14166451</v>
      </c>
      <c r="T18" s="78">
        <f t="shared" si="6"/>
        <v>233124859</v>
      </c>
      <c r="U18" s="95">
        <f t="shared" si="7"/>
        <v>0.21726011844053073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569577715</v>
      </c>
      <c r="AA18" s="78">
        <f t="shared" si="11"/>
        <v>35903828</v>
      </c>
      <c r="AB18" s="78">
        <f t="shared" si="12"/>
        <v>605481543</v>
      </c>
      <c r="AC18" s="95">
        <f t="shared" si="13"/>
        <v>0.56427698148542493</v>
      </c>
      <c r="AD18" s="77">
        <v>168731363</v>
      </c>
      <c r="AE18" s="78">
        <v>12818808</v>
      </c>
      <c r="AF18" s="78">
        <f t="shared" si="14"/>
        <v>181550171</v>
      </c>
      <c r="AG18" s="78">
        <v>986001177</v>
      </c>
      <c r="AH18" s="78">
        <v>1032771847</v>
      </c>
      <c r="AI18" s="79">
        <v>533859366</v>
      </c>
      <c r="AJ18" s="114">
        <f t="shared" si="15"/>
        <v>0.51691897639421225</v>
      </c>
      <c r="AK18" s="115">
        <f t="shared" si="16"/>
        <v>0.28407953413604892</v>
      </c>
    </row>
    <row r="19" spans="1:37" x14ac:dyDescent="0.2">
      <c r="A19" s="55" t="s">
        <v>101</v>
      </c>
      <c r="B19" s="56" t="s">
        <v>93</v>
      </c>
      <c r="C19" s="57" t="s">
        <v>94</v>
      </c>
      <c r="D19" s="77">
        <v>3328778915</v>
      </c>
      <c r="E19" s="78">
        <v>766225474</v>
      </c>
      <c r="F19" s="79">
        <f t="shared" si="0"/>
        <v>4095004389</v>
      </c>
      <c r="G19" s="77">
        <v>3432265248</v>
      </c>
      <c r="H19" s="78">
        <v>583586015</v>
      </c>
      <c r="I19" s="79">
        <f t="shared" si="1"/>
        <v>4015851263</v>
      </c>
      <c r="J19" s="77">
        <v>901412461</v>
      </c>
      <c r="K19" s="78">
        <v>36422773</v>
      </c>
      <c r="L19" s="78">
        <f t="shared" si="2"/>
        <v>937835234</v>
      </c>
      <c r="M19" s="95">
        <f t="shared" si="3"/>
        <v>0.22901934770063076</v>
      </c>
      <c r="N19" s="77">
        <v>798757751</v>
      </c>
      <c r="O19" s="78">
        <v>154148313</v>
      </c>
      <c r="P19" s="78">
        <f t="shared" si="4"/>
        <v>952906064</v>
      </c>
      <c r="Q19" s="95">
        <f t="shared" si="5"/>
        <v>0.23269964412240829</v>
      </c>
      <c r="R19" s="77">
        <v>692520319</v>
      </c>
      <c r="S19" s="78">
        <v>71286095</v>
      </c>
      <c r="T19" s="78">
        <f t="shared" si="6"/>
        <v>763806414</v>
      </c>
      <c r="U19" s="95">
        <f t="shared" si="7"/>
        <v>0.19019788432836687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2392690531</v>
      </c>
      <c r="AA19" s="78">
        <f t="shared" si="11"/>
        <v>261857181</v>
      </c>
      <c r="AB19" s="78">
        <f t="shared" si="12"/>
        <v>2654547712</v>
      </c>
      <c r="AC19" s="95">
        <f t="shared" si="13"/>
        <v>0.66101743768690968</v>
      </c>
      <c r="AD19" s="77">
        <v>545259036</v>
      </c>
      <c r="AE19" s="78">
        <v>76449689</v>
      </c>
      <c r="AF19" s="78">
        <f t="shared" si="14"/>
        <v>621708725</v>
      </c>
      <c r="AG19" s="78">
        <v>3522383471</v>
      </c>
      <c r="AH19" s="78">
        <v>3625773197</v>
      </c>
      <c r="AI19" s="79">
        <v>2207237823</v>
      </c>
      <c r="AJ19" s="114">
        <f t="shared" si="15"/>
        <v>0.60876334593302472</v>
      </c>
      <c r="AK19" s="115">
        <f t="shared" si="16"/>
        <v>0.22855990801801918</v>
      </c>
    </row>
    <row r="20" spans="1:37" x14ac:dyDescent="0.2">
      <c r="A20" s="55" t="s">
        <v>101</v>
      </c>
      <c r="B20" s="56" t="s">
        <v>95</v>
      </c>
      <c r="C20" s="57" t="s">
        <v>96</v>
      </c>
      <c r="D20" s="77">
        <v>2511734132</v>
      </c>
      <c r="E20" s="78">
        <v>599345303</v>
      </c>
      <c r="F20" s="79">
        <f t="shared" si="0"/>
        <v>3111079435</v>
      </c>
      <c r="G20" s="77">
        <v>2522842931</v>
      </c>
      <c r="H20" s="78">
        <v>524512559</v>
      </c>
      <c r="I20" s="79">
        <f t="shared" si="1"/>
        <v>3047355490</v>
      </c>
      <c r="J20" s="77">
        <v>336995631</v>
      </c>
      <c r="K20" s="78">
        <v>27342746</v>
      </c>
      <c r="L20" s="78">
        <f t="shared" si="2"/>
        <v>364338377</v>
      </c>
      <c r="M20" s="95">
        <f t="shared" si="3"/>
        <v>0.11710995640328289</v>
      </c>
      <c r="N20" s="77">
        <v>366828968</v>
      </c>
      <c r="O20" s="78">
        <v>101934798</v>
      </c>
      <c r="P20" s="78">
        <f t="shared" si="4"/>
        <v>468763766</v>
      </c>
      <c r="Q20" s="95">
        <f t="shared" si="5"/>
        <v>0.1506756017626403</v>
      </c>
      <c r="R20" s="77">
        <v>827529115</v>
      </c>
      <c r="S20" s="78">
        <v>76591474</v>
      </c>
      <c r="T20" s="78">
        <f t="shared" si="6"/>
        <v>904120589</v>
      </c>
      <c r="U20" s="95">
        <f t="shared" si="7"/>
        <v>0.29669022599001077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1531353714</v>
      </c>
      <c r="AA20" s="78">
        <f t="shared" si="11"/>
        <v>205869018</v>
      </c>
      <c r="AB20" s="78">
        <f t="shared" si="12"/>
        <v>1737222732</v>
      </c>
      <c r="AC20" s="95">
        <f t="shared" si="13"/>
        <v>0.57007550897844217</v>
      </c>
      <c r="AD20" s="77">
        <v>610268842</v>
      </c>
      <c r="AE20" s="78">
        <v>85821378</v>
      </c>
      <c r="AF20" s="78">
        <f t="shared" si="14"/>
        <v>696090220</v>
      </c>
      <c r="AG20" s="78">
        <v>2763148733</v>
      </c>
      <c r="AH20" s="78">
        <v>2852103449</v>
      </c>
      <c r="AI20" s="79">
        <v>1618134829</v>
      </c>
      <c r="AJ20" s="114">
        <f t="shared" si="15"/>
        <v>0.56734787427410738</v>
      </c>
      <c r="AK20" s="115">
        <f t="shared" si="16"/>
        <v>0.29885546876380475</v>
      </c>
    </row>
    <row r="21" spans="1:37" x14ac:dyDescent="0.2">
      <c r="A21" s="55" t="s">
        <v>101</v>
      </c>
      <c r="B21" s="56" t="s">
        <v>573</v>
      </c>
      <c r="C21" s="57" t="s">
        <v>574</v>
      </c>
      <c r="D21" s="77">
        <v>1617631207</v>
      </c>
      <c r="E21" s="78">
        <v>187437290</v>
      </c>
      <c r="F21" s="79">
        <f t="shared" si="0"/>
        <v>1805068497</v>
      </c>
      <c r="G21" s="77">
        <v>1625130787</v>
      </c>
      <c r="H21" s="78">
        <v>218459564</v>
      </c>
      <c r="I21" s="79">
        <f t="shared" si="1"/>
        <v>1843590351</v>
      </c>
      <c r="J21" s="77">
        <v>307261585</v>
      </c>
      <c r="K21" s="78">
        <v>27289530</v>
      </c>
      <c r="L21" s="78">
        <f t="shared" si="2"/>
        <v>334551115</v>
      </c>
      <c r="M21" s="95">
        <f t="shared" si="3"/>
        <v>0.18533984475160889</v>
      </c>
      <c r="N21" s="77">
        <v>306241130</v>
      </c>
      <c r="O21" s="78">
        <v>49379247</v>
      </c>
      <c r="P21" s="78">
        <f t="shared" si="4"/>
        <v>355620377</v>
      </c>
      <c r="Q21" s="95">
        <f t="shared" si="5"/>
        <v>0.19701212313606734</v>
      </c>
      <c r="R21" s="77">
        <v>446521650</v>
      </c>
      <c r="S21" s="78">
        <v>37300388</v>
      </c>
      <c r="T21" s="78">
        <f t="shared" si="6"/>
        <v>483822038</v>
      </c>
      <c r="U21" s="95">
        <f t="shared" si="7"/>
        <v>0.26243467684540944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1060024365</v>
      </c>
      <c r="AA21" s="78">
        <f t="shared" si="11"/>
        <v>113969165</v>
      </c>
      <c r="AB21" s="78">
        <f t="shared" si="12"/>
        <v>1173993530</v>
      </c>
      <c r="AC21" s="95">
        <f t="shared" si="13"/>
        <v>0.63679739339230246</v>
      </c>
      <c r="AD21" s="77">
        <v>285843780</v>
      </c>
      <c r="AE21" s="78">
        <v>53292719</v>
      </c>
      <c r="AF21" s="78">
        <f t="shared" si="14"/>
        <v>339136499</v>
      </c>
      <c r="AG21" s="78">
        <v>1674490457</v>
      </c>
      <c r="AH21" s="78">
        <v>1743400933</v>
      </c>
      <c r="AI21" s="79">
        <v>960823547</v>
      </c>
      <c r="AJ21" s="114">
        <f t="shared" si="15"/>
        <v>0.5511202436645708</v>
      </c>
      <c r="AK21" s="115">
        <f t="shared" si="16"/>
        <v>0.42662921692778344</v>
      </c>
    </row>
    <row r="22" spans="1:37" x14ac:dyDescent="0.2">
      <c r="A22" s="55" t="s">
        <v>101</v>
      </c>
      <c r="B22" s="56" t="s">
        <v>575</v>
      </c>
      <c r="C22" s="57" t="s">
        <v>576</v>
      </c>
      <c r="D22" s="77">
        <v>1109354310</v>
      </c>
      <c r="E22" s="78">
        <v>118426599</v>
      </c>
      <c r="F22" s="79">
        <f t="shared" si="0"/>
        <v>1227780909</v>
      </c>
      <c r="G22" s="77">
        <v>1145660837</v>
      </c>
      <c r="H22" s="78">
        <v>173907619</v>
      </c>
      <c r="I22" s="79">
        <f t="shared" si="1"/>
        <v>1319568456</v>
      </c>
      <c r="J22" s="77">
        <v>251256556</v>
      </c>
      <c r="K22" s="78">
        <v>22877114</v>
      </c>
      <c r="L22" s="78">
        <f t="shared" si="2"/>
        <v>274133670</v>
      </c>
      <c r="M22" s="95">
        <f t="shared" si="3"/>
        <v>0.22327572288387815</v>
      </c>
      <c r="N22" s="77">
        <v>285519089</v>
      </c>
      <c r="O22" s="78">
        <v>37512919</v>
      </c>
      <c r="P22" s="78">
        <f t="shared" si="4"/>
        <v>323032008</v>
      </c>
      <c r="Q22" s="95">
        <f t="shared" si="5"/>
        <v>0.2631023219469199</v>
      </c>
      <c r="R22" s="77">
        <v>304300217</v>
      </c>
      <c r="S22" s="78">
        <v>16076344</v>
      </c>
      <c r="T22" s="78">
        <f t="shared" si="6"/>
        <v>320376561</v>
      </c>
      <c r="U22" s="95">
        <f t="shared" si="7"/>
        <v>0.24278889021881864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841075862</v>
      </c>
      <c r="AA22" s="78">
        <f t="shared" si="11"/>
        <v>76466377</v>
      </c>
      <c r="AB22" s="78">
        <f t="shared" si="12"/>
        <v>917542239</v>
      </c>
      <c r="AC22" s="95">
        <f t="shared" si="13"/>
        <v>0.69533508081978579</v>
      </c>
      <c r="AD22" s="77">
        <v>256199320</v>
      </c>
      <c r="AE22" s="78">
        <v>20791223</v>
      </c>
      <c r="AF22" s="78">
        <f t="shared" si="14"/>
        <v>276990543</v>
      </c>
      <c r="AG22" s="78">
        <v>1190432560</v>
      </c>
      <c r="AH22" s="78">
        <v>1220009530</v>
      </c>
      <c r="AI22" s="79">
        <v>801753746</v>
      </c>
      <c r="AJ22" s="114">
        <f t="shared" si="15"/>
        <v>0.65717006817151669</v>
      </c>
      <c r="AK22" s="115">
        <f t="shared" si="16"/>
        <v>0.15663357142124523</v>
      </c>
    </row>
    <row r="23" spans="1:37" x14ac:dyDescent="0.2">
      <c r="A23" s="55" t="s">
        <v>116</v>
      </c>
      <c r="B23" s="56" t="s">
        <v>577</v>
      </c>
      <c r="C23" s="57" t="s">
        <v>578</v>
      </c>
      <c r="D23" s="77">
        <v>516409348</v>
      </c>
      <c r="E23" s="78">
        <v>127179000</v>
      </c>
      <c r="F23" s="79">
        <f t="shared" si="0"/>
        <v>643588348</v>
      </c>
      <c r="G23" s="77">
        <v>509558046</v>
      </c>
      <c r="H23" s="78">
        <v>135412838</v>
      </c>
      <c r="I23" s="79">
        <f t="shared" si="1"/>
        <v>644970884</v>
      </c>
      <c r="J23" s="77">
        <v>93357634</v>
      </c>
      <c r="K23" s="78">
        <v>14994131</v>
      </c>
      <c r="L23" s="78">
        <f t="shared" si="2"/>
        <v>108351765</v>
      </c>
      <c r="M23" s="95">
        <f t="shared" si="3"/>
        <v>0.16835569714198742</v>
      </c>
      <c r="N23" s="77">
        <v>135843777</v>
      </c>
      <c r="O23" s="78">
        <v>26113594</v>
      </c>
      <c r="P23" s="78">
        <f t="shared" si="4"/>
        <v>161957371</v>
      </c>
      <c r="Q23" s="95">
        <f t="shared" si="5"/>
        <v>0.25164745679951311</v>
      </c>
      <c r="R23" s="77">
        <v>122420028</v>
      </c>
      <c r="S23" s="78">
        <v>21127317</v>
      </c>
      <c r="T23" s="78">
        <f t="shared" si="6"/>
        <v>143547345</v>
      </c>
      <c r="U23" s="95">
        <f t="shared" si="7"/>
        <v>0.22256407003947792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351621439</v>
      </c>
      <c r="AA23" s="78">
        <f t="shared" si="11"/>
        <v>62235042</v>
      </c>
      <c r="AB23" s="78">
        <f t="shared" si="12"/>
        <v>413856481</v>
      </c>
      <c r="AC23" s="95">
        <f t="shared" si="13"/>
        <v>0.64166692057993735</v>
      </c>
      <c r="AD23" s="77">
        <v>110796430</v>
      </c>
      <c r="AE23" s="78">
        <v>4434078</v>
      </c>
      <c r="AF23" s="78">
        <f t="shared" si="14"/>
        <v>115230508</v>
      </c>
      <c r="AG23" s="78">
        <v>582853358</v>
      </c>
      <c r="AH23" s="78">
        <v>581090258</v>
      </c>
      <c r="AI23" s="79">
        <v>339027481</v>
      </c>
      <c r="AJ23" s="114">
        <f t="shared" si="15"/>
        <v>0.58343342765178485</v>
      </c>
      <c r="AK23" s="115">
        <f t="shared" si="16"/>
        <v>0.24574079808795091</v>
      </c>
    </row>
    <row r="24" spans="1:37" ht="16.5" x14ac:dyDescent="0.3">
      <c r="A24" s="58" t="s">
        <v>0</v>
      </c>
      <c r="B24" s="59" t="s">
        <v>579</v>
      </c>
      <c r="C24" s="60" t="s">
        <v>0</v>
      </c>
      <c r="D24" s="80">
        <f>SUM(D18:D23)</f>
        <v>10080638083</v>
      </c>
      <c r="E24" s="81">
        <f>SUM(E18:E23)</f>
        <v>1883978226</v>
      </c>
      <c r="F24" s="82">
        <f t="shared" si="0"/>
        <v>11964616309</v>
      </c>
      <c r="G24" s="80">
        <f>SUM(G18:G23)</f>
        <v>10223561040</v>
      </c>
      <c r="H24" s="81">
        <f>SUM(H18:H23)</f>
        <v>1720797276</v>
      </c>
      <c r="I24" s="82">
        <f t="shared" si="1"/>
        <v>11944358316</v>
      </c>
      <c r="J24" s="80">
        <f>SUM(J18:J23)</f>
        <v>2095439802</v>
      </c>
      <c r="K24" s="81">
        <f>SUM(K18:K23)</f>
        <v>135018407</v>
      </c>
      <c r="L24" s="81">
        <f t="shared" si="2"/>
        <v>2230458209</v>
      </c>
      <c r="M24" s="96">
        <f t="shared" si="3"/>
        <v>0.18642120661422373</v>
      </c>
      <c r="N24" s="80">
        <f>SUM(N18:N23)</f>
        <v>2038654087</v>
      </c>
      <c r="O24" s="81">
        <f>SUM(O18:O23)</f>
        <v>384734135</v>
      </c>
      <c r="P24" s="81">
        <f t="shared" si="4"/>
        <v>2423388222</v>
      </c>
      <c r="Q24" s="96">
        <f t="shared" si="5"/>
        <v>0.20254625467404949</v>
      </c>
      <c r="R24" s="80">
        <f>SUM(R18:R23)</f>
        <v>2612249737</v>
      </c>
      <c r="S24" s="81">
        <f>SUM(S18:S23)</f>
        <v>236548069</v>
      </c>
      <c r="T24" s="81">
        <f t="shared" si="6"/>
        <v>2848797806</v>
      </c>
      <c r="U24" s="96">
        <f t="shared" si="7"/>
        <v>0.23850572216875882</v>
      </c>
      <c r="V24" s="80">
        <f>SUM(V18:V23)</f>
        <v>0</v>
      </c>
      <c r="W24" s="81">
        <f>SUM(W18:W23)</f>
        <v>0</v>
      </c>
      <c r="X24" s="81">
        <f t="shared" si="8"/>
        <v>0</v>
      </c>
      <c r="Y24" s="96">
        <f t="shared" si="9"/>
        <v>0</v>
      </c>
      <c r="Z24" s="80">
        <f t="shared" si="10"/>
        <v>6746343626</v>
      </c>
      <c r="AA24" s="81">
        <f t="shared" si="11"/>
        <v>756300611</v>
      </c>
      <c r="AB24" s="81">
        <f t="shared" si="12"/>
        <v>7502644237</v>
      </c>
      <c r="AC24" s="96">
        <f t="shared" si="13"/>
        <v>0.6281328840369661</v>
      </c>
      <c r="AD24" s="80">
        <f>SUM(AD18:AD23)</f>
        <v>1977098771</v>
      </c>
      <c r="AE24" s="81">
        <f>SUM(AE18:AE23)</f>
        <v>253607895</v>
      </c>
      <c r="AF24" s="81">
        <f t="shared" si="14"/>
        <v>2230706666</v>
      </c>
      <c r="AG24" s="81">
        <f>SUM(AG18:AG23)</f>
        <v>10719309756</v>
      </c>
      <c r="AH24" s="81">
        <f>SUM(AH18:AH23)</f>
        <v>11055149214</v>
      </c>
      <c r="AI24" s="82">
        <f>SUM(AI18:AI23)</f>
        <v>6460836792</v>
      </c>
      <c r="AJ24" s="116">
        <f t="shared" si="15"/>
        <v>0.5844187777961547</v>
      </c>
      <c r="AK24" s="117">
        <f t="shared" si="16"/>
        <v>0.27708310977002304</v>
      </c>
    </row>
    <row r="25" spans="1:37" x14ac:dyDescent="0.2">
      <c r="A25" s="55" t="s">
        <v>101</v>
      </c>
      <c r="B25" s="56" t="s">
        <v>580</v>
      </c>
      <c r="C25" s="57" t="s">
        <v>581</v>
      </c>
      <c r="D25" s="77">
        <v>787444506</v>
      </c>
      <c r="E25" s="78">
        <v>219174818</v>
      </c>
      <c r="F25" s="79">
        <f t="shared" si="0"/>
        <v>1006619324</v>
      </c>
      <c r="G25" s="77">
        <v>834254078</v>
      </c>
      <c r="H25" s="78">
        <v>181963595</v>
      </c>
      <c r="I25" s="79">
        <f t="shared" si="1"/>
        <v>1016217673</v>
      </c>
      <c r="J25" s="77">
        <v>180965881</v>
      </c>
      <c r="K25" s="78">
        <v>9860574</v>
      </c>
      <c r="L25" s="78">
        <f t="shared" si="2"/>
        <v>190826455</v>
      </c>
      <c r="M25" s="95">
        <f t="shared" si="3"/>
        <v>0.18957161903241984</v>
      </c>
      <c r="N25" s="77">
        <v>185098839</v>
      </c>
      <c r="O25" s="78">
        <v>54293358</v>
      </c>
      <c r="P25" s="78">
        <f t="shared" si="4"/>
        <v>239392197</v>
      </c>
      <c r="Q25" s="95">
        <f t="shared" si="5"/>
        <v>0.23781800258783825</v>
      </c>
      <c r="R25" s="77">
        <v>219006538</v>
      </c>
      <c r="S25" s="78">
        <v>28551998</v>
      </c>
      <c r="T25" s="78">
        <f t="shared" si="6"/>
        <v>247558536</v>
      </c>
      <c r="U25" s="95">
        <f t="shared" si="7"/>
        <v>0.24360778460895749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585071258</v>
      </c>
      <c r="AA25" s="78">
        <f t="shared" si="11"/>
        <v>92705930</v>
      </c>
      <c r="AB25" s="78">
        <f t="shared" si="12"/>
        <v>677777188</v>
      </c>
      <c r="AC25" s="95">
        <f t="shared" si="13"/>
        <v>0.66696063846155917</v>
      </c>
      <c r="AD25" s="77">
        <v>133764950</v>
      </c>
      <c r="AE25" s="78">
        <v>34918887</v>
      </c>
      <c r="AF25" s="78">
        <f t="shared" si="14"/>
        <v>168683837</v>
      </c>
      <c r="AG25" s="78">
        <v>910115320</v>
      </c>
      <c r="AH25" s="78">
        <v>1110988621</v>
      </c>
      <c r="AI25" s="79">
        <v>605140570</v>
      </c>
      <c r="AJ25" s="114">
        <f t="shared" si="15"/>
        <v>0.54468655984551262</v>
      </c>
      <c r="AK25" s="115">
        <f t="shared" si="16"/>
        <v>0.4675889545955727</v>
      </c>
    </row>
    <row r="26" spans="1:37" x14ac:dyDescent="0.2">
      <c r="A26" s="55" t="s">
        <v>101</v>
      </c>
      <c r="B26" s="56" t="s">
        <v>582</v>
      </c>
      <c r="C26" s="57" t="s">
        <v>583</v>
      </c>
      <c r="D26" s="77">
        <v>1944208811</v>
      </c>
      <c r="E26" s="78">
        <v>184628415</v>
      </c>
      <c r="F26" s="79">
        <f t="shared" si="0"/>
        <v>2128837226</v>
      </c>
      <c r="G26" s="77">
        <v>2042734458</v>
      </c>
      <c r="H26" s="78">
        <v>224993722</v>
      </c>
      <c r="I26" s="79">
        <f t="shared" si="1"/>
        <v>2267728180</v>
      </c>
      <c r="J26" s="77">
        <v>396311845</v>
      </c>
      <c r="K26" s="78">
        <v>10866422</v>
      </c>
      <c r="L26" s="78">
        <f t="shared" si="2"/>
        <v>407178267</v>
      </c>
      <c r="M26" s="95">
        <f t="shared" si="3"/>
        <v>0.19126791941959398</v>
      </c>
      <c r="N26" s="77">
        <v>515972029</v>
      </c>
      <c r="O26" s="78">
        <v>46394875</v>
      </c>
      <c r="P26" s="78">
        <f t="shared" si="4"/>
        <v>562366904</v>
      </c>
      <c r="Q26" s="95">
        <f t="shared" si="5"/>
        <v>0.26416622987031513</v>
      </c>
      <c r="R26" s="77">
        <v>425211218</v>
      </c>
      <c r="S26" s="78">
        <v>24847253</v>
      </c>
      <c r="T26" s="78">
        <f t="shared" si="6"/>
        <v>450058471</v>
      </c>
      <c r="U26" s="95">
        <f t="shared" si="7"/>
        <v>0.1984622649968569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1337495092</v>
      </c>
      <c r="AA26" s="78">
        <f t="shared" si="11"/>
        <v>82108550</v>
      </c>
      <c r="AB26" s="78">
        <f t="shared" si="12"/>
        <v>1419603642</v>
      </c>
      <c r="AC26" s="95">
        <f t="shared" si="13"/>
        <v>0.62600255820783601</v>
      </c>
      <c r="AD26" s="77">
        <v>446302305</v>
      </c>
      <c r="AE26" s="78">
        <v>18359626</v>
      </c>
      <c r="AF26" s="78">
        <f t="shared" si="14"/>
        <v>464661931</v>
      </c>
      <c r="AG26" s="78">
        <v>1951620928</v>
      </c>
      <c r="AH26" s="78">
        <v>2060004295</v>
      </c>
      <c r="AI26" s="79">
        <v>1334502072</v>
      </c>
      <c r="AJ26" s="114">
        <f t="shared" si="15"/>
        <v>0.64781518914260316</v>
      </c>
      <c r="AK26" s="115">
        <f t="shared" si="16"/>
        <v>-3.1428139526239796E-2</v>
      </c>
    </row>
    <row r="27" spans="1:37" x14ac:dyDescent="0.2">
      <c r="A27" s="55" t="s">
        <v>101</v>
      </c>
      <c r="B27" s="56" t="s">
        <v>584</v>
      </c>
      <c r="C27" s="57" t="s">
        <v>585</v>
      </c>
      <c r="D27" s="77">
        <v>501230966</v>
      </c>
      <c r="E27" s="78">
        <v>72876151</v>
      </c>
      <c r="F27" s="79">
        <f t="shared" si="0"/>
        <v>574107117</v>
      </c>
      <c r="G27" s="77">
        <v>501843922</v>
      </c>
      <c r="H27" s="78">
        <v>72517061</v>
      </c>
      <c r="I27" s="79">
        <f t="shared" si="1"/>
        <v>574360983</v>
      </c>
      <c r="J27" s="77">
        <v>104683906</v>
      </c>
      <c r="K27" s="78">
        <v>1471967</v>
      </c>
      <c r="L27" s="78">
        <f t="shared" si="2"/>
        <v>106155873</v>
      </c>
      <c r="M27" s="95">
        <f t="shared" si="3"/>
        <v>0.18490603905890962</v>
      </c>
      <c r="N27" s="77">
        <v>133113170</v>
      </c>
      <c r="O27" s="78">
        <v>10383765</v>
      </c>
      <c r="P27" s="78">
        <f t="shared" si="4"/>
        <v>143496935</v>
      </c>
      <c r="Q27" s="95">
        <f t="shared" si="5"/>
        <v>0.24994801623405064</v>
      </c>
      <c r="R27" s="77">
        <v>96260659</v>
      </c>
      <c r="S27" s="78">
        <v>16508440</v>
      </c>
      <c r="T27" s="78">
        <f t="shared" si="6"/>
        <v>112769099</v>
      </c>
      <c r="U27" s="95">
        <f t="shared" si="7"/>
        <v>0.19633836966255069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334057735</v>
      </c>
      <c r="AA27" s="78">
        <f t="shared" si="11"/>
        <v>28364172</v>
      </c>
      <c r="AB27" s="78">
        <f t="shared" si="12"/>
        <v>362421907</v>
      </c>
      <c r="AC27" s="95">
        <f t="shared" si="13"/>
        <v>0.63100022063998729</v>
      </c>
      <c r="AD27" s="77">
        <v>96105637</v>
      </c>
      <c r="AE27" s="78">
        <v>5713639</v>
      </c>
      <c r="AF27" s="78">
        <f t="shared" si="14"/>
        <v>101819276</v>
      </c>
      <c r="AG27" s="78">
        <v>514138703</v>
      </c>
      <c r="AH27" s="78">
        <v>523206977</v>
      </c>
      <c r="AI27" s="79">
        <v>346231586</v>
      </c>
      <c r="AJ27" s="114">
        <f t="shared" si="15"/>
        <v>0.66174879391946639</v>
      </c>
      <c r="AK27" s="115">
        <f t="shared" si="16"/>
        <v>0.10754174877456402</v>
      </c>
    </row>
    <row r="28" spans="1:37" x14ac:dyDescent="0.2">
      <c r="A28" s="55" t="s">
        <v>101</v>
      </c>
      <c r="B28" s="56" t="s">
        <v>586</v>
      </c>
      <c r="C28" s="57" t="s">
        <v>587</v>
      </c>
      <c r="D28" s="77">
        <v>522616507</v>
      </c>
      <c r="E28" s="78">
        <v>61003609</v>
      </c>
      <c r="F28" s="79">
        <f t="shared" si="0"/>
        <v>583620116</v>
      </c>
      <c r="G28" s="77">
        <v>592771642</v>
      </c>
      <c r="H28" s="78">
        <v>64899346</v>
      </c>
      <c r="I28" s="79">
        <f t="shared" si="1"/>
        <v>657670988</v>
      </c>
      <c r="J28" s="77">
        <v>89406835</v>
      </c>
      <c r="K28" s="78">
        <v>5760144</v>
      </c>
      <c r="L28" s="78">
        <f t="shared" si="2"/>
        <v>95166979</v>
      </c>
      <c r="M28" s="95">
        <f t="shared" si="3"/>
        <v>0.16306322621682903</v>
      </c>
      <c r="N28" s="77">
        <v>156943983</v>
      </c>
      <c r="O28" s="78">
        <v>10830621</v>
      </c>
      <c r="P28" s="78">
        <f t="shared" si="4"/>
        <v>167774604</v>
      </c>
      <c r="Q28" s="95">
        <f t="shared" si="5"/>
        <v>0.28747227760052052</v>
      </c>
      <c r="R28" s="77">
        <v>127430396</v>
      </c>
      <c r="S28" s="78">
        <v>8880141</v>
      </c>
      <c r="T28" s="78">
        <f t="shared" si="6"/>
        <v>136310537</v>
      </c>
      <c r="U28" s="95">
        <f t="shared" si="7"/>
        <v>0.20726250585345876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373781214</v>
      </c>
      <c r="AA28" s="78">
        <f t="shared" si="11"/>
        <v>25470906</v>
      </c>
      <c r="AB28" s="78">
        <f t="shared" si="12"/>
        <v>399252120</v>
      </c>
      <c r="AC28" s="95">
        <f t="shared" si="13"/>
        <v>0.60706968573167475</v>
      </c>
      <c r="AD28" s="77">
        <v>108885339</v>
      </c>
      <c r="AE28" s="78">
        <v>13972388</v>
      </c>
      <c r="AF28" s="78">
        <f t="shared" si="14"/>
        <v>122857727</v>
      </c>
      <c r="AG28" s="78">
        <v>502389795</v>
      </c>
      <c r="AH28" s="78">
        <v>572579296</v>
      </c>
      <c r="AI28" s="79">
        <v>323326662</v>
      </c>
      <c r="AJ28" s="114">
        <f t="shared" si="15"/>
        <v>0.56468451489381133</v>
      </c>
      <c r="AK28" s="115">
        <f t="shared" si="16"/>
        <v>0.10949909564906735</v>
      </c>
    </row>
    <row r="29" spans="1:37" x14ac:dyDescent="0.2">
      <c r="A29" s="55" t="s">
        <v>116</v>
      </c>
      <c r="B29" s="56" t="s">
        <v>588</v>
      </c>
      <c r="C29" s="57" t="s">
        <v>589</v>
      </c>
      <c r="D29" s="77">
        <v>303306838</v>
      </c>
      <c r="E29" s="78">
        <v>11504500</v>
      </c>
      <c r="F29" s="79">
        <f t="shared" si="0"/>
        <v>314811338</v>
      </c>
      <c r="G29" s="77">
        <v>309739042</v>
      </c>
      <c r="H29" s="78">
        <v>13869700</v>
      </c>
      <c r="I29" s="79">
        <f t="shared" si="1"/>
        <v>323608742</v>
      </c>
      <c r="J29" s="77">
        <v>67056870</v>
      </c>
      <c r="K29" s="78">
        <v>330643</v>
      </c>
      <c r="L29" s="78">
        <f t="shared" si="2"/>
        <v>67387513</v>
      </c>
      <c r="M29" s="95">
        <f t="shared" si="3"/>
        <v>0.21405681710231161</v>
      </c>
      <c r="N29" s="77">
        <v>126191831</v>
      </c>
      <c r="O29" s="78">
        <v>1318937</v>
      </c>
      <c r="P29" s="78">
        <f t="shared" si="4"/>
        <v>127510768</v>
      </c>
      <c r="Q29" s="95">
        <f t="shared" si="5"/>
        <v>0.40503867748244821</v>
      </c>
      <c r="R29" s="77">
        <v>30597473</v>
      </c>
      <c r="S29" s="78">
        <v>3153198</v>
      </c>
      <c r="T29" s="78">
        <f t="shared" si="6"/>
        <v>33750671</v>
      </c>
      <c r="U29" s="95">
        <f t="shared" si="7"/>
        <v>0.1042946824965563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223846174</v>
      </c>
      <c r="AA29" s="78">
        <f t="shared" si="11"/>
        <v>4802778</v>
      </c>
      <c r="AB29" s="78">
        <f t="shared" si="12"/>
        <v>228648952</v>
      </c>
      <c r="AC29" s="95">
        <f t="shared" si="13"/>
        <v>0.7065598740839949</v>
      </c>
      <c r="AD29" s="77">
        <v>77600907</v>
      </c>
      <c r="AE29" s="78">
        <v>1848202</v>
      </c>
      <c r="AF29" s="78">
        <f t="shared" si="14"/>
        <v>79449109</v>
      </c>
      <c r="AG29" s="78">
        <v>283165560</v>
      </c>
      <c r="AH29" s="78">
        <v>294122376</v>
      </c>
      <c r="AI29" s="79">
        <v>211082361</v>
      </c>
      <c r="AJ29" s="114">
        <f t="shared" si="15"/>
        <v>0.71766848843897546</v>
      </c>
      <c r="AK29" s="115">
        <f t="shared" si="16"/>
        <v>-0.57519132152885444</v>
      </c>
    </row>
    <row r="30" spans="1:37" ht="16.5" x14ac:dyDescent="0.3">
      <c r="A30" s="58" t="s">
        <v>0</v>
      </c>
      <c r="B30" s="59" t="s">
        <v>590</v>
      </c>
      <c r="C30" s="60" t="s">
        <v>0</v>
      </c>
      <c r="D30" s="80">
        <f>SUM(D25:D29)</f>
        <v>4058807628</v>
      </c>
      <c r="E30" s="81">
        <f>SUM(E25:E29)</f>
        <v>549187493</v>
      </c>
      <c r="F30" s="82">
        <f t="shared" si="0"/>
        <v>4607995121</v>
      </c>
      <c r="G30" s="80">
        <f>SUM(G25:G29)</f>
        <v>4281343142</v>
      </c>
      <c r="H30" s="81">
        <f>SUM(H25:H29)</f>
        <v>558243424</v>
      </c>
      <c r="I30" s="82">
        <f t="shared" si="1"/>
        <v>4839586566</v>
      </c>
      <c r="J30" s="80">
        <f>SUM(J25:J29)</f>
        <v>838425337</v>
      </c>
      <c r="K30" s="81">
        <f>SUM(K25:K29)</f>
        <v>28289750</v>
      </c>
      <c r="L30" s="81">
        <f t="shared" si="2"/>
        <v>866715087</v>
      </c>
      <c r="M30" s="96">
        <f t="shared" si="3"/>
        <v>0.18808941073963434</v>
      </c>
      <c r="N30" s="80">
        <f>SUM(N25:N29)</f>
        <v>1117319852</v>
      </c>
      <c r="O30" s="81">
        <f>SUM(O25:O29)</f>
        <v>123221556</v>
      </c>
      <c r="P30" s="81">
        <f t="shared" si="4"/>
        <v>1240541408</v>
      </c>
      <c r="Q30" s="96">
        <f t="shared" si="5"/>
        <v>0.26921500032551793</v>
      </c>
      <c r="R30" s="80">
        <f>SUM(R25:R29)</f>
        <v>898506284</v>
      </c>
      <c r="S30" s="81">
        <f>SUM(S25:S29)</f>
        <v>81941030</v>
      </c>
      <c r="T30" s="81">
        <f t="shared" si="6"/>
        <v>980447314</v>
      </c>
      <c r="U30" s="96">
        <f t="shared" si="7"/>
        <v>0.20258906429901022</v>
      </c>
      <c r="V30" s="80">
        <f>SUM(V25:V29)</f>
        <v>0</v>
      </c>
      <c r="W30" s="81">
        <f>SUM(W25:W29)</f>
        <v>0</v>
      </c>
      <c r="X30" s="81">
        <f t="shared" si="8"/>
        <v>0</v>
      </c>
      <c r="Y30" s="96">
        <f t="shared" si="9"/>
        <v>0</v>
      </c>
      <c r="Z30" s="80">
        <f t="shared" si="10"/>
        <v>2854251473</v>
      </c>
      <c r="AA30" s="81">
        <f t="shared" si="11"/>
        <v>233452336</v>
      </c>
      <c r="AB30" s="81">
        <f t="shared" si="12"/>
        <v>3087703809</v>
      </c>
      <c r="AC30" s="96">
        <f t="shared" si="13"/>
        <v>0.63800983139599865</v>
      </c>
      <c r="AD30" s="80">
        <f>SUM(AD25:AD29)</f>
        <v>862659138</v>
      </c>
      <c r="AE30" s="81">
        <f>SUM(AE25:AE29)</f>
        <v>74812742</v>
      </c>
      <c r="AF30" s="81">
        <f t="shared" si="14"/>
        <v>937471880</v>
      </c>
      <c r="AG30" s="81">
        <f>SUM(AG25:AG29)</f>
        <v>4161430306</v>
      </c>
      <c r="AH30" s="81">
        <f>SUM(AH25:AH29)</f>
        <v>4560901565</v>
      </c>
      <c r="AI30" s="82">
        <f>SUM(AI25:AI29)</f>
        <v>2820283251</v>
      </c>
      <c r="AJ30" s="116">
        <f t="shared" si="15"/>
        <v>0.61836091193956733</v>
      </c>
      <c r="AK30" s="117">
        <f t="shared" si="16"/>
        <v>4.5841837943981778E-2</v>
      </c>
    </row>
    <row r="31" spans="1:37" x14ac:dyDescent="0.2">
      <c r="A31" s="55" t="s">
        <v>101</v>
      </c>
      <c r="B31" s="56" t="s">
        <v>591</v>
      </c>
      <c r="C31" s="57" t="s">
        <v>592</v>
      </c>
      <c r="D31" s="77">
        <v>250575508</v>
      </c>
      <c r="E31" s="78">
        <v>32938300</v>
      </c>
      <c r="F31" s="79">
        <f t="shared" si="0"/>
        <v>283513808</v>
      </c>
      <c r="G31" s="77">
        <v>250575508</v>
      </c>
      <c r="H31" s="78">
        <v>32938300</v>
      </c>
      <c r="I31" s="79">
        <f t="shared" si="1"/>
        <v>283513808</v>
      </c>
      <c r="J31" s="77">
        <v>40852308</v>
      </c>
      <c r="K31" s="78">
        <v>2447179</v>
      </c>
      <c r="L31" s="78">
        <f t="shared" si="2"/>
        <v>43299487</v>
      </c>
      <c r="M31" s="95">
        <f t="shared" si="3"/>
        <v>0.15272443802807656</v>
      </c>
      <c r="N31" s="77">
        <v>60744785</v>
      </c>
      <c r="O31" s="78">
        <v>4674374</v>
      </c>
      <c r="P31" s="78">
        <f t="shared" si="4"/>
        <v>65419159</v>
      </c>
      <c r="Q31" s="95">
        <f t="shared" si="5"/>
        <v>0.23074417243198256</v>
      </c>
      <c r="R31" s="77">
        <v>52734104</v>
      </c>
      <c r="S31" s="78">
        <v>3930545</v>
      </c>
      <c r="T31" s="78">
        <f t="shared" si="6"/>
        <v>56664649</v>
      </c>
      <c r="U31" s="95">
        <f t="shared" si="7"/>
        <v>0.19986557056861232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154331197</v>
      </c>
      <c r="AA31" s="78">
        <f t="shared" si="11"/>
        <v>11052098</v>
      </c>
      <c r="AB31" s="78">
        <f t="shared" si="12"/>
        <v>165383295</v>
      </c>
      <c r="AC31" s="95">
        <f t="shared" si="13"/>
        <v>0.58333418102867141</v>
      </c>
      <c r="AD31" s="77">
        <v>32512142</v>
      </c>
      <c r="AE31" s="78">
        <v>1053067</v>
      </c>
      <c r="AF31" s="78">
        <f t="shared" si="14"/>
        <v>33565209</v>
      </c>
      <c r="AG31" s="78">
        <v>254654644</v>
      </c>
      <c r="AH31" s="78">
        <v>268604962</v>
      </c>
      <c r="AI31" s="79">
        <v>168674076</v>
      </c>
      <c r="AJ31" s="114">
        <f t="shared" si="15"/>
        <v>0.62796336576984013</v>
      </c>
      <c r="AK31" s="115">
        <f t="shared" si="16"/>
        <v>0.68819592334431756</v>
      </c>
    </row>
    <row r="32" spans="1:37" x14ac:dyDescent="0.2">
      <c r="A32" s="55" t="s">
        <v>101</v>
      </c>
      <c r="B32" s="56" t="s">
        <v>593</v>
      </c>
      <c r="C32" s="57" t="s">
        <v>594</v>
      </c>
      <c r="D32" s="77">
        <v>737167372</v>
      </c>
      <c r="E32" s="78">
        <v>194772700</v>
      </c>
      <c r="F32" s="79">
        <f t="shared" si="0"/>
        <v>931940072</v>
      </c>
      <c r="G32" s="77">
        <v>735864114</v>
      </c>
      <c r="H32" s="78">
        <v>241619139</v>
      </c>
      <c r="I32" s="79">
        <f t="shared" si="1"/>
        <v>977483253</v>
      </c>
      <c r="J32" s="77">
        <v>118502597</v>
      </c>
      <c r="K32" s="78">
        <v>7322706</v>
      </c>
      <c r="L32" s="78">
        <f t="shared" si="2"/>
        <v>125825303</v>
      </c>
      <c r="M32" s="95">
        <f t="shared" si="3"/>
        <v>0.13501437139618994</v>
      </c>
      <c r="N32" s="77">
        <v>189959088</v>
      </c>
      <c r="O32" s="78">
        <v>76281104</v>
      </c>
      <c r="P32" s="78">
        <f t="shared" si="4"/>
        <v>266240192</v>
      </c>
      <c r="Q32" s="95">
        <f t="shared" si="5"/>
        <v>0.28568381165178613</v>
      </c>
      <c r="R32" s="77">
        <v>139807410</v>
      </c>
      <c r="S32" s="78">
        <v>41979260</v>
      </c>
      <c r="T32" s="78">
        <f t="shared" si="6"/>
        <v>181786670</v>
      </c>
      <c r="U32" s="95">
        <f t="shared" si="7"/>
        <v>0.18597420410229781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448269095</v>
      </c>
      <c r="AA32" s="78">
        <f t="shared" si="11"/>
        <v>125583070</v>
      </c>
      <c r="AB32" s="78">
        <f t="shared" si="12"/>
        <v>573852165</v>
      </c>
      <c r="AC32" s="95">
        <f t="shared" si="13"/>
        <v>0.58707109634746857</v>
      </c>
      <c r="AD32" s="77">
        <v>131623917</v>
      </c>
      <c r="AE32" s="78">
        <v>25332367</v>
      </c>
      <c r="AF32" s="78">
        <f t="shared" si="14"/>
        <v>156956284</v>
      </c>
      <c r="AG32" s="78">
        <v>838640238</v>
      </c>
      <c r="AH32" s="78">
        <v>912168716</v>
      </c>
      <c r="AI32" s="79">
        <v>518252446</v>
      </c>
      <c r="AJ32" s="114">
        <f t="shared" si="15"/>
        <v>0.56815415493815291</v>
      </c>
      <c r="AK32" s="115">
        <f t="shared" si="16"/>
        <v>0.15819937480171231</v>
      </c>
    </row>
    <row r="33" spans="1:37" x14ac:dyDescent="0.2">
      <c r="A33" s="55" t="s">
        <v>101</v>
      </c>
      <c r="B33" s="56" t="s">
        <v>595</v>
      </c>
      <c r="C33" s="57" t="s">
        <v>596</v>
      </c>
      <c r="D33" s="77">
        <v>1723453997</v>
      </c>
      <c r="E33" s="78">
        <v>437965003</v>
      </c>
      <c r="F33" s="79">
        <f t="shared" si="0"/>
        <v>2161419000</v>
      </c>
      <c r="G33" s="77">
        <v>1815062991</v>
      </c>
      <c r="H33" s="78">
        <v>417476927</v>
      </c>
      <c r="I33" s="79">
        <f t="shared" si="1"/>
        <v>2232539918</v>
      </c>
      <c r="J33" s="77">
        <v>635485652</v>
      </c>
      <c r="K33" s="78">
        <v>344992392</v>
      </c>
      <c r="L33" s="78">
        <f t="shared" si="2"/>
        <v>980478044</v>
      </c>
      <c r="M33" s="95">
        <f t="shared" si="3"/>
        <v>0.45362701262457672</v>
      </c>
      <c r="N33" s="77">
        <v>383899756</v>
      </c>
      <c r="O33" s="78">
        <v>71697282</v>
      </c>
      <c r="P33" s="78">
        <f t="shared" si="4"/>
        <v>455597038</v>
      </c>
      <c r="Q33" s="95">
        <f t="shared" si="5"/>
        <v>0.21078607988548265</v>
      </c>
      <c r="R33" s="77">
        <v>359638439</v>
      </c>
      <c r="S33" s="78">
        <v>59716795</v>
      </c>
      <c r="T33" s="78">
        <f t="shared" si="6"/>
        <v>419355234</v>
      </c>
      <c r="U33" s="95">
        <f t="shared" si="7"/>
        <v>0.18783773164319295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1379023847</v>
      </c>
      <c r="AA33" s="78">
        <f t="shared" si="11"/>
        <v>476406469</v>
      </c>
      <c r="AB33" s="78">
        <f t="shared" si="12"/>
        <v>1855430316</v>
      </c>
      <c r="AC33" s="95">
        <f t="shared" si="13"/>
        <v>0.83108494546523937</v>
      </c>
      <c r="AD33" s="77">
        <v>320039512</v>
      </c>
      <c r="AE33" s="78">
        <v>67967232</v>
      </c>
      <c r="AF33" s="78">
        <f t="shared" si="14"/>
        <v>388006744</v>
      </c>
      <c r="AG33" s="78">
        <v>2024183552</v>
      </c>
      <c r="AH33" s="78">
        <v>2082610949</v>
      </c>
      <c r="AI33" s="79">
        <v>1149026686</v>
      </c>
      <c r="AJ33" s="114">
        <f t="shared" si="15"/>
        <v>0.55172411657190423</v>
      </c>
      <c r="AK33" s="115">
        <f t="shared" si="16"/>
        <v>8.0793673008941358E-2</v>
      </c>
    </row>
    <row r="34" spans="1:37" x14ac:dyDescent="0.2">
      <c r="A34" s="55" t="s">
        <v>101</v>
      </c>
      <c r="B34" s="56" t="s">
        <v>97</v>
      </c>
      <c r="C34" s="57" t="s">
        <v>98</v>
      </c>
      <c r="D34" s="77">
        <v>3501713253</v>
      </c>
      <c r="E34" s="78">
        <v>1224723645</v>
      </c>
      <c r="F34" s="79">
        <f t="shared" si="0"/>
        <v>4726436898</v>
      </c>
      <c r="G34" s="77">
        <v>3512894871</v>
      </c>
      <c r="H34" s="78">
        <v>1789451364</v>
      </c>
      <c r="I34" s="79">
        <f t="shared" si="1"/>
        <v>5302346235</v>
      </c>
      <c r="J34" s="77">
        <v>587597406</v>
      </c>
      <c r="K34" s="78">
        <v>206024955</v>
      </c>
      <c r="L34" s="78">
        <f t="shared" si="2"/>
        <v>793622361</v>
      </c>
      <c r="M34" s="95">
        <f t="shared" si="3"/>
        <v>0.16791134169924551</v>
      </c>
      <c r="N34" s="77">
        <v>783083068</v>
      </c>
      <c r="O34" s="78">
        <v>354875651</v>
      </c>
      <c r="P34" s="78">
        <f t="shared" si="4"/>
        <v>1137958719</v>
      </c>
      <c r="Q34" s="95">
        <f t="shared" si="5"/>
        <v>0.24076460631084046</v>
      </c>
      <c r="R34" s="77">
        <v>655397912</v>
      </c>
      <c r="S34" s="78">
        <v>261408108</v>
      </c>
      <c r="T34" s="78">
        <f t="shared" si="6"/>
        <v>916806020</v>
      </c>
      <c r="U34" s="95">
        <f t="shared" si="7"/>
        <v>0.17290572500684689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2026078386</v>
      </c>
      <c r="AA34" s="78">
        <f t="shared" si="11"/>
        <v>822308714</v>
      </c>
      <c r="AB34" s="78">
        <f t="shared" si="12"/>
        <v>2848387100</v>
      </c>
      <c r="AC34" s="95">
        <f t="shared" si="13"/>
        <v>0.5371937202437328</v>
      </c>
      <c r="AD34" s="77">
        <v>629477486</v>
      </c>
      <c r="AE34" s="78">
        <v>164605111</v>
      </c>
      <c r="AF34" s="78">
        <f t="shared" si="14"/>
        <v>794082597</v>
      </c>
      <c r="AG34" s="78">
        <v>4088100953</v>
      </c>
      <c r="AH34" s="78">
        <v>4904075428</v>
      </c>
      <c r="AI34" s="79">
        <v>2439550185</v>
      </c>
      <c r="AJ34" s="114">
        <f t="shared" si="15"/>
        <v>0.49745364255029562</v>
      </c>
      <c r="AK34" s="115">
        <f t="shared" si="16"/>
        <v>0.15454742801774302</v>
      </c>
    </row>
    <row r="35" spans="1:37" x14ac:dyDescent="0.2">
      <c r="A35" s="55" t="s">
        <v>101</v>
      </c>
      <c r="B35" s="56" t="s">
        <v>597</v>
      </c>
      <c r="C35" s="57" t="s">
        <v>598</v>
      </c>
      <c r="D35" s="77">
        <v>956301100</v>
      </c>
      <c r="E35" s="78">
        <v>67627200</v>
      </c>
      <c r="F35" s="79">
        <f t="shared" si="0"/>
        <v>1023928300</v>
      </c>
      <c r="G35" s="77">
        <v>1001435700</v>
      </c>
      <c r="H35" s="78">
        <v>74126200</v>
      </c>
      <c r="I35" s="79">
        <f t="shared" si="1"/>
        <v>1075561900</v>
      </c>
      <c r="J35" s="77">
        <v>200389478</v>
      </c>
      <c r="K35" s="78">
        <v>-48721078</v>
      </c>
      <c r="L35" s="78">
        <f t="shared" si="2"/>
        <v>151668400</v>
      </c>
      <c r="M35" s="95">
        <f t="shared" si="3"/>
        <v>0.14812404345108929</v>
      </c>
      <c r="N35" s="77">
        <v>218440651</v>
      </c>
      <c r="O35" s="78">
        <v>18152027</v>
      </c>
      <c r="P35" s="78">
        <f t="shared" si="4"/>
        <v>236592678</v>
      </c>
      <c r="Q35" s="95">
        <f t="shared" si="5"/>
        <v>0.23106371608246398</v>
      </c>
      <c r="R35" s="77">
        <v>189225395</v>
      </c>
      <c r="S35" s="78">
        <v>10718480</v>
      </c>
      <c r="T35" s="78">
        <f t="shared" si="6"/>
        <v>199943875</v>
      </c>
      <c r="U35" s="95">
        <f t="shared" si="7"/>
        <v>0.18589713432578822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608055524</v>
      </c>
      <c r="AA35" s="78">
        <f t="shared" si="11"/>
        <v>-19850571</v>
      </c>
      <c r="AB35" s="78">
        <f t="shared" si="12"/>
        <v>588204953</v>
      </c>
      <c r="AC35" s="95">
        <f t="shared" si="13"/>
        <v>0.5468815444280799</v>
      </c>
      <c r="AD35" s="77">
        <v>188836314</v>
      </c>
      <c r="AE35" s="78">
        <v>11601353</v>
      </c>
      <c r="AF35" s="78">
        <f t="shared" si="14"/>
        <v>200437667</v>
      </c>
      <c r="AG35" s="78">
        <v>935986700</v>
      </c>
      <c r="AH35" s="78">
        <v>977111100</v>
      </c>
      <c r="AI35" s="79">
        <v>587138561</v>
      </c>
      <c r="AJ35" s="114">
        <f t="shared" si="15"/>
        <v>0.600892325345603</v>
      </c>
      <c r="AK35" s="115">
        <f t="shared" si="16"/>
        <v>-2.4635688859818705E-3</v>
      </c>
    </row>
    <row r="36" spans="1:37" x14ac:dyDescent="0.2">
      <c r="A36" s="55" t="s">
        <v>101</v>
      </c>
      <c r="B36" s="56" t="s">
        <v>599</v>
      </c>
      <c r="C36" s="57" t="s">
        <v>600</v>
      </c>
      <c r="D36" s="77">
        <v>970876746</v>
      </c>
      <c r="E36" s="78">
        <v>183159962</v>
      </c>
      <c r="F36" s="79">
        <f t="shared" si="0"/>
        <v>1154036708</v>
      </c>
      <c r="G36" s="77">
        <v>983608219</v>
      </c>
      <c r="H36" s="78">
        <v>151080216</v>
      </c>
      <c r="I36" s="79">
        <f t="shared" si="1"/>
        <v>1134688435</v>
      </c>
      <c r="J36" s="77">
        <v>173590197</v>
      </c>
      <c r="K36" s="78">
        <v>4937054</v>
      </c>
      <c r="L36" s="78">
        <f t="shared" si="2"/>
        <v>178527251</v>
      </c>
      <c r="M36" s="95">
        <f t="shared" si="3"/>
        <v>0.15469806962154276</v>
      </c>
      <c r="N36" s="77">
        <v>181498151</v>
      </c>
      <c r="O36" s="78">
        <v>33674296</v>
      </c>
      <c r="P36" s="78">
        <f t="shared" si="4"/>
        <v>215172447</v>
      </c>
      <c r="Q36" s="95">
        <f t="shared" si="5"/>
        <v>0.18645199542474172</v>
      </c>
      <c r="R36" s="77">
        <v>209542787</v>
      </c>
      <c r="S36" s="78">
        <v>39644546</v>
      </c>
      <c r="T36" s="78">
        <f t="shared" si="6"/>
        <v>249187333</v>
      </c>
      <c r="U36" s="95">
        <f t="shared" si="7"/>
        <v>0.219608595023708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f t="shared" si="10"/>
        <v>564631135</v>
      </c>
      <c r="AA36" s="78">
        <f t="shared" si="11"/>
        <v>78255896</v>
      </c>
      <c r="AB36" s="78">
        <f t="shared" si="12"/>
        <v>642887031</v>
      </c>
      <c r="AC36" s="95">
        <f t="shared" si="13"/>
        <v>0.56657582043655885</v>
      </c>
      <c r="AD36" s="77">
        <v>209630652</v>
      </c>
      <c r="AE36" s="78">
        <v>14638309</v>
      </c>
      <c r="AF36" s="78">
        <f t="shared" si="14"/>
        <v>224268961</v>
      </c>
      <c r="AG36" s="78">
        <v>1009706544</v>
      </c>
      <c r="AH36" s="78">
        <v>1034506445</v>
      </c>
      <c r="AI36" s="79">
        <v>601708573</v>
      </c>
      <c r="AJ36" s="114">
        <f t="shared" si="15"/>
        <v>0.58163830289138507</v>
      </c>
      <c r="AK36" s="115">
        <f t="shared" si="16"/>
        <v>0.11110932109771543</v>
      </c>
    </row>
    <row r="37" spans="1:37" x14ac:dyDescent="0.2">
      <c r="A37" s="55" t="s">
        <v>101</v>
      </c>
      <c r="B37" s="56" t="s">
        <v>601</v>
      </c>
      <c r="C37" s="57" t="s">
        <v>602</v>
      </c>
      <c r="D37" s="77">
        <v>1228728808</v>
      </c>
      <c r="E37" s="78">
        <v>88818583</v>
      </c>
      <c r="F37" s="79">
        <f t="shared" si="0"/>
        <v>1317547391</v>
      </c>
      <c r="G37" s="77">
        <v>1177155343</v>
      </c>
      <c r="H37" s="78">
        <v>99106001</v>
      </c>
      <c r="I37" s="79">
        <f t="shared" si="1"/>
        <v>1276261344</v>
      </c>
      <c r="J37" s="77">
        <v>306912114</v>
      </c>
      <c r="K37" s="78">
        <v>12145217</v>
      </c>
      <c r="L37" s="78">
        <f t="shared" si="2"/>
        <v>319057331</v>
      </c>
      <c r="M37" s="95">
        <f t="shared" si="3"/>
        <v>0.24216004158897081</v>
      </c>
      <c r="N37" s="77">
        <v>279310596</v>
      </c>
      <c r="O37" s="78">
        <v>19095728</v>
      </c>
      <c r="P37" s="78">
        <f t="shared" si="4"/>
        <v>298406324</v>
      </c>
      <c r="Q37" s="95">
        <f t="shared" si="5"/>
        <v>0.2264862167678946</v>
      </c>
      <c r="R37" s="77">
        <v>189052285</v>
      </c>
      <c r="S37" s="78">
        <v>10254271</v>
      </c>
      <c r="T37" s="78">
        <f t="shared" si="6"/>
        <v>199306556</v>
      </c>
      <c r="U37" s="95">
        <f t="shared" si="7"/>
        <v>0.15616437568761779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775274995</v>
      </c>
      <c r="AA37" s="78">
        <f t="shared" si="11"/>
        <v>41495216</v>
      </c>
      <c r="AB37" s="78">
        <f t="shared" si="12"/>
        <v>816770211</v>
      </c>
      <c r="AC37" s="95">
        <f t="shared" si="13"/>
        <v>0.63997097055381791</v>
      </c>
      <c r="AD37" s="77">
        <v>238231519</v>
      </c>
      <c r="AE37" s="78">
        <v>22146575</v>
      </c>
      <c r="AF37" s="78">
        <f t="shared" si="14"/>
        <v>260378094</v>
      </c>
      <c r="AG37" s="78">
        <v>1266536967</v>
      </c>
      <c r="AH37" s="78">
        <v>1286291168</v>
      </c>
      <c r="AI37" s="79">
        <v>871483955</v>
      </c>
      <c r="AJ37" s="114">
        <f t="shared" si="15"/>
        <v>0.67751686140785194</v>
      </c>
      <c r="AK37" s="115">
        <f t="shared" si="16"/>
        <v>-0.23454944715894577</v>
      </c>
    </row>
    <row r="38" spans="1:37" x14ac:dyDescent="0.2">
      <c r="A38" s="55" t="s">
        <v>116</v>
      </c>
      <c r="B38" s="56" t="s">
        <v>603</v>
      </c>
      <c r="C38" s="57" t="s">
        <v>604</v>
      </c>
      <c r="D38" s="77">
        <v>476267847</v>
      </c>
      <c r="E38" s="78">
        <v>224925909</v>
      </c>
      <c r="F38" s="79">
        <f t="shared" si="0"/>
        <v>701193756</v>
      </c>
      <c r="G38" s="77">
        <v>501989856</v>
      </c>
      <c r="H38" s="78">
        <v>188619195</v>
      </c>
      <c r="I38" s="79">
        <f t="shared" si="1"/>
        <v>690609051</v>
      </c>
      <c r="J38" s="77">
        <v>104053499</v>
      </c>
      <c r="K38" s="78">
        <v>7083909</v>
      </c>
      <c r="L38" s="78">
        <f t="shared" si="2"/>
        <v>111137408</v>
      </c>
      <c r="M38" s="95">
        <f t="shared" si="3"/>
        <v>0.1584974296319889</v>
      </c>
      <c r="N38" s="77">
        <v>122615375</v>
      </c>
      <c r="O38" s="78">
        <v>16732038</v>
      </c>
      <c r="P38" s="78">
        <f t="shared" si="4"/>
        <v>139347413</v>
      </c>
      <c r="Q38" s="95">
        <f t="shared" si="5"/>
        <v>0.19872882752823601</v>
      </c>
      <c r="R38" s="77">
        <v>121969557</v>
      </c>
      <c r="S38" s="78">
        <v>15866726</v>
      </c>
      <c r="T38" s="78">
        <f t="shared" si="6"/>
        <v>137836283</v>
      </c>
      <c r="U38" s="95">
        <f t="shared" si="7"/>
        <v>0.19958655740235876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f t="shared" si="10"/>
        <v>348638431</v>
      </c>
      <c r="AA38" s="78">
        <f t="shared" si="11"/>
        <v>39682673</v>
      </c>
      <c r="AB38" s="78">
        <f t="shared" si="12"/>
        <v>388321104</v>
      </c>
      <c r="AC38" s="95">
        <f t="shared" si="13"/>
        <v>0.56228788695675525</v>
      </c>
      <c r="AD38" s="77">
        <v>119207005</v>
      </c>
      <c r="AE38" s="78">
        <v>7996390</v>
      </c>
      <c r="AF38" s="78">
        <f t="shared" si="14"/>
        <v>127203395</v>
      </c>
      <c r="AG38" s="78">
        <v>690504503</v>
      </c>
      <c r="AH38" s="78">
        <v>533409127</v>
      </c>
      <c r="AI38" s="79">
        <v>377243567</v>
      </c>
      <c r="AJ38" s="114">
        <f t="shared" si="15"/>
        <v>0.70723118129172924</v>
      </c>
      <c r="AK38" s="115">
        <f t="shared" si="16"/>
        <v>8.3589655763511628E-2</v>
      </c>
    </row>
    <row r="39" spans="1:37" ht="16.5" x14ac:dyDescent="0.3">
      <c r="A39" s="58" t="s">
        <v>0</v>
      </c>
      <c r="B39" s="59" t="s">
        <v>605</v>
      </c>
      <c r="C39" s="60" t="s">
        <v>0</v>
      </c>
      <c r="D39" s="80">
        <f>SUM(D31:D38)</f>
        <v>9845084631</v>
      </c>
      <c r="E39" s="81">
        <f>SUM(E31:E38)</f>
        <v>2454931302</v>
      </c>
      <c r="F39" s="82">
        <f t="shared" si="0"/>
        <v>12300015933</v>
      </c>
      <c r="G39" s="80">
        <f>SUM(G31:G38)</f>
        <v>9978586602</v>
      </c>
      <c r="H39" s="81">
        <f>SUM(H31:H38)</f>
        <v>2994417342</v>
      </c>
      <c r="I39" s="82">
        <f t="shared" si="1"/>
        <v>12973003944</v>
      </c>
      <c r="J39" s="80">
        <f>SUM(J31:J38)</f>
        <v>2167383251</v>
      </c>
      <c r="K39" s="81">
        <f>SUM(K31:K38)</f>
        <v>536232334</v>
      </c>
      <c r="L39" s="81">
        <f t="shared" si="2"/>
        <v>2703615585</v>
      </c>
      <c r="M39" s="96">
        <f t="shared" si="3"/>
        <v>0.21980586039294522</v>
      </c>
      <c r="N39" s="80">
        <f>SUM(N31:N38)</f>
        <v>2219551470</v>
      </c>
      <c r="O39" s="81">
        <f>SUM(O31:O38)</f>
        <v>595182500</v>
      </c>
      <c r="P39" s="81">
        <f t="shared" si="4"/>
        <v>2814733970</v>
      </c>
      <c r="Q39" s="96">
        <f t="shared" si="5"/>
        <v>0.2288398637312562</v>
      </c>
      <c r="R39" s="80">
        <f>SUM(R31:R38)</f>
        <v>1917367889</v>
      </c>
      <c r="S39" s="81">
        <f>SUM(S31:S38)</f>
        <v>443518731</v>
      </c>
      <c r="T39" s="81">
        <f t="shared" si="6"/>
        <v>2360886620</v>
      </c>
      <c r="U39" s="96">
        <f t="shared" si="7"/>
        <v>0.18198457583078956</v>
      </c>
      <c r="V39" s="80">
        <f>SUM(V31:V38)</f>
        <v>0</v>
      </c>
      <c r="W39" s="81">
        <f>SUM(W31:W38)</f>
        <v>0</v>
      </c>
      <c r="X39" s="81">
        <f t="shared" si="8"/>
        <v>0</v>
      </c>
      <c r="Y39" s="96">
        <f t="shared" si="9"/>
        <v>0</v>
      </c>
      <c r="Z39" s="80">
        <f t="shared" si="10"/>
        <v>6304302610</v>
      </c>
      <c r="AA39" s="81">
        <f t="shared" si="11"/>
        <v>1574933565</v>
      </c>
      <c r="AB39" s="81">
        <f t="shared" si="12"/>
        <v>7879236175</v>
      </c>
      <c r="AC39" s="96">
        <f t="shared" si="13"/>
        <v>0.60735633851742854</v>
      </c>
      <c r="AD39" s="80">
        <f>SUM(AD31:AD38)</f>
        <v>1869558547</v>
      </c>
      <c r="AE39" s="81">
        <f>SUM(AE31:AE38)</f>
        <v>315340404</v>
      </c>
      <c r="AF39" s="81">
        <f t="shared" si="14"/>
        <v>2184898951</v>
      </c>
      <c r="AG39" s="81">
        <f>SUM(AG31:AG38)</f>
        <v>11108314101</v>
      </c>
      <c r="AH39" s="81">
        <f>SUM(AH31:AH38)</f>
        <v>11998777895</v>
      </c>
      <c r="AI39" s="82">
        <f>SUM(AI31:AI38)</f>
        <v>6713078049</v>
      </c>
      <c r="AJ39" s="116">
        <f t="shared" si="15"/>
        <v>0.55948014937399593</v>
      </c>
      <c r="AK39" s="117">
        <f t="shared" si="16"/>
        <v>8.0547280650875352E-2</v>
      </c>
    </row>
    <row r="40" spans="1:37" x14ac:dyDescent="0.2">
      <c r="A40" s="55" t="s">
        <v>101</v>
      </c>
      <c r="B40" s="56" t="s">
        <v>606</v>
      </c>
      <c r="C40" s="57" t="s">
        <v>607</v>
      </c>
      <c r="D40" s="77">
        <v>109747277</v>
      </c>
      <c r="E40" s="78">
        <v>22782041</v>
      </c>
      <c r="F40" s="79">
        <f t="shared" si="0"/>
        <v>132529318</v>
      </c>
      <c r="G40" s="77">
        <v>127562775</v>
      </c>
      <c r="H40" s="78">
        <v>20677435</v>
      </c>
      <c r="I40" s="79">
        <f t="shared" si="1"/>
        <v>148240210</v>
      </c>
      <c r="J40" s="77">
        <v>25034676</v>
      </c>
      <c r="K40" s="78">
        <v>-3835908</v>
      </c>
      <c r="L40" s="78">
        <f t="shared" si="2"/>
        <v>21198768</v>
      </c>
      <c r="M40" s="95">
        <f t="shared" si="3"/>
        <v>0.1599553089075732</v>
      </c>
      <c r="N40" s="77">
        <v>25358230</v>
      </c>
      <c r="O40" s="78">
        <v>10716534</v>
      </c>
      <c r="P40" s="78">
        <f t="shared" si="4"/>
        <v>36074764</v>
      </c>
      <c r="Q40" s="95">
        <f t="shared" si="5"/>
        <v>0.27220214020870459</v>
      </c>
      <c r="R40" s="77">
        <v>24235362</v>
      </c>
      <c r="S40" s="78">
        <v>2896888</v>
      </c>
      <c r="T40" s="78">
        <f t="shared" si="6"/>
        <v>27132250</v>
      </c>
      <c r="U40" s="95">
        <f t="shared" si="7"/>
        <v>0.18302895010739664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f t="shared" si="10"/>
        <v>74628268</v>
      </c>
      <c r="AA40" s="78">
        <f t="shared" si="11"/>
        <v>9777514</v>
      </c>
      <c r="AB40" s="78">
        <f t="shared" si="12"/>
        <v>84405782</v>
      </c>
      <c r="AC40" s="95">
        <f t="shared" si="13"/>
        <v>0.56938520257088143</v>
      </c>
      <c r="AD40" s="77">
        <v>20301506</v>
      </c>
      <c r="AE40" s="78">
        <v>3957759</v>
      </c>
      <c r="AF40" s="78">
        <f t="shared" si="14"/>
        <v>24259265</v>
      </c>
      <c r="AG40" s="78">
        <v>161206756</v>
      </c>
      <c r="AH40" s="78">
        <v>147511704</v>
      </c>
      <c r="AI40" s="79">
        <v>105612562</v>
      </c>
      <c r="AJ40" s="114">
        <f t="shared" si="15"/>
        <v>0.7159605586279445</v>
      </c>
      <c r="AK40" s="115">
        <f t="shared" si="16"/>
        <v>0.11842836128794509</v>
      </c>
    </row>
    <row r="41" spans="1:37" x14ac:dyDescent="0.2">
      <c r="A41" s="55" t="s">
        <v>101</v>
      </c>
      <c r="B41" s="56" t="s">
        <v>608</v>
      </c>
      <c r="C41" s="57" t="s">
        <v>609</v>
      </c>
      <c r="D41" s="77">
        <v>99606674</v>
      </c>
      <c r="E41" s="78">
        <v>29988625</v>
      </c>
      <c r="F41" s="79">
        <f t="shared" si="0"/>
        <v>129595299</v>
      </c>
      <c r="G41" s="77">
        <v>112326092</v>
      </c>
      <c r="H41" s="78">
        <v>31514522</v>
      </c>
      <c r="I41" s="79">
        <f t="shared" si="1"/>
        <v>143840614</v>
      </c>
      <c r="J41" s="77">
        <v>24793409</v>
      </c>
      <c r="K41" s="78">
        <v>5107751</v>
      </c>
      <c r="L41" s="78">
        <f t="shared" si="2"/>
        <v>29901160</v>
      </c>
      <c r="M41" s="95">
        <f t="shared" si="3"/>
        <v>0.23072719636226929</v>
      </c>
      <c r="N41" s="77">
        <v>22124817</v>
      </c>
      <c r="O41" s="78">
        <v>6134180</v>
      </c>
      <c r="P41" s="78">
        <f t="shared" si="4"/>
        <v>28258997</v>
      </c>
      <c r="Q41" s="95">
        <f t="shared" si="5"/>
        <v>0.21805572592567574</v>
      </c>
      <c r="R41" s="77">
        <v>21296562</v>
      </c>
      <c r="S41" s="78">
        <v>2781611</v>
      </c>
      <c r="T41" s="78">
        <f t="shared" si="6"/>
        <v>24078173</v>
      </c>
      <c r="U41" s="95">
        <f t="shared" si="7"/>
        <v>0.16739481520845009</v>
      </c>
      <c r="V41" s="77">
        <v>0</v>
      </c>
      <c r="W41" s="78">
        <v>0</v>
      </c>
      <c r="X41" s="78">
        <f t="shared" si="8"/>
        <v>0</v>
      </c>
      <c r="Y41" s="95">
        <f t="shared" si="9"/>
        <v>0</v>
      </c>
      <c r="Z41" s="77">
        <f t="shared" si="10"/>
        <v>68214788</v>
      </c>
      <c r="AA41" s="78">
        <f t="shared" si="11"/>
        <v>14023542</v>
      </c>
      <c r="AB41" s="78">
        <f t="shared" si="12"/>
        <v>82238330</v>
      </c>
      <c r="AC41" s="95">
        <f t="shared" si="13"/>
        <v>0.57173233423489145</v>
      </c>
      <c r="AD41" s="77">
        <v>21485764</v>
      </c>
      <c r="AE41" s="78">
        <v>1357533</v>
      </c>
      <c r="AF41" s="78">
        <f t="shared" si="14"/>
        <v>22843297</v>
      </c>
      <c r="AG41" s="78">
        <v>115933387</v>
      </c>
      <c r="AH41" s="78">
        <v>123692822</v>
      </c>
      <c r="AI41" s="79">
        <v>73819286</v>
      </c>
      <c r="AJ41" s="114">
        <f t="shared" si="15"/>
        <v>0.5967952287481969</v>
      </c>
      <c r="AK41" s="115">
        <f t="shared" si="16"/>
        <v>5.4058571317441517E-2</v>
      </c>
    </row>
    <row r="42" spans="1:37" x14ac:dyDescent="0.2">
      <c r="A42" s="55" t="s">
        <v>101</v>
      </c>
      <c r="B42" s="56" t="s">
        <v>610</v>
      </c>
      <c r="C42" s="57" t="s">
        <v>611</v>
      </c>
      <c r="D42" s="77">
        <v>449397625</v>
      </c>
      <c r="E42" s="78">
        <v>25575158</v>
      </c>
      <c r="F42" s="79">
        <f t="shared" si="0"/>
        <v>474972783</v>
      </c>
      <c r="G42" s="77">
        <v>494122550</v>
      </c>
      <c r="H42" s="78">
        <v>30313005</v>
      </c>
      <c r="I42" s="79">
        <f t="shared" si="1"/>
        <v>524435555</v>
      </c>
      <c r="J42" s="77">
        <v>75310369</v>
      </c>
      <c r="K42" s="78">
        <v>12875626</v>
      </c>
      <c r="L42" s="78">
        <f t="shared" si="2"/>
        <v>88185995</v>
      </c>
      <c r="M42" s="95">
        <f t="shared" si="3"/>
        <v>0.18566536474575218</v>
      </c>
      <c r="N42" s="77">
        <v>101684136</v>
      </c>
      <c r="O42" s="78">
        <v>5183352</v>
      </c>
      <c r="P42" s="78">
        <f t="shared" si="4"/>
        <v>106867488</v>
      </c>
      <c r="Q42" s="95">
        <f t="shared" si="5"/>
        <v>0.22499707735885152</v>
      </c>
      <c r="R42" s="77">
        <v>86096600</v>
      </c>
      <c r="S42" s="78">
        <v>2166715</v>
      </c>
      <c r="T42" s="78">
        <f t="shared" si="6"/>
        <v>88263315</v>
      </c>
      <c r="U42" s="95">
        <f t="shared" si="7"/>
        <v>0.16830154660280422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f t="shared" si="10"/>
        <v>263091105</v>
      </c>
      <c r="AA42" s="78">
        <f t="shared" si="11"/>
        <v>20225693</v>
      </c>
      <c r="AB42" s="78">
        <f t="shared" si="12"/>
        <v>283316798</v>
      </c>
      <c r="AC42" s="95">
        <f t="shared" si="13"/>
        <v>0.54023186509541676</v>
      </c>
      <c r="AD42" s="77">
        <v>90188238</v>
      </c>
      <c r="AE42" s="78">
        <v>151675</v>
      </c>
      <c r="AF42" s="78">
        <f t="shared" si="14"/>
        <v>90339913</v>
      </c>
      <c r="AG42" s="78">
        <v>426187960</v>
      </c>
      <c r="AH42" s="78">
        <v>451613655</v>
      </c>
      <c r="AI42" s="79">
        <v>277351799</v>
      </c>
      <c r="AJ42" s="114">
        <f t="shared" si="15"/>
        <v>0.6141351040415286</v>
      </c>
      <c r="AK42" s="115">
        <f t="shared" si="16"/>
        <v>-2.2986495459653589E-2</v>
      </c>
    </row>
    <row r="43" spans="1:37" x14ac:dyDescent="0.2">
      <c r="A43" s="55" t="s">
        <v>116</v>
      </c>
      <c r="B43" s="56" t="s">
        <v>612</v>
      </c>
      <c r="C43" s="57" t="s">
        <v>613</v>
      </c>
      <c r="D43" s="77">
        <v>123118320</v>
      </c>
      <c r="E43" s="78">
        <v>2764780</v>
      </c>
      <c r="F43" s="79">
        <f t="shared" si="0"/>
        <v>125883100</v>
      </c>
      <c r="G43" s="77">
        <v>123424666</v>
      </c>
      <c r="H43" s="78">
        <v>6024672</v>
      </c>
      <c r="I43" s="79">
        <f t="shared" si="1"/>
        <v>129449338</v>
      </c>
      <c r="J43" s="77">
        <v>27845620</v>
      </c>
      <c r="K43" s="78">
        <v>538288</v>
      </c>
      <c r="L43" s="78">
        <f t="shared" si="2"/>
        <v>28383908</v>
      </c>
      <c r="M43" s="95">
        <f t="shared" si="3"/>
        <v>0.22547830487174211</v>
      </c>
      <c r="N43" s="77">
        <v>34525919</v>
      </c>
      <c r="O43" s="78">
        <v>418224</v>
      </c>
      <c r="P43" s="78">
        <f t="shared" si="4"/>
        <v>34944143</v>
      </c>
      <c r="Q43" s="95">
        <f t="shared" si="5"/>
        <v>0.27759201195394773</v>
      </c>
      <c r="R43" s="77">
        <v>27692899</v>
      </c>
      <c r="S43" s="78">
        <v>2068587</v>
      </c>
      <c r="T43" s="78">
        <f t="shared" si="6"/>
        <v>29761486</v>
      </c>
      <c r="U43" s="95">
        <f t="shared" si="7"/>
        <v>0.2299083677044374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f t="shared" si="10"/>
        <v>90064438</v>
      </c>
      <c r="AA43" s="78">
        <f t="shared" si="11"/>
        <v>3025099</v>
      </c>
      <c r="AB43" s="78">
        <f t="shared" si="12"/>
        <v>93089537</v>
      </c>
      <c r="AC43" s="95">
        <f t="shared" si="13"/>
        <v>0.71911945196660643</v>
      </c>
      <c r="AD43" s="77">
        <v>26738484</v>
      </c>
      <c r="AE43" s="78">
        <v>571737</v>
      </c>
      <c r="AF43" s="78">
        <f t="shared" si="14"/>
        <v>27310221</v>
      </c>
      <c r="AG43" s="78">
        <v>114850564</v>
      </c>
      <c r="AH43" s="78">
        <v>121807618</v>
      </c>
      <c r="AI43" s="79">
        <v>83997009</v>
      </c>
      <c r="AJ43" s="114">
        <f t="shared" si="15"/>
        <v>0.6895874854067009</v>
      </c>
      <c r="AK43" s="115">
        <f t="shared" si="16"/>
        <v>8.9756322367365637E-2</v>
      </c>
    </row>
    <row r="44" spans="1:37" ht="16.5" x14ac:dyDescent="0.3">
      <c r="A44" s="58" t="s">
        <v>0</v>
      </c>
      <c r="B44" s="59" t="s">
        <v>614</v>
      </c>
      <c r="C44" s="60" t="s">
        <v>0</v>
      </c>
      <c r="D44" s="80">
        <f>SUM(D40:D43)</f>
        <v>781869896</v>
      </c>
      <c r="E44" s="81">
        <f>SUM(E40:E43)</f>
        <v>81110604</v>
      </c>
      <c r="F44" s="82">
        <f t="shared" si="0"/>
        <v>862980500</v>
      </c>
      <c r="G44" s="80">
        <f>SUM(G40:G43)</f>
        <v>857436083</v>
      </c>
      <c r="H44" s="81">
        <f>SUM(H40:H43)</f>
        <v>88529634</v>
      </c>
      <c r="I44" s="82">
        <f t="shared" si="1"/>
        <v>945965717</v>
      </c>
      <c r="J44" s="80">
        <f>SUM(J40:J43)</f>
        <v>152984074</v>
      </c>
      <c r="K44" s="81">
        <f>SUM(K40:K43)</f>
        <v>14685757</v>
      </c>
      <c r="L44" s="81">
        <f t="shared" si="2"/>
        <v>167669831</v>
      </c>
      <c r="M44" s="96">
        <f t="shared" si="3"/>
        <v>0.19429156394611466</v>
      </c>
      <c r="N44" s="80">
        <f>SUM(N40:N43)</f>
        <v>183693102</v>
      </c>
      <c r="O44" s="81">
        <f>SUM(O40:O43)</f>
        <v>22452290</v>
      </c>
      <c r="P44" s="81">
        <f t="shared" si="4"/>
        <v>206145392</v>
      </c>
      <c r="Q44" s="96">
        <f t="shared" si="5"/>
        <v>0.23887607193905308</v>
      </c>
      <c r="R44" s="80">
        <f>SUM(R40:R43)</f>
        <v>159321423</v>
      </c>
      <c r="S44" s="81">
        <f>SUM(S40:S43)</f>
        <v>9913801</v>
      </c>
      <c r="T44" s="81">
        <f t="shared" si="6"/>
        <v>169235224</v>
      </c>
      <c r="U44" s="96">
        <f t="shared" si="7"/>
        <v>0.17890206902709563</v>
      </c>
      <c r="V44" s="80">
        <f>SUM(V40:V43)</f>
        <v>0</v>
      </c>
      <c r="W44" s="81">
        <f>SUM(W40:W43)</f>
        <v>0</v>
      </c>
      <c r="X44" s="81">
        <f t="shared" si="8"/>
        <v>0</v>
      </c>
      <c r="Y44" s="96">
        <f t="shared" si="9"/>
        <v>0</v>
      </c>
      <c r="Z44" s="80">
        <f t="shared" si="10"/>
        <v>495998599</v>
      </c>
      <c r="AA44" s="81">
        <f t="shared" si="11"/>
        <v>47051848</v>
      </c>
      <c r="AB44" s="81">
        <f t="shared" si="12"/>
        <v>543050447</v>
      </c>
      <c r="AC44" s="96">
        <f t="shared" si="13"/>
        <v>0.57406990257766388</v>
      </c>
      <c r="AD44" s="80">
        <f>SUM(AD40:AD43)</f>
        <v>158713992</v>
      </c>
      <c r="AE44" s="81">
        <f>SUM(AE40:AE43)</f>
        <v>6038704</v>
      </c>
      <c r="AF44" s="81">
        <f t="shared" si="14"/>
        <v>164752696</v>
      </c>
      <c r="AG44" s="81">
        <f>SUM(AG40:AG43)</f>
        <v>818178667</v>
      </c>
      <c r="AH44" s="81">
        <f>SUM(AH40:AH43)</f>
        <v>844625799</v>
      </c>
      <c r="AI44" s="82">
        <f>SUM(AI40:AI43)</f>
        <v>540780656</v>
      </c>
      <c r="AJ44" s="116">
        <f t="shared" si="15"/>
        <v>0.64026064162409035</v>
      </c>
      <c r="AK44" s="117">
        <f t="shared" si="16"/>
        <v>2.7207615467488289E-2</v>
      </c>
    </row>
    <row r="45" spans="1:37" ht="16.5" x14ac:dyDescent="0.3">
      <c r="A45" s="61" t="s">
        <v>0</v>
      </c>
      <c r="B45" s="62" t="s">
        <v>615</v>
      </c>
      <c r="C45" s="63" t="s">
        <v>0</v>
      </c>
      <c r="D45" s="83">
        <f>SUM(D9,D11:D16,D18:D23,D25:D29,D31:D38,D40:D43)</f>
        <v>94571991619</v>
      </c>
      <c r="E45" s="84">
        <f>SUM(E9,E11:E16,E18:E23,E25:E29,E31:E38,E40:E43)</f>
        <v>17961595495</v>
      </c>
      <c r="F45" s="85">
        <f t="shared" si="0"/>
        <v>112533587114</v>
      </c>
      <c r="G45" s="83">
        <f>SUM(G9,G11:G16,G18:G23,G25:G29,G31:G38,G40:G43)</f>
        <v>96366909461</v>
      </c>
      <c r="H45" s="84">
        <f>SUM(H9,H11:H16,H18:H23,H25:H29,H31:H38,H40:H43)</f>
        <v>18365491656</v>
      </c>
      <c r="I45" s="85">
        <f t="shared" si="1"/>
        <v>114732401117</v>
      </c>
      <c r="J45" s="83">
        <f>SUM(J9,J11:J16,J18:J23,J25:J29,J31:J38,J40:J43)</f>
        <v>20122522249</v>
      </c>
      <c r="K45" s="84">
        <f>SUM(K9,K11:K16,K18:K23,K25:K29,K31:K38,K40:K43)</f>
        <v>2173830109</v>
      </c>
      <c r="L45" s="84">
        <f t="shared" si="2"/>
        <v>22296352358</v>
      </c>
      <c r="M45" s="97">
        <f t="shared" si="3"/>
        <v>0.19813064641237382</v>
      </c>
      <c r="N45" s="83">
        <f>SUM(N9,N11:N16,N18:N23,N25:N29,N31:N38,N40:N43)</f>
        <v>22352932070</v>
      </c>
      <c r="O45" s="84">
        <f>SUM(O9,O11:O16,O18:O23,O25:O29,O31:O38,O40:O43)</f>
        <v>4184185103</v>
      </c>
      <c r="P45" s="84">
        <f t="shared" si="4"/>
        <v>26537117173</v>
      </c>
      <c r="Q45" s="97">
        <f t="shared" si="5"/>
        <v>0.2358150828882499</v>
      </c>
      <c r="R45" s="83">
        <f>SUM(R9,R11:R16,R18:R23,R25:R29,R31:R38,R40:R43)</f>
        <v>21694050917</v>
      </c>
      <c r="S45" s="84">
        <f>SUM(S9,S11:S16,S18:S23,S25:S29,S31:S38,S40:S43)</f>
        <v>2620335411</v>
      </c>
      <c r="T45" s="84">
        <f t="shared" si="6"/>
        <v>24314386328</v>
      </c>
      <c r="U45" s="97">
        <f t="shared" si="7"/>
        <v>0.21192257889909458</v>
      </c>
      <c r="V45" s="83">
        <f>SUM(V9,V11:V16,V18:V23,V25:V29,V31:V38,V40:V43)</f>
        <v>0</v>
      </c>
      <c r="W45" s="84">
        <f>SUM(W9,W11:W16,W18:W23,W25:W29,W31:W38,W40:W43)</f>
        <v>0</v>
      </c>
      <c r="X45" s="84">
        <f t="shared" si="8"/>
        <v>0</v>
      </c>
      <c r="Y45" s="97">
        <f t="shared" si="9"/>
        <v>0</v>
      </c>
      <c r="Z45" s="83">
        <f t="shared" si="10"/>
        <v>64169505236</v>
      </c>
      <c r="AA45" s="84">
        <f t="shared" si="11"/>
        <v>8978350623</v>
      </c>
      <c r="AB45" s="84">
        <f t="shared" si="12"/>
        <v>73147855859</v>
      </c>
      <c r="AC45" s="97">
        <f t="shared" si="13"/>
        <v>0.63755186108592321</v>
      </c>
      <c r="AD45" s="83">
        <f>SUM(AD9,AD11:AD16,AD18:AD23,AD25:AD29,AD31:AD38,AD40:AD43)</f>
        <v>18348613805</v>
      </c>
      <c r="AE45" s="84">
        <f>SUM(AE9,AE11:AE16,AE18:AE23,AE25:AE29,AE31:AE38,AE40:AE43)</f>
        <v>2473502879</v>
      </c>
      <c r="AF45" s="84">
        <f t="shared" si="14"/>
        <v>20822116684</v>
      </c>
      <c r="AG45" s="84">
        <f>SUM(AG9,AG11:AG16,AG18:AG23,AG25:AG29,AG31:AG38,AG40:AG43)</f>
        <v>102609664088</v>
      </c>
      <c r="AH45" s="84">
        <f>SUM(AH9,AH11:AH16,AH18:AH23,AH25:AH29,AH31:AH38,AH40:AH43)</f>
        <v>106489422424</v>
      </c>
      <c r="AI45" s="85">
        <f>SUM(AI9,AI11:AI16,AI18:AI23,AI25:AI29,AI31:AI38,AI40:AI43)</f>
        <v>64443443946</v>
      </c>
      <c r="AJ45" s="118">
        <f t="shared" si="15"/>
        <v>0.60516286480934178</v>
      </c>
      <c r="AK45" s="119">
        <f t="shared" si="16"/>
        <v>0.16771924281278805</v>
      </c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" customWidth="1"/>
    <col min="2" max="2" width="20.7109375" customWidth="1"/>
    <col min="3" max="3" width="6.7109375" customWidth="1"/>
    <col min="4" max="12" width="10.7109375" customWidth="1"/>
    <col min="13" max="13" width="11.7109375" customWidth="1"/>
    <col min="14" max="16" width="10.7109375" customWidth="1"/>
    <col min="17" max="17" width="11.7109375" customWidth="1"/>
    <col min="18" max="21" width="10.7109375" customWidth="1"/>
    <col min="22" max="25" width="10.7109375" hidden="1" customWidth="1"/>
    <col min="26" max="28" width="10.7109375" customWidth="1"/>
    <col min="29" max="29" width="11.7109375" customWidth="1"/>
    <col min="30" max="32" width="10.7109375" customWidth="1"/>
    <col min="33" max="35" width="10.7109375" hidden="1" customWidth="1"/>
    <col min="36" max="36" width="11.7109375" customWidth="1"/>
    <col min="37" max="37" width="10.7109375" customWidth="1"/>
  </cols>
  <sheetData>
    <row r="1" spans="1:37" ht="16.5" x14ac:dyDescent="0.3">
      <c r="A1" s="1" t="s">
        <v>0</v>
      </c>
    </row>
    <row r="2" spans="1:37" ht="15.75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customHeight="1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s="7" customFormat="1" ht="16.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s="7" customFormat="1" ht="81.7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x14ac:dyDescent="0.2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x14ac:dyDescent="0.2">
      <c r="A7" s="26" t="s">
        <v>0</v>
      </c>
      <c r="B7" s="27" t="s">
        <v>43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x14ac:dyDescent="0.2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x14ac:dyDescent="0.2">
      <c r="A9" s="23" t="s">
        <v>23</v>
      </c>
      <c r="B9" s="31" t="s">
        <v>44</v>
      </c>
      <c r="C9" s="32" t="s">
        <v>45</v>
      </c>
      <c r="D9" s="64">
        <v>10129615381</v>
      </c>
      <c r="E9" s="65">
        <v>1231114811</v>
      </c>
      <c r="F9" s="66">
        <f>$D9       +$E9</f>
        <v>11360730192</v>
      </c>
      <c r="G9" s="64">
        <v>10260010379</v>
      </c>
      <c r="H9" s="65">
        <v>1433733873</v>
      </c>
      <c r="I9" s="67">
        <f>$G9       +$H9</f>
        <v>11693744252</v>
      </c>
      <c r="J9" s="64">
        <v>2899297325</v>
      </c>
      <c r="K9" s="65">
        <v>92807527</v>
      </c>
      <c r="L9" s="65">
        <f>$J9       +$K9</f>
        <v>2992104852</v>
      </c>
      <c r="M9" s="90">
        <f>IF(($F9       =0),0,($L9       /$F9       ))</f>
        <v>0.26337258269780761</v>
      </c>
      <c r="N9" s="100">
        <v>2793263940</v>
      </c>
      <c r="O9" s="101">
        <v>312929359</v>
      </c>
      <c r="P9" s="102">
        <f>$N9       +$O9</f>
        <v>3106193299</v>
      </c>
      <c r="Q9" s="90">
        <f>IF(($F9       =0),0,($P9       /$F9       ))</f>
        <v>0.2734149342959768</v>
      </c>
      <c r="R9" s="100">
        <v>2745136960</v>
      </c>
      <c r="S9" s="102">
        <v>197303859</v>
      </c>
      <c r="T9" s="102">
        <f>$R9       +$S9</f>
        <v>2942440819</v>
      </c>
      <c r="U9" s="90">
        <f>IF(($I9       =0),0,($T9       /$I9       ))</f>
        <v>0.25162520708427066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f>$J9       +$N9       +$R9</f>
        <v>8437698225</v>
      </c>
      <c r="AA9" s="65">
        <f>$K9       +$O9       +$S9</f>
        <v>603040745</v>
      </c>
      <c r="AB9" s="65">
        <f>$Z9       +$AA9</f>
        <v>9040738970</v>
      </c>
      <c r="AC9" s="90">
        <f>IF(($I9       =0),0,($AB9       /$I9       ))</f>
        <v>0.77312610701689899</v>
      </c>
      <c r="AD9" s="64">
        <v>2400012398</v>
      </c>
      <c r="AE9" s="65">
        <v>183034320</v>
      </c>
      <c r="AF9" s="65">
        <f>$AD9       +$AE9</f>
        <v>2583046718</v>
      </c>
      <c r="AG9" s="65">
        <v>10624668134</v>
      </c>
      <c r="AH9" s="65">
        <v>10882686467</v>
      </c>
      <c r="AI9" s="65">
        <v>8115133671</v>
      </c>
      <c r="AJ9" s="90">
        <f>IF(($AH9       =0),0,($AI9       /$AH9       ))</f>
        <v>0.7456921317735139</v>
      </c>
      <c r="AK9" s="90">
        <f>IF(($AF9       =0),0,(($T9       /$AF9       )-1))</f>
        <v>0.13913573397475032</v>
      </c>
    </row>
    <row r="10" spans="1:37" s="7" customFormat="1" x14ac:dyDescent="0.2">
      <c r="A10" s="23" t="s">
        <v>23</v>
      </c>
      <c r="B10" s="31" t="s">
        <v>46</v>
      </c>
      <c r="C10" s="32" t="s">
        <v>47</v>
      </c>
      <c r="D10" s="64">
        <v>64671269910</v>
      </c>
      <c r="E10" s="65">
        <v>12073294723</v>
      </c>
      <c r="F10" s="67">
        <f t="shared" ref="F10:F17" si="0">$D10      +$E10</f>
        <v>76744564633</v>
      </c>
      <c r="G10" s="64">
        <v>65765186074</v>
      </c>
      <c r="H10" s="65">
        <v>11965959036</v>
      </c>
      <c r="I10" s="67">
        <f t="shared" ref="I10:I17" si="1">$G10      +$H10</f>
        <v>77731145110</v>
      </c>
      <c r="J10" s="64">
        <v>13824573150</v>
      </c>
      <c r="K10" s="65">
        <v>1389403187</v>
      </c>
      <c r="L10" s="65">
        <f t="shared" ref="L10:L17" si="2">$J10      +$K10</f>
        <v>15213976337</v>
      </c>
      <c r="M10" s="90">
        <f t="shared" ref="M10:M17" si="3">IF(($F10      =0),0,($L10      /$F10      ))</f>
        <v>0.19824174402128308</v>
      </c>
      <c r="N10" s="100">
        <v>15637889417</v>
      </c>
      <c r="O10" s="101">
        <v>2831053816</v>
      </c>
      <c r="P10" s="102">
        <f t="shared" ref="P10:P17" si="4">$N10      +$O10</f>
        <v>18468943233</v>
      </c>
      <c r="Q10" s="90">
        <f t="shared" ref="Q10:Q17" si="5">IF(($F10      =0),0,($P10      /$F10      ))</f>
        <v>0.2406547398023598</v>
      </c>
      <c r="R10" s="100">
        <v>15016693033</v>
      </c>
      <c r="S10" s="102">
        <v>1707310768</v>
      </c>
      <c r="T10" s="102">
        <f t="shared" ref="T10:T17" si="6">$R10      +$S10</f>
        <v>16724003801</v>
      </c>
      <c r="U10" s="90">
        <f t="shared" ref="U10:U17" si="7">IF(($I10      =0),0,($T10      /$I10      ))</f>
        <v>0.2151519031056765</v>
      </c>
      <c r="V10" s="100">
        <v>0</v>
      </c>
      <c r="W10" s="102">
        <v>0</v>
      </c>
      <c r="X10" s="102">
        <f t="shared" ref="X10:X17" si="8">$V10      +$W10</f>
        <v>0</v>
      </c>
      <c r="Y10" s="90">
        <f t="shared" ref="Y10:Y17" si="9">IF(($I10      =0),0,($X10      /$I10      ))</f>
        <v>0</v>
      </c>
      <c r="Z10" s="64">
        <f t="shared" ref="Z10:Z17" si="10">$J10      +$N10      +$R10</f>
        <v>44479155600</v>
      </c>
      <c r="AA10" s="65">
        <f t="shared" ref="AA10:AA17" si="11">$K10      +$O10      +$S10</f>
        <v>5927767771</v>
      </c>
      <c r="AB10" s="65">
        <f t="shared" ref="AB10:AB17" si="12">$Z10      +$AA10</f>
        <v>50406923371</v>
      </c>
      <c r="AC10" s="90">
        <f t="shared" ref="AC10:AC17" si="13">IF(($I10      =0),0,($AB10      /$I10      ))</f>
        <v>0.64847781799261339</v>
      </c>
      <c r="AD10" s="64">
        <v>12484154919</v>
      </c>
      <c r="AE10" s="65">
        <v>1687418386</v>
      </c>
      <c r="AF10" s="65">
        <f t="shared" ref="AF10:AF17" si="14">$AD10      +$AE10</f>
        <v>14171573305</v>
      </c>
      <c r="AG10" s="65">
        <v>70410790323</v>
      </c>
      <c r="AH10" s="65">
        <v>72272562425</v>
      </c>
      <c r="AI10" s="65">
        <v>44586328110</v>
      </c>
      <c r="AJ10" s="90">
        <f t="shared" ref="AJ10:AJ17" si="15">IF(($AH10      =0),0,($AI10      /$AH10      ))</f>
        <v>0.6169191545722339</v>
      </c>
      <c r="AK10" s="90">
        <f t="shared" ref="AK10:AK17" si="16">IF(($AF10      =0),0,(($T10      /$AF10      )-1))</f>
        <v>0.18010918343833104</v>
      </c>
    </row>
    <row r="11" spans="1:37" s="7" customFormat="1" x14ac:dyDescent="0.2">
      <c r="A11" s="23" t="s">
        <v>23</v>
      </c>
      <c r="B11" s="31" t="s">
        <v>48</v>
      </c>
      <c r="C11" s="32" t="s">
        <v>49</v>
      </c>
      <c r="D11" s="64">
        <v>60073376514</v>
      </c>
      <c r="E11" s="65">
        <v>2910313343</v>
      </c>
      <c r="F11" s="67">
        <f t="shared" si="0"/>
        <v>62983689857</v>
      </c>
      <c r="G11" s="64">
        <v>60902193633</v>
      </c>
      <c r="H11" s="65">
        <v>2898848415</v>
      </c>
      <c r="I11" s="67">
        <f t="shared" si="1"/>
        <v>63801042048</v>
      </c>
      <c r="J11" s="64">
        <v>14835416058</v>
      </c>
      <c r="K11" s="65">
        <v>38234275</v>
      </c>
      <c r="L11" s="65">
        <f t="shared" si="2"/>
        <v>14873650333</v>
      </c>
      <c r="M11" s="90">
        <f t="shared" si="3"/>
        <v>0.23615082518616434</v>
      </c>
      <c r="N11" s="100">
        <v>14315562549</v>
      </c>
      <c r="O11" s="101">
        <v>334441187</v>
      </c>
      <c r="P11" s="102">
        <f t="shared" si="4"/>
        <v>14650003736</v>
      </c>
      <c r="Q11" s="90">
        <f t="shared" si="5"/>
        <v>0.23259995991441268</v>
      </c>
      <c r="R11" s="100">
        <v>11614253640</v>
      </c>
      <c r="S11" s="102">
        <v>970394272</v>
      </c>
      <c r="T11" s="102">
        <f t="shared" si="6"/>
        <v>12584647912</v>
      </c>
      <c r="U11" s="90">
        <f t="shared" si="7"/>
        <v>0.19724831300611173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f t="shared" si="10"/>
        <v>40765232247</v>
      </c>
      <c r="AA11" s="65">
        <f t="shared" si="11"/>
        <v>1343069734</v>
      </c>
      <c r="AB11" s="65">
        <f t="shared" si="12"/>
        <v>42108301981</v>
      </c>
      <c r="AC11" s="90">
        <f t="shared" si="13"/>
        <v>0.65999395353637469</v>
      </c>
      <c r="AD11" s="64">
        <v>9837540536</v>
      </c>
      <c r="AE11" s="65">
        <v>555565746</v>
      </c>
      <c r="AF11" s="65">
        <f t="shared" si="14"/>
        <v>10393106282</v>
      </c>
      <c r="AG11" s="65">
        <v>57695331991</v>
      </c>
      <c r="AH11" s="65">
        <v>57788837073</v>
      </c>
      <c r="AI11" s="65">
        <v>35749110383</v>
      </c>
      <c r="AJ11" s="90">
        <f t="shared" si="15"/>
        <v>0.61861619291353831</v>
      </c>
      <c r="AK11" s="90">
        <f t="shared" si="16"/>
        <v>0.21086493013119356</v>
      </c>
    </row>
    <row r="12" spans="1:37" s="7" customFormat="1" x14ac:dyDescent="0.2">
      <c r="A12" s="23" t="s">
        <v>23</v>
      </c>
      <c r="B12" s="31" t="s">
        <v>50</v>
      </c>
      <c r="C12" s="32" t="s">
        <v>51</v>
      </c>
      <c r="D12" s="64">
        <v>55634316230</v>
      </c>
      <c r="E12" s="65">
        <v>7680538000</v>
      </c>
      <c r="F12" s="67">
        <f t="shared" si="0"/>
        <v>63314854230</v>
      </c>
      <c r="G12" s="64">
        <v>56540140679</v>
      </c>
      <c r="H12" s="65">
        <v>7689745695</v>
      </c>
      <c r="I12" s="67">
        <f t="shared" si="1"/>
        <v>64229886374</v>
      </c>
      <c r="J12" s="64">
        <v>14490558815</v>
      </c>
      <c r="K12" s="65">
        <v>600527338</v>
      </c>
      <c r="L12" s="65">
        <f t="shared" si="2"/>
        <v>15091086153</v>
      </c>
      <c r="M12" s="90">
        <f t="shared" si="3"/>
        <v>0.23834985228236544</v>
      </c>
      <c r="N12" s="100">
        <v>13340550114</v>
      </c>
      <c r="O12" s="101">
        <v>1145069750</v>
      </c>
      <c r="P12" s="102">
        <f t="shared" si="4"/>
        <v>14485619864</v>
      </c>
      <c r="Q12" s="90">
        <f t="shared" si="5"/>
        <v>0.22878706806113736</v>
      </c>
      <c r="R12" s="100">
        <v>12081257518</v>
      </c>
      <c r="S12" s="102">
        <v>1240294391</v>
      </c>
      <c r="T12" s="102">
        <f t="shared" si="6"/>
        <v>13321551909</v>
      </c>
      <c r="U12" s="90">
        <f t="shared" si="7"/>
        <v>0.20740425775363835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f t="shared" si="10"/>
        <v>39912366447</v>
      </c>
      <c r="AA12" s="65">
        <f t="shared" si="11"/>
        <v>2985891479</v>
      </c>
      <c r="AB12" s="65">
        <f t="shared" si="12"/>
        <v>42898257926</v>
      </c>
      <c r="AC12" s="90">
        <f t="shared" si="13"/>
        <v>0.66788624965347976</v>
      </c>
      <c r="AD12" s="64">
        <v>10707216101</v>
      </c>
      <c r="AE12" s="65">
        <v>1047405070</v>
      </c>
      <c r="AF12" s="65">
        <f t="shared" si="14"/>
        <v>11754621171</v>
      </c>
      <c r="AG12" s="65">
        <v>60432692580</v>
      </c>
      <c r="AH12" s="65">
        <v>60554666405</v>
      </c>
      <c r="AI12" s="65">
        <v>38338300081</v>
      </c>
      <c r="AJ12" s="90">
        <f t="shared" si="15"/>
        <v>0.63311883884533138</v>
      </c>
      <c r="AK12" s="90">
        <f t="shared" si="16"/>
        <v>0.13330338044970746</v>
      </c>
    </row>
    <row r="13" spans="1:37" s="7" customFormat="1" x14ac:dyDescent="0.2">
      <c r="A13" s="23" t="s">
        <v>23</v>
      </c>
      <c r="B13" s="31" t="s">
        <v>52</v>
      </c>
      <c r="C13" s="32" t="s">
        <v>53</v>
      </c>
      <c r="D13" s="64">
        <v>75709915895</v>
      </c>
      <c r="E13" s="65">
        <v>7414826000</v>
      </c>
      <c r="F13" s="67">
        <f t="shared" si="0"/>
        <v>83124741895</v>
      </c>
      <c r="G13" s="64">
        <v>75453119203</v>
      </c>
      <c r="H13" s="65">
        <v>7733417399</v>
      </c>
      <c r="I13" s="67">
        <f t="shared" si="1"/>
        <v>83186536602</v>
      </c>
      <c r="J13" s="64">
        <v>23396118236</v>
      </c>
      <c r="K13" s="65">
        <v>806420182</v>
      </c>
      <c r="L13" s="65">
        <f t="shared" si="2"/>
        <v>24202538418</v>
      </c>
      <c r="M13" s="90">
        <f t="shared" si="3"/>
        <v>0.29115926096434347</v>
      </c>
      <c r="N13" s="100">
        <v>21461864181</v>
      </c>
      <c r="O13" s="101">
        <v>1299509868</v>
      </c>
      <c r="P13" s="102">
        <f t="shared" si="4"/>
        <v>22761374049</v>
      </c>
      <c r="Q13" s="90">
        <f t="shared" si="5"/>
        <v>0.27382189141412672</v>
      </c>
      <c r="R13" s="100">
        <v>20625350342</v>
      </c>
      <c r="S13" s="102">
        <v>1087934138</v>
      </c>
      <c r="T13" s="102">
        <f t="shared" si="6"/>
        <v>21713284480</v>
      </c>
      <c r="U13" s="90">
        <f t="shared" si="7"/>
        <v>0.26101921497087499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f t="shared" si="10"/>
        <v>65483332759</v>
      </c>
      <c r="AA13" s="65">
        <f t="shared" si="11"/>
        <v>3193864188</v>
      </c>
      <c r="AB13" s="65">
        <f t="shared" si="12"/>
        <v>68677196947</v>
      </c>
      <c r="AC13" s="90">
        <f t="shared" si="13"/>
        <v>0.82558067389655987</v>
      </c>
      <c r="AD13" s="64">
        <v>20360069421</v>
      </c>
      <c r="AE13" s="65">
        <v>1011588887</v>
      </c>
      <c r="AF13" s="65">
        <f t="shared" si="14"/>
        <v>21371658308</v>
      </c>
      <c r="AG13" s="65">
        <v>81021892139</v>
      </c>
      <c r="AH13" s="65">
        <v>77054929351</v>
      </c>
      <c r="AI13" s="65">
        <v>65986211984</v>
      </c>
      <c r="AJ13" s="90">
        <f t="shared" si="15"/>
        <v>0.85635289707969409</v>
      </c>
      <c r="AK13" s="90">
        <f t="shared" si="16"/>
        <v>1.5985010010763689E-2</v>
      </c>
    </row>
    <row r="14" spans="1:37" s="7" customFormat="1" x14ac:dyDescent="0.2">
      <c r="A14" s="23" t="s">
        <v>23</v>
      </c>
      <c r="B14" s="31" t="s">
        <v>54</v>
      </c>
      <c r="C14" s="32" t="s">
        <v>55</v>
      </c>
      <c r="D14" s="64">
        <v>9754653080</v>
      </c>
      <c r="E14" s="65">
        <v>1339880477</v>
      </c>
      <c r="F14" s="67">
        <f t="shared" si="0"/>
        <v>11094533557</v>
      </c>
      <c r="G14" s="64">
        <v>10594053786</v>
      </c>
      <c r="H14" s="65">
        <v>1140830020</v>
      </c>
      <c r="I14" s="67">
        <f t="shared" si="1"/>
        <v>11734883806</v>
      </c>
      <c r="J14" s="64">
        <v>3132831847</v>
      </c>
      <c r="K14" s="65">
        <v>49782221</v>
      </c>
      <c r="L14" s="65">
        <f t="shared" si="2"/>
        <v>3182614068</v>
      </c>
      <c r="M14" s="90">
        <f t="shared" si="3"/>
        <v>0.28686326032985471</v>
      </c>
      <c r="N14" s="100">
        <v>2534973333</v>
      </c>
      <c r="O14" s="101">
        <v>226400439</v>
      </c>
      <c r="P14" s="102">
        <f t="shared" si="4"/>
        <v>2761373772</v>
      </c>
      <c r="Q14" s="90">
        <f t="shared" si="5"/>
        <v>0.24889498578854044</v>
      </c>
      <c r="R14" s="100">
        <v>3288367784</v>
      </c>
      <c r="S14" s="102">
        <v>110318465</v>
      </c>
      <c r="T14" s="102">
        <f t="shared" si="6"/>
        <v>3398686249</v>
      </c>
      <c r="U14" s="90">
        <f t="shared" si="7"/>
        <v>0.28962248840182508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f t="shared" si="10"/>
        <v>8956172964</v>
      </c>
      <c r="AA14" s="65">
        <f t="shared" si="11"/>
        <v>386501125</v>
      </c>
      <c r="AB14" s="65">
        <f t="shared" si="12"/>
        <v>9342674089</v>
      </c>
      <c r="AC14" s="90">
        <f t="shared" si="13"/>
        <v>0.79614542789278642</v>
      </c>
      <c r="AD14" s="64">
        <v>2823626455</v>
      </c>
      <c r="AE14" s="65">
        <v>151619938</v>
      </c>
      <c r="AF14" s="65">
        <f t="shared" si="14"/>
        <v>2975246393</v>
      </c>
      <c r="AG14" s="65">
        <v>9900511301</v>
      </c>
      <c r="AH14" s="65">
        <v>9633124849</v>
      </c>
      <c r="AI14" s="65">
        <v>7255600813</v>
      </c>
      <c r="AJ14" s="90">
        <f t="shared" si="15"/>
        <v>0.7531928555616294</v>
      </c>
      <c r="AK14" s="90">
        <f t="shared" si="16"/>
        <v>0.14232093751840069</v>
      </c>
    </row>
    <row r="15" spans="1:37" s="7" customFormat="1" x14ac:dyDescent="0.2">
      <c r="A15" s="23" t="s">
        <v>23</v>
      </c>
      <c r="B15" s="31" t="s">
        <v>56</v>
      </c>
      <c r="C15" s="32" t="s">
        <v>57</v>
      </c>
      <c r="D15" s="64">
        <v>18116061470</v>
      </c>
      <c r="E15" s="65">
        <v>1965324410</v>
      </c>
      <c r="F15" s="67">
        <f t="shared" si="0"/>
        <v>20081385880</v>
      </c>
      <c r="G15" s="64">
        <v>18028291120</v>
      </c>
      <c r="H15" s="65">
        <v>1938192175</v>
      </c>
      <c r="I15" s="67">
        <f t="shared" si="1"/>
        <v>19966483295</v>
      </c>
      <c r="J15" s="64">
        <v>3659129855</v>
      </c>
      <c r="K15" s="65">
        <v>93095505</v>
      </c>
      <c r="L15" s="65">
        <f t="shared" si="2"/>
        <v>3752225360</v>
      </c>
      <c r="M15" s="90">
        <f t="shared" si="3"/>
        <v>0.18685091668583584</v>
      </c>
      <c r="N15" s="100">
        <v>3073284084</v>
      </c>
      <c r="O15" s="101">
        <v>316078011</v>
      </c>
      <c r="P15" s="102">
        <f t="shared" si="4"/>
        <v>3389362095</v>
      </c>
      <c r="Q15" s="90">
        <f t="shared" si="5"/>
        <v>0.16878128408336726</v>
      </c>
      <c r="R15" s="100">
        <v>3556841064</v>
      </c>
      <c r="S15" s="102">
        <v>219641056</v>
      </c>
      <c r="T15" s="102">
        <f t="shared" si="6"/>
        <v>3776482120</v>
      </c>
      <c r="U15" s="90">
        <f t="shared" si="7"/>
        <v>0.1891410752811791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f t="shared" si="10"/>
        <v>10289255003</v>
      </c>
      <c r="AA15" s="65">
        <f t="shared" si="11"/>
        <v>628814572</v>
      </c>
      <c r="AB15" s="65">
        <f t="shared" si="12"/>
        <v>10918069575</v>
      </c>
      <c r="AC15" s="90">
        <f t="shared" si="13"/>
        <v>0.54681985874468442</v>
      </c>
      <c r="AD15" s="64">
        <v>3467518489</v>
      </c>
      <c r="AE15" s="65">
        <v>333470590</v>
      </c>
      <c r="AF15" s="65">
        <f t="shared" si="14"/>
        <v>3800989079</v>
      </c>
      <c r="AG15" s="65">
        <v>19268499150</v>
      </c>
      <c r="AH15" s="65">
        <v>18698793986</v>
      </c>
      <c r="AI15" s="65">
        <v>13368932341</v>
      </c>
      <c r="AJ15" s="90">
        <f t="shared" si="15"/>
        <v>0.71496227783510913</v>
      </c>
      <c r="AK15" s="90">
        <f t="shared" si="16"/>
        <v>-6.447521550482227E-3</v>
      </c>
    </row>
    <row r="16" spans="1:37" s="7" customFormat="1" x14ac:dyDescent="0.2">
      <c r="A16" s="23" t="s">
        <v>23</v>
      </c>
      <c r="B16" s="31" t="s">
        <v>58</v>
      </c>
      <c r="C16" s="32" t="s">
        <v>59</v>
      </c>
      <c r="D16" s="64">
        <v>48319289278</v>
      </c>
      <c r="E16" s="65">
        <v>2277552577</v>
      </c>
      <c r="F16" s="67">
        <f t="shared" si="0"/>
        <v>50596841855</v>
      </c>
      <c r="G16" s="64">
        <v>49981122976</v>
      </c>
      <c r="H16" s="65">
        <v>57022817</v>
      </c>
      <c r="I16" s="67">
        <f t="shared" si="1"/>
        <v>50038145793</v>
      </c>
      <c r="J16" s="64">
        <v>739385404395</v>
      </c>
      <c r="K16" s="65">
        <v>248906396</v>
      </c>
      <c r="L16" s="65">
        <f t="shared" si="2"/>
        <v>739634310791</v>
      </c>
      <c r="M16" s="90">
        <f t="shared" si="3"/>
        <v>14.618191248193666</v>
      </c>
      <c r="N16" s="100">
        <v>-717081615233</v>
      </c>
      <c r="O16" s="101">
        <v>-47488620</v>
      </c>
      <c r="P16" s="102">
        <f t="shared" si="4"/>
        <v>-717129103853</v>
      </c>
      <c r="Q16" s="90">
        <f t="shared" si="5"/>
        <v>-14.173396551273743</v>
      </c>
      <c r="R16" s="100">
        <v>12340212011</v>
      </c>
      <c r="S16" s="102">
        <v>69040728496</v>
      </c>
      <c r="T16" s="102">
        <f t="shared" si="6"/>
        <v>81380940507</v>
      </c>
      <c r="U16" s="90">
        <f t="shared" si="7"/>
        <v>1.6263780205537641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f t="shared" si="10"/>
        <v>34644001173</v>
      </c>
      <c r="AA16" s="65">
        <f t="shared" si="11"/>
        <v>69242146272</v>
      </c>
      <c r="AB16" s="65">
        <f t="shared" si="12"/>
        <v>103886147445</v>
      </c>
      <c r="AC16" s="90">
        <f t="shared" si="13"/>
        <v>2.0761390295068241</v>
      </c>
      <c r="AD16" s="64">
        <v>8705947459</v>
      </c>
      <c r="AE16" s="65">
        <v>403942741</v>
      </c>
      <c r="AF16" s="65">
        <f t="shared" si="14"/>
        <v>9109890200</v>
      </c>
      <c r="AG16" s="65">
        <v>46846129283</v>
      </c>
      <c r="AH16" s="65">
        <v>47033457193</v>
      </c>
      <c r="AI16" s="65">
        <v>37666345050</v>
      </c>
      <c r="AJ16" s="90">
        <f t="shared" si="15"/>
        <v>0.80084151363650746</v>
      </c>
      <c r="AK16" s="90">
        <f t="shared" si="16"/>
        <v>7.9332515233827952</v>
      </c>
    </row>
    <row r="17" spans="1:37" s="7" customFormat="1" x14ac:dyDescent="0.2">
      <c r="A17" s="23" t="s">
        <v>0</v>
      </c>
      <c r="B17" s="40" t="s">
        <v>100</v>
      </c>
      <c r="C17" s="32" t="s">
        <v>0</v>
      </c>
      <c r="D17" s="68">
        <f>SUM(D9:D16)</f>
        <v>342408497758</v>
      </c>
      <c r="E17" s="69">
        <f>SUM(E9:E16)</f>
        <v>36892844341</v>
      </c>
      <c r="F17" s="70">
        <f t="shared" si="0"/>
        <v>379301342099</v>
      </c>
      <c r="G17" s="68">
        <f>SUM(G9:G16)</f>
        <v>347524117850</v>
      </c>
      <c r="H17" s="69">
        <f>SUM(H9:H16)</f>
        <v>34857749430</v>
      </c>
      <c r="I17" s="70">
        <f t="shared" si="1"/>
        <v>382381867280</v>
      </c>
      <c r="J17" s="68">
        <f>SUM(J9:J16)</f>
        <v>815623329681</v>
      </c>
      <c r="K17" s="69">
        <f>SUM(K9:K16)</f>
        <v>3319176631</v>
      </c>
      <c r="L17" s="69">
        <f t="shared" si="2"/>
        <v>818942506312</v>
      </c>
      <c r="M17" s="91">
        <f t="shared" si="3"/>
        <v>2.1590814885602247</v>
      </c>
      <c r="N17" s="106">
        <f>SUM(N9:N16)</f>
        <v>-643924227615</v>
      </c>
      <c r="O17" s="107">
        <f>SUM(O9:O16)</f>
        <v>6417993810</v>
      </c>
      <c r="P17" s="108">
        <f t="shared" si="4"/>
        <v>-637506233805</v>
      </c>
      <c r="Q17" s="91">
        <f t="shared" si="5"/>
        <v>-1.6807381441814326</v>
      </c>
      <c r="R17" s="106">
        <f>SUM(R9:R16)</f>
        <v>81268112352</v>
      </c>
      <c r="S17" s="108">
        <f>SUM(S9:S16)</f>
        <v>74573925445</v>
      </c>
      <c r="T17" s="108">
        <f t="shared" si="6"/>
        <v>155842037797</v>
      </c>
      <c r="U17" s="91">
        <f t="shared" si="7"/>
        <v>0.4075560352941221</v>
      </c>
      <c r="V17" s="106">
        <f>SUM(V9:V16)</f>
        <v>0</v>
      </c>
      <c r="W17" s="108">
        <f>SUM(W9:W16)</f>
        <v>0</v>
      </c>
      <c r="X17" s="108">
        <f t="shared" si="8"/>
        <v>0</v>
      </c>
      <c r="Y17" s="91">
        <f t="shared" si="9"/>
        <v>0</v>
      </c>
      <c r="Z17" s="68">
        <f t="shared" si="10"/>
        <v>252967214418</v>
      </c>
      <c r="AA17" s="69">
        <f t="shared" si="11"/>
        <v>84311095886</v>
      </c>
      <c r="AB17" s="69">
        <f t="shared" si="12"/>
        <v>337278310304</v>
      </c>
      <c r="AC17" s="91">
        <f t="shared" si="13"/>
        <v>0.88204577456343447</v>
      </c>
      <c r="AD17" s="68">
        <f>SUM(AD9:AD16)</f>
        <v>70786085778</v>
      </c>
      <c r="AE17" s="69">
        <f>SUM(AE9:AE16)</f>
        <v>5374045678</v>
      </c>
      <c r="AF17" s="69">
        <f t="shared" si="14"/>
        <v>76160131456</v>
      </c>
      <c r="AG17" s="69">
        <f>SUM(AG9:AG16)</f>
        <v>356200514901</v>
      </c>
      <c r="AH17" s="69">
        <f>SUM(AH9:AH16)</f>
        <v>353919057749</v>
      </c>
      <c r="AI17" s="69">
        <f>SUM(AI9:AI16)</f>
        <v>251065962433</v>
      </c>
      <c r="AJ17" s="91">
        <f t="shared" si="15"/>
        <v>0.70938808446720159</v>
      </c>
      <c r="AK17" s="91">
        <f t="shared" si="16"/>
        <v>1.046241712266931</v>
      </c>
    </row>
    <row r="18" spans="1:37" s="7" customFormat="1" x14ac:dyDescent="0.2">
      <c r="A18" s="36"/>
      <c r="B18" s="41"/>
      <c r="C18" s="42"/>
      <c r="D18" s="86"/>
      <c r="E18" s="87"/>
      <c r="F18" s="88"/>
      <c r="G18" s="86"/>
      <c r="H18" s="87"/>
      <c r="I18" s="88"/>
      <c r="J18" s="86"/>
      <c r="K18" s="87"/>
      <c r="L18" s="87"/>
      <c r="M18" s="98"/>
      <c r="N18" s="109"/>
      <c r="O18" s="110"/>
      <c r="P18" s="111"/>
      <c r="Q18" s="98"/>
      <c r="R18" s="109"/>
      <c r="S18" s="111"/>
      <c r="T18" s="111"/>
      <c r="U18" s="98"/>
      <c r="V18" s="109"/>
      <c r="W18" s="111"/>
      <c r="X18" s="111"/>
      <c r="Y18" s="98"/>
      <c r="Z18" s="86"/>
      <c r="AA18" s="87"/>
      <c r="AB18" s="87"/>
      <c r="AC18" s="98"/>
      <c r="AD18" s="86"/>
      <c r="AE18" s="87"/>
      <c r="AF18" s="87"/>
      <c r="AG18" s="87"/>
      <c r="AH18" s="87"/>
      <c r="AI18" s="87"/>
      <c r="AJ18" s="98"/>
      <c r="AK18" s="98"/>
    </row>
    <row r="19" spans="1:37" x14ac:dyDescent="0.2">
      <c r="A19" s="43"/>
      <c r="B19" s="44"/>
      <c r="C19" s="45"/>
      <c r="D19" s="89"/>
      <c r="E19" s="89"/>
      <c r="F19" s="89"/>
      <c r="G19" s="89"/>
      <c r="H19" s="89"/>
      <c r="I19" s="89"/>
      <c r="J19" s="89"/>
      <c r="K19" s="89"/>
      <c r="L19" s="89"/>
      <c r="M19" s="99"/>
      <c r="N19" s="112"/>
      <c r="O19" s="112"/>
      <c r="P19" s="112"/>
      <c r="Q19" s="113"/>
      <c r="R19" s="112"/>
      <c r="S19" s="112"/>
      <c r="T19" s="112"/>
      <c r="U19" s="113"/>
      <c r="V19" s="112"/>
      <c r="W19" s="112"/>
      <c r="X19" s="112"/>
      <c r="Y19" s="113"/>
      <c r="Z19" s="89"/>
      <c r="AA19" s="89"/>
      <c r="AB19" s="89"/>
      <c r="AC19" s="99"/>
      <c r="AD19" s="89"/>
      <c r="AE19" s="89"/>
      <c r="AF19" s="89"/>
      <c r="AG19" s="89"/>
      <c r="AH19" s="89"/>
      <c r="AI19" s="89"/>
      <c r="AJ19" s="99"/>
      <c r="AK19" s="99"/>
    </row>
    <row r="20" spans="1:37" x14ac:dyDescent="0.2">
      <c r="D20" s="76"/>
      <c r="E20" s="76"/>
      <c r="F20" s="76"/>
      <c r="G20" s="76"/>
      <c r="H20" s="76"/>
      <c r="I20" s="76"/>
      <c r="J20" s="76"/>
      <c r="K20" s="76"/>
      <c r="L20" s="76"/>
      <c r="M20" s="94"/>
      <c r="N20" s="76"/>
      <c r="O20" s="76"/>
      <c r="P20" s="76"/>
      <c r="Q20" s="94"/>
      <c r="R20" s="76"/>
      <c r="S20" s="76"/>
      <c r="T20" s="76"/>
      <c r="U20" s="94"/>
      <c r="V20" s="76"/>
      <c r="W20" s="76"/>
      <c r="X20" s="76"/>
      <c r="Y20" s="94"/>
      <c r="Z20" s="76"/>
      <c r="AA20" s="76"/>
      <c r="AB20" s="76"/>
      <c r="AC20" s="94"/>
      <c r="AD20" s="76"/>
      <c r="AE20" s="76"/>
      <c r="AF20" s="76"/>
      <c r="AG20" s="76"/>
      <c r="AH20" s="76"/>
      <c r="AI20" s="76"/>
      <c r="AJ20" s="94"/>
      <c r="AK20" s="94"/>
    </row>
    <row r="21" spans="1:37" x14ac:dyDescent="0.2">
      <c r="D21" s="76"/>
      <c r="E21" s="76"/>
      <c r="F21" s="76"/>
      <c r="G21" s="76"/>
      <c r="H21" s="76"/>
      <c r="I21" s="76"/>
      <c r="J21" s="76"/>
      <c r="K21" s="76"/>
      <c r="L21" s="76"/>
      <c r="M21" s="94"/>
      <c r="N21" s="76"/>
      <c r="O21" s="76"/>
      <c r="P21" s="76"/>
      <c r="Q21" s="94"/>
      <c r="R21" s="76"/>
      <c r="S21" s="76"/>
      <c r="T21" s="76"/>
      <c r="U21" s="94"/>
      <c r="V21" s="76"/>
      <c r="W21" s="76"/>
      <c r="X21" s="76"/>
      <c r="Y21" s="94"/>
      <c r="Z21" s="76"/>
      <c r="AA21" s="76"/>
      <c r="AB21" s="76"/>
      <c r="AC21" s="94"/>
      <c r="AD21" s="76"/>
      <c r="AE21" s="76"/>
      <c r="AF21" s="76"/>
      <c r="AG21" s="76"/>
      <c r="AH21" s="76"/>
      <c r="AI21" s="76"/>
      <c r="AJ21" s="94"/>
      <c r="AK21" s="94"/>
    </row>
    <row r="22" spans="1:37" x14ac:dyDescent="0.2">
      <c r="D22" s="76"/>
      <c r="E22" s="76"/>
      <c r="F22" s="76"/>
      <c r="G22" s="76"/>
      <c r="H22" s="76"/>
      <c r="I22" s="76"/>
      <c r="J22" s="76"/>
      <c r="K22" s="76"/>
      <c r="L22" s="76"/>
      <c r="M22" s="94"/>
      <c r="N22" s="76"/>
      <c r="O22" s="76"/>
      <c r="P22" s="76"/>
      <c r="Q22" s="94"/>
      <c r="R22" s="76"/>
      <c r="S22" s="76"/>
      <c r="T22" s="76"/>
      <c r="U22" s="94"/>
      <c r="V22" s="76"/>
      <c r="W22" s="76"/>
      <c r="X22" s="76"/>
      <c r="Y22" s="94"/>
      <c r="Z22" s="76"/>
      <c r="AA22" s="76"/>
      <c r="AB22" s="76"/>
      <c r="AC22" s="94"/>
      <c r="AD22" s="76"/>
      <c r="AE22" s="76"/>
      <c r="AF22" s="76"/>
      <c r="AG22" s="76"/>
      <c r="AH22" s="76"/>
      <c r="AI22" s="76"/>
      <c r="AJ22" s="94"/>
      <c r="AK22" s="94"/>
    </row>
    <row r="23" spans="1:37" x14ac:dyDescent="0.2">
      <c r="D23" s="76"/>
      <c r="E23" s="76"/>
      <c r="F23" s="76"/>
      <c r="G23" s="76"/>
      <c r="H23" s="76"/>
      <c r="I23" s="76"/>
      <c r="J23" s="76"/>
      <c r="K23" s="76"/>
      <c r="L23" s="76"/>
      <c r="M23" s="94"/>
      <c r="N23" s="76"/>
      <c r="O23" s="76"/>
      <c r="P23" s="76"/>
      <c r="Q23" s="94"/>
      <c r="R23" s="76"/>
      <c r="S23" s="76"/>
      <c r="T23" s="76"/>
      <c r="U23" s="94"/>
      <c r="V23" s="76"/>
      <c r="W23" s="76"/>
      <c r="X23" s="76"/>
      <c r="Y23" s="94"/>
      <c r="Z23" s="76"/>
      <c r="AA23" s="76"/>
      <c r="AB23" s="76"/>
      <c r="AC23" s="94"/>
      <c r="AD23" s="76"/>
      <c r="AE23" s="76"/>
      <c r="AF23" s="76"/>
      <c r="AG23" s="76"/>
      <c r="AH23" s="76"/>
      <c r="AI23" s="76"/>
      <c r="AJ23" s="94"/>
      <c r="AK23" s="94"/>
    </row>
    <row r="24" spans="1:37" x14ac:dyDescent="0.2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1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12" width="10.7109375" customWidth="1"/>
    <col min="13" max="13" width="11.7109375" customWidth="1"/>
    <col min="14" max="16" width="10.7109375" customWidth="1"/>
    <col min="17" max="17" width="11.7109375" customWidth="1"/>
    <col min="18" max="21" width="10.7109375" customWidth="1"/>
    <col min="22" max="25" width="10.7109375" hidden="1" customWidth="1"/>
    <col min="26" max="28" width="10.7109375" customWidth="1"/>
    <col min="29" max="29" width="11.7109375" customWidth="1"/>
    <col min="30" max="32" width="10.7109375" customWidth="1"/>
    <col min="33" max="35" width="10.7109375" hidden="1" customWidth="1"/>
    <col min="36" max="36" width="11.7109375" customWidth="1"/>
    <col min="37" max="37" width="10.7109375" customWidth="1"/>
  </cols>
  <sheetData>
    <row r="1" spans="1:37" ht="16.5" x14ac:dyDescent="0.3">
      <c r="A1" s="1" t="s">
        <v>0</v>
      </c>
    </row>
    <row r="2" spans="1:37" ht="15.75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s="7" customFormat="1" ht="16.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s="7" customFormat="1" ht="81.7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x14ac:dyDescent="0.2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x14ac:dyDescent="0.2">
      <c r="A7" s="26" t="s">
        <v>0</v>
      </c>
      <c r="B7" s="27" t="s">
        <v>60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x14ac:dyDescent="0.2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x14ac:dyDescent="0.2">
      <c r="A9" s="23" t="s">
        <v>23</v>
      </c>
      <c r="B9" s="31" t="s">
        <v>61</v>
      </c>
      <c r="C9" s="32" t="s">
        <v>62</v>
      </c>
      <c r="D9" s="64">
        <v>3423312595</v>
      </c>
      <c r="E9" s="65">
        <v>200574000</v>
      </c>
      <c r="F9" s="66">
        <f>$D9       +$E9</f>
        <v>3623886595</v>
      </c>
      <c r="G9" s="64">
        <v>4062256577</v>
      </c>
      <c r="H9" s="65">
        <v>244700941</v>
      </c>
      <c r="I9" s="67">
        <f>$G9       +$H9</f>
        <v>4306957518</v>
      </c>
      <c r="J9" s="64">
        <v>105129254</v>
      </c>
      <c r="K9" s="65">
        <v>27680411</v>
      </c>
      <c r="L9" s="65">
        <f>$J9       +$K9</f>
        <v>132809665</v>
      </c>
      <c r="M9" s="90">
        <f>IF(($F9       =0),0,($L9       /$F9       ))</f>
        <v>3.6648405384219811E-2</v>
      </c>
      <c r="N9" s="100">
        <v>1087141693</v>
      </c>
      <c r="O9" s="101">
        <v>83119317</v>
      </c>
      <c r="P9" s="102">
        <f>$N9       +$O9</f>
        <v>1170261010</v>
      </c>
      <c r="Q9" s="90">
        <f>IF(($F9       =0),0,($P9       /$F9       ))</f>
        <v>0.32292981011454636</v>
      </c>
      <c r="R9" s="100">
        <v>450215959</v>
      </c>
      <c r="S9" s="102">
        <v>29301143</v>
      </c>
      <c r="T9" s="102">
        <f>$R9       +$S9</f>
        <v>479517102</v>
      </c>
      <c r="U9" s="90">
        <f>IF(($I9       =0),0,($T9       /$I9       ))</f>
        <v>0.11133546128466829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f>$J9       +$N9       +$R9</f>
        <v>1642486906</v>
      </c>
      <c r="AA9" s="65">
        <f>$K9       +$O9       +$S9</f>
        <v>140100871</v>
      </c>
      <c r="AB9" s="65">
        <f>$Z9       +$AA9</f>
        <v>1782587777</v>
      </c>
      <c r="AC9" s="90">
        <f>IF(($I9       =0),0,($AB9       /$I9       ))</f>
        <v>0.41388561868791574</v>
      </c>
      <c r="AD9" s="64">
        <v>494209594</v>
      </c>
      <c r="AE9" s="65">
        <v>16143608</v>
      </c>
      <c r="AF9" s="65">
        <f>$AD9       +$AE9</f>
        <v>510353202</v>
      </c>
      <c r="AG9" s="65">
        <v>4177132901</v>
      </c>
      <c r="AH9" s="65">
        <v>4265909710</v>
      </c>
      <c r="AI9" s="65">
        <v>1950216402</v>
      </c>
      <c r="AJ9" s="90">
        <f>IF(($AH9       =0),0,($AI9       /$AH9       ))</f>
        <v>0.457163075305689</v>
      </c>
      <c r="AK9" s="90">
        <f>IF(($AF9       =0),0,(($T9       /$AF9       )-1))</f>
        <v>-6.0421096368471483E-2</v>
      </c>
    </row>
    <row r="10" spans="1:37" s="7" customFormat="1" x14ac:dyDescent="0.2">
      <c r="A10" s="23" t="s">
        <v>23</v>
      </c>
      <c r="B10" s="31" t="s">
        <v>63</v>
      </c>
      <c r="C10" s="32" t="s">
        <v>64</v>
      </c>
      <c r="D10" s="64">
        <v>8343899520</v>
      </c>
      <c r="E10" s="65">
        <v>308853700</v>
      </c>
      <c r="F10" s="67">
        <f t="shared" ref="F10:F28" si="0">$D10      +$E10</f>
        <v>8652753220</v>
      </c>
      <c r="G10" s="64">
        <v>7971042536</v>
      </c>
      <c r="H10" s="65">
        <v>299174316</v>
      </c>
      <c r="I10" s="67">
        <f t="shared" ref="I10:I28" si="1">$G10      +$H10</f>
        <v>8270216852</v>
      </c>
      <c r="J10" s="64">
        <v>1806723970</v>
      </c>
      <c r="K10" s="65">
        <v>17767126</v>
      </c>
      <c r="L10" s="65">
        <f t="shared" ref="L10:L28" si="2">$J10      +$K10</f>
        <v>1824491096</v>
      </c>
      <c r="M10" s="90">
        <f t="shared" ref="M10:M28" si="3">IF(($F10      =0),0,($L10      /$F10      ))</f>
        <v>0.21085671226389141</v>
      </c>
      <c r="N10" s="100">
        <v>2646649422</v>
      </c>
      <c r="O10" s="101">
        <v>69957997</v>
      </c>
      <c r="P10" s="102">
        <f t="shared" ref="P10:P28" si="4">$N10      +$O10</f>
        <v>2716607419</v>
      </c>
      <c r="Q10" s="90">
        <f t="shared" ref="Q10:Q28" si="5">IF(($F10      =0),0,($P10      /$F10      ))</f>
        <v>0.3139587308142367</v>
      </c>
      <c r="R10" s="100">
        <v>2209617447</v>
      </c>
      <c r="S10" s="102">
        <v>48377817</v>
      </c>
      <c r="T10" s="102">
        <f t="shared" ref="T10:T28" si="6">$R10      +$S10</f>
        <v>2257995264</v>
      </c>
      <c r="U10" s="90">
        <f t="shared" ref="U10:U28" si="7">IF(($I10      =0),0,($T10      /$I10      ))</f>
        <v>0.27302733464043877</v>
      </c>
      <c r="V10" s="100">
        <v>0</v>
      </c>
      <c r="W10" s="102">
        <v>0</v>
      </c>
      <c r="X10" s="102">
        <f t="shared" ref="X10:X28" si="8">$V10      +$W10</f>
        <v>0</v>
      </c>
      <c r="Y10" s="90">
        <f t="shared" ref="Y10:Y28" si="9">IF(($I10      =0),0,($X10      /$I10      ))</f>
        <v>0</v>
      </c>
      <c r="Z10" s="64">
        <f t="shared" ref="Z10:Z28" si="10">$J10      +$N10      +$R10</f>
        <v>6662990839</v>
      </c>
      <c r="AA10" s="65">
        <f t="shared" ref="AA10:AA28" si="11">$K10      +$O10      +$S10</f>
        <v>136102940</v>
      </c>
      <c r="AB10" s="65">
        <f t="shared" ref="AB10:AB28" si="12">$Z10      +$AA10</f>
        <v>6799093779</v>
      </c>
      <c r="AC10" s="90">
        <f t="shared" ref="AC10:AC28" si="13">IF(($I10      =0),0,($AB10      /$I10      ))</f>
        <v>0.82211795659938036</v>
      </c>
      <c r="AD10" s="64">
        <v>1830715623</v>
      </c>
      <c r="AE10" s="65">
        <v>57536382</v>
      </c>
      <c r="AF10" s="65">
        <f t="shared" ref="AF10:AF28" si="14">$AD10      +$AE10</f>
        <v>1888252005</v>
      </c>
      <c r="AG10" s="65">
        <v>8174227467</v>
      </c>
      <c r="AH10" s="65">
        <v>8135522932</v>
      </c>
      <c r="AI10" s="65">
        <v>5826095843</v>
      </c>
      <c r="AJ10" s="90">
        <f t="shared" ref="AJ10:AJ28" si="15">IF(($AH10      =0),0,($AI10      /$AH10      ))</f>
        <v>0.7161304677888406</v>
      </c>
      <c r="AK10" s="90">
        <f t="shared" ref="AK10:AK28" si="16">IF(($AF10      =0),0,(($T10      /$AF10      )-1))</f>
        <v>0.19581245406912728</v>
      </c>
    </row>
    <row r="11" spans="1:37" s="7" customFormat="1" x14ac:dyDescent="0.2">
      <c r="A11" s="23" t="s">
        <v>23</v>
      </c>
      <c r="B11" s="31" t="s">
        <v>65</v>
      </c>
      <c r="C11" s="32" t="s">
        <v>66</v>
      </c>
      <c r="D11" s="64">
        <v>4103136931</v>
      </c>
      <c r="E11" s="65">
        <v>412503079</v>
      </c>
      <c r="F11" s="67">
        <f t="shared" si="0"/>
        <v>4515640010</v>
      </c>
      <c r="G11" s="64">
        <v>4516566970</v>
      </c>
      <c r="H11" s="65">
        <v>449408227</v>
      </c>
      <c r="I11" s="67">
        <f t="shared" si="1"/>
        <v>4965975197</v>
      </c>
      <c r="J11" s="64">
        <v>647948765</v>
      </c>
      <c r="K11" s="65">
        <v>61697382</v>
      </c>
      <c r="L11" s="65">
        <f t="shared" si="2"/>
        <v>709646147</v>
      </c>
      <c r="M11" s="90">
        <f t="shared" si="3"/>
        <v>0.15715294962142032</v>
      </c>
      <c r="N11" s="100">
        <v>1258635176</v>
      </c>
      <c r="O11" s="101">
        <v>99745536</v>
      </c>
      <c r="P11" s="102">
        <f t="shared" si="4"/>
        <v>1358380712</v>
      </c>
      <c r="Q11" s="90">
        <f t="shared" si="5"/>
        <v>0.30081687401826346</v>
      </c>
      <c r="R11" s="100">
        <v>894799673</v>
      </c>
      <c r="S11" s="102">
        <v>50360764</v>
      </c>
      <c r="T11" s="102">
        <f t="shared" si="6"/>
        <v>945160437</v>
      </c>
      <c r="U11" s="90">
        <f t="shared" si="7"/>
        <v>0.19032725688420307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f t="shared" si="10"/>
        <v>2801383614</v>
      </c>
      <c r="AA11" s="65">
        <f t="shared" si="11"/>
        <v>211803682</v>
      </c>
      <c r="AB11" s="65">
        <f t="shared" si="12"/>
        <v>3013187296</v>
      </c>
      <c r="AC11" s="90">
        <f t="shared" si="13"/>
        <v>0.60676648119795273</v>
      </c>
      <c r="AD11" s="64">
        <v>1060842503</v>
      </c>
      <c r="AE11" s="65">
        <v>298785370</v>
      </c>
      <c r="AF11" s="65">
        <f t="shared" si="14"/>
        <v>1359627873</v>
      </c>
      <c r="AG11" s="65">
        <v>4517488018</v>
      </c>
      <c r="AH11" s="65">
        <v>4370243331</v>
      </c>
      <c r="AI11" s="65">
        <v>3242506374</v>
      </c>
      <c r="AJ11" s="90">
        <f t="shared" si="15"/>
        <v>0.74195099183597379</v>
      </c>
      <c r="AK11" s="90">
        <f t="shared" si="16"/>
        <v>-0.30483887851275315</v>
      </c>
    </row>
    <row r="12" spans="1:37" s="7" customFormat="1" x14ac:dyDescent="0.2">
      <c r="A12" s="23" t="s">
        <v>23</v>
      </c>
      <c r="B12" s="31" t="s">
        <v>67</v>
      </c>
      <c r="C12" s="32" t="s">
        <v>68</v>
      </c>
      <c r="D12" s="64">
        <v>8380270950</v>
      </c>
      <c r="E12" s="65">
        <v>823981891</v>
      </c>
      <c r="F12" s="67">
        <f t="shared" si="0"/>
        <v>9204252841</v>
      </c>
      <c r="G12" s="64">
        <v>7870439698</v>
      </c>
      <c r="H12" s="65">
        <v>797048795</v>
      </c>
      <c r="I12" s="67">
        <f t="shared" si="1"/>
        <v>8667488493</v>
      </c>
      <c r="J12" s="64">
        <v>2060247597</v>
      </c>
      <c r="K12" s="65">
        <v>77767362</v>
      </c>
      <c r="L12" s="65">
        <f t="shared" si="2"/>
        <v>2138014959</v>
      </c>
      <c r="M12" s="90">
        <f t="shared" si="3"/>
        <v>0.23228555276929078</v>
      </c>
      <c r="N12" s="100">
        <v>1698571421</v>
      </c>
      <c r="O12" s="101">
        <v>205038863</v>
      </c>
      <c r="P12" s="102">
        <f t="shared" si="4"/>
        <v>1903610284</v>
      </c>
      <c r="Q12" s="90">
        <f t="shared" si="5"/>
        <v>0.20681855625699885</v>
      </c>
      <c r="R12" s="100">
        <v>1709646914</v>
      </c>
      <c r="S12" s="102">
        <v>76254122</v>
      </c>
      <c r="T12" s="102">
        <f t="shared" si="6"/>
        <v>1785901036</v>
      </c>
      <c r="U12" s="90">
        <f t="shared" si="7"/>
        <v>0.20604596561533617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f t="shared" si="10"/>
        <v>5468465932</v>
      </c>
      <c r="AA12" s="65">
        <f t="shared" si="11"/>
        <v>359060347</v>
      </c>
      <c r="AB12" s="65">
        <f t="shared" si="12"/>
        <v>5827526279</v>
      </c>
      <c r="AC12" s="90">
        <f t="shared" si="13"/>
        <v>0.67234312265962648</v>
      </c>
      <c r="AD12" s="64">
        <v>1499258297</v>
      </c>
      <c r="AE12" s="65">
        <v>147856858</v>
      </c>
      <c r="AF12" s="65">
        <f t="shared" si="14"/>
        <v>1647115155</v>
      </c>
      <c r="AG12" s="65">
        <v>8472547849</v>
      </c>
      <c r="AH12" s="65">
        <v>8366616444</v>
      </c>
      <c r="AI12" s="65">
        <v>5292855321</v>
      </c>
      <c r="AJ12" s="90">
        <f t="shared" si="15"/>
        <v>0.63261598717073919</v>
      </c>
      <c r="AK12" s="90">
        <f t="shared" si="16"/>
        <v>8.4259974524974801E-2</v>
      </c>
    </row>
    <row r="13" spans="1:37" s="7" customFormat="1" x14ac:dyDescent="0.2">
      <c r="A13" s="23" t="s">
        <v>23</v>
      </c>
      <c r="B13" s="31" t="s">
        <v>69</v>
      </c>
      <c r="C13" s="32" t="s">
        <v>70</v>
      </c>
      <c r="D13" s="64">
        <v>2617459526</v>
      </c>
      <c r="E13" s="65">
        <v>173486373</v>
      </c>
      <c r="F13" s="67">
        <f t="shared" si="0"/>
        <v>2790945899</v>
      </c>
      <c r="G13" s="64">
        <v>2675259130</v>
      </c>
      <c r="H13" s="65">
        <v>157452016</v>
      </c>
      <c r="I13" s="67">
        <f t="shared" si="1"/>
        <v>2832711146</v>
      </c>
      <c r="J13" s="64">
        <v>642167327</v>
      </c>
      <c r="K13" s="65">
        <v>13074336</v>
      </c>
      <c r="L13" s="65">
        <f t="shared" si="2"/>
        <v>655241663</v>
      </c>
      <c r="M13" s="90">
        <f t="shared" si="3"/>
        <v>0.23477404676126973</v>
      </c>
      <c r="N13" s="100">
        <v>709691100</v>
      </c>
      <c r="O13" s="101">
        <v>41148079</v>
      </c>
      <c r="P13" s="102">
        <f t="shared" si="4"/>
        <v>750839179</v>
      </c>
      <c r="Q13" s="90">
        <f t="shared" si="5"/>
        <v>0.26902677664551894</v>
      </c>
      <c r="R13" s="100">
        <v>622930606</v>
      </c>
      <c r="S13" s="102">
        <v>28771087</v>
      </c>
      <c r="T13" s="102">
        <f t="shared" si="6"/>
        <v>651701693</v>
      </c>
      <c r="U13" s="90">
        <f t="shared" si="7"/>
        <v>0.23006288301588798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f t="shared" si="10"/>
        <v>1974789033</v>
      </c>
      <c r="AA13" s="65">
        <f t="shared" si="11"/>
        <v>82993502</v>
      </c>
      <c r="AB13" s="65">
        <f t="shared" si="12"/>
        <v>2057782535</v>
      </c>
      <c r="AC13" s="90">
        <f t="shared" si="13"/>
        <v>0.72643571085803893</v>
      </c>
      <c r="AD13" s="64">
        <v>559906405</v>
      </c>
      <c r="AE13" s="65">
        <v>32699426</v>
      </c>
      <c r="AF13" s="65">
        <f t="shared" si="14"/>
        <v>592605831</v>
      </c>
      <c r="AG13" s="65">
        <v>2979926406</v>
      </c>
      <c r="AH13" s="65">
        <v>3021950378</v>
      </c>
      <c r="AI13" s="65">
        <v>1801635371</v>
      </c>
      <c r="AJ13" s="90">
        <f t="shared" si="15"/>
        <v>0.59618297643668328</v>
      </c>
      <c r="AK13" s="90">
        <f t="shared" si="16"/>
        <v>9.9722039353338676E-2</v>
      </c>
    </row>
    <row r="14" spans="1:37" s="7" customFormat="1" x14ac:dyDescent="0.2">
      <c r="A14" s="23" t="s">
        <v>23</v>
      </c>
      <c r="B14" s="31" t="s">
        <v>71</v>
      </c>
      <c r="C14" s="32" t="s">
        <v>72</v>
      </c>
      <c r="D14" s="64">
        <v>5589918300</v>
      </c>
      <c r="E14" s="65">
        <v>610994000</v>
      </c>
      <c r="F14" s="67">
        <f t="shared" si="0"/>
        <v>6200912300</v>
      </c>
      <c r="G14" s="64">
        <v>5623917191</v>
      </c>
      <c r="H14" s="65">
        <v>627805206</v>
      </c>
      <c r="I14" s="67">
        <f t="shared" si="1"/>
        <v>6251722397</v>
      </c>
      <c r="J14" s="64">
        <v>1501903638</v>
      </c>
      <c r="K14" s="65">
        <v>137066154</v>
      </c>
      <c r="L14" s="65">
        <f t="shared" si="2"/>
        <v>1638969792</v>
      </c>
      <c r="M14" s="90">
        <f t="shared" si="3"/>
        <v>0.26431107435594597</v>
      </c>
      <c r="N14" s="100">
        <v>1375947066</v>
      </c>
      <c r="O14" s="101">
        <v>142916798</v>
      </c>
      <c r="P14" s="102">
        <f t="shared" si="4"/>
        <v>1518863864</v>
      </c>
      <c r="Q14" s="90">
        <f t="shared" si="5"/>
        <v>0.24494200055046739</v>
      </c>
      <c r="R14" s="100">
        <v>1276348746</v>
      </c>
      <c r="S14" s="102">
        <v>92546498</v>
      </c>
      <c r="T14" s="102">
        <f t="shared" si="6"/>
        <v>1368895244</v>
      </c>
      <c r="U14" s="90">
        <f t="shared" si="7"/>
        <v>0.21896289647424022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f t="shared" si="10"/>
        <v>4154199450</v>
      </c>
      <c r="AA14" s="65">
        <f t="shared" si="11"/>
        <v>372529450</v>
      </c>
      <c r="AB14" s="65">
        <f t="shared" si="12"/>
        <v>4526728900</v>
      </c>
      <c r="AC14" s="90">
        <f t="shared" si="13"/>
        <v>0.72407708028946249</v>
      </c>
      <c r="AD14" s="64">
        <v>1244644217</v>
      </c>
      <c r="AE14" s="65">
        <v>183314195</v>
      </c>
      <c r="AF14" s="65">
        <f t="shared" si="14"/>
        <v>1427958412</v>
      </c>
      <c r="AG14" s="65">
        <v>5739964700</v>
      </c>
      <c r="AH14" s="65">
        <v>6103433700</v>
      </c>
      <c r="AI14" s="65">
        <v>4452319896</v>
      </c>
      <c r="AJ14" s="90">
        <f t="shared" si="15"/>
        <v>0.7294778832446398</v>
      </c>
      <c r="AK14" s="90">
        <f t="shared" si="16"/>
        <v>-4.1361966499623759E-2</v>
      </c>
    </row>
    <row r="15" spans="1:37" s="7" customFormat="1" x14ac:dyDescent="0.2">
      <c r="A15" s="23" t="s">
        <v>23</v>
      </c>
      <c r="B15" s="31" t="s">
        <v>73</v>
      </c>
      <c r="C15" s="32" t="s">
        <v>74</v>
      </c>
      <c r="D15" s="64">
        <v>5140212955</v>
      </c>
      <c r="E15" s="65">
        <v>820141736</v>
      </c>
      <c r="F15" s="67">
        <f t="shared" si="0"/>
        <v>5960354691</v>
      </c>
      <c r="G15" s="64">
        <v>5347773422</v>
      </c>
      <c r="H15" s="65">
        <v>808418922</v>
      </c>
      <c r="I15" s="67">
        <f t="shared" si="1"/>
        <v>6156192344</v>
      </c>
      <c r="J15" s="64">
        <v>1413310111</v>
      </c>
      <c r="K15" s="65">
        <v>131565710</v>
      </c>
      <c r="L15" s="65">
        <f t="shared" si="2"/>
        <v>1544875821</v>
      </c>
      <c r="M15" s="90">
        <f t="shared" si="3"/>
        <v>0.25919192750940262</v>
      </c>
      <c r="N15" s="100">
        <v>1283567193</v>
      </c>
      <c r="O15" s="101">
        <v>229306244</v>
      </c>
      <c r="P15" s="102">
        <f t="shared" si="4"/>
        <v>1512873437</v>
      </c>
      <c r="Q15" s="90">
        <f t="shared" si="5"/>
        <v>0.25382271952446128</v>
      </c>
      <c r="R15" s="100">
        <v>1080276172</v>
      </c>
      <c r="S15" s="102">
        <v>90392067</v>
      </c>
      <c r="T15" s="102">
        <f t="shared" si="6"/>
        <v>1170668239</v>
      </c>
      <c r="U15" s="90">
        <f t="shared" si="7"/>
        <v>0.19016108880044441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f t="shared" si="10"/>
        <v>3777153476</v>
      </c>
      <c r="AA15" s="65">
        <f t="shared" si="11"/>
        <v>451264021</v>
      </c>
      <c r="AB15" s="65">
        <f t="shared" si="12"/>
        <v>4228417497</v>
      </c>
      <c r="AC15" s="90">
        <f t="shared" si="13"/>
        <v>0.6868559753694401</v>
      </c>
      <c r="AD15" s="64">
        <v>861906389</v>
      </c>
      <c r="AE15" s="65">
        <v>194414554</v>
      </c>
      <c r="AF15" s="65">
        <f t="shared" si="14"/>
        <v>1056320943</v>
      </c>
      <c r="AG15" s="65">
        <v>5347272559</v>
      </c>
      <c r="AH15" s="65">
        <v>5449682781</v>
      </c>
      <c r="AI15" s="65">
        <v>4389248483</v>
      </c>
      <c r="AJ15" s="90">
        <f t="shared" si="15"/>
        <v>0.80541357348410403</v>
      </c>
      <c r="AK15" s="90">
        <f t="shared" si="16"/>
        <v>0.1082505243863181</v>
      </c>
    </row>
    <row r="16" spans="1:37" s="7" customFormat="1" x14ac:dyDescent="0.2">
      <c r="A16" s="23" t="s">
        <v>23</v>
      </c>
      <c r="B16" s="31" t="s">
        <v>75</v>
      </c>
      <c r="C16" s="32" t="s">
        <v>76</v>
      </c>
      <c r="D16" s="64">
        <v>3988527704</v>
      </c>
      <c r="E16" s="65">
        <v>273903300</v>
      </c>
      <c r="F16" s="67">
        <f t="shared" si="0"/>
        <v>4262431004</v>
      </c>
      <c r="G16" s="64">
        <v>3959362284</v>
      </c>
      <c r="H16" s="65">
        <v>304143478</v>
      </c>
      <c r="I16" s="67">
        <f t="shared" si="1"/>
        <v>4263505762</v>
      </c>
      <c r="J16" s="64">
        <v>917275794</v>
      </c>
      <c r="K16" s="65">
        <v>49630821</v>
      </c>
      <c r="L16" s="65">
        <f t="shared" si="2"/>
        <v>966906615</v>
      </c>
      <c r="M16" s="90">
        <f t="shared" si="3"/>
        <v>0.2268439334484533</v>
      </c>
      <c r="N16" s="100">
        <v>712511540</v>
      </c>
      <c r="O16" s="101">
        <v>71606978</v>
      </c>
      <c r="P16" s="102">
        <f t="shared" si="4"/>
        <v>784118518</v>
      </c>
      <c r="Q16" s="90">
        <f t="shared" si="5"/>
        <v>0.18396040129779423</v>
      </c>
      <c r="R16" s="100">
        <v>1171090908</v>
      </c>
      <c r="S16" s="102">
        <v>26072752</v>
      </c>
      <c r="T16" s="102">
        <f t="shared" si="6"/>
        <v>1197163660</v>
      </c>
      <c r="U16" s="90">
        <f t="shared" si="7"/>
        <v>0.28079325485382095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f t="shared" si="10"/>
        <v>2800878242</v>
      </c>
      <c r="AA16" s="65">
        <f t="shared" si="11"/>
        <v>147310551</v>
      </c>
      <c r="AB16" s="65">
        <f t="shared" si="12"/>
        <v>2948188793</v>
      </c>
      <c r="AC16" s="90">
        <f t="shared" si="13"/>
        <v>0.69149403274572141</v>
      </c>
      <c r="AD16" s="64">
        <v>760224257</v>
      </c>
      <c r="AE16" s="65">
        <v>45502654</v>
      </c>
      <c r="AF16" s="65">
        <f t="shared" si="14"/>
        <v>805726911</v>
      </c>
      <c r="AG16" s="65">
        <v>3192430894</v>
      </c>
      <c r="AH16" s="65">
        <v>3337844009</v>
      </c>
      <c r="AI16" s="65">
        <v>2557833869</v>
      </c>
      <c r="AJ16" s="90">
        <f t="shared" si="15"/>
        <v>0.76631318363086509</v>
      </c>
      <c r="AK16" s="90">
        <f t="shared" si="16"/>
        <v>0.48581813968976384</v>
      </c>
    </row>
    <row r="17" spans="1:37" s="7" customFormat="1" x14ac:dyDescent="0.2">
      <c r="A17" s="23" t="s">
        <v>23</v>
      </c>
      <c r="B17" s="31" t="s">
        <v>77</v>
      </c>
      <c r="C17" s="32" t="s">
        <v>78</v>
      </c>
      <c r="D17" s="64">
        <v>5110123861</v>
      </c>
      <c r="E17" s="65">
        <v>209615850</v>
      </c>
      <c r="F17" s="67">
        <f t="shared" si="0"/>
        <v>5319739711</v>
      </c>
      <c r="G17" s="64">
        <v>5456554474</v>
      </c>
      <c r="H17" s="65">
        <v>211215032</v>
      </c>
      <c r="I17" s="67">
        <f t="shared" si="1"/>
        <v>5667769506</v>
      </c>
      <c r="J17" s="64">
        <v>1056263920</v>
      </c>
      <c r="K17" s="65">
        <v>39697925</v>
      </c>
      <c r="L17" s="65">
        <f t="shared" si="2"/>
        <v>1095961845</v>
      </c>
      <c r="M17" s="90">
        <f t="shared" si="3"/>
        <v>0.20601794533928092</v>
      </c>
      <c r="N17" s="100">
        <v>1449919635</v>
      </c>
      <c r="O17" s="101">
        <v>38210621</v>
      </c>
      <c r="P17" s="102">
        <f t="shared" si="4"/>
        <v>1488130256</v>
      </c>
      <c r="Q17" s="90">
        <f t="shared" si="5"/>
        <v>0.27973741890470477</v>
      </c>
      <c r="R17" s="100">
        <v>886039538</v>
      </c>
      <c r="S17" s="102">
        <v>11823268</v>
      </c>
      <c r="T17" s="102">
        <f t="shared" si="6"/>
        <v>897862806</v>
      </c>
      <c r="U17" s="90">
        <f t="shared" si="7"/>
        <v>0.1584155469006823</v>
      </c>
      <c r="V17" s="100">
        <v>0</v>
      </c>
      <c r="W17" s="102">
        <v>0</v>
      </c>
      <c r="X17" s="102">
        <f t="shared" si="8"/>
        <v>0</v>
      </c>
      <c r="Y17" s="90">
        <f t="shared" si="9"/>
        <v>0</v>
      </c>
      <c r="Z17" s="64">
        <f t="shared" si="10"/>
        <v>3392223093</v>
      </c>
      <c r="AA17" s="65">
        <f t="shared" si="11"/>
        <v>89731814</v>
      </c>
      <c r="AB17" s="65">
        <f t="shared" si="12"/>
        <v>3481954907</v>
      </c>
      <c r="AC17" s="90">
        <f t="shared" si="13"/>
        <v>0.61434306799419802</v>
      </c>
      <c r="AD17" s="64">
        <v>986317430</v>
      </c>
      <c r="AE17" s="65">
        <v>26926507</v>
      </c>
      <c r="AF17" s="65">
        <f t="shared" si="14"/>
        <v>1013243937</v>
      </c>
      <c r="AG17" s="65">
        <v>5150758275</v>
      </c>
      <c r="AH17" s="65">
        <v>5423955975</v>
      </c>
      <c r="AI17" s="65">
        <v>2738106853</v>
      </c>
      <c r="AJ17" s="90">
        <f t="shared" si="15"/>
        <v>0.5048173078137862</v>
      </c>
      <c r="AK17" s="90">
        <f t="shared" si="16"/>
        <v>-0.11387300410759826</v>
      </c>
    </row>
    <row r="18" spans="1:37" s="7" customFormat="1" x14ac:dyDescent="0.2">
      <c r="A18" s="23" t="s">
        <v>23</v>
      </c>
      <c r="B18" s="31" t="s">
        <v>79</v>
      </c>
      <c r="C18" s="32" t="s">
        <v>80</v>
      </c>
      <c r="D18" s="64">
        <v>2625444058</v>
      </c>
      <c r="E18" s="65">
        <v>211949440</v>
      </c>
      <c r="F18" s="67">
        <f t="shared" si="0"/>
        <v>2837393498</v>
      </c>
      <c r="G18" s="64">
        <v>2721044551</v>
      </c>
      <c r="H18" s="65">
        <v>224244794</v>
      </c>
      <c r="I18" s="67">
        <f t="shared" si="1"/>
        <v>2945289345</v>
      </c>
      <c r="J18" s="64">
        <v>667380021</v>
      </c>
      <c r="K18" s="65">
        <v>16724847</v>
      </c>
      <c r="L18" s="65">
        <f t="shared" si="2"/>
        <v>684104868</v>
      </c>
      <c r="M18" s="90">
        <f t="shared" si="3"/>
        <v>0.2411032761166918</v>
      </c>
      <c r="N18" s="100">
        <v>544724601</v>
      </c>
      <c r="O18" s="101">
        <v>67539940</v>
      </c>
      <c r="P18" s="102">
        <f t="shared" si="4"/>
        <v>612264541</v>
      </c>
      <c r="Q18" s="90">
        <f t="shared" si="5"/>
        <v>0.2157841488787397</v>
      </c>
      <c r="R18" s="100">
        <v>648781942</v>
      </c>
      <c r="S18" s="102">
        <v>14052163</v>
      </c>
      <c r="T18" s="102">
        <f t="shared" si="6"/>
        <v>662834105</v>
      </c>
      <c r="U18" s="90">
        <f t="shared" si="7"/>
        <v>0.22504889243742537</v>
      </c>
      <c r="V18" s="100">
        <v>0</v>
      </c>
      <c r="W18" s="102">
        <v>0</v>
      </c>
      <c r="X18" s="102">
        <f t="shared" si="8"/>
        <v>0</v>
      </c>
      <c r="Y18" s="90">
        <f t="shared" si="9"/>
        <v>0</v>
      </c>
      <c r="Z18" s="64">
        <f t="shared" si="10"/>
        <v>1860886564</v>
      </c>
      <c r="AA18" s="65">
        <f t="shared" si="11"/>
        <v>98316950</v>
      </c>
      <c r="AB18" s="65">
        <f t="shared" si="12"/>
        <v>1959203514</v>
      </c>
      <c r="AC18" s="90">
        <f t="shared" si="13"/>
        <v>0.66519899558459172</v>
      </c>
      <c r="AD18" s="64">
        <v>583950069</v>
      </c>
      <c r="AE18" s="65">
        <v>38159363</v>
      </c>
      <c r="AF18" s="65">
        <f t="shared" si="14"/>
        <v>622109432</v>
      </c>
      <c r="AG18" s="65">
        <v>2670023773</v>
      </c>
      <c r="AH18" s="65">
        <v>2737708000</v>
      </c>
      <c r="AI18" s="65">
        <v>1838678926</v>
      </c>
      <c r="AJ18" s="90">
        <f t="shared" si="15"/>
        <v>0.67161250432843822</v>
      </c>
      <c r="AK18" s="90">
        <f t="shared" si="16"/>
        <v>6.5462233660524172E-2</v>
      </c>
    </row>
    <row r="19" spans="1:37" s="7" customFormat="1" x14ac:dyDescent="0.2">
      <c r="A19" s="23" t="s">
        <v>23</v>
      </c>
      <c r="B19" s="31" t="s">
        <v>81</v>
      </c>
      <c r="C19" s="32" t="s">
        <v>82</v>
      </c>
      <c r="D19" s="64">
        <v>4248685512</v>
      </c>
      <c r="E19" s="65">
        <v>656588000</v>
      </c>
      <c r="F19" s="67">
        <f t="shared" si="0"/>
        <v>4905273512</v>
      </c>
      <c r="G19" s="64">
        <v>4337197597</v>
      </c>
      <c r="H19" s="65">
        <v>747633693</v>
      </c>
      <c r="I19" s="67">
        <f t="shared" si="1"/>
        <v>5084831290</v>
      </c>
      <c r="J19" s="64">
        <v>1061805067</v>
      </c>
      <c r="K19" s="65">
        <v>125014267</v>
      </c>
      <c r="L19" s="65">
        <f t="shared" si="2"/>
        <v>1186819334</v>
      </c>
      <c r="M19" s="90">
        <f t="shared" si="3"/>
        <v>0.24194763678246042</v>
      </c>
      <c r="N19" s="100">
        <v>1091424672</v>
      </c>
      <c r="O19" s="101">
        <v>191313993</v>
      </c>
      <c r="P19" s="102">
        <f t="shared" si="4"/>
        <v>1282738665</v>
      </c>
      <c r="Q19" s="90">
        <f t="shared" si="5"/>
        <v>0.26150196556052918</v>
      </c>
      <c r="R19" s="100">
        <v>1092403716</v>
      </c>
      <c r="S19" s="102">
        <v>154522962</v>
      </c>
      <c r="T19" s="102">
        <f t="shared" si="6"/>
        <v>1246926678</v>
      </c>
      <c r="U19" s="90">
        <f t="shared" si="7"/>
        <v>0.24522478856914051</v>
      </c>
      <c r="V19" s="100">
        <v>0</v>
      </c>
      <c r="W19" s="102">
        <v>0</v>
      </c>
      <c r="X19" s="102">
        <f t="shared" si="8"/>
        <v>0</v>
      </c>
      <c r="Y19" s="90">
        <f t="shared" si="9"/>
        <v>0</v>
      </c>
      <c r="Z19" s="64">
        <f t="shared" si="10"/>
        <v>3245633455</v>
      </c>
      <c r="AA19" s="65">
        <f t="shared" si="11"/>
        <v>470851222</v>
      </c>
      <c r="AB19" s="65">
        <f t="shared" si="12"/>
        <v>3716484677</v>
      </c>
      <c r="AC19" s="90">
        <f t="shared" si="13"/>
        <v>0.73089635919857632</v>
      </c>
      <c r="AD19" s="64">
        <v>1038994519</v>
      </c>
      <c r="AE19" s="65">
        <v>141969930</v>
      </c>
      <c r="AF19" s="65">
        <f t="shared" si="14"/>
        <v>1180964449</v>
      </c>
      <c r="AG19" s="65">
        <v>4561862497</v>
      </c>
      <c r="AH19" s="65">
        <v>4811979338</v>
      </c>
      <c r="AI19" s="65">
        <v>3542586617</v>
      </c>
      <c r="AJ19" s="90">
        <f t="shared" si="15"/>
        <v>0.73620154372325364</v>
      </c>
      <c r="AK19" s="90">
        <f t="shared" si="16"/>
        <v>5.5854542493514181E-2</v>
      </c>
    </row>
    <row r="20" spans="1:37" s="7" customFormat="1" x14ac:dyDescent="0.2">
      <c r="A20" s="23" t="s">
        <v>23</v>
      </c>
      <c r="B20" s="31" t="s">
        <v>83</v>
      </c>
      <c r="C20" s="32" t="s">
        <v>84</v>
      </c>
      <c r="D20" s="64">
        <v>2928504730</v>
      </c>
      <c r="E20" s="65">
        <v>613729000</v>
      </c>
      <c r="F20" s="67">
        <f t="shared" si="0"/>
        <v>3542233730</v>
      </c>
      <c r="G20" s="64">
        <v>3196464991</v>
      </c>
      <c r="H20" s="65">
        <v>621517579</v>
      </c>
      <c r="I20" s="67">
        <f t="shared" si="1"/>
        <v>3817982570</v>
      </c>
      <c r="J20" s="64">
        <v>664058237</v>
      </c>
      <c r="K20" s="65">
        <v>41782642</v>
      </c>
      <c r="L20" s="65">
        <f t="shared" si="2"/>
        <v>705840879</v>
      </c>
      <c r="M20" s="90">
        <f t="shared" si="3"/>
        <v>0.1992643435756567</v>
      </c>
      <c r="N20" s="100">
        <v>694330734</v>
      </c>
      <c r="O20" s="101">
        <v>186906828</v>
      </c>
      <c r="P20" s="102">
        <f t="shared" si="4"/>
        <v>881237562</v>
      </c>
      <c r="Q20" s="90">
        <f t="shared" si="5"/>
        <v>0.2487801848129316</v>
      </c>
      <c r="R20" s="100">
        <v>774374366</v>
      </c>
      <c r="S20" s="102">
        <v>109834343</v>
      </c>
      <c r="T20" s="102">
        <f t="shared" si="6"/>
        <v>884208709</v>
      </c>
      <c r="U20" s="90">
        <f t="shared" si="7"/>
        <v>0.23159055673740281</v>
      </c>
      <c r="V20" s="100">
        <v>0</v>
      </c>
      <c r="W20" s="102">
        <v>0</v>
      </c>
      <c r="X20" s="102">
        <f t="shared" si="8"/>
        <v>0</v>
      </c>
      <c r="Y20" s="90">
        <f t="shared" si="9"/>
        <v>0</v>
      </c>
      <c r="Z20" s="64">
        <f t="shared" si="10"/>
        <v>2132763337</v>
      </c>
      <c r="AA20" s="65">
        <f t="shared" si="11"/>
        <v>338523813</v>
      </c>
      <c r="AB20" s="65">
        <f t="shared" si="12"/>
        <v>2471287150</v>
      </c>
      <c r="AC20" s="90">
        <f t="shared" si="13"/>
        <v>0.64727565008239418</v>
      </c>
      <c r="AD20" s="64">
        <v>550853310</v>
      </c>
      <c r="AE20" s="65">
        <v>51499694</v>
      </c>
      <c r="AF20" s="65">
        <f t="shared" si="14"/>
        <v>602353004</v>
      </c>
      <c r="AG20" s="65">
        <v>2940725382</v>
      </c>
      <c r="AH20" s="65">
        <v>2999649897</v>
      </c>
      <c r="AI20" s="65">
        <v>1971464615</v>
      </c>
      <c r="AJ20" s="90">
        <f t="shared" si="15"/>
        <v>0.65723157124826292</v>
      </c>
      <c r="AK20" s="90">
        <f t="shared" si="16"/>
        <v>0.4679244614508471</v>
      </c>
    </row>
    <row r="21" spans="1:37" s="7" customFormat="1" x14ac:dyDescent="0.2">
      <c r="A21" s="23" t="s">
        <v>23</v>
      </c>
      <c r="B21" s="31" t="s">
        <v>85</v>
      </c>
      <c r="C21" s="32" t="s">
        <v>86</v>
      </c>
      <c r="D21" s="64">
        <v>2699685951</v>
      </c>
      <c r="E21" s="65">
        <v>346202000</v>
      </c>
      <c r="F21" s="67">
        <f t="shared" si="0"/>
        <v>3045887951</v>
      </c>
      <c r="G21" s="64">
        <v>2938814836</v>
      </c>
      <c r="H21" s="65">
        <v>427259109</v>
      </c>
      <c r="I21" s="67">
        <f t="shared" si="1"/>
        <v>3366073945</v>
      </c>
      <c r="J21" s="64">
        <v>315073930</v>
      </c>
      <c r="K21" s="65">
        <v>48751812</v>
      </c>
      <c r="L21" s="65">
        <f t="shared" si="2"/>
        <v>363825742</v>
      </c>
      <c r="M21" s="90">
        <f t="shared" si="3"/>
        <v>0.11944817007485513</v>
      </c>
      <c r="N21" s="100">
        <v>928302857</v>
      </c>
      <c r="O21" s="101">
        <v>119893014</v>
      </c>
      <c r="P21" s="102">
        <f t="shared" si="4"/>
        <v>1048195871</v>
      </c>
      <c r="Q21" s="90">
        <f t="shared" si="5"/>
        <v>0.34413474423964457</v>
      </c>
      <c r="R21" s="100">
        <v>759204917</v>
      </c>
      <c r="S21" s="102">
        <v>112300332</v>
      </c>
      <c r="T21" s="102">
        <f t="shared" si="6"/>
        <v>871505249</v>
      </c>
      <c r="U21" s="90">
        <f t="shared" si="7"/>
        <v>0.25890852763188482</v>
      </c>
      <c r="V21" s="100">
        <v>0</v>
      </c>
      <c r="W21" s="102">
        <v>0</v>
      </c>
      <c r="X21" s="102">
        <f t="shared" si="8"/>
        <v>0</v>
      </c>
      <c r="Y21" s="90">
        <f t="shared" si="9"/>
        <v>0</v>
      </c>
      <c r="Z21" s="64">
        <f t="shared" si="10"/>
        <v>2002581704</v>
      </c>
      <c r="AA21" s="65">
        <f t="shared" si="11"/>
        <v>280945158</v>
      </c>
      <c r="AB21" s="65">
        <f t="shared" si="12"/>
        <v>2283526862</v>
      </c>
      <c r="AC21" s="90">
        <f t="shared" si="13"/>
        <v>0.67839474096876973</v>
      </c>
      <c r="AD21" s="64">
        <v>595611420</v>
      </c>
      <c r="AE21" s="65">
        <v>34703499</v>
      </c>
      <c r="AF21" s="65">
        <f t="shared" si="14"/>
        <v>630314919</v>
      </c>
      <c r="AG21" s="65">
        <v>2913445031</v>
      </c>
      <c r="AH21" s="65">
        <v>2896516331</v>
      </c>
      <c r="AI21" s="65">
        <v>1863752761</v>
      </c>
      <c r="AJ21" s="90">
        <f t="shared" si="15"/>
        <v>0.64344631551121056</v>
      </c>
      <c r="AK21" s="90">
        <f t="shared" si="16"/>
        <v>0.38265051758992241</v>
      </c>
    </row>
    <row r="22" spans="1:37" s="7" customFormat="1" x14ac:dyDescent="0.2">
      <c r="A22" s="23" t="s">
        <v>23</v>
      </c>
      <c r="B22" s="31" t="s">
        <v>87</v>
      </c>
      <c r="C22" s="32" t="s">
        <v>88</v>
      </c>
      <c r="D22" s="64">
        <v>7531866059</v>
      </c>
      <c r="E22" s="65">
        <v>641611253</v>
      </c>
      <c r="F22" s="67">
        <f t="shared" si="0"/>
        <v>8173477312</v>
      </c>
      <c r="G22" s="64">
        <v>6881618825</v>
      </c>
      <c r="H22" s="65">
        <v>690570440</v>
      </c>
      <c r="I22" s="67">
        <f t="shared" si="1"/>
        <v>7572189265</v>
      </c>
      <c r="J22" s="64">
        <v>1158646380</v>
      </c>
      <c r="K22" s="65">
        <v>81291465</v>
      </c>
      <c r="L22" s="65">
        <f t="shared" si="2"/>
        <v>1239937845</v>
      </c>
      <c r="M22" s="90">
        <f t="shared" si="3"/>
        <v>0.15170261048863115</v>
      </c>
      <c r="N22" s="100">
        <v>1198310192</v>
      </c>
      <c r="O22" s="101">
        <v>91048232</v>
      </c>
      <c r="P22" s="102">
        <f t="shared" si="4"/>
        <v>1289358424</v>
      </c>
      <c r="Q22" s="90">
        <f t="shared" si="5"/>
        <v>0.15774906747548087</v>
      </c>
      <c r="R22" s="100">
        <v>990533543</v>
      </c>
      <c r="S22" s="102">
        <v>78890866</v>
      </c>
      <c r="T22" s="102">
        <f t="shared" si="6"/>
        <v>1069424409</v>
      </c>
      <c r="U22" s="90">
        <f t="shared" si="7"/>
        <v>0.14123054397795748</v>
      </c>
      <c r="V22" s="100">
        <v>0</v>
      </c>
      <c r="W22" s="102">
        <v>0</v>
      </c>
      <c r="X22" s="102">
        <f t="shared" si="8"/>
        <v>0</v>
      </c>
      <c r="Y22" s="90">
        <f t="shared" si="9"/>
        <v>0</v>
      </c>
      <c r="Z22" s="64">
        <f t="shared" si="10"/>
        <v>3347490115</v>
      </c>
      <c r="AA22" s="65">
        <f t="shared" si="11"/>
        <v>251230563</v>
      </c>
      <c r="AB22" s="65">
        <f t="shared" si="12"/>
        <v>3598720678</v>
      </c>
      <c r="AC22" s="90">
        <f t="shared" si="13"/>
        <v>0.47525498268168287</v>
      </c>
      <c r="AD22" s="64">
        <v>999856682</v>
      </c>
      <c r="AE22" s="65">
        <v>40720102</v>
      </c>
      <c r="AF22" s="65">
        <f t="shared" si="14"/>
        <v>1040576784</v>
      </c>
      <c r="AG22" s="65">
        <v>7964866142</v>
      </c>
      <c r="AH22" s="65">
        <v>7847128951</v>
      </c>
      <c r="AI22" s="65">
        <v>3418946282</v>
      </c>
      <c r="AJ22" s="90">
        <f t="shared" si="15"/>
        <v>0.43569390835157695</v>
      </c>
      <c r="AK22" s="90">
        <f t="shared" si="16"/>
        <v>2.7722725937733284E-2</v>
      </c>
    </row>
    <row r="23" spans="1:37" s="7" customFormat="1" x14ac:dyDescent="0.2">
      <c r="A23" s="23" t="s">
        <v>23</v>
      </c>
      <c r="B23" s="31" t="s">
        <v>89</v>
      </c>
      <c r="C23" s="32" t="s">
        <v>90</v>
      </c>
      <c r="D23" s="64">
        <v>4262640805</v>
      </c>
      <c r="E23" s="65">
        <v>236249799</v>
      </c>
      <c r="F23" s="67">
        <f t="shared" si="0"/>
        <v>4498890604</v>
      </c>
      <c r="G23" s="64">
        <v>5121636420</v>
      </c>
      <c r="H23" s="65">
        <v>235525033</v>
      </c>
      <c r="I23" s="67">
        <f t="shared" si="1"/>
        <v>5357161453</v>
      </c>
      <c r="J23" s="64">
        <v>547838430</v>
      </c>
      <c r="K23" s="65">
        <v>26030543</v>
      </c>
      <c r="L23" s="65">
        <f t="shared" si="2"/>
        <v>573868973</v>
      </c>
      <c r="M23" s="90">
        <f t="shared" si="3"/>
        <v>0.12755788560179002</v>
      </c>
      <c r="N23" s="100">
        <v>842629371</v>
      </c>
      <c r="O23" s="101">
        <v>39514420</v>
      </c>
      <c r="P23" s="102">
        <f t="shared" si="4"/>
        <v>882143791</v>
      </c>
      <c r="Q23" s="90">
        <f t="shared" si="5"/>
        <v>0.19608029370967117</v>
      </c>
      <c r="R23" s="100">
        <v>1718392884</v>
      </c>
      <c r="S23" s="102">
        <v>35076910</v>
      </c>
      <c r="T23" s="102">
        <f t="shared" si="6"/>
        <v>1753469794</v>
      </c>
      <c r="U23" s="90">
        <f t="shared" si="7"/>
        <v>0.3273132253682704</v>
      </c>
      <c r="V23" s="100">
        <v>0</v>
      </c>
      <c r="W23" s="102">
        <v>0</v>
      </c>
      <c r="X23" s="102">
        <f t="shared" si="8"/>
        <v>0</v>
      </c>
      <c r="Y23" s="90">
        <f t="shared" si="9"/>
        <v>0</v>
      </c>
      <c r="Z23" s="64">
        <f t="shared" si="10"/>
        <v>3108860685</v>
      </c>
      <c r="AA23" s="65">
        <f t="shared" si="11"/>
        <v>100621873</v>
      </c>
      <c r="AB23" s="65">
        <f t="shared" si="12"/>
        <v>3209482558</v>
      </c>
      <c r="AC23" s="90">
        <f t="shared" si="13"/>
        <v>0.59910133121014975</v>
      </c>
      <c r="AD23" s="64">
        <v>981129392</v>
      </c>
      <c r="AE23" s="65">
        <v>39636758</v>
      </c>
      <c r="AF23" s="65">
        <f t="shared" si="14"/>
        <v>1020766150</v>
      </c>
      <c r="AG23" s="65">
        <v>4519177346</v>
      </c>
      <c r="AH23" s="65">
        <v>4144481526</v>
      </c>
      <c r="AI23" s="65">
        <v>2414012576</v>
      </c>
      <c r="AJ23" s="90">
        <f t="shared" si="15"/>
        <v>0.58246431088084916</v>
      </c>
      <c r="AK23" s="90">
        <f t="shared" si="16"/>
        <v>0.71779774828936094</v>
      </c>
    </row>
    <row r="24" spans="1:37" s="7" customFormat="1" x14ac:dyDescent="0.2">
      <c r="A24" s="23" t="s">
        <v>23</v>
      </c>
      <c r="B24" s="31" t="s">
        <v>91</v>
      </c>
      <c r="C24" s="32" t="s">
        <v>92</v>
      </c>
      <c r="D24" s="64">
        <v>2228843929</v>
      </c>
      <c r="E24" s="65">
        <v>230033400</v>
      </c>
      <c r="F24" s="67">
        <f t="shared" si="0"/>
        <v>2458877329</v>
      </c>
      <c r="G24" s="64">
        <v>2377067275</v>
      </c>
      <c r="H24" s="65">
        <v>251042966</v>
      </c>
      <c r="I24" s="67">
        <f t="shared" si="1"/>
        <v>2628110241</v>
      </c>
      <c r="J24" s="64">
        <v>507919750</v>
      </c>
      <c r="K24" s="65">
        <v>31406399</v>
      </c>
      <c r="L24" s="65">
        <f t="shared" si="2"/>
        <v>539326149</v>
      </c>
      <c r="M24" s="90">
        <f t="shared" si="3"/>
        <v>0.21933837147513918</v>
      </c>
      <c r="N24" s="100">
        <v>538794389</v>
      </c>
      <c r="O24" s="101">
        <v>54430269</v>
      </c>
      <c r="P24" s="102">
        <f t="shared" si="4"/>
        <v>593224658</v>
      </c>
      <c r="Q24" s="90">
        <f t="shared" si="5"/>
        <v>0.24125833810556882</v>
      </c>
      <c r="R24" s="100">
        <v>471579682</v>
      </c>
      <c r="S24" s="102">
        <v>43730332</v>
      </c>
      <c r="T24" s="102">
        <f t="shared" si="6"/>
        <v>515310014</v>
      </c>
      <c r="U24" s="90">
        <f t="shared" si="7"/>
        <v>0.1960762550827867</v>
      </c>
      <c r="V24" s="100">
        <v>0</v>
      </c>
      <c r="W24" s="102">
        <v>0</v>
      </c>
      <c r="X24" s="102">
        <f t="shared" si="8"/>
        <v>0</v>
      </c>
      <c r="Y24" s="90">
        <f t="shared" si="9"/>
        <v>0</v>
      </c>
      <c r="Z24" s="64">
        <f t="shared" si="10"/>
        <v>1518293821</v>
      </c>
      <c r="AA24" s="65">
        <f t="shared" si="11"/>
        <v>129567000</v>
      </c>
      <c r="AB24" s="65">
        <f t="shared" si="12"/>
        <v>1647860821</v>
      </c>
      <c r="AC24" s="90">
        <f t="shared" si="13"/>
        <v>0.62701358386434602</v>
      </c>
      <c r="AD24" s="64">
        <v>452180189</v>
      </c>
      <c r="AE24" s="65">
        <v>29777244</v>
      </c>
      <c r="AF24" s="65">
        <f t="shared" si="14"/>
        <v>481957433</v>
      </c>
      <c r="AG24" s="65">
        <v>2459137054</v>
      </c>
      <c r="AH24" s="65">
        <v>2445906273</v>
      </c>
      <c r="AI24" s="65">
        <v>1735024907</v>
      </c>
      <c r="AJ24" s="90">
        <f t="shared" si="15"/>
        <v>0.70935870525894018</v>
      </c>
      <c r="AK24" s="90">
        <f t="shared" si="16"/>
        <v>6.9202337626360411E-2</v>
      </c>
    </row>
    <row r="25" spans="1:37" s="7" customFormat="1" x14ac:dyDescent="0.2">
      <c r="A25" s="23" t="s">
        <v>23</v>
      </c>
      <c r="B25" s="31" t="s">
        <v>93</v>
      </c>
      <c r="C25" s="32" t="s">
        <v>94</v>
      </c>
      <c r="D25" s="64">
        <v>3328778915</v>
      </c>
      <c r="E25" s="65">
        <v>766225474</v>
      </c>
      <c r="F25" s="67">
        <f t="shared" si="0"/>
        <v>4095004389</v>
      </c>
      <c r="G25" s="64">
        <v>3432265248</v>
      </c>
      <c r="H25" s="65">
        <v>583586015</v>
      </c>
      <c r="I25" s="67">
        <f t="shared" si="1"/>
        <v>4015851263</v>
      </c>
      <c r="J25" s="64">
        <v>901412461</v>
      </c>
      <c r="K25" s="65">
        <v>36422773</v>
      </c>
      <c r="L25" s="65">
        <f t="shared" si="2"/>
        <v>937835234</v>
      </c>
      <c r="M25" s="90">
        <f t="shared" si="3"/>
        <v>0.22901934770063076</v>
      </c>
      <c r="N25" s="100">
        <v>798757751</v>
      </c>
      <c r="O25" s="101">
        <v>154148313</v>
      </c>
      <c r="P25" s="102">
        <f t="shared" si="4"/>
        <v>952906064</v>
      </c>
      <c r="Q25" s="90">
        <f t="shared" si="5"/>
        <v>0.23269964412240829</v>
      </c>
      <c r="R25" s="100">
        <v>692520319</v>
      </c>
      <c r="S25" s="102">
        <v>71286095</v>
      </c>
      <c r="T25" s="102">
        <f t="shared" si="6"/>
        <v>763806414</v>
      </c>
      <c r="U25" s="90">
        <f t="shared" si="7"/>
        <v>0.19019788432836687</v>
      </c>
      <c r="V25" s="100">
        <v>0</v>
      </c>
      <c r="W25" s="102">
        <v>0</v>
      </c>
      <c r="X25" s="102">
        <f t="shared" si="8"/>
        <v>0</v>
      </c>
      <c r="Y25" s="90">
        <f t="shared" si="9"/>
        <v>0</v>
      </c>
      <c r="Z25" s="64">
        <f t="shared" si="10"/>
        <v>2392690531</v>
      </c>
      <c r="AA25" s="65">
        <f t="shared" si="11"/>
        <v>261857181</v>
      </c>
      <c r="AB25" s="65">
        <f t="shared" si="12"/>
        <v>2654547712</v>
      </c>
      <c r="AC25" s="90">
        <f t="shared" si="13"/>
        <v>0.66101743768690968</v>
      </c>
      <c r="AD25" s="64">
        <v>545259036</v>
      </c>
      <c r="AE25" s="65">
        <v>76449689</v>
      </c>
      <c r="AF25" s="65">
        <f t="shared" si="14"/>
        <v>621708725</v>
      </c>
      <c r="AG25" s="65">
        <v>3522383471</v>
      </c>
      <c r="AH25" s="65">
        <v>3625773197</v>
      </c>
      <c r="AI25" s="65">
        <v>2207237823</v>
      </c>
      <c r="AJ25" s="90">
        <f t="shared" si="15"/>
        <v>0.60876334593302472</v>
      </c>
      <c r="AK25" s="90">
        <f t="shared" si="16"/>
        <v>0.22855990801801918</v>
      </c>
    </row>
    <row r="26" spans="1:37" s="7" customFormat="1" x14ac:dyDescent="0.2">
      <c r="A26" s="23" t="s">
        <v>23</v>
      </c>
      <c r="B26" s="31" t="s">
        <v>95</v>
      </c>
      <c r="C26" s="32" t="s">
        <v>96</v>
      </c>
      <c r="D26" s="64">
        <v>2511734132</v>
      </c>
      <c r="E26" s="65">
        <v>599345303</v>
      </c>
      <c r="F26" s="67">
        <f t="shared" si="0"/>
        <v>3111079435</v>
      </c>
      <c r="G26" s="64">
        <v>2522842931</v>
      </c>
      <c r="H26" s="65">
        <v>524512559</v>
      </c>
      <c r="I26" s="67">
        <f t="shared" si="1"/>
        <v>3047355490</v>
      </c>
      <c r="J26" s="64">
        <v>336995631</v>
      </c>
      <c r="K26" s="65">
        <v>27342746</v>
      </c>
      <c r="L26" s="65">
        <f t="shared" si="2"/>
        <v>364338377</v>
      </c>
      <c r="M26" s="90">
        <f t="shared" si="3"/>
        <v>0.11710995640328289</v>
      </c>
      <c r="N26" s="100">
        <v>366828968</v>
      </c>
      <c r="O26" s="101">
        <v>101934798</v>
      </c>
      <c r="P26" s="102">
        <f t="shared" si="4"/>
        <v>468763766</v>
      </c>
      <c r="Q26" s="90">
        <f t="shared" si="5"/>
        <v>0.1506756017626403</v>
      </c>
      <c r="R26" s="100">
        <v>827529115</v>
      </c>
      <c r="S26" s="102">
        <v>76591474</v>
      </c>
      <c r="T26" s="102">
        <f t="shared" si="6"/>
        <v>904120589</v>
      </c>
      <c r="U26" s="90">
        <f t="shared" si="7"/>
        <v>0.29669022599001077</v>
      </c>
      <c r="V26" s="100">
        <v>0</v>
      </c>
      <c r="W26" s="102">
        <v>0</v>
      </c>
      <c r="X26" s="102">
        <f t="shared" si="8"/>
        <v>0</v>
      </c>
      <c r="Y26" s="90">
        <f t="shared" si="9"/>
        <v>0</v>
      </c>
      <c r="Z26" s="64">
        <f t="shared" si="10"/>
        <v>1531353714</v>
      </c>
      <c r="AA26" s="65">
        <f t="shared" si="11"/>
        <v>205869018</v>
      </c>
      <c r="AB26" s="65">
        <f t="shared" si="12"/>
        <v>1737222732</v>
      </c>
      <c r="AC26" s="90">
        <f t="shared" si="13"/>
        <v>0.57007550897844217</v>
      </c>
      <c r="AD26" s="64">
        <v>610268842</v>
      </c>
      <c r="AE26" s="65">
        <v>85821378</v>
      </c>
      <c r="AF26" s="65">
        <f t="shared" si="14"/>
        <v>696090220</v>
      </c>
      <c r="AG26" s="65">
        <v>2763148733</v>
      </c>
      <c r="AH26" s="65">
        <v>2852103449</v>
      </c>
      <c r="AI26" s="65">
        <v>1618134829</v>
      </c>
      <c r="AJ26" s="90">
        <f t="shared" si="15"/>
        <v>0.56734787427410738</v>
      </c>
      <c r="AK26" s="90">
        <f t="shared" si="16"/>
        <v>0.29885546876380475</v>
      </c>
    </row>
    <row r="27" spans="1:37" s="7" customFormat="1" x14ac:dyDescent="0.2">
      <c r="A27" s="23" t="s">
        <v>23</v>
      </c>
      <c r="B27" s="33" t="s">
        <v>97</v>
      </c>
      <c r="C27" s="32" t="s">
        <v>98</v>
      </c>
      <c r="D27" s="64">
        <v>3501713253</v>
      </c>
      <c r="E27" s="65">
        <v>1224723645</v>
      </c>
      <c r="F27" s="67">
        <f t="shared" si="0"/>
        <v>4726436898</v>
      </c>
      <c r="G27" s="64">
        <v>3512894871</v>
      </c>
      <c r="H27" s="65">
        <v>1789451364</v>
      </c>
      <c r="I27" s="67">
        <f t="shared" si="1"/>
        <v>5302346235</v>
      </c>
      <c r="J27" s="64">
        <v>587597406</v>
      </c>
      <c r="K27" s="65">
        <v>206024955</v>
      </c>
      <c r="L27" s="65">
        <f t="shared" si="2"/>
        <v>793622361</v>
      </c>
      <c r="M27" s="90">
        <f t="shared" si="3"/>
        <v>0.16791134169924551</v>
      </c>
      <c r="N27" s="100">
        <v>783083068</v>
      </c>
      <c r="O27" s="101">
        <v>354875651</v>
      </c>
      <c r="P27" s="102">
        <f t="shared" si="4"/>
        <v>1137958719</v>
      </c>
      <c r="Q27" s="90">
        <f t="shared" si="5"/>
        <v>0.24076460631084046</v>
      </c>
      <c r="R27" s="100">
        <v>655397912</v>
      </c>
      <c r="S27" s="102">
        <v>261408108</v>
      </c>
      <c r="T27" s="102">
        <f t="shared" si="6"/>
        <v>916806020</v>
      </c>
      <c r="U27" s="90">
        <f t="shared" si="7"/>
        <v>0.17290572500684689</v>
      </c>
      <c r="V27" s="100">
        <v>0</v>
      </c>
      <c r="W27" s="102">
        <v>0</v>
      </c>
      <c r="X27" s="102">
        <f t="shared" si="8"/>
        <v>0</v>
      </c>
      <c r="Y27" s="90">
        <f t="shared" si="9"/>
        <v>0</v>
      </c>
      <c r="Z27" s="64">
        <f t="shared" si="10"/>
        <v>2026078386</v>
      </c>
      <c r="AA27" s="65">
        <f t="shared" si="11"/>
        <v>822308714</v>
      </c>
      <c r="AB27" s="65">
        <f t="shared" si="12"/>
        <v>2848387100</v>
      </c>
      <c r="AC27" s="90">
        <f t="shared" si="13"/>
        <v>0.5371937202437328</v>
      </c>
      <c r="AD27" s="64">
        <v>629477486</v>
      </c>
      <c r="AE27" s="65">
        <v>164605111</v>
      </c>
      <c r="AF27" s="65">
        <f t="shared" si="14"/>
        <v>794082597</v>
      </c>
      <c r="AG27" s="65">
        <v>4088100953</v>
      </c>
      <c r="AH27" s="65">
        <v>4904075428</v>
      </c>
      <c r="AI27" s="65">
        <v>2439550185</v>
      </c>
      <c r="AJ27" s="90">
        <f t="shared" si="15"/>
        <v>0.49745364255029562</v>
      </c>
      <c r="AK27" s="90">
        <f t="shared" si="16"/>
        <v>0.15454742801774302</v>
      </c>
    </row>
    <row r="28" spans="1:37" s="7" customFormat="1" x14ac:dyDescent="0.2">
      <c r="A28" s="34" t="s">
        <v>0</v>
      </c>
      <c r="B28" s="35" t="s">
        <v>617</v>
      </c>
      <c r="C28" s="34" t="s">
        <v>0</v>
      </c>
      <c r="D28" s="68">
        <f>SUM(D9:D27)</f>
        <v>82564759686</v>
      </c>
      <c r="E28" s="69">
        <f>SUM(E9:E27)</f>
        <v>9360711243</v>
      </c>
      <c r="F28" s="70">
        <f t="shared" si="0"/>
        <v>91925470929</v>
      </c>
      <c r="G28" s="68">
        <f>SUM(G9:G27)</f>
        <v>84525019827</v>
      </c>
      <c r="H28" s="69">
        <f>SUM(H9:H27)</f>
        <v>9994710485</v>
      </c>
      <c r="I28" s="70">
        <f t="shared" si="1"/>
        <v>94519730312</v>
      </c>
      <c r="J28" s="68">
        <f>SUM(J9:J27)</f>
        <v>16899697689</v>
      </c>
      <c r="K28" s="69">
        <f>SUM(K9:K27)</f>
        <v>1196739676</v>
      </c>
      <c r="L28" s="69">
        <f t="shared" si="2"/>
        <v>18096437365</v>
      </c>
      <c r="M28" s="91">
        <f t="shared" si="3"/>
        <v>0.19685988205572591</v>
      </c>
      <c r="N28" s="103">
        <f>SUM(N9:N27)</f>
        <v>20009820849</v>
      </c>
      <c r="O28" s="104">
        <f>SUM(O9:O27)</f>
        <v>2342655891</v>
      </c>
      <c r="P28" s="105">
        <f t="shared" si="4"/>
        <v>22352476740</v>
      </c>
      <c r="Q28" s="91">
        <f t="shared" si="5"/>
        <v>0.24315868620639722</v>
      </c>
      <c r="R28" s="103">
        <f>SUM(R9:R27)</f>
        <v>18931684359</v>
      </c>
      <c r="S28" s="105">
        <f>SUM(S9:S27)</f>
        <v>1411593103</v>
      </c>
      <c r="T28" s="105">
        <f t="shared" si="6"/>
        <v>20343277462</v>
      </c>
      <c r="U28" s="91">
        <f t="shared" si="7"/>
        <v>0.21522784073599147</v>
      </c>
      <c r="V28" s="103">
        <f>SUM(V9:V27)</f>
        <v>0</v>
      </c>
      <c r="W28" s="105">
        <f>SUM(W9:W27)</f>
        <v>0</v>
      </c>
      <c r="X28" s="105">
        <f t="shared" si="8"/>
        <v>0</v>
      </c>
      <c r="Y28" s="91">
        <f t="shared" si="9"/>
        <v>0</v>
      </c>
      <c r="Z28" s="68">
        <f t="shared" si="10"/>
        <v>55841202897</v>
      </c>
      <c r="AA28" s="69">
        <f t="shared" si="11"/>
        <v>4950988670</v>
      </c>
      <c r="AB28" s="69">
        <f t="shared" si="12"/>
        <v>60792191567</v>
      </c>
      <c r="AC28" s="91">
        <f t="shared" si="13"/>
        <v>0.64316932947577365</v>
      </c>
      <c r="AD28" s="68">
        <f>SUM(AD9:AD27)</f>
        <v>16285605660</v>
      </c>
      <c r="AE28" s="69">
        <f>SUM(AE9:AE27)</f>
        <v>1706522322</v>
      </c>
      <c r="AF28" s="69">
        <f t="shared" si="14"/>
        <v>17992127982</v>
      </c>
      <c r="AG28" s="69">
        <f>SUM(AG9:AG27)</f>
        <v>86154619451</v>
      </c>
      <c r="AH28" s="69">
        <f>SUM(AH9:AH27)</f>
        <v>87740481650</v>
      </c>
      <c r="AI28" s="69">
        <f>SUM(AI9:AI27)</f>
        <v>55300207933</v>
      </c>
      <c r="AJ28" s="91">
        <f t="shared" si="15"/>
        <v>0.63027016598329788</v>
      </c>
      <c r="AK28" s="91">
        <f t="shared" si="16"/>
        <v>0.13067656490395008</v>
      </c>
    </row>
    <row r="29" spans="1:37" s="7" customFormat="1" ht="12.75" customHeight="1" x14ac:dyDescent="0.2">
      <c r="A29" s="36"/>
      <c r="B29" s="37"/>
      <c r="C29" s="38"/>
      <c r="D29" s="71"/>
      <c r="E29" s="72"/>
      <c r="F29" s="73"/>
      <c r="G29" s="71"/>
      <c r="H29" s="72"/>
      <c r="I29" s="73"/>
      <c r="J29" s="74"/>
      <c r="K29" s="72"/>
      <c r="L29" s="73"/>
      <c r="M29" s="92"/>
      <c r="N29" s="74"/>
      <c r="O29" s="73"/>
      <c r="P29" s="72"/>
      <c r="Q29" s="92"/>
      <c r="R29" s="74"/>
      <c r="S29" s="72"/>
      <c r="T29" s="72"/>
      <c r="U29" s="92"/>
      <c r="V29" s="74"/>
      <c r="W29" s="72"/>
      <c r="X29" s="72"/>
      <c r="Y29" s="92"/>
      <c r="Z29" s="74"/>
      <c r="AA29" s="72"/>
      <c r="AB29" s="73"/>
      <c r="AC29" s="92"/>
      <c r="AD29" s="74"/>
      <c r="AE29" s="72"/>
      <c r="AF29" s="72"/>
      <c r="AG29" s="72"/>
      <c r="AH29" s="72"/>
      <c r="AI29" s="72"/>
      <c r="AJ29" s="92"/>
      <c r="AK29" s="92"/>
    </row>
    <row r="30" spans="1:37" s="7" customFormat="1" x14ac:dyDescent="0.2">
      <c r="B30" s="39"/>
      <c r="D30" s="75"/>
      <c r="E30" s="75"/>
      <c r="F30" s="75"/>
      <c r="G30" s="75"/>
      <c r="H30" s="75"/>
      <c r="I30" s="75"/>
      <c r="J30" s="75"/>
      <c r="K30" s="75"/>
      <c r="L30" s="75"/>
      <c r="M30" s="93"/>
      <c r="N30" s="75"/>
      <c r="O30" s="75"/>
      <c r="P30" s="75"/>
      <c r="Q30" s="93"/>
      <c r="R30" s="75"/>
      <c r="S30" s="75"/>
      <c r="T30" s="75"/>
      <c r="U30" s="93"/>
      <c r="V30" s="75"/>
      <c r="W30" s="75"/>
      <c r="X30" s="75"/>
      <c r="Y30" s="93"/>
      <c r="Z30" s="75"/>
      <c r="AA30" s="75"/>
      <c r="AB30" s="75"/>
      <c r="AC30" s="93"/>
      <c r="AD30" s="75"/>
      <c r="AE30" s="75"/>
      <c r="AF30" s="75"/>
      <c r="AG30" s="75"/>
      <c r="AH30" s="75"/>
      <c r="AI30" s="75"/>
      <c r="AJ30" s="93"/>
      <c r="AK30" s="93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24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44</v>
      </c>
      <c r="C9" s="57" t="s">
        <v>45</v>
      </c>
      <c r="D9" s="77">
        <v>10129615381</v>
      </c>
      <c r="E9" s="78">
        <v>1231114811</v>
      </c>
      <c r="F9" s="79">
        <f>$D9       +$E9</f>
        <v>11360730192</v>
      </c>
      <c r="G9" s="77">
        <v>10260010379</v>
      </c>
      <c r="H9" s="78">
        <v>1433733873</v>
      </c>
      <c r="I9" s="79">
        <f>$G9       +$H9</f>
        <v>11693744252</v>
      </c>
      <c r="J9" s="77">
        <v>2899297325</v>
      </c>
      <c r="K9" s="78">
        <v>92807527</v>
      </c>
      <c r="L9" s="78">
        <f>$J9       +$K9</f>
        <v>2992104852</v>
      </c>
      <c r="M9" s="95">
        <f>IF(($F9       =0),0,($L9       /$F9       ))</f>
        <v>0.26337258269780761</v>
      </c>
      <c r="N9" s="77">
        <v>2793263940</v>
      </c>
      <c r="O9" s="78">
        <v>312929359</v>
      </c>
      <c r="P9" s="78">
        <f>$N9       +$O9</f>
        <v>3106193299</v>
      </c>
      <c r="Q9" s="95">
        <f>IF(($F9       =0),0,($P9       /$F9       ))</f>
        <v>0.2734149342959768</v>
      </c>
      <c r="R9" s="77">
        <v>2745136960</v>
      </c>
      <c r="S9" s="78">
        <v>197303859</v>
      </c>
      <c r="T9" s="78">
        <f>$R9       +$S9</f>
        <v>2942440819</v>
      </c>
      <c r="U9" s="95">
        <f>IF(($I9       =0),0,($T9       /$I9       ))</f>
        <v>0.25162520708427066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8437698225</v>
      </c>
      <c r="AA9" s="78">
        <f>$K9       +$O9       +$S9</f>
        <v>603040745</v>
      </c>
      <c r="AB9" s="78">
        <f>$Z9       +$AA9</f>
        <v>9040738970</v>
      </c>
      <c r="AC9" s="95">
        <f>IF(($I9       =0),0,($AB9       /$I9       ))</f>
        <v>0.77312610701689899</v>
      </c>
      <c r="AD9" s="77">
        <v>2400012398</v>
      </c>
      <c r="AE9" s="78">
        <v>183034320</v>
      </c>
      <c r="AF9" s="78">
        <f>$AD9       +$AE9</f>
        <v>2583046718</v>
      </c>
      <c r="AG9" s="78">
        <v>10624668134</v>
      </c>
      <c r="AH9" s="78">
        <v>10882686467</v>
      </c>
      <c r="AI9" s="79">
        <v>8115133671</v>
      </c>
      <c r="AJ9" s="114">
        <f>IF(($AH9       =0),0,($AI9       /$AH9       ))</f>
        <v>0.7456921317735139</v>
      </c>
      <c r="AK9" s="115">
        <f>IF(($AF9       =0),0,(($T9       /$AF9       )-1))</f>
        <v>0.13913573397475032</v>
      </c>
    </row>
    <row r="10" spans="1:37" x14ac:dyDescent="0.2">
      <c r="A10" s="55" t="s">
        <v>99</v>
      </c>
      <c r="B10" s="56" t="s">
        <v>56</v>
      </c>
      <c r="C10" s="57" t="s">
        <v>57</v>
      </c>
      <c r="D10" s="77">
        <v>18116061470</v>
      </c>
      <c r="E10" s="78">
        <v>1965324410</v>
      </c>
      <c r="F10" s="79">
        <f t="shared" ref="F10:F55" si="0">$D10      +$E10</f>
        <v>20081385880</v>
      </c>
      <c r="G10" s="77">
        <v>18028291120</v>
      </c>
      <c r="H10" s="78">
        <v>1938192175</v>
      </c>
      <c r="I10" s="79">
        <f t="shared" ref="I10:I55" si="1">$G10      +$H10</f>
        <v>19966483295</v>
      </c>
      <c r="J10" s="77">
        <v>3659129855</v>
      </c>
      <c r="K10" s="78">
        <v>93095505</v>
      </c>
      <c r="L10" s="78">
        <f t="shared" ref="L10:L55" si="2">$J10      +$K10</f>
        <v>3752225360</v>
      </c>
      <c r="M10" s="95">
        <f t="shared" ref="M10:M55" si="3">IF(($F10      =0),0,($L10      /$F10      ))</f>
        <v>0.18685091668583584</v>
      </c>
      <c r="N10" s="77">
        <v>3073284084</v>
      </c>
      <c r="O10" s="78">
        <v>316078011</v>
      </c>
      <c r="P10" s="78">
        <f t="shared" ref="P10:P55" si="4">$N10      +$O10</f>
        <v>3389362095</v>
      </c>
      <c r="Q10" s="95">
        <f t="shared" ref="Q10:Q55" si="5">IF(($F10      =0),0,($P10      /$F10      ))</f>
        <v>0.16878128408336726</v>
      </c>
      <c r="R10" s="77">
        <v>3556841064</v>
      </c>
      <c r="S10" s="78">
        <v>219641056</v>
      </c>
      <c r="T10" s="78">
        <f t="shared" ref="T10:T55" si="6">$R10      +$S10</f>
        <v>3776482120</v>
      </c>
      <c r="U10" s="95">
        <f t="shared" ref="U10:U55" si="7">IF(($I10      =0),0,($T10      /$I10      ))</f>
        <v>0.1891410752811791</v>
      </c>
      <c r="V10" s="77">
        <v>0</v>
      </c>
      <c r="W10" s="78">
        <v>0</v>
      </c>
      <c r="X10" s="78">
        <f t="shared" ref="X10:X55" si="8">$V10      +$W10</f>
        <v>0</v>
      </c>
      <c r="Y10" s="95">
        <f t="shared" ref="Y10:Y55" si="9">IF(($I10      =0),0,($X10      /$I10      ))</f>
        <v>0</v>
      </c>
      <c r="Z10" s="77">
        <f t="shared" ref="Z10:Z55" si="10">$J10      +$N10      +$R10</f>
        <v>10289255003</v>
      </c>
      <c r="AA10" s="78">
        <f t="shared" ref="AA10:AA55" si="11">$K10      +$O10      +$S10</f>
        <v>628814572</v>
      </c>
      <c r="AB10" s="78">
        <f t="shared" ref="AB10:AB55" si="12">$Z10      +$AA10</f>
        <v>10918069575</v>
      </c>
      <c r="AC10" s="95">
        <f t="shared" ref="AC10:AC55" si="13">IF(($I10      =0),0,($AB10      /$I10      ))</f>
        <v>0.54681985874468442</v>
      </c>
      <c r="AD10" s="77">
        <v>3467518489</v>
      </c>
      <c r="AE10" s="78">
        <v>333470590</v>
      </c>
      <c r="AF10" s="78">
        <f t="shared" ref="AF10:AF55" si="14">$AD10      +$AE10</f>
        <v>3800989079</v>
      </c>
      <c r="AG10" s="78">
        <v>19268499150</v>
      </c>
      <c r="AH10" s="78">
        <v>18698793986</v>
      </c>
      <c r="AI10" s="79">
        <v>13368932341</v>
      </c>
      <c r="AJ10" s="114">
        <f t="shared" ref="AJ10:AJ55" si="15">IF(($AH10      =0),0,($AI10      /$AH10      ))</f>
        <v>0.71496227783510913</v>
      </c>
      <c r="AK10" s="115">
        <f t="shared" ref="AK10:AK55" si="16">IF(($AF10      =0),0,(($T10      /$AF10      )-1))</f>
        <v>-6.447521550482227E-3</v>
      </c>
    </row>
    <row r="11" spans="1:37" ht="16.5" x14ac:dyDescent="0.3">
      <c r="A11" s="58" t="s">
        <v>0</v>
      </c>
      <c r="B11" s="59" t="s">
        <v>100</v>
      </c>
      <c r="C11" s="60" t="s">
        <v>0</v>
      </c>
      <c r="D11" s="80">
        <f>SUM(D9:D10)</f>
        <v>28245676851</v>
      </c>
      <c r="E11" s="81">
        <f>SUM(E9:E10)</f>
        <v>3196439221</v>
      </c>
      <c r="F11" s="82">
        <f t="shared" si="0"/>
        <v>31442116072</v>
      </c>
      <c r="G11" s="80">
        <f>SUM(G9:G10)</f>
        <v>28288301499</v>
      </c>
      <c r="H11" s="81">
        <f>SUM(H9:H10)</f>
        <v>3371926048</v>
      </c>
      <c r="I11" s="82">
        <f t="shared" si="1"/>
        <v>31660227547</v>
      </c>
      <c r="J11" s="80">
        <f>SUM(J9:J10)</f>
        <v>6558427180</v>
      </c>
      <c r="K11" s="81">
        <f>SUM(K9:K10)</f>
        <v>185903032</v>
      </c>
      <c r="L11" s="81">
        <f t="shared" si="2"/>
        <v>6744330212</v>
      </c>
      <c r="M11" s="96">
        <f t="shared" si="3"/>
        <v>0.21449988278638779</v>
      </c>
      <c r="N11" s="80">
        <f>SUM(N9:N10)</f>
        <v>5866548024</v>
      </c>
      <c r="O11" s="81">
        <f>SUM(O9:O10)</f>
        <v>629007370</v>
      </c>
      <c r="P11" s="81">
        <f t="shared" si="4"/>
        <v>6495555394</v>
      </c>
      <c r="Q11" s="96">
        <f t="shared" si="5"/>
        <v>0.20658773026362739</v>
      </c>
      <c r="R11" s="80">
        <f>SUM(R9:R10)</f>
        <v>6301978024</v>
      </c>
      <c r="S11" s="81">
        <f>SUM(S9:S10)</f>
        <v>416944915</v>
      </c>
      <c r="T11" s="81">
        <f t="shared" si="6"/>
        <v>6718922939</v>
      </c>
      <c r="U11" s="96">
        <f t="shared" si="7"/>
        <v>0.2122196667419928</v>
      </c>
      <c r="V11" s="80">
        <f>SUM(V9:V10)</f>
        <v>0</v>
      </c>
      <c r="W11" s="81">
        <f>SUM(W9:W10)</f>
        <v>0</v>
      </c>
      <c r="X11" s="81">
        <f t="shared" si="8"/>
        <v>0</v>
      </c>
      <c r="Y11" s="96">
        <f t="shared" si="9"/>
        <v>0</v>
      </c>
      <c r="Z11" s="80">
        <f t="shared" si="10"/>
        <v>18726953228</v>
      </c>
      <c r="AA11" s="81">
        <f t="shared" si="11"/>
        <v>1231855317</v>
      </c>
      <c r="AB11" s="81">
        <f t="shared" si="12"/>
        <v>19958808545</v>
      </c>
      <c r="AC11" s="96">
        <f t="shared" si="13"/>
        <v>0.6304063517980375</v>
      </c>
      <c r="AD11" s="80">
        <f>SUM(AD9:AD10)</f>
        <v>5867530887</v>
      </c>
      <c r="AE11" s="81">
        <f>SUM(AE9:AE10)</f>
        <v>516504910</v>
      </c>
      <c r="AF11" s="81">
        <f t="shared" si="14"/>
        <v>6384035797</v>
      </c>
      <c r="AG11" s="81">
        <f>SUM(AG9:AG10)</f>
        <v>29893167284</v>
      </c>
      <c r="AH11" s="81">
        <f>SUM(AH9:AH10)</f>
        <v>29581480453</v>
      </c>
      <c r="AI11" s="82">
        <f>SUM(AI9:AI10)</f>
        <v>21484066012</v>
      </c>
      <c r="AJ11" s="116">
        <f t="shared" si="15"/>
        <v>0.72626743770091462</v>
      </c>
      <c r="AK11" s="117">
        <f t="shared" si="16"/>
        <v>5.2456964943299766E-2</v>
      </c>
    </row>
    <row r="12" spans="1:37" x14ac:dyDescent="0.2">
      <c r="A12" s="55" t="s">
        <v>101</v>
      </c>
      <c r="B12" s="56" t="s">
        <v>102</v>
      </c>
      <c r="C12" s="57" t="s">
        <v>103</v>
      </c>
      <c r="D12" s="77">
        <v>545491207</v>
      </c>
      <c r="E12" s="78">
        <v>74151567</v>
      </c>
      <c r="F12" s="79">
        <f t="shared" si="0"/>
        <v>619642774</v>
      </c>
      <c r="G12" s="77">
        <v>653741983</v>
      </c>
      <c r="H12" s="78">
        <v>67328828</v>
      </c>
      <c r="I12" s="79">
        <f t="shared" si="1"/>
        <v>721070811</v>
      </c>
      <c r="J12" s="77">
        <v>143673438</v>
      </c>
      <c r="K12" s="78">
        <v>27760389</v>
      </c>
      <c r="L12" s="78">
        <f t="shared" si="2"/>
        <v>171433827</v>
      </c>
      <c r="M12" s="95">
        <f t="shared" si="3"/>
        <v>0.27666557925518548</v>
      </c>
      <c r="N12" s="77">
        <v>176231889</v>
      </c>
      <c r="O12" s="78">
        <v>20839428</v>
      </c>
      <c r="P12" s="78">
        <f t="shared" si="4"/>
        <v>197071317</v>
      </c>
      <c r="Q12" s="95">
        <f t="shared" si="5"/>
        <v>0.31804020843790232</v>
      </c>
      <c r="R12" s="77">
        <v>151527513</v>
      </c>
      <c r="S12" s="78">
        <v>-1378836</v>
      </c>
      <c r="T12" s="78">
        <f t="shared" si="6"/>
        <v>150148677</v>
      </c>
      <c r="U12" s="95">
        <f t="shared" si="7"/>
        <v>0.20823014149161004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471432840</v>
      </c>
      <c r="AA12" s="78">
        <f t="shared" si="11"/>
        <v>47220981</v>
      </c>
      <c r="AB12" s="78">
        <f t="shared" si="12"/>
        <v>518653821</v>
      </c>
      <c r="AC12" s="95">
        <f t="shared" si="13"/>
        <v>0.7192827848359542</v>
      </c>
      <c r="AD12" s="77">
        <v>130210916</v>
      </c>
      <c r="AE12" s="78">
        <v>10131037</v>
      </c>
      <c r="AF12" s="78">
        <f t="shared" si="14"/>
        <v>140341953</v>
      </c>
      <c r="AG12" s="78">
        <v>628348337</v>
      </c>
      <c r="AH12" s="78">
        <v>730978864</v>
      </c>
      <c r="AI12" s="79">
        <v>516020637</v>
      </c>
      <c r="AJ12" s="114">
        <f t="shared" si="15"/>
        <v>0.70593099529072023</v>
      </c>
      <c r="AK12" s="115">
        <f t="shared" si="16"/>
        <v>6.9877351642669616E-2</v>
      </c>
    </row>
    <row r="13" spans="1:37" x14ac:dyDescent="0.2">
      <c r="A13" s="55" t="s">
        <v>101</v>
      </c>
      <c r="B13" s="56" t="s">
        <v>104</v>
      </c>
      <c r="C13" s="57" t="s">
        <v>105</v>
      </c>
      <c r="D13" s="77">
        <v>375267618</v>
      </c>
      <c r="E13" s="78">
        <v>51354159</v>
      </c>
      <c r="F13" s="79">
        <f t="shared" si="0"/>
        <v>426621777</v>
      </c>
      <c r="G13" s="77">
        <v>377735618</v>
      </c>
      <c r="H13" s="78">
        <v>77566505</v>
      </c>
      <c r="I13" s="79">
        <f t="shared" si="1"/>
        <v>455302123</v>
      </c>
      <c r="J13" s="77">
        <v>32995619</v>
      </c>
      <c r="K13" s="78">
        <v>3980724</v>
      </c>
      <c r="L13" s="78">
        <f t="shared" si="2"/>
        <v>36976343</v>
      </c>
      <c r="M13" s="95">
        <f t="shared" si="3"/>
        <v>8.6672422725387499E-2</v>
      </c>
      <c r="N13" s="77">
        <v>46755852</v>
      </c>
      <c r="O13" s="78">
        <v>4378866</v>
      </c>
      <c r="P13" s="78">
        <f t="shared" si="4"/>
        <v>51134718</v>
      </c>
      <c r="Q13" s="95">
        <f t="shared" si="5"/>
        <v>0.11985960576035011</v>
      </c>
      <c r="R13" s="77">
        <v>25221392</v>
      </c>
      <c r="S13" s="78">
        <v>17271048</v>
      </c>
      <c r="T13" s="78">
        <f t="shared" si="6"/>
        <v>42492440</v>
      </c>
      <c r="U13" s="95">
        <f t="shared" si="7"/>
        <v>9.3328007609575769E-2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104972863</v>
      </c>
      <c r="AA13" s="78">
        <f t="shared" si="11"/>
        <v>25630638</v>
      </c>
      <c r="AB13" s="78">
        <f t="shared" si="12"/>
        <v>130603501</v>
      </c>
      <c r="AC13" s="95">
        <f t="shared" si="13"/>
        <v>0.28685019112023774</v>
      </c>
      <c r="AD13" s="77">
        <v>70022764</v>
      </c>
      <c r="AE13" s="78">
        <v>5962837</v>
      </c>
      <c r="AF13" s="78">
        <f t="shared" si="14"/>
        <v>75985601</v>
      </c>
      <c r="AG13" s="78">
        <v>407625497</v>
      </c>
      <c r="AH13" s="78">
        <v>417887891</v>
      </c>
      <c r="AI13" s="79">
        <v>206154423</v>
      </c>
      <c r="AJ13" s="114">
        <f t="shared" si="15"/>
        <v>0.49332471086126783</v>
      </c>
      <c r="AK13" s="115">
        <f t="shared" si="16"/>
        <v>-0.4407829978208635</v>
      </c>
    </row>
    <row r="14" spans="1:37" x14ac:dyDescent="0.2">
      <c r="A14" s="55" t="s">
        <v>101</v>
      </c>
      <c r="B14" s="56" t="s">
        <v>106</v>
      </c>
      <c r="C14" s="57" t="s">
        <v>107</v>
      </c>
      <c r="D14" s="77">
        <v>801476672</v>
      </c>
      <c r="E14" s="78">
        <v>74241102</v>
      </c>
      <c r="F14" s="79">
        <f t="shared" si="0"/>
        <v>875717774</v>
      </c>
      <c r="G14" s="77">
        <v>857932401</v>
      </c>
      <c r="H14" s="78">
        <v>74537102</v>
      </c>
      <c r="I14" s="79">
        <f t="shared" si="1"/>
        <v>932469503</v>
      </c>
      <c r="J14" s="77">
        <v>74886954</v>
      </c>
      <c r="K14" s="78">
        <v>4776140</v>
      </c>
      <c r="L14" s="78">
        <f t="shared" si="2"/>
        <v>79663094</v>
      </c>
      <c r="M14" s="95">
        <f t="shared" si="3"/>
        <v>9.0968913005070512E-2</v>
      </c>
      <c r="N14" s="77">
        <v>134784346</v>
      </c>
      <c r="O14" s="78">
        <v>16521980</v>
      </c>
      <c r="P14" s="78">
        <f t="shared" si="4"/>
        <v>151306326</v>
      </c>
      <c r="Q14" s="95">
        <f t="shared" si="5"/>
        <v>0.17277978190265669</v>
      </c>
      <c r="R14" s="77">
        <v>118023628</v>
      </c>
      <c r="S14" s="78">
        <v>14357592</v>
      </c>
      <c r="T14" s="78">
        <f t="shared" si="6"/>
        <v>132381220</v>
      </c>
      <c r="U14" s="95">
        <f t="shared" si="7"/>
        <v>0.14196841781323116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327694928</v>
      </c>
      <c r="AA14" s="78">
        <f t="shared" si="11"/>
        <v>35655712</v>
      </c>
      <c r="AB14" s="78">
        <f t="shared" si="12"/>
        <v>363350640</v>
      </c>
      <c r="AC14" s="95">
        <f t="shared" si="13"/>
        <v>0.38966490467624443</v>
      </c>
      <c r="AD14" s="77">
        <v>181479821</v>
      </c>
      <c r="AE14" s="78">
        <v>24784836</v>
      </c>
      <c r="AF14" s="78">
        <f t="shared" si="14"/>
        <v>206264657</v>
      </c>
      <c r="AG14" s="78">
        <v>752281151</v>
      </c>
      <c r="AH14" s="78">
        <v>827024767</v>
      </c>
      <c r="AI14" s="79">
        <v>389772871</v>
      </c>
      <c r="AJ14" s="114">
        <f t="shared" si="15"/>
        <v>0.47129528226087575</v>
      </c>
      <c r="AK14" s="115">
        <f t="shared" si="16"/>
        <v>-0.35819726983086586</v>
      </c>
    </row>
    <row r="15" spans="1:37" x14ac:dyDescent="0.2">
      <c r="A15" s="55" t="s">
        <v>101</v>
      </c>
      <c r="B15" s="56" t="s">
        <v>108</v>
      </c>
      <c r="C15" s="57" t="s">
        <v>109</v>
      </c>
      <c r="D15" s="77">
        <v>689437978</v>
      </c>
      <c r="E15" s="78">
        <v>140494313</v>
      </c>
      <c r="F15" s="79">
        <f t="shared" si="0"/>
        <v>829932291</v>
      </c>
      <c r="G15" s="77">
        <v>740777777</v>
      </c>
      <c r="H15" s="78">
        <v>215175108</v>
      </c>
      <c r="I15" s="79">
        <f t="shared" si="1"/>
        <v>955952885</v>
      </c>
      <c r="J15" s="77">
        <v>145057837</v>
      </c>
      <c r="K15" s="78">
        <v>44463456</v>
      </c>
      <c r="L15" s="78">
        <f t="shared" si="2"/>
        <v>189521293</v>
      </c>
      <c r="M15" s="95">
        <f t="shared" si="3"/>
        <v>0.22835753597638966</v>
      </c>
      <c r="N15" s="77">
        <v>172465612</v>
      </c>
      <c r="O15" s="78">
        <v>36206863</v>
      </c>
      <c r="P15" s="78">
        <f t="shared" si="4"/>
        <v>208672475</v>
      </c>
      <c r="Q15" s="95">
        <f t="shared" si="5"/>
        <v>0.25143313166977377</v>
      </c>
      <c r="R15" s="77">
        <v>141767926</v>
      </c>
      <c r="S15" s="78">
        <v>41986598</v>
      </c>
      <c r="T15" s="78">
        <f t="shared" si="6"/>
        <v>183754524</v>
      </c>
      <c r="U15" s="95">
        <f t="shared" si="7"/>
        <v>0.19222131852240815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459291375</v>
      </c>
      <c r="AA15" s="78">
        <f t="shared" si="11"/>
        <v>122656917</v>
      </c>
      <c r="AB15" s="78">
        <f t="shared" si="12"/>
        <v>581948292</v>
      </c>
      <c r="AC15" s="95">
        <f t="shared" si="13"/>
        <v>0.60876252494389405</v>
      </c>
      <c r="AD15" s="77">
        <v>142419342</v>
      </c>
      <c r="AE15" s="78">
        <v>22170192</v>
      </c>
      <c r="AF15" s="78">
        <f t="shared" si="14"/>
        <v>164589534</v>
      </c>
      <c r="AG15" s="78">
        <v>640699154</v>
      </c>
      <c r="AH15" s="78">
        <v>874620707</v>
      </c>
      <c r="AI15" s="79">
        <v>518569402</v>
      </c>
      <c r="AJ15" s="114">
        <f t="shared" si="15"/>
        <v>0.59290775744233548</v>
      </c>
      <c r="AK15" s="115">
        <f t="shared" si="16"/>
        <v>0.11644112194885969</v>
      </c>
    </row>
    <row r="16" spans="1:37" x14ac:dyDescent="0.2">
      <c r="A16" s="55" t="s">
        <v>101</v>
      </c>
      <c r="B16" s="56" t="s">
        <v>110</v>
      </c>
      <c r="C16" s="57" t="s">
        <v>111</v>
      </c>
      <c r="D16" s="77">
        <v>235908703</v>
      </c>
      <c r="E16" s="78">
        <v>63042550</v>
      </c>
      <c r="F16" s="79">
        <f t="shared" si="0"/>
        <v>298951253</v>
      </c>
      <c r="G16" s="77">
        <v>247764525</v>
      </c>
      <c r="H16" s="78">
        <v>63472985</v>
      </c>
      <c r="I16" s="79">
        <f t="shared" si="1"/>
        <v>311237510</v>
      </c>
      <c r="J16" s="77">
        <v>61348045</v>
      </c>
      <c r="K16" s="78">
        <v>63382322</v>
      </c>
      <c r="L16" s="78">
        <f t="shared" si="2"/>
        <v>124730367</v>
      </c>
      <c r="M16" s="95">
        <f t="shared" si="3"/>
        <v>0.41722643992396979</v>
      </c>
      <c r="N16" s="77">
        <v>43304474</v>
      </c>
      <c r="O16" s="78">
        <v>6035336</v>
      </c>
      <c r="P16" s="78">
        <f t="shared" si="4"/>
        <v>49339810</v>
      </c>
      <c r="Q16" s="95">
        <f t="shared" si="5"/>
        <v>0.16504299448445531</v>
      </c>
      <c r="R16" s="77">
        <v>55805510</v>
      </c>
      <c r="S16" s="78">
        <v>8429481</v>
      </c>
      <c r="T16" s="78">
        <f t="shared" si="6"/>
        <v>64234991</v>
      </c>
      <c r="U16" s="95">
        <f t="shared" si="7"/>
        <v>0.20638576307849268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160458029</v>
      </c>
      <c r="AA16" s="78">
        <f t="shared" si="11"/>
        <v>77847139</v>
      </c>
      <c r="AB16" s="78">
        <f t="shared" si="12"/>
        <v>238305168</v>
      </c>
      <c r="AC16" s="95">
        <f t="shared" si="13"/>
        <v>0.76566981916800447</v>
      </c>
      <c r="AD16" s="77">
        <v>25301672</v>
      </c>
      <c r="AE16" s="78">
        <v>2476247</v>
      </c>
      <c r="AF16" s="78">
        <f t="shared" si="14"/>
        <v>27777919</v>
      </c>
      <c r="AG16" s="78">
        <v>305122808</v>
      </c>
      <c r="AH16" s="78">
        <v>347310715</v>
      </c>
      <c r="AI16" s="79">
        <v>192910370</v>
      </c>
      <c r="AJ16" s="114">
        <f t="shared" si="15"/>
        <v>0.55544030652783061</v>
      </c>
      <c r="AK16" s="115">
        <f t="shared" si="16"/>
        <v>1.3124479195147774</v>
      </c>
    </row>
    <row r="17" spans="1:37" x14ac:dyDescent="0.2">
      <c r="A17" s="55" t="s">
        <v>101</v>
      </c>
      <c r="B17" s="56" t="s">
        <v>112</v>
      </c>
      <c r="C17" s="57" t="s">
        <v>113</v>
      </c>
      <c r="D17" s="77">
        <v>1505473715</v>
      </c>
      <c r="E17" s="78">
        <v>150361636</v>
      </c>
      <c r="F17" s="79">
        <f t="shared" si="0"/>
        <v>1655835351</v>
      </c>
      <c r="G17" s="77">
        <v>1460993058</v>
      </c>
      <c r="H17" s="78">
        <v>282894145</v>
      </c>
      <c r="I17" s="79">
        <f t="shared" si="1"/>
        <v>1743887203</v>
      </c>
      <c r="J17" s="77">
        <v>316088700</v>
      </c>
      <c r="K17" s="78">
        <v>12684078</v>
      </c>
      <c r="L17" s="78">
        <f t="shared" si="2"/>
        <v>328772778</v>
      </c>
      <c r="M17" s="95">
        <f t="shared" si="3"/>
        <v>0.19855402760995891</v>
      </c>
      <c r="N17" s="77">
        <v>325603685</v>
      </c>
      <c r="O17" s="78">
        <v>82266419</v>
      </c>
      <c r="P17" s="78">
        <f t="shared" si="4"/>
        <v>407870104</v>
      </c>
      <c r="Q17" s="95">
        <f t="shared" si="5"/>
        <v>0.24632286280980603</v>
      </c>
      <c r="R17" s="77">
        <v>483778778</v>
      </c>
      <c r="S17" s="78">
        <v>24300428</v>
      </c>
      <c r="T17" s="78">
        <f t="shared" si="6"/>
        <v>508079206</v>
      </c>
      <c r="U17" s="95">
        <f t="shared" si="7"/>
        <v>0.29134866356376377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1125471163</v>
      </c>
      <c r="AA17" s="78">
        <f t="shared" si="11"/>
        <v>119250925</v>
      </c>
      <c r="AB17" s="78">
        <f t="shared" si="12"/>
        <v>1244722088</v>
      </c>
      <c r="AC17" s="95">
        <f t="shared" si="13"/>
        <v>0.71376295775249177</v>
      </c>
      <c r="AD17" s="77">
        <v>270487783</v>
      </c>
      <c r="AE17" s="78">
        <v>20413034</v>
      </c>
      <c r="AF17" s="78">
        <f t="shared" si="14"/>
        <v>290900817</v>
      </c>
      <c r="AG17" s="78">
        <v>1347659271</v>
      </c>
      <c r="AH17" s="78">
        <v>1567951602</v>
      </c>
      <c r="AI17" s="79">
        <v>900425797</v>
      </c>
      <c r="AJ17" s="114">
        <f t="shared" si="15"/>
        <v>0.57426887146992434</v>
      </c>
      <c r="AK17" s="115">
        <f t="shared" si="16"/>
        <v>0.74657194586015896</v>
      </c>
    </row>
    <row r="18" spans="1:37" x14ac:dyDescent="0.2">
      <c r="A18" s="55" t="s">
        <v>101</v>
      </c>
      <c r="B18" s="56" t="s">
        <v>114</v>
      </c>
      <c r="C18" s="57" t="s">
        <v>115</v>
      </c>
      <c r="D18" s="77">
        <v>244269746</v>
      </c>
      <c r="E18" s="78">
        <v>39475122</v>
      </c>
      <c r="F18" s="79">
        <f t="shared" si="0"/>
        <v>283744868</v>
      </c>
      <c r="G18" s="77">
        <v>243005502</v>
      </c>
      <c r="H18" s="78">
        <v>51578610</v>
      </c>
      <c r="I18" s="79">
        <f t="shared" si="1"/>
        <v>294584112</v>
      </c>
      <c r="J18" s="77">
        <v>9569808</v>
      </c>
      <c r="K18" s="78">
        <v>25330129</v>
      </c>
      <c r="L18" s="78">
        <f t="shared" si="2"/>
        <v>34899937</v>
      </c>
      <c r="M18" s="95">
        <f t="shared" si="3"/>
        <v>0.12299759726403228</v>
      </c>
      <c r="N18" s="77">
        <v>59865187</v>
      </c>
      <c r="O18" s="78">
        <v>5270193</v>
      </c>
      <c r="P18" s="78">
        <f t="shared" si="4"/>
        <v>65135380</v>
      </c>
      <c r="Q18" s="95">
        <f t="shared" si="5"/>
        <v>0.22955615183144035</v>
      </c>
      <c r="R18" s="77">
        <v>61000043</v>
      </c>
      <c r="S18" s="78">
        <v>9095940</v>
      </c>
      <c r="T18" s="78">
        <f t="shared" si="6"/>
        <v>70095983</v>
      </c>
      <c r="U18" s="95">
        <f t="shared" si="7"/>
        <v>0.23794895971850646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130435038</v>
      </c>
      <c r="AA18" s="78">
        <f t="shared" si="11"/>
        <v>39696262</v>
      </c>
      <c r="AB18" s="78">
        <f t="shared" si="12"/>
        <v>170131300</v>
      </c>
      <c r="AC18" s="95">
        <f t="shared" si="13"/>
        <v>0.57753046776670702</v>
      </c>
      <c r="AD18" s="77">
        <v>67020383</v>
      </c>
      <c r="AE18" s="78">
        <v>12500362</v>
      </c>
      <c r="AF18" s="78">
        <f t="shared" si="14"/>
        <v>79520745</v>
      </c>
      <c r="AG18" s="78">
        <v>283100873</v>
      </c>
      <c r="AH18" s="78">
        <v>310952118</v>
      </c>
      <c r="AI18" s="79">
        <v>200038033</v>
      </c>
      <c r="AJ18" s="114">
        <f t="shared" si="15"/>
        <v>0.64330815395828889</v>
      </c>
      <c r="AK18" s="115">
        <f t="shared" si="16"/>
        <v>-0.11851953851790498</v>
      </c>
    </row>
    <row r="19" spans="1:37" x14ac:dyDescent="0.2">
      <c r="A19" s="55" t="s">
        <v>116</v>
      </c>
      <c r="B19" s="56" t="s">
        <v>117</v>
      </c>
      <c r="C19" s="57" t="s">
        <v>118</v>
      </c>
      <c r="D19" s="77">
        <v>248694778</v>
      </c>
      <c r="E19" s="78">
        <v>9670400</v>
      </c>
      <c r="F19" s="79">
        <f t="shared" si="0"/>
        <v>258365178</v>
      </c>
      <c r="G19" s="77">
        <v>414822028</v>
      </c>
      <c r="H19" s="78">
        <v>10625400</v>
      </c>
      <c r="I19" s="79">
        <f t="shared" si="1"/>
        <v>425447428</v>
      </c>
      <c r="J19" s="77">
        <v>47677760</v>
      </c>
      <c r="K19" s="78">
        <v>1492085</v>
      </c>
      <c r="L19" s="78">
        <f t="shared" si="2"/>
        <v>49169845</v>
      </c>
      <c r="M19" s="95">
        <f t="shared" si="3"/>
        <v>0.19031142424309208</v>
      </c>
      <c r="N19" s="77">
        <v>75111512</v>
      </c>
      <c r="O19" s="78">
        <v>135300</v>
      </c>
      <c r="P19" s="78">
        <f t="shared" si="4"/>
        <v>75246812</v>
      </c>
      <c r="Q19" s="95">
        <f t="shared" si="5"/>
        <v>0.29124208061815515</v>
      </c>
      <c r="R19" s="77">
        <v>72374371</v>
      </c>
      <c r="S19" s="78">
        <v>31145</v>
      </c>
      <c r="T19" s="78">
        <f t="shared" si="6"/>
        <v>72405516</v>
      </c>
      <c r="U19" s="95">
        <f t="shared" si="7"/>
        <v>0.17018675219256468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195163643</v>
      </c>
      <c r="AA19" s="78">
        <f t="shared" si="11"/>
        <v>1658530</v>
      </c>
      <c r="AB19" s="78">
        <f t="shared" si="12"/>
        <v>196822173</v>
      </c>
      <c r="AC19" s="95">
        <f t="shared" si="13"/>
        <v>0.46262395785361288</v>
      </c>
      <c r="AD19" s="77">
        <v>35008091</v>
      </c>
      <c r="AE19" s="78">
        <v>1528784</v>
      </c>
      <c r="AF19" s="78">
        <f t="shared" si="14"/>
        <v>36536875</v>
      </c>
      <c r="AG19" s="78">
        <v>191003828</v>
      </c>
      <c r="AH19" s="78">
        <v>291018104</v>
      </c>
      <c r="AI19" s="79">
        <v>101384204</v>
      </c>
      <c r="AJ19" s="114">
        <f t="shared" si="15"/>
        <v>0.34837765282121419</v>
      </c>
      <c r="AK19" s="115">
        <f t="shared" si="16"/>
        <v>0.9817106963855009</v>
      </c>
    </row>
    <row r="20" spans="1:37" ht="16.5" x14ac:dyDescent="0.3">
      <c r="A20" s="58" t="s">
        <v>0</v>
      </c>
      <c r="B20" s="59" t="s">
        <v>119</v>
      </c>
      <c r="C20" s="60" t="s">
        <v>0</v>
      </c>
      <c r="D20" s="80">
        <f>SUM(D12:D19)</f>
        <v>4646020417</v>
      </c>
      <c r="E20" s="81">
        <f>SUM(E12:E19)</f>
        <v>602790849</v>
      </c>
      <c r="F20" s="82">
        <f t="shared" si="0"/>
        <v>5248811266</v>
      </c>
      <c r="G20" s="80">
        <f>SUM(G12:G19)</f>
        <v>4996772892</v>
      </c>
      <c r="H20" s="81">
        <f>SUM(H12:H19)</f>
        <v>843178683</v>
      </c>
      <c r="I20" s="82">
        <f t="shared" si="1"/>
        <v>5839951575</v>
      </c>
      <c r="J20" s="80">
        <f>SUM(J12:J19)</f>
        <v>831298161</v>
      </c>
      <c r="K20" s="81">
        <f>SUM(K12:K19)</f>
        <v>183869323</v>
      </c>
      <c r="L20" s="81">
        <f t="shared" si="2"/>
        <v>1015167484</v>
      </c>
      <c r="M20" s="96">
        <f t="shared" si="3"/>
        <v>0.19340902778804545</v>
      </c>
      <c r="N20" s="80">
        <f>SUM(N12:N19)</f>
        <v>1034122557</v>
      </c>
      <c r="O20" s="81">
        <f>SUM(O12:O19)</f>
        <v>171654385</v>
      </c>
      <c r="P20" s="81">
        <f t="shared" si="4"/>
        <v>1205776942</v>
      </c>
      <c r="Q20" s="96">
        <f t="shared" si="5"/>
        <v>0.22972381381106416</v>
      </c>
      <c r="R20" s="80">
        <f>SUM(R12:R19)</f>
        <v>1109499161</v>
      </c>
      <c r="S20" s="81">
        <f>SUM(S12:S19)</f>
        <v>114093396</v>
      </c>
      <c r="T20" s="81">
        <f t="shared" si="6"/>
        <v>1223592557</v>
      </c>
      <c r="U20" s="96">
        <f t="shared" si="7"/>
        <v>0.2095210107970801</v>
      </c>
      <c r="V20" s="80">
        <f>SUM(V12:V19)</f>
        <v>0</v>
      </c>
      <c r="W20" s="81">
        <f>SUM(W12:W19)</f>
        <v>0</v>
      </c>
      <c r="X20" s="81">
        <f t="shared" si="8"/>
        <v>0</v>
      </c>
      <c r="Y20" s="96">
        <f t="shared" si="9"/>
        <v>0</v>
      </c>
      <c r="Z20" s="80">
        <f t="shared" si="10"/>
        <v>2974919879</v>
      </c>
      <c r="AA20" s="81">
        <f t="shared" si="11"/>
        <v>469617104</v>
      </c>
      <c r="AB20" s="81">
        <f t="shared" si="12"/>
        <v>3444536983</v>
      </c>
      <c r="AC20" s="96">
        <f t="shared" si="13"/>
        <v>0.58982286732403255</v>
      </c>
      <c r="AD20" s="80">
        <f>SUM(AD12:AD19)</f>
        <v>921950772</v>
      </c>
      <c r="AE20" s="81">
        <f>SUM(AE12:AE19)</f>
        <v>99967329</v>
      </c>
      <c r="AF20" s="81">
        <f t="shared" si="14"/>
        <v>1021918101</v>
      </c>
      <c r="AG20" s="81">
        <f>SUM(AG12:AG19)</f>
        <v>4555840919</v>
      </c>
      <c r="AH20" s="81">
        <f>SUM(AH12:AH19)</f>
        <v>5367744768</v>
      </c>
      <c r="AI20" s="82">
        <f>SUM(AI12:AI19)</f>
        <v>3025275737</v>
      </c>
      <c r="AJ20" s="116">
        <f t="shared" si="15"/>
        <v>0.56360275455630604</v>
      </c>
      <c r="AK20" s="117">
        <f t="shared" si="16"/>
        <v>0.19734894195792307</v>
      </c>
    </row>
    <row r="21" spans="1:37" x14ac:dyDescent="0.2">
      <c r="A21" s="55" t="s">
        <v>101</v>
      </c>
      <c r="B21" s="56" t="s">
        <v>120</v>
      </c>
      <c r="C21" s="57" t="s">
        <v>121</v>
      </c>
      <c r="D21" s="77">
        <v>434859562</v>
      </c>
      <c r="E21" s="78">
        <v>101616899</v>
      </c>
      <c r="F21" s="79">
        <f t="shared" si="0"/>
        <v>536476461</v>
      </c>
      <c r="G21" s="77">
        <v>500540695</v>
      </c>
      <c r="H21" s="78">
        <v>115553083</v>
      </c>
      <c r="I21" s="79">
        <f t="shared" si="1"/>
        <v>616093778</v>
      </c>
      <c r="J21" s="77">
        <v>27154324</v>
      </c>
      <c r="K21" s="78">
        <v>20332534</v>
      </c>
      <c r="L21" s="78">
        <f t="shared" si="2"/>
        <v>47486858</v>
      </c>
      <c r="M21" s="95">
        <f t="shared" si="3"/>
        <v>8.8516200527202632E-2</v>
      </c>
      <c r="N21" s="77">
        <v>55796106</v>
      </c>
      <c r="O21" s="78">
        <v>29228264</v>
      </c>
      <c r="P21" s="78">
        <f t="shared" si="4"/>
        <v>85024370</v>
      </c>
      <c r="Q21" s="95">
        <f t="shared" si="5"/>
        <v>0.15848667403135139</v>
      </c>
      <c r="R21" s="77">
        <v>51588296</v>
      </c>
      <c r="S21" s="78">
        <v>15057227</v>
      </c>
      <c r="T21" s="78">
        <f t="shared" si="6"/>
        <v>66645523</v>
      </c>
      <c r="U21" s="95">
        <f t="shared" si="7"/>
        <v>0.10817431595616601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134538726</v>
      </c>
      <c r="AA21" s="78">
        <f t="shared" si="11"/>
        <v>64618025</v>
      </c>
      <c r="AB21" s="78">
        <f t="shared" si="12"/>
        <v>199156751</v>
      </c>
      <c r="AC21" s="95">
        <f t="shared" si="13"/>
        <v>0.32325720225014187</v>
      </c>
      <c r="AD21" s="77">
        <v>34128446</v>
      </c>
      <c r="AE21" s="78">
        <v>26759068</v>
      </c>
      <c r="AF21" s="78">
        <f t="shared" si="14"/>
        <v>60887514</v>
      </c>
      <c r="AG21" s="78">
        <v>455180653</v>
      </c>
      <c r="AH21" s="78">
        <v>504614204</v>
      </c>
      <c r="AI21" s="79">
        <v>183430403</v>
      </c>
      <c r="AJ21" s="114">
        <f t="shared" si="15"/>
        <v>0.36350622227035051</v>
      </c>
      <c r="AK21" s="115">
        <f t="shared" si="16"/>
        <v>9.4567976613398885E-2</v>
      </c>
    </row>
    <row r="22" spans="1:37" x14ac:dyDescent="0.2">
      <c r="A22" s="55" t="s">
        <v>101</v>
      </c>
      <c r="B22" s="56" t="s">
        <v>122</v>
      </c>
      <c r="C22" s="57" t="s">
        <v>123</v>
      </c>
      <c r="D22" s="77">
        <v>718903432</v>
      </c>
      <c r="E22" s="78">
        <v>294848472</v>
      </c>
      <c r="F22" s="79">
        <f t="shared" si="0"/>
        <v>1013751904</v>
      </c>
      <c r="G22" s="77">
        <v>841948245</v>
      </c>
      <c r="H22" s="78">
        <v>309473212</v>
      </c>
      <c r="I22" s="79">
        <f t="shared" si="1"/>
        <v>1151421457</v>
      </c>
      <c r="J22" s="77">
        <v>82299209</v>
      </c>
      <c r="K22" s="78">
        <v>77215090</v>
      </c>
      <c r="L22" s="78">
        <f t="shared" si="2"/>
        <v>159514299</v>
      </c>
      <c r="M22" s="95">
        <f t="shared" si="3"/>
        <v>0.15735043097882062</v>
      </c>
      <c r="N22" s="77">
        <v>134756247</v>
      </c>
      <c r="O22" s="78">
        <v>58477074</v>
      </c>
      <c r="P22" s="78">
        <f t="shared" si="4"/>
        <v>193233321</v>
      </c>
      <c r="Q22" s="95">
        <f t="shared" si="5"/>
        <v>0.19061204249042771</v>
      </c>
      <c r="R22" s="77">
        <v>122011308</v>
      </c>
      <c r="S22" s="78">
        <v>87015713</v>
      </c>
      <c r="T22" s="78">
        <f t="shared" si="6"/>
        <v>209027021</v>
      </c>
      <c r="U22" s="95">
        <f t="shared" si="7"/>
        <v>0.18153823669798086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339066764</v>
      </c>
      <c r="AA22" s="78">
        <f t="shared" si="11"/>
        <v>222707877</v>
      </c>
      <c r="AB22" s="78">
        <f t="shared" si="12"/>
        <v>561774641</v>
      </c>
      <c r="AC22" s="95">
        <f t="shared" si="13"/>
        <v>0.48789662341684154</v>
      </c>
      <c r="AD22" s="77">
        <v>96335558</v>
      </c>
      <c r="AE22" s="78">
        <v>37132774</v>
      </c>
      <c r="AF22" s="78">
        <f t="shared" si="14"/>
        <v>133468332</v>
      </c>
      <c r="AG22" s="78">
        <v>768538695</v>
      </c>
      <c r="AH22" s="78">
        <v>1014397122</v>
      </c>
      <c r="AI22" s="79">
        <v>407694519</v>
      </c>
      <c r="AJ22" s="114">
        <f t="shared" si="15"/>
        <v>0.4019081976456948</v>
      </c>
      <c r="AK22" s="115">
        <f t="shared" si="16"/>
        <v>0.56611697971920405</v>
      </c>
    </row>
    <row r="23" spans="1:37" x14ac:dyDescent="0.2">
      <c r="A23" s="55" t="s">
        <v>101</v>
      </c>
      <c r="B23" s="56" t="s">
        <v>124</v>
      </c>
      <c r="C23" s="57" t="s">
        <v>125</v>
      </c>
      <c r="D23" s="77">
        <v>125679582</v>
      </c>
      <c r="E23" s="78">
        <v>56745910</v>
      </c>
      <c r="F23" s="79">
        <f t="shared" si="0"/>
        <v>182425492</v>
      </c>
      <c r="G23" s="77">
        <v>128337470</v>
      </c>
      <c r="H23" s="78">
        <v>77723686</v>
      </c>
      <c r="I23" s="79">
        <f t="shared" si="1"/>
        <v>206061156</v>
      </c>
      <c r="J23" s="77">
        <v>30393960</v>
      </c>
      <c r="K23" s="78">
        <v>12304521</v>
      </c>
      <c r="L23" s="78">
        <f t="shared" si="2"/>
        <v>42698481</v>
      </c>
      <c r="M23" s="95">
        <f t="shared" si="3"/>
        <v>0.23405983742666842</v>
      </c>
      <c r="N23" s="77">
        <v>30028791</v>
      </c>
      <c r="O23" s="78">
        <v>15214164</v>
      </c>
      <c r="P23" s="78">
        <f t="shared" si="4"/>
        <v>45242955</v>
      </c>
      <c r="Q23" s="95">
        <f t="shared" si="5"/>
        <v>0.24800785517410034</v>
      </c>
      <c r="R23" s="77">
        <v>26523170</v>
      </c>
      <c r="S23" s="78">
        <v>3956872</v>
      </c>
      <c r="T23" s="78">
        <f t="shared" si="6"/>
        <v>30480042</v>
      </c>
      <c r="U23" s="95">
        <f t="shared" si="7"/>
        <v>0.14791745611676566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86945921</v>
      </c>
      <c r="AA23" s="78">
        <f t="shared" si="11"/>
        <v>31475557</v>
      </c>
      <c r="AB23" s="78">
        <f t="shared" si="12"/>
        <v>118421478</v>
      </c>
      <c r="AC23" s="95">
        <f t="shared" si="13"/>
        <v>0.5746909330160217</v>
      </c>
      <c r="AD23" s="77">
        <v>26162405</v>
      </c>
      <c r="AE23" s="78">
        <v>7030427</v>
      </c>
      <c r="AF23" s="78">
        <f t="shared" si="14"/>
        <v>33192832</v>
      </c>
      <c r="AG23" s="78">
        <v>233301473</v>
      </c>
      <c r="AH23" s="78">
        <v>237117630</v>
      </c>
      <c r="AI23" s="79">
        <v>97944390</v>
      </c>
      <c r="AJ23" s="114">
        <f t="shared" si="15"/>
        <v>0.41306245343292275</v>
      </c>
      <c r="AK23" s="115">
        <f t="shared" si="16"/>
        <v>-8.172818757977629E-2</v>
      </c>
    </row>
    <row r="24" spans="1:37" x14ac:dyDescent="0.2">
      <c r="A24" s="55" t="s">
        <v>101</v>
      </c>
      <c r="B24" s="56" t="s">
        <v>126</v>
      </c>
      <c r="C24" s="57" t="s">
        <v>127</v>
      </c>
      <c r="D24" s="77">
        <v>308577094</v>
      </c>
      <c r="E24" s="78">
        <v>62147850</v>
      </c>
      <c r="F24" s="79">
        <f t="shared" si="0"/>
        <v>370724944</v>
      </c>
      <c r="G24" s="77">
        <v>298302791</v>
      </c>
      <c r="H24" s="78">
        <v>140846352</v>
      </c>
      <c r="I24" s="79">
        <f t="shared" si="1"/>
        <v>439149143</v>
      </c>
      <c r="J24" s="77">
        <v>63128283</v>
      </c>
      <c r="K24" s="78">
        <v>-736936381</v>
      </c>
      <c r="L24" s="78">
        <f t="shared" si="2"/>
        <v>-673808098</v>
      </c>
      <c r="M24" s="95">
        <f t="shared" si="3"/>
        <v>-1.8175418430975607</v>
      </c>
      <c r="N24" s="77">
        <v>30740060</v>
      </c>
      <c r="O24" s="78">
        <v>23945340</v>
      </c>
      <c r="P24" s="78">
        <f t="shared" si="4"/>
        <v>54685400</v>
      </c>
      <c r="Q24" s="95">
        <f t="shared" si="5"/>
        <v>0.14750936208921511</v>
      </c>
      <c r="R24" s="77">
        <v>9691232</v>
      </c>
      <c r="S24" s="78">
        <v>10993857</v>
      </c>
      <c r="T24" s="78">
        <f t="shared" si="6"/>
        <v>20685089</v>
      </c>
      <c r="U24" s="95">
        <f t="shared" si="7"/>
        <v>4.710265141061655E-2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103559575</v>
      </c>
      <c r="AA24" s="78">
        <f t="shared" si="11"/>
        <v>-701997184</v>
      </c>
      <c r="AB24" s="78">
        <f t="shared" si="12"/>
        <v>-598437609</v>
      </c>
      <c r="AC24" s="95">
        <f t="shared" si="13"/>
        <v>-1.362720657751574</v>
      </c>
      <c r="AD24" s="77">
        <v>40175088</v>
      </c>
      <c r="AE24" s="78">
        <v>6830488</v>
      </c>
      <c r="AF24" s="78">
        <f t="shared" si="14"/>
        <v>47005576</v>
      </c>
      <c r="AG24" s="78">
        <v>339415254</v>
      </c>
      <c r="AH24" s="78">
        <v>375290840</v>
      </c>
      <c r="AI24" s="79">
        <v>186670513</v>
      </c>
      <c r="AJ24" s="114">
        <f t="shared" si="15"/>
        <v>0.49740226273574917</v>
      </c>
      <c r="AK24" s="115">
        <f t="shared" si="16"/>
        <v>-0.55994393090726091</v>
      </c>
    </row>
    <row r="25" spans="1:37" x14ac:dyDescent="0.2">
      <c r="A25" s="55" t="s">
        <v>101</v>
      </c>
      <c r="B25" s="56" t="s">
        <v>128</v>
      </c>
      <c r="C25" s="57" t="s">
        <v>129</v>
      </c>
      <c r="D25" s="77">
        <v>201282852</v>
      </c>
      <c r="E25" s="78">
        <v>43301747</v>
      </c>
      <c r="F25" s="79">
        <f t="shared" si="0"/>
        <v>244584599</v>
      </c>
      <c r="G25" s="77">
        <v>219255374</v>
      </c>
      <c r="H25" s="78">
        <v>38830493</v>
      </c>
      <c r="I25" s="79">
        <f t="shared" si="1"/>
        <v>258085867</v>
      </c>
      <c r="J25" s="77">
        <v>55284900</v>
      </c>
      <c r="K25" s="78">
        <v>672607381</v>
      </c>
      <c r="L25" s="78">
        <f t="shared" si="2"/>
        <v>727892281</v>
      </c>
      <c r="M25" s="95">
        <f t="shared" si="3"/>
        <v>2.9760348115786308</v>
      </c>
      <c r="N25" s="77">
        <v>66329666</v>
      </c>
      <c r="O25" s="78">
        <v>12907998</v>
      </c>
      <c r="P25" s="78">
        <f t="shared" si="4"/>
        <v>79237664</v>
      </c>
      <c r="Q25" s="95">
        <f t="shared" si="5"/>
        <v>0.32396832966576117</v>
      </c>
      <c r="R25" s="77">
        <v>48024571</v>
      </c>
      <c r="S25" s="78">
        <v>8653298</v>
      </c>
      <c r="T25" s="78">
        <f t="shared" si="6"/>
        <v>56677869</v>
      </c>
      <c r="U25" s="95">
        <f t="shared" si="7"/>
        <v>0.21960857314205431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169639137</v>
      </c>
      <c r="AA25" s="78">
        <f t="shared" si="11"/>
        <v>694168677</v>
      </c>
      <c r="AB25" s="78">
        <f t="shared" si="12"/>
        <v>863807814</v>
      </c>
      <c r="AC25" s="95">
        <f t="shared" si="13"/>
        <v>3.3469783682498195</v>
      </c>
      <c r="AD25" s="77">
        <v>42398268</v>
      </c>
      <c r="AE25" s="78">
        <v>5453914</v>
      </c>
      <c r="AF25" s="78">
        <f t="shared" si="14"/>
        <v>47852182</v>
      </c>
      <c r="AG25" s="78">
        <v>236154156</v>
      </c>
      <c r="AH25" s="78">
        <v>255213290</v>
      </c>
      <c r="AI25" s="79">
        <v>151277440</v>
      </c>
      <c r="AJ25" s="114">
        <f t="shared" si="15"/>
        <v>0.59274906882788114</v>
      </c>
      <c r="AK25" s="115">
        <f t="shared" si="16"/>
        <v>0.18443645892678417</v>
      </c>
    </row>
    <row r="26" spans="1:37" x14ac:dyDescent="0.2">
      <c r="A26" s="55" t="s">
        <v>101</v>
      </c>
      <c r="B26" s="56" t="s">
        <v>130</v>
      </c>
      <c r="C26" s="57" t="s">
        <v>131</v>
      </c>
      <c r="D26" s="77">
        <v>569190481</v>
      </c>
      <c r="E26" s="78">
        <v>47526334</v>
      </c>
      <c r="F26" s="79">
        <f t="shared" si="0"/>
        <v>616716815</v>
      </c>
      <c r="G26" s="77">
        <v>545385770</v>
      </c>
      <c r="H26" s="78">
        <v>74808941</v>
      </c>
      <c r="I26" s="79">
        <f t="shared" si="1"/>
        <v>620194711</v>
      </c>
      <c r="J26" s="77">
        <v>255654045</v>
      </c>
      <c r="K26" s="78">
        <v>14337821</v>
      </c>
      <c r="L26" s="78">
        <f t="shared" si="2"/>
        <v>269991866</v>
      </c>
      <c r="M26" s="95">
        <f t="shared" si="3"/>
        <v>0.43778904585243067</v>
      </c>
      <c r="N26" s="77">
        <v>142502435</v>
      </c>
      <c r="O26" s="78">
        <v>14312083</v>
      </c>
      <c r="P26" s="78">
        <f t="shared" si="4"/>
        <v>156814518</v>
      </c>
      <c r="Q26" s="95">
        <f t="shared" si="5"/>
        <v>0.25427313506929433</v>
      </c>
      <c r="R26" s="77">
        <v>449923808</v>
      </c>
      <c r="S26" s="78">
        <v>24671590</v>
      </c>
      <c r="T26" s="78">
        <f t="shared" si="6"/>
        <v>474595398</v>
      </c>
      <c r="U26" s="95">
        <f t="shared" si="7"/>
        <v>0.76523612598173218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848080288</v>
      </c>
      <c r="AA26" s="78">
        <f t="shared" si="11"/>
        <v>53321494</v>
      </c>
      <c r="AB26" s="78">
        <f t="shared" si="12"/>
        <v>901401782</v>
      </c>
      <c r="AC26" s="95">
        <f t="shared" si="13"/>
        <v>1.4534173962022066</v>
      </c>
      <c r="AD26" s="77">
        <v>69705785</v>
      </c>
      <c r="AE26" s="78">
        <v>7151532</v>
      </c>
      <c r="AF26" s="78">
        <f t="shared" si="14"/>
        <v>76857317</v>
      </c>
      <c r="AG26" s="78">
        <v>557737038</v>
      </c>
      <c r="AH26" s="78">
        <v>658541831</v>
      </c>
      <c r="AI26" s="79">
        <v>308005320</v>
      </c>
      <c r="AJ26" s="114">
        <f t="shared" si="15"/>
        <v>0.46770805665039067</v>
      </c>
      <c r="AK26" s="115">
        <f t="shared" si="16"/>
        <v>5.1750190681259403</v>
      </c>
    </row>
    <row r="27" spans="1:37" x14ac:dyDescent="0.2">
      <c r="A27" s="55" t="s">
        <v>116</v>
      </c>
      <c r="B27" s="56" t="s">
        <v>132</v>
      </c>
      <c r="C27" s="57" t="s">
        <v>133</v>
      </c>
      <c r="D27" s="77">
        <v>2061591900</v>
      </c>
      <c r="E27" s="78">
        <v>493747824</v>
      </c>
      <c r="F27" s="79">
        <f t="shared" si="0"/>
        <v>2555339724</v>
      </c>
      <c r="G27" s="77">
        <v>2149271480</v>
      </c>
      <c r="H27" s="78">
        <v>424287980</v>
      </c>
      <c r="I27" s="79">
        <f t="shared" si="1"/>
        <v>2573559460</v>
      </c>
      <c r="J27" s="77">
        <v>286207814</v>
      </c>
      <c r="K27" s="78">
        <v>115867731</v>
      </c>
      <c r="L27" s="78">
        <f t="shared" si="2"/>
        <v>402075545</v>
      </c>
      <c r="M27" s="95">
        <f t="shared" si="3"/>
        <v>0.15734719780061621</v>
      </c>
      <c r="N27" s="77">
        <v>328949001</v>
      </c>
      <c r="O27" s="78">
        <v>130680109</v>
      </c>
      <c r="P27" s="78">
        <f t="shared" si="4"/>
        <v>459629110</v>
      </c>
      <c r="Q27" s="95">
        <f t="shared" si="5"/>
        <v>0.17987006020495772</v>
      </c>
      <c r="R27" s="77">
        <v>357855771</v>
      </c>
      <c r="S27" s="78">
        <v>48420305</v>
      </c>
      <c r="T27" s="78">
        <f t="shared" si="6"/>
        <v>406276076</v>
      </c>
      <c r="U27" s="95">
        <f t="shared" si="7"/>
        <v>0.1578654320269717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973012586</v>
      </c>
      <c r="AA27" s="78">
        <f t="shared" si="11"/>
        <v>294968145</v>
      </c>
      <c r="AB27" s="78">
        <f t="shared" si="12"/>
        <v>1267980731</v>
      </c>
      <c r="AC27" s="95">
        <f t="shared" si="13"/>
        <v>0.49269533139133298</v>
      </c>
      <c r="AD27" s="77">
        <v>291790667</v>
      </c>
      <c r="AE27" s="78">
        <v>101484390</v>
      </c>
      <c r="AF27" s="78">
        <f t="shared" si="14"/>
        <v>393275057</v>
      </c>
      <c r="AG27" s="78">
        <v>2451975828</v>
      </c>
      <c r="AH27" s="78">
        <v>2364946740</v>
      </c>
      <c r="AI27" s="79">
        <v>1172066771</v>
      </c>
      <c r="AJ27" s="114">
        <f t="shared" si="15"/>
        <v>0.49559964762673681</v>
      </c>
      <c r="AK27" s="115">
        <f t="shared" si="16"/>
        <v>3.3058336064267557E-2</v>
      </c>
    </row>
    <row r="28" spans="1:37" ht="16.5" x14ac:dyDescent="0.3">
      <c r="A28" s="58" t="s">
        <v>0</v>
      </c>
      <c r="B28" s="59" t="s">
        <v>134</v>
      </c>
      <c r="C28" s="60" t="s">
        <v>0</v>
      </c>
      <c r="D28" s="80">
        <f>SUM(D21:D27)</f>
        <v>4420084903</v>
      </c>
      <c r="E28" s="81">
        <f>SUM(E21:E27)</f>
        <v>1099935036</v>
      </c>
      <c r="F28" s="82">
        <f t="shared" si="0"/>
        <v>5520019939</v>
      </c>
      <c r="G28" s="80">
        <f>SUM(G21:G27)</f>
        <v>4683041825</v>
      </c>
      <c r="H28" s="81">
        <f>SUM(H21:H27)</f>
        <v>1181523747</v>
      </c>
      <c r="I28" s="82">
        <f t="shared" si="1"/>
        <v>5864565572</v>
      </c>
      <c r="J28" s="80">
        <f>SUM(J21:J27)</f>
        <v>800122535</v>
      </c>
      <c r="K28" s="81">
        <f>SUM(K21:K27)</f>
        <v>175728697</v>
      </c>
      <c r="L28" s="81">
        <f t="shared" si="2"/>
        <v>975851232</v>
      </c>
      <c r="M28" s="96">
        <f t="shared" si="3"/>
        <v>0.1767840049100953</v>
      </c>
      <c r="N28" s="80">
        <f>SUM(N21:N27)</f>
        <v>789102306</v>
      </c>
      <c r="O28" s="81">
        <f>SUM(O21:O27)</f>
        <v>284765032</v>
      </c>
      <c r="P28" s="81">
        <f t="shared" si="4"/>
        <v>1073867338</v>
      </c>
      <c r="Q28" s="96">
        <f t="shared" si="5"/>
        <v>0.19454048171328533</v>
      </c>
      <c r="R28" s="80">
        <f>SUM(R21:R27)</f>
        <v>1065618156</v>
      </c>
      <c r="S28" s="81">
        <f>SUM(S21:S27)</f>
        <v>198768862</v>
      </c>
      <c r="T28" s="81">
        <f t="shared" si="6"/>
        <v>1264387018</v>
      </c>
      <c r="U28" s="96">
        <f t="shared" si="7"/>
        <v>0.21559772884742501</v>
      </c>
      <c r="V28" s="80">
        <f>SUM(V21:V27)</f>
        <v>0</v>
      </c>
      <c r="W28" s="81">
        <f>SUM(W21:W27)</f>
        <v>0</v>
      </c>
      <c r="X28" s="81">
        <f t="shared" si="8"/>
        <v>0</v>
      </c>
      <c r="Y28" s="96">
        <f t="shared" si="9"/>
        <v>0</v>
      </c>
      <c r="Z28" s="80">
        <f t="shared" si="10"/>
        <v>2654842997</v>
      </c>
      <c r="AA28" s="81">
        <f t="shared" si="11"/>
        <v>659262591</v>
      </c>
      <c r="AB28" s="81">
        <f t="shared" si="12"/>
        <v>3314105588</v>
      </c>
      <c r="AC28" s="96">
        <f t="shared" si="13"/>
        <v>0.5651067495643648</v>
      </c>
      <c r="AD28" s="80">
        <f>SUM(AD21:AD27)</f>
        <v>600696217</v>
      </c>
      <c r="AE28" s="81">
        <f>SUM(AE21:AE27)</f>
        <v>191842593</v>
      </c>
      <c r="AF28" s="81">
        <f t="shared" si="14"/>
        <v>792538810</v>
      </c>
      <c r="AG28" s="81">
        <f>SUM(AG21:AG27)</f>
        <v>5042303097</v>
      </c>
      <c r="AH28" s="81">
        <f>SUM(AH21:AH27)</f>
        <v>5410121657</v>
      </c>
      <c r="AI28" s="82">
        <f>SUM(AI21:AI27)</f>
        <v>2507089356</v>
      </c>
      <c r="AJ28" s="116">
        <f t="shared" si="15"/>
        <v>0.4634072050406019</v>
      </c>
      <c r="AK28" s="117">
        <f t="shared" si="16"/>
        <v>0.59536290468854136</v>
      </c>
    </row>
    <row r="29" spans="1:37" x14ac:dyDescent="0.2">
      <c r="A29" s="55" t="s">
        <v>101</v>
      </c>
      <c r="B29" s="56" t="s">
        <v>135</v>
      </c>
      <c r="C29" s="57" t="s">
        <v>136</v>
      </c>
      <c r="D29" s="77">
        <v>439614957</v>
      </c>
      <c r="E29" s="78">
        <v>32064750</v>
      </c>
      <c r="F29" s="79">
        <f t="shared" si="0"/>
        <v>471679707</v>
      </c>
      <c r="G29" s="77">
        <v>459864904</v>
      </c>
      <c r="H29" s="78">
        <v>32064750</v>
      </c>
      <c r="I29" s="79">
        <f t="shared" si="1"/>
        <v>491929654</v>
      </c>
      <c r="J29" s="77">
        <v>225285919</v>
      </c>
      <c r="K29" s="78">
        <v>90058019</v>
      </c>
      <c r="L29" s="78">
        <f t="shared" si="2"/>
        <v>315343938</v>
      </c>
      <c r="M29" s="95">
        <f t="shared" si="3"/>
        <v>0.66855523636084691</v>
      </c>
      <c r="N29" s="77">
        <v>137485537</v>
      </c>
      <c r="O29" s="78">
        <v>23969329</v>
      </c>
      <c r="P29" s="78">
        <f t="shared" si="4"/>
        <v>161454866</v>
      </c>
      <c r="Q29" s="95">
        <f t="shared" si="5"/>
        <v>0.34229767277225687</v>
      </c>
      <c r="R29" s="77">
        <v>90357254</v>
      </c>
      <c r="S29" s="78">
        <v>8934713</v>
      </c>
      <c r="T29" s="78">
        <f t="shared" si="6"/>
        <v>99291967</v>
      </c>
      <c r="U29" s="95">
        <f t="shared" si="7"/>
        <v>0.2018418003318824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453128710</v>
      </c>
      <c r="AA29" s="78">
        <f t="shared" si="11"/>
        <v>122962061</v>
      </c>
      <c r="AB29" s="78">
        <f t="shared" si="12"/>
        <v>576090771</v>
      </c>
      <c r="AC29" s="95">
        <f t="shared" si="13"/>
        <v>1.1710836423778592</v>
      </c>
      <c r="AD29" s="77">
        <v>51709507</v>
      </c>
      <c r="AE29" s="78">
        <v>10054006</v>
      </c>
      <c r="AF29" s="78">
        <f t="shared" si="14"/>
        <v>61763513</v>
      </c>
      <c r="AG29" s="78">
        <v>403425186</v>
      </c>
      <c r="AH29" s="78">
        <v>433937311</v>
      </c>
      <c r="AI29" s="79">
        <v>338110497</v>
      </c>
      <c r="AJ29" s="114">
        <f t="shared" si="15"/>
        <v>0.77916899153205099</v>
      </c>
      <c r="AK29" s="115">
        <f t="shared" si="16"/>
        <v>0.60761527602874521</v>
      </c>
    </row>
    <row r="30" spans="1:37" x14ac:dyDescent="0.2">
      <c r="A30" s="55" t="s">
        <v>101</v>
      </c>
      <c r="B30" s="56" t="s">
        <v>137</v>
      </c>
      <c r="C30" s="57" t="s">
        <v>138</v>
      </c>
      <c r="D30" s="77">
        <v>273630062</v>
      </c>
      <c r="E30" s="78">
        <v>86511045</v>
      </c>
      <c r="F30" s="79">
        <f t="shared" si="0"/>
        <v>360141107</v>
      </c>
      <c r="G30" s="77">
        <v>286589829</v>
      </c>
      <c r="H30" s="78">
        <v>101807194</v>
      </c>
      <c r="I30" s="79">
        <f t="shared" si="1"/>
        <v>388397023</v>
      </c>
      <c r="J30" s="77">
        <v>61874526</v>
      </c>
      <c r="K30" s="78">
        <v>-7709232</v>
      </c>
      <c r="L30" s="78">
        <f t="shared" si="2"/>
        <v>54165294</v>
      </c>
      <c r="M30" s="95">
        <f t="shared" si="3"/>
        <v>0.1504001985532854</v>
      </c>
      <c r="N30" s="77">
        <v>82471294</v>
      </c>
      <c r="O30" s="78">
        <v>18319948</v>
      </c>
      <c r="P30" s="78">
        <f t="shared" si="4"/>
        <v>100791242</v>
      </c>
      <c r="Q30" s="95">
        <f t="shared" si="5"/>
        <v>0.27986597486634596</v>
      </c>
      <c r="R30" s="77">
        <v>66992364</v>
      </c>
      <c r="S30" s="78">
        <v>40127389</v>
      </c>
      <c r="T30" s="78">
        <f t="shared" si="6"/>
        <v>107119753</v>
      </c>
      <c r="U30" s="95">
        <f t="shared" si="7"/>
        <v>0.27579962424171311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211338184</v>
      </c>
      <c r="AA30" s="78">
        <f t="shared" si="11"/>
        <v>50738105</v>
      </c>
      <c r="AB30" s="78">
        <f t="shared" si="12"/>
        <v>262076289</v>
      </c>
      <c r="AC30" s="95">
        <f t="shared" si="13"/>
        <v>0.67476389745654664</v>
      </c>
      <c r="AD30" s="77">
        <v>55884943</v>
      </c>
      <c r="AE30" s="78">
        <v>9418957</v>
      </c>
      <c r="AF30" s="78">
        <f t="shared" si="14"/>
        <v>65303900</v>
      </c>
      <c r="AG30" s="78">
        <v>344849080</v>
      </c>
      <c r="AH30" s="78">
        <v>395642834</v>
      </c>
      <c r="AI30" s="79">
        <v>223782503</v>
      </c>
      <c r="AJ30" s="114">
        <f t="shared" si="15"/>
        <v>0.56561748063911599</v>
      </c>
      <c r="AK30" s="115">
        <f t="shared" si="16"/>
        <v>0.64032704019208664</v>
      </c>
    </row>
    <row r="31" spans="1:37" x14ac:dyDescent="0.2">
      <c r="A31" s="55" t="s">
        <v>101</v>
      </c>
      <c r="B31" s="56" t="s">
        <v>139</v>
      </c>
      <c r="C31" s="57" t="s">
        <v>140</v>
      </c>
      <c r="D31" s="77">
        <v>215536997</v>
      </c>
      <c r="E31" s="78">
        <v>123368457</v>
      </c>
      <c r="F31" s="79">
        <f t="shared" si="0"/>
        <v>338905454</v>
      </c>
      <c r="G31" s="77">
        <v>230686342</v>
      </c>
      <c r="H31" s="78">
        <v>140852738</v>
      </c>
      <c r="I31" s="79">
        <f t="shared" si="1"/>
        <v>371539080</v>
      </c>
      <c r="J31" s="77">
        <v>60116057</v>
      </c>
      <c r="K31" s="78">
        <v>46811968</v>
      </c>
      <c r="L31" s="78">
        <f t="shared" si="2"/>
        <v>106928025</v>
      </c>
      <c r="M31" s="95">
        <f t="shared" si="3"/>
        <v>0.31550989734145735</v>
      </c>
      <c r="N31" s="77">
        <v>70678717</v>
      </c>
      <c r="O31" s="78">
        <v>49368018</v>
      </c>
      <c r="P31" s="78">
        <f t="shared" si="4"/>
        <v>120046735</v>
      </c>
      <c r="Q31" s="95">
        <f t="shared" si="5"/>
        <v>0.35421895275842918</v>
      </c>
      <c r="R31" s="77">
        <v>60811047</v>
      </c>
      <c r="S31" s="78">
        <v>13550582</v>
      </c>
      <c r="T31" s="78">
        <f t="shared" si="6"/>
        <v>74361629</v>
      </c>
      <c r="U31" s="95">
        <f t="shared" si="7"/>
        <v>0.20014483806118052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191605821</v>
      </c>
      <c r="AA31" s="78">
        <f t="shared" si="11"/>
        <v>109730568</v>
      </c>
      <c r="AB31" s="78">
        <f t="shared" si="12"/>
        <v>301336389</v>
      </c>
      <c r="AC31" s="95">
        <f t="shared" si="13"/>
        <v>0.81104897229115169</v>
      </c>
      <c r="AD31" s="77">
        <v>49459215</v>
      </c>
      <c r="AE31" s="78">
        <v>11582932</v>
      </c>
      <c r="AF31" s="78">
        <f t="shared" si="14"/>
        <v>61042147</v>
      </c>
      <c r="AG31" s="78">
        <v>282317347</v>
      </c>
      <c r="AH31" s="78">
        <v>309377420</v>
      </c>
      <c r="AI31" s="79">
        <v>209683062</v>
      </c>
      <c r="AJ31" s="114">
        <f t="shared" si="15"/>
        <v>0.6777581311525579</v>
      </c>
      <c r="AK31" s="115">
        <f t="shared" si="16"/>
        <v>0.21820140107457231</v>
      </c>
    </row>
    <row r="32" spans="1:37" x14ac:dyDescent="0.2">
      <c r="A32" s="55" t="s">
        <v>101</v>
      </c>
      <c r="B32" s="56" t="s">
        <v>141</v>
      </c>
      <c r="C32" s="57" t="s">
        <v>142</v>
      </c>
      <c r="D32" s="77">
        <v>262635616</v>
      </c>
      <c r="E32" s="78">
        <v>190429395</v>
      </c>
      <c r="F32" s="79">
        <f t="shared" si="0"/>
        <v>453065011</v>
      </c>
      <c r="G32" s="77">
        <v>277003198</v>
      </c>
      <c r="H32" s="78">
        <v>176268474</v>
      </c>
      <c r="I32" s="79">
        <f t="shared" si="1"/>
        <v>453271672</v>
      </c>
      <c r="J32" s="77">
        <v>58321409</v>
      </c>
      <c r="K32" s="78">
        <v>-66923007</v>
      </c>
      <c r="L32" s="78">
        <f t="shared" si="2"/>
        <v>-8601598</v>
      </c>
      <c r="M32" s="95">
        <f t="shared" si="3"/>
        <v>-1.8985350426894917E-2</v>
      </c>
      <c r="N32" s="77">
        <v>59125248</v>
      </c>
      <c r="O32" s="78">
        <v>49848768</v>
      </c>
      <c r="P32" s="78">
        <f t="shared" si="4"/>
        <v>108974016</v>
      </c>
      <c r="Q32" s="95">
        <f t="shared" si="5"/>
        <v>0.24052622328851608</v>
      </c>
      <c r="R32" s="77">
        <v>52433429</v>
      </c>
      <c r="S32" s="78">
        <v>19698486</v>
      </c>
      <c r="T32" s="78">
        <f t="shared" si="6"/>
        <v>72131915</v>
      </c>
      <c r="U32" s="95">
        <f t="shared" si="7"/>
        <v>0.1591361637089026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169880086</v>
      </c>
      <c r="AA32" s="78">
        <f t="shared" si="11"/>
        <v>2624247</v>
      </c>
      <c r="AB32" s="78">
        <f t="shared" si="12"/>
        <v>172504333</v>
      </c>
      <c r="AC32" s="95">
        <f t="shared" si="13"/>
        <v>0.38057602902658344</v>
      </c>
      <c r="AD32" s="77">
        <v>51274728</v>
      </c>
      <c r="AE32" s="78">
        <v>38143533</v>
      </c>
      <c r="AF32" s="78">
        <f t="shared" si="14"/>
        <v>89418261</v>
      </c>
      <c r="AG32" s="78">
        <v>429046140</v>
      </c>
      <c r="AH32" s="78">
        <v>490220512</v>
      </c>
      <c r="AI32" s="79">
        <v>278634160</v>
      </c>
      <c r="AJ32" s="114">
        <f t="shared" si="15"/>
        <v>0.56838535552751412</v>
      </c>
      <c r="AK32" s="115">
        <f t="shared" si="16"/>
        <v>-0.19332008704575454</v>
      </c>
    </row>
    <row r="33" spans="1:37" x14ac:dyDescent="0.2">
      <c r="A33" s="55" t="s">
        <v>101</v>
      </c>
      <c r="B33" s="56" t="s">
        <v>143</v>
      </c>
      <c r="C33" s="57" t="s">
        <v>144</v>
      </c>
      <c r="D33" s="77">
        <v>145471522</v>
      </c>
      <c r="E33" s="78">
        <v>74651637</v>
      </c>
      <c r="F33" s="79">
        <f t="shared" si="0"/>
        <v>220123159</v>
      </c>
      <c r="G33" s="77">
        <v>150965919</v>
      </c>
      <c r="H33" s="78">
        <v>117882259</v>
      </c>
      <c r="I33" s="79">
        <f t="shared" si="1"/>
        <v>268848178</v>
      </c>
      <c r="J33" s="77">
        <v>28124150</v>
      </c>
      <c r="K33" s="78">
        <v>9018271</v>
      </c>
      <c r="L33" s="78">
        <f t="shared" si="2"/>
        <v>37142421</v>
      </c>
      <c r="M33" s="95">
        <f t="shared" si="3"/>
        <v>0.16873472636289033</v>
      </c>
      <c r="N33" s="77">
        <v>34512990</v>
      </c>
      <c r="O33" s="78">
        <v>28934729</v>
      </c>
      <c r="P33" s="78">
        <f t="shared" si="4"/>
        <v>63447719</v>
      </c>
      <c r="Q33" s="95">
        <f t="shared" si="5"/>
        <v>0.28823736352066437</v>
      </c>
      <c r="R33" s="77">
        <v>25704219</v>
      </c>
      <c r="S33" s="78">
        <v>24018785</v>
      </c>
      <c r="T33" s="78">
        <f t="shared" si="6"/>
        <v>49723004</v>
      </c>
      <c r="U33" s="95">
        <f t="shared" si="7"/>
        <v>0.18494826474144824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88341359</v>
      </c>
      <c r="AA33" s="78">
        <f t="shared" si="11"/>
        <v>61971785</v>
      </c>
      <c r="AB33" s="78">
        <f t="shared" si="12"/>
        <v>150313144</v>
      </c>
      <c r="AC33" s="95">
        <f t="shared" si="13"/>
        <v>0.5591004749156232</v>
      </c>
      <c r="AD33" s="77">
        <v>32524188</v>
      </c>
      <c r="AE33" s="78">
        <v>7648968</v>
      </c>
      <c r="AF33" s="78">
        <f t="shared" si="14"/>
        <v>40173156</v>
      </c>
      <c r="AG33" s="78">
        <v>165446843</v>
      </c>
      <c r="AH33" s="78">
        <v>218884567</v>
      </c>
      <c r="AI33" s="79">
        <v>131731396</v>
      </c>
      <c r="AJ33" s="114">
        <f t="shared" si="15"/>
        <v>0.60183044334962177</v>
      </c>
      <c r="AK33" s="115">
        <f t="shared" si="16"/>
        <v>0.23771714624561735</v>
      </c>
    </row>
    <row r="34" spans="1:37" x14ac:dyDescent="0.2">
      <c r="A34" s="55" t="s">
        <v>101</v>
      </c>
      <c r="B34" s="56" t="s">
        <v>145</v>
      </c>
      <c r="C34" s="57" t="s">
        <v>146</v>
      </c>
      <c r="D34" s="77">
        <v>1063611713</v>
      </c>
      <c r="E34" s="78">
        <v>208762103</v>
      </c>
      <c r="F34" s="79">
        <f t="shared" si="0"/>
        <v>1272373816</v>
      </c>
      <c r="G34" s="77">
        <v>1138783713</v>
      </c>
      <c r="H34" s="78">
        <v>204376074</v>
      </c>
      <c r="I34" s="79">
        <f t="shared" si="1"/>
        <v>1343159787</v>
      </c>
      <c r="J34" s="77">
        <v>295539158</v>
      </c>
      <c r="K34" s="78">
        <v>17055406</v>
      </c>
      <c r="L34" s="78">
        <f t="shared" si="2"/>
        <v>312594564</v>
      </c>
      <c r="M34" s="95">
        <f t="shared" si="3"/>
        <v>0.24567824335045887</v>
      </c>
      <c r="N34" s="77">
        <v>244379598</v>
      </c>
      <c r="O34" s="78">
        <v>53814736</v>
      </c>
      <c r="P34" s="78">
        <f t="shared" si="4"/>
        <v>298194334</v>
      </c>
      <c r="Q34" s="95">
        <f t="shared" si="5"/>
        <v>0.23436063384064484</v>
      </c>
      <c r="R34" s="77">
        <v>223760838</v>
      </c>
      <c r="S34" s="78">
        <v>20423257</v>
      </c>
      <c r="T34" s="78">
        <f t="shared" si="6"/>
        <v>244184095</v>
      </c>
      <c r="U34" s="95">
        <f t="shared" si="7"/>
        <v>0.18179824721032986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763679594</v>
      </c>
      <c r="AA34" s="78">
        <f t="shared" si="11"/>
        <v>91293399</v>
      </c>
      <c r="AB34" s="78">
        <f t="shared" si="12"/>
        <v>854972993</v>
      </c>
      <c r="AC34" s="95">
        <f t="shared" si="13"/>
        <v>0.63653855726995501</v>
      </c>
      <c r="AD34" s="77">
        <v>223601456</v>
      </c>
      <c r="AE34" s="78">
        <v>17156803</v>
      </c>
      <c r="AF34" s="78">
        <f t="shared" si="14"/>
        <v>240758259</v>
      </c>
      <c r="AG34" s="78">
        <v>1093004620</v>
      </c>
      <c r="AH34" s="78">
        <v>1197432015</v>
      </c>
      <c r="AI34" s="79">
        <v>845031410</v>
      </c>
      <c r="AJ34" s="114">
        <f t="shared" si="15"/>
        <v>0.7057030373452976</v>
      </c>
      <c r="AK34" s="115">
        <f t="shared" si="16"/>
        <v>1.4229360248032119E-2</v>
      </c>
    </row>
    <row r="35" spans="1:37" x14ac:dyDescent="0.2">
      <c r="A35" s="55" t="s">
        <v>116</v>
      </c>
      <c r="B35" s="56" t="s">
        <v>147</v>
      </c>
      <c r="C35" s="57" t="s">
        <v>148</v>
      </c>
      <c r="D35" s="77">
        <v>1365365828</v>
      </c>
      <c r="E35" s="78">
        <v>499270599</v>
      </c>
      <c r="F35" s="79">
        <f t="shared" si="0"/>
        <v>1864636427</v>
      </c>
      <c r="G35" s="77">
        <v>1371210371</v>
      </c>
      <c r="H35" s="78">
        <v>490735012</v>
      </c>
      <c r="I35" s="79">
        <f t="shared" si="1"/>
        <v>1861945383</v>
      </c>
      <c r="J35" s="77">
        <v>276418435</v>
      </c>
      <c r="K35" s="78">
        <v>149610493</v>
      </c>
      <c r="L35" s="78">
        <f t="shared" si="2"/>
        <v>426028928</v>
      </c>
      <c r="M35" s="95">
        <f t="shared" si="3"/>
        <v>0.22847828232414982</v>
      </c>
      <c r="N35" s="77">
        <v>400983197</v>
      </c>
      <c r="O35" s="78">
        <v>178989410</v>
      </c>
      <c r="P35" s="78">
        <f t="shared" si="4"/>
        <v>579972607</v>
      </c>
      <c r="Q35" s="95">
        <f t="shared" si="5"/>
        <v>0.31103790454909952</v>
      </c>
      <c r="R35" s="77">
        <v>296311948</v>
      </c>
      <c r="S35" s="78">
        <v>59244562</v>
      </c>
      <c r="T35" s="78">
        <f t="shared" si="6"/>
        <v>355556510</v>
      </c>
      <c r="U35" s="95">
        <f t="shared" si="7"/>
        <v>0.19095968831648591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973713580</v>
      </c>
      <c r="AA35" s="78">
        <f t="shared" si="11"/>
        <v>387844465</v>
      </c>
      <c r="AB35" s="78">
        <f t="shared" si="12"/>
        <v>1361558045</v>
      </c>
      <c r="AC35" s="95">
        <f t="shared" si="13"/>
        <v>0.73125563049880282</v>
      </c>
      <c r="AD35" s="77">
        <v>303656025</v>
      </c>
      <c r="AE35" s="78">
        <v>113130378</v>
      </c>
      <c r="AF35" s="78">
        <f t="shared" si="14"/>
        <v>416786403</v>
      </c>
      <c r="AG35" s="78">
        <v>2016986797</v>
      </c>
      <c r="AH35" s="78">
        <v>2038734248</v>
      </c>
      <c r="AI35" s="79">
        <v>1479204846</v>
      </c>
      <c r="AJ35" s="114">
        <f t="shared" si="15"/>
        <v>0.72555059466485206</v>
      </c>
      <c r="AK35" s="115">
        <f t="shared" si="16"/>
        <v>-0.14690952622079656</v>
      </c>
    </row>
    <row r="36" spans="1:37" ht="16.5" x14ac:dyDescent="0.3">
      <c r="A36" s="58" t="s">
        <v>0</v>
      </c>
      <c r="B36" s="59" t="s">
        <v>149</v>
      </c>
      <c r="C36" s="60" t="s">
        <v>0</v>
      </c>
      <c r="D36" s="80">
        <f>SUM(D29:D35)</f>
        <v>3765866695</v>
      </c>
      <c r="E36" s="81">
        <f>SUM(E29:E35)</f>
        <v>1215057986</v>
      </c>
      <c r="F36" s="82">
        <f t="shared" si="0"/>
        <v>4980924681</v>
      </c>
      <c r="G36" s="80">
        <f>SUM(G29:G35)</f>
        <v>3915104276</v>
      </c>
      <c r="H36" s="81">
        <f>SUM(H29:H35)</f>
        <v>1263986501</v>
      </c>
      <c r="I36" s="82">
        <f t="shared" si="1"/>
        <v>5179090777</v>
      </c>
      <c r="J36" s="80">
        <f>SUM(J29:J35)</f>
        <v>1005679654</v>
      </c>
      <c r="K36" s="81">
        <f>SUM(K29:K35)</f>
        <v>237921918</v>
      </c>
      <c r="L36" s="81">
        <f t="shared" si="2"/>
        <v>1243601572</v>
      </c>
      <c r="M36" s="96">
        <f t="shared" si="3"/>
        <v>0.24967283218390832</v>
      </c>
      <c r="N36" s="80">
        <f>SUM(N29:N35)</f>
        <v>1029636581</v>
      </c>
      <c r="O36" s="81">
        <f>SUM(O29:O35)</f>
        <v>403244938</v>
      </c>
      <c r="P36" s="81">
        <f t="shared" si="4"/>
        <v>1432881519</v>
      </c>
      <c r="Q36" s="96">
        <f t="shared" si="5"/>
        <v>0.28767379769178242</v>
      </c>
      <c r="R36" s="80">
        <f>SUM(R29:R35)</f>
        <v>816371099</v>
      </c>
      <c r="S36" s="81">
        <f>SUM(S29:S35)</f>
        <v>185997774</v>
      </c>
      <c r="T36" s="81">
        <f t="shared" si="6"/>
        <v>1002368873</v>
      </c>
      <c r="U36" s="96">
        <f t="shared" si="7"/>
        <v>0.1935414759384898</v>
      </c>
      <c r="V36" s="80">
        <f>SUM(V29:V35)</f>
        <v>0</v>
      </c>
      <c r="W36" s="81">
        <f>SUM(W29:W35)</f>
        <v>0</v>
      </c>
      <c r="X36" s="81">
        <f t="shared" si="8"/>
        <v>0</v>
      </c>
      <c r="Y36" s="96">
        <f t="shared" si="9"/>
        <v>0</v>
      </c>
      <c r="Z36" s="80">
        <f t="shared" si="10"/>
        <v>2851687334</v>
      </c>
      <c r="AA36" s="81">
        <f t="shared" si="11"/>
        <v>827164630</v>
      </c>
      <c r="AB36" s="81">
        <f t="shared" si="12"/>
        <v>3678851964</v>
      </c>
      <c r="AC36" s="96">
        <f t="shared" si="13"/>
        <v>0.71032776261376585</v>
      </c>
      <c r="AD36" s="80">
        <f>SUM(AD29:AD35)</f>
        <v>768110062</v>
      </c>
      <c r="AE36" s="81">
        <f>SUM(AE29:AE35)</f>
        <v>207135577</v>
      </c>
      <c r="AF36" s="81">
        <f t="shared" si="14"/>
        <v>975245639</v>
      </c>
      <c r="AG36" s="81">
        <f>SUM(AG29:AG35)</f>
        <v>4735076013</v>
      </c>
      <c r="AH36" s="81">
        <f>SUM(AH29:AH35)</f>
        <v>5084228907</v>
      </c>
      <c r="AI36" s="82">
        <f>SUM(AI29:AI35)</f>
        <v>3506177874</v>
      </c>
      <c r="AJ36" s="116">
        <f t="shared" si="15"/>
        <v>0.68961841375251043</v>
      </c>
      <c r="AK36" s="117">
        <f t="shared" si="16"/>
        <v>2.7811694731402881E-2</v>
      </c>
    </row>
    <row r="37" spans="1:37" x14ac:dyDescent="0.2">
      <c r="A37" s="55" t="s">
        <v>101</v>
      </c>
      <c r="B37" s="56" t="s">
        <v>150</v>
      </c>
      <c r="C37" s="57" t="s">
        <v>151</v>
      </c>
      <c r="D37" s="77">
        <v>447187064</v>
      </c>
      <c r="E37" s="78">
        <v>68017000</v>
      </c>
      <c r="F37" s="79">
        <f t="shared" si="0"/>
        <v>515204064</v>
      </c>
      <c r="G37" s="77">
        <v>448650283</v>
      </c>
      <c r="H37" s="78">
        <v>90044074</v>
      </c>
      <c r="I37" s="79">
        <f t="shared" si="1"/>
        <v>538694357</v>
      </c>
      <c r="J37" s="77">
        <v>74108556</v>
      </c>
      <c r="K37" s="78">
        <v>14791421</v>
      </c>
      <c r="L37" s="78">
        <f t="shared" si="2"/>
        <v>88899977</v>
      </c>
      <c r="M37" s="95">
        <f t="shared" si="3"/>
        <v>0.17255294205132668</v>
      </c>
      <c r="N37" s="77">
        <v>82524575</v>
      </c>
      <c r="O37" s="78">
        <v>21679507</v>
      </c>
      <c r="P37" s="78">
        <f t="shared" si="4"/>
        <v>104204082</v>
      </c>
      <c r="Q37" s="95">
        <f t="shared" si="5"/>
        <v>0.20225788048131546</v>
      </c>
      <c r="R37" s="77">
        <v>73973284</v>
      </c>
      <c r="S37" s="78">
        <v>18994307</v>
      </c>
      <c r="T37" s="78">
        <f t="shared" si="6"/>
        <v>92967591</v>
      </c>
      <c r="U37" s="95">
        <f t="shared" si="7"/>
        <v>0.17257947812510685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230606415</v>
      </c>
      <c r="AA37" s="78">
        <f t="shared" si="11"/>
        <v>55465235</v>
      </c>
      <c r="AB37" s="78">
        <f t="shared" si="12"/>
        <v>286071650</v>
      </c>
      <c r="AC37" s="95">
        <f t="shared" si="13"/>
        <v>0.53104630906686856</v>
      </c>
      <c r="AD37" s="77">
        <v>66407929</v>
      </c>
      <c r="AE37" s="78">
        <v>15479466</v>
      </c>
      <c r="AF37" s="78">
        <f t="shared" si="14"/>
        <v>81887395</v>
      </c>
      <c r="AG37" s="78">
        <v>549698088</v>
      </c>
      <c r="AH37" s="78">
        <v>555425289</v>
      </c>
      <c r="AI37" s="79">
        <v>270240422</v>
      </c>
      <c r="AJ37" s="114">
        <f t="shared" si="15"/>
        <v>0.48654684500690787</v>
      </c>
      <c r="AK37" s="115">
        <f t="shared" si="16"/>
        <v>0.13531015365673804</v>
      </c>
    </row>
    <row r="38" spans="1:37" x14ac:dyDescent="0.2">
      <c r="A38" s="55" t="s">
        <v>101</v>
      </c>
      <c r="B38" s="56" t="s">
        <v>152</v>
      </c>
      <c r="C38" s="57" t="s">
        <v>153</v>
      </c>
      <c r="D38" s="77">
        <v>414124101</v>
      </c>
      <c r="E38" s="78">
        <v>142990193</v>
      </c>
      <c r="F38" s="79">
        <f t="shared" si="0"/>
        <v>557114294</v>
      </c>
      <c r="G38" s="77">
        <v>459559567</v>
      </c>
      <c r="H38" s="78">
        <v>165806891</v>
      </c>
      <c r="I38" s="79">
        <f t="shared" si="1"/>
        <v>625366458</v>
      </c>
      <c r="J38" s="77">
        <v>42196916</v>
      </c>
      <c r="K38" s="78">
        <v>13166093</v>
      </c>
      <c r="L38" s="78">
        <f t="shared" si="2"/>
        <v>55363009</v>
      </c>
      <c r="M38" s="95">
        <f t="shared" si="3"/>
        <v>9.9374597988684879E-2</v>
      </c>
      <c r="N38" s="77">
        <v>82902403</v>
      </c>
      <c r="O38" s="78">
        <v>30910351</v>
      </c>
      <c r="P38" s="78">
        <f t="shared" si="4"/>
        <v>113812754</v>
      </c>
      <c r="Q38" s="95">
        <f t="shared" si="5"/>
        <v>0.20428977541186549</v>
      </c>
      <c r="R38" s="77">
        <v>64159233</v>
      </c>
      <c r="S38" s="78">
        <v>18893720</v>
      </c>
      <c r="T38" s="78">
        <f t="shared" si="6"/>
        <v>83052953</v>
      </c>
      <c r="U38" s="95">
        <f t="shared" si="7"/>
        <v>0.13280685578438875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f t="shared" si="10"/>
        <v>189258552</v>
      </c>
      <c r="AA38" s="78">
        <f t="shared" si="11"/>
        <v>62970164</v>
      </c>
      <c r="AB38" s="78">
        <f t="shared" si="12"/>
        <v>252228716</v>
      </c>
      <c r="AC38" s="95">
        <f t="shared" si="13"/>
        <v>0.40332946030821498</v>
      </c>
      <c r="AD38" s="77">
        <v>50924740</v>
      </c>
      <c r="AE38" s="78">
        <v>23310608</v>
      </c>
      <c r="AF38" s="78">
        <f t="shared" si="14"/>
        <v>74235348</v>
      </c>
      <c r="AG38" s="78">
        <v>445579175</v>
      </c>
      <c r="AH38" s="78">
        <v>512904745</v>
      </c>
      <c r="AI38" s="79">
        <v>249798060</v>
      </c>
      <c r="AJ38" s="114">
        <f t="shared" si="15"/>
        <v>0.48702622160377945</v>
      </c>
      <c r="AK38" s="115">
        <f t="shared" si="16"/>
        <v>0.11877906196385046</v>
      </c>
    </row>
    <row r="39" spans="1:37" x14ac:dyDescent="0.2">
      <c r="A39" s="55" t="s">
        <v>101</v>
      </c>
      <c r="B39" s="56" t="s">
        <v>154</v>
      </c>
      <c r="C39" s="57" t="s">
        <v>155</v>
      </c>
      <c r="D39" s="77">
        <v>477638793</v>
      </c>
      <c r="E39" s="78">
        <v>38629286</v>
      </c>
      <c r="F39" s="79">
        <f t="shared" si="0"/>
        <v>516268079</v>
      </c>
      <c r="G39" s="77">
        <v>494560320</v>
      </c>
      <c r="H39" s="78">
        <v>37920870</v>
      </c>
      <c r="I39" s="79">
        <f t="shared" si="1"/>
        <v>532481190</v>
      </c>
      <c r="J39" s="77">
        <v>108889032</v>
      </c>
      <c r="K39" s="78">
        <v>-116931502</v>
      </c>
      <c r="L39" s="78">
        <f t="shared" si="2"/>
        <v>-8042470</v>
      </c>
      <c r="M39" s="95">
        <f t="shared" si="3"/>
        <v>-1.5578088840158565E-2</v>
      </c>
      <c r="N39" s="77">
        <v>104638291</v>
      </c>
      <c r="O39" s="78">
        <v>132966603</v>
      </c>
      <c r="P39" s="78">
        <f t="shared" si="4"/>
        <v>237604894</v>
      </c>
      <c r="Q39" s="95">
        <f t="shared" si="5"/>
        <v>0.46023549327364088</v>
      </c>
      <c r="R39" s="77">
        <v>94677424</v>
      </c>
      <c r="S39" s="78">
        <v>2681625</v>
      </c>
      <c r="T39" s="78">
        <f t="shared" si="6"/>
        <v>97359049</v>
      </c>
      <c r="U39" s="95">
        <f t="shared" si="7"/>
        <v>0.18284035347802616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f t="shared" si="10"/>
        <v>308204747</v>
      </c>
      <c r="AA39" s="78">
        <f t="shared" si="11"/>
        <v>18716726</v>
      </c>
      <c r="AB39" s="78">
        <f t="shared" si="12"/>
        <v>326921473</v>
      </c>
      <c r="AC39" s="95">
        <f t="shared" si="13"/>
        <v>0.61395872594109846</v>
      </c>
      <c r="AD39" s="77">
        <v>87579547</v>
      </c>
      <c r="AE39" s="78">
        <v>11908932</v>
      </c>
      <c r="AF39" s="78">
        <f t="shared" si="14"/>
        <v>99488479</v>
      </c>
      <c r="AG39" s="78">
        <v>458402600</v>
      </c>
      <c r="AH39" s="78">
        <v>476603100</v>
      </c>
      <c r="AI39" s="79">
        <v>323333696</v>
      </c>
      <c r="AJ39" s="114">
        <f t="shared" si="15"/>
        <v>0.67841291002933046</v>
      </c>
      <c r="AK39" s="115">
        <f t="shared" si="16"/>
        <v>-2.1403784854324703E-2</v>
      </c>
    </row>
    <row r="40" spans="1:37" x14ac:dyDescent="0.2">
      <c r="A40" s="55" t="s">
        <v>116</v>
      </c>
      <c r="B40" s="56" t="s">
        <v>156</v>
      </c>
      <c r="C40" s="57" t="s">
        <v>157</v>
      </c>
      <c r="D40" s="77">
        <v>832398247</v>
      </c>
      <c r="E40" s="78">
        <v>256270150</v>
      </c>
      <c r="F40" s="79">
        <f t="shared" si="0"/>
        <v>1088668397</v>
      </c>
      <c r="G40" s="77">
        <v>866629215</v>
      </c>
      <c r="H40" s="78">
        <v>266389150</v>
      </c>
      <c r="I40" s="79">
        <f t="shared" si="1"/>
        <v>1133018365</v>
      </c>
      <c r="J40" s="77">
        <v>114601917</v>
      </c>
      <c r="K40" s="78">
        <v>55468361</v>
      </c>
      <c r="L40" s="78">
        <f t="shared" si="2"/>
        <v>170070278</v>
      </c>
      <c r="M40" s="95">
        <f t="shared" si="3"/>
        <v>0.15621862310750995</v>
      </c>
      <c r="N40" s="77">
        <v>134498556</v>
      </c>
      <c r="O40" s="78">
        <v>57329588</v>
      </c>
      <c r="P40" s="78">
        <f t="shared" si="4"/>
        <v>191828144</v>
      </c>
      <c r="Q40" s="95">
        <f t="shared" si="5"/>
        <v>0.17620438374863562</v>
      </c>
      <c r="R40" s="77">
        <v>117739907</v>
      </c>
      <c r="S40" s="78">
        <v>26207602</v>
      </c>
      <c r="T40" s="78">
        <f t="shared" si="6"/>
        <v>143947509</v>
      </c>
      <c r="U40" s="95">
        <f t="shared" si="7"/>
        <v>0.12704781621081668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f t="shared" si="10"/>
        <v>366840380</v>
      </c>
      <c r="AA40" s="78">
        <f t="shared" si="11"/>
        <v>139005551</v>
      </c>
      <c r="AB40" s="78">
        <f t="shared" si="12"/>
        <v>505845931</v>
      </c>
      <c r="AC40" s="95">
        <f t="shared" si="13"/>
        <v>0.44645872178779733</v>
      </c>
      <c r="AD40" s="77">
        <v>95276537</v>
      </c>
      <c r="AE40" s="78">
        <v>43147505</v>
      </c>
      <c r="AF40" s="78">
        <f t="shared" si="14"/>
        <v>138424042</v>
      </c>
      <c r="AG40" s="78">
        <v>968472451</v>
      </c>
      <c r="AH40" s="78">
        <v>927410217</v>
      </c>
      <c r="AI40" s="79">
        <v>510050315</v>
      </c>
      <c r="AJ40" s="114">
        <f t="shared" si="15"/>
        <v>0.5499727150407272</v>
      </c>
      <c r="AK40" s="115">
        <f t="shared" si="16"/>
        <v>3.9902512021719572E-2</v>
      </c>
    </row>
    <row r="41" spans="1:37" ht="16.5" x14ac:dyDescent="0.3">
      <c r="A41" s="58" t="s">
        <v>0</v>
      </c>
      <c r="B41" s="59" t="s">
        <v>158</v>
      </c>
      <c r="C41" s="60" t="s">
        <v>0</v>
      </c>
      <c r="D41" s="80">
        <f>SUM(D37:D40)</f>
        <v>2171348205</v>
      </c>
      <c r="E41" s="81">
        <f>SUM(E37:E40)</f>
        <v>505906629</v>
      </c>
      <c r="F41" s="82">
        <f t="shared" si="0"/>
        <v>2677254834</v>
      </c>
      <c r="G41" s="80">
        <f>SUM(G37:G40)</f>
        <v>2269399385</v>
      </c>
      <c r="H41" s="81">
        <f>SUM(H37:H40)</f>
        <v>560160985</v>
      </c>
      <c r="I41" s="82">
        <f t="shared" si="1"/>
        <v>2829560370</v>
      </c>
      <c r="J41" s="80">
        <f>SUM(J37:J40)</f>
        <v>339796421</v>
      </c>
      <c r="K41" s="81">
        <f>SUM(K37:K40)</f>
        <v>-33505627</v>
      </c>
      <c r="L41" s="81">
        <f t="shared" si="2"/>
        <v>306290794</v>
      </c>
      <c r="M41" s="96">
        <f t="shared" si="3"/>
        <v>0.11440479632728155</v>
      </c>
      <c r="N41" s="80">
        <f>SUM(N37:N40)</f>
        <v>404563825</v>
      </c>
      <c r="O41" s="81">
        <f>SUM(O37:O40)</f>
        <v>242886049</v>
      </c>
      <c r="P41" s="81">
        <f t="shared" si="4"/>
        <v>647449874</v>
      </c>
      <c r="Q41" s="96">
        <f t="shared" si="5"/>
        <v>0.2418334877119882</v>
      </c>
      <c r="R41" s="80">
        <f>SUM(R37:R40)</f>
        <v>350549848</v>
      </c>
      <c r="S41" s="81">
        <f>SUM(S37:S40)</f>
        <v>66777254</v>
      </c>
      <c r="T41" s="81">
        <f t="shared" si="6"/>
        <v>417327102</v>
      </c>
      <c r="U41" s="96">
        <f t="shared" si="7"/>
        <v>0.14748831883024993</v>
      </c>
      <c r="V41" s="80">
        <f>SUM(V37:V40)</f>
        <v>0</v>
      </c>
      <c r="W41" s="81">
        <f>SUM(W37:W40)</f>
        <v>0</v>
      </c>
      <c r="X41" s="81">
        <f t="shared" si="8"/>
        <v>0</v>
      </c>
      <c r="Y41" s="96">
        <f t="shared" si="9"/>
        <v>0</v>
      </c>
      <c r="Z41" s="80">
        <f t="shared" si="10"/>
        <v>1094910094</v>
      </c>
      <c r="AA41" s="81">
        <f t="shared" si="11"/>
        <v>276157676</v>
      </c>
      <c r="AB41" s="81">
        <f t="shared" si="12"/>
        <v>1371067770</v>
      </c>
      <c r="AC41" s="96">
        <f t="shared" si="13"/>
        <v>0.48455151709662941</v>
      </c>
      <c r="AD41" s="80">
        <f>SUM(AD37:AD40)</f>
        <v>300188753</v>
      </c>
      <c r="AE41" s="81">
        <f>SUM(AE37:AE40)</f>
        <v>93846511</v>
      </c>
      <c r="AF41" s="81">
        <f t="shared" si="14"/>
        <v>394035264</v>
      </c>
      <c r="AG41" s="81">
        <f>SUM(AG37:AG40)</f>
        <v>2422152314</v>
      </c>
      <c r="AH41" s="81">
        <f>SUM(AH37:AH40)</f>
        <v>2472343351</v>
      </c>
      <c r="AI41" s="82">
        <f>SUM(AI37:AI40)</f>
        <v>1353422493</v>
      </c>
      <c r="AJ41" s="116">
        <f t="shared" si="15"/>
        <v>0.54742497333656148</v>
      </c>
      <c r="AK41" s="117">
        <f t="shared" si="16"/>
        <v>5.9111049512563518E-2</v>
      </c>
    </row>
    <row r="42" spans="1:37" x14ac:dyDescent="0.2">
      <c r="A42" s="55" t="s">
        <v>101</v>
      </c>
      <c r="B42" s="56" t="s">
        <v>159</v>
      </c>
      <c r="C42" s="57" t="s">
        <v>160</v>
      </c>
      <c r="D42" s="77">
        <v>564001358</v>
      </c>
      <c r="E42" s="78">
        <v>143189377</v>
      </c>
      <c r="F42" s="79">
        <f t="shared" si="0"/>
        <v>707190735</v>
      </c>
      <c r="G42" s="77">
        <v>582646111</v>
      </c>
      <c r="H42" s="78">
        <v>143997811</v>
      </c>
      <c r="I42" s="79">
        <f t="shared" si="1"/>
        <v>726643922</v>
      </c>
      <c r="J42" s="77">
        <v>103540064</v>
      </c>
      <c r="K42" s="78">
        <v>37764016</v>
      </c>
      <c r="L42" s="78">
        <f t="shared" si="2"/>
        <v>141304080</v>
      </c>
      <c r="M42" s="95">
        <f t="shared" si="3"/>
        <v>0.19981042313853278</v>
      </c>
      <c r="N42" s="77">
        <v>109005576</v>
      </c>
      <c r="O42" s="78">
        <v>27011008</v>
      </c>
      <c r="P42" s="78">
        <f t="shared" si="4"/>
        <v>136016584</v>
      </c>
      <c r="Q42" s="95">
        <f t="shared" si="5"/>
        <v>0.19233366228984886</v>
      </c>
      <c r="R42" s="77">
        <v>102667466</v>
      </c>
      <c r="S42" s="78">
        <v>22094686</v>
      </c>
      <c r="T42" s="78">
        <f t="shared" si="6"/>
        <v>124762152</v>
      </c>
      <c r="U42" s="95">
        <f t="shared" si="7"/>
        <v>0.17169640895998578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f t="shared" si="10"/>
        <v>315213106</v>
      </c>
      <c r="AA42" s="78">
        <f t="shared" si="11"/>
        <v>86869710</v>
      </c>
      <c r="AB42" s="78">
        <f t="shared" si="12"/>
        <v>402082816</v>
      </c>
      <c r="AC42" s="95">
        <f t="shared" si="13"/>
        <v>0.55334229576064631</v>
      </c>
      <c r="AD42" s="77">
        <v>91124690</v>
      </c>
      <c r="AE42" s="78">
        <v>28764070</v>
      </c>
      <c r="AF42" s="78">
        <f t="shared" si="14"/>
        <v>119888760</v>
      </c>
      <c r="AG42" s="78">
        <v>665412108</v>
      </c>
      <c r="AH42" s="78">
        <v>661378286</v>
      </c>
      <c r="AI42" s="79">
        <v>348189877</v>
      </c>
      <c r="AJ42" s="114">
        <f t="shared" si="15"/>
        <v>0.5264610047993018</v>
      </c>
      <c r="AK42" s="115">
        <f t="shared" si="16"/>
        <v>4.0649281884306721E-2</v>
      </c>
    </row>
    <row r="43" spans="1:37" x14ac:dyDescent="0.2">
      <c r="A43" s="55" t="s">
        <v>101</v>
      </c>
      <c r="B43" s="56" t="s">
        <v>161</v>
      </c>
      <c r="C43" s="57" t="s">
        <v>162</v>
      </c>
      <c r="D43" s="77">
        <v>362486613</v>
      </c>
      <c r="E43" s="78">
        <v>151529900</v>
      </c>
      <c r="F43" s="79">
        <f t="shared" si="0"/>
        <v>514016513</v>
      </c>
      <c r="G43" s="77">
        <v>373039282</v>
      </c>
      <c r="H43" s="78">
        <v>227224174</v>
      </c>
      <c r="I43" s="79">
        <f t="shared" si="1"/>
        <v>600263456</v>
      </c>
      <c r="J43" s="77">
        <v>60852004</v>
      </c>
      <c r="K43" s="78">
        <v>35395116</v>
      </c>
      <c r="L43" s="78">
        <f t="shared" si="2"/>
        <v>96247120</v>
      </c>
      <c r="M43" s="95">
        <f t="shared" si="3"/>
        <v>0.18724519070071199</v>
      </c>
      <c r="N43" s="77">
        <v>66038053</v>
      </c>
      <c r="O43" s="78">
        <v>46523128</v>
      </c>
      <c r="P43" s="78">
        <f t="shared" si="4"/>
        <v>112561181</v>
      </c>
      <c r="Q43" s="95">
        <f t="shared" si="5"/>
        <v>0.21898358934628234</v>
      </c>
      <c r="R43" s="77">
        <v>70881814</v>
      </c>
      <c r="S43" s="78">
        <v>20086498</v>
      </c>
      <c r="T43" s="78">
        <f t="shared" si="6"/>
        <v>90968312</v>
      </c>
      <c r="U43" s="95">
        <f t="shared" si="7"/>
        <v>0.15154730991986293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f t="shared" si="10"/>
        <v>197771871</v>
      </c>
      <c r="AA43" s="78">
        <f t="shared" si="11"/>
        <v>102004742</v>
      </c>
      <c r="AB43" s="78">
        <f t="shared" si="12"/>
        <v>299776613</v>
      </c>
      <c r="AC43" s="95">
        <f t="shared" si="13"/>
        <v>0.49940840143365317</v>
      </c>
      <c r="AD43" s="77">
        <v>167299829</v>
      </c>
      <c r="AE43" s="78">
        <v>13988707</v>
      </c>
      <c r="AF43" s="78">
        <f t="shared" si="14"/>
        <v>181288536</v>
      </c>
      <c r="AG43" s="78">
        <v>424957446</v>
      </c>
      <c r="AH43" s="78">
        <v>497265138</v>
      </c>
      <c r="AI43" s="79">
        <v>382708934</v>
      </c>
      <c r="AJ43" s="114">
        <f t="shared" si="15"/>
        <v>0.76962751810684948</v>
      </c>
      <c r="AK43" s="115">
        <f t="shared" si="16"/>
        <v>-0.49821255106831464</v>
      </c>
    </row>
    <row r="44" spans="1:37" x14ac:dyDescent="0.2">
      <c r="A44" s="55" t="s">
        <v>101</v>
      </c>
      <c r="B44" s="56" t="s">
        <v>163</v>
      </c>
      <c r="C44" s="57" t="s">
        <v>164</v>
      </c>
      <c r="D44" s="77">
        <v>580880948</v>
      </c>
      <c r="E44" s="78">
        <v>159638558</v>
      </c>
      <c r="F44" s="79">
        <f t="shared" si="0"/>
        <v>740519506</v>
      </c>
      <c r="G44" s="77">
        <v>561722213</v>
      </c>
      <c r="H44" s="78">
        <v>231655812</v>
      </c>
      <c r="I44" s="79">
        <f t="shared" si="1"/>
        <v>793378025</v>
      </c>
      <c r="J44" s="77">
        <v>93702358</v>
      </c>
      <c r="K44" s="78">
        <v>67808205</v>
      </c>
      <c r="L44" s="78">
        <f t="shared" si="2"/>
        <v>161510563</v>
      </c>
      <c r="M44" s="95">
        <f t="shared" si="3"/>
        <v>0.21810440061520811</v>
      </c>
      <c r="N44" s="77">
        <v>91166786</v>
      </c>
      <c r="O44" s="78">
        <v>69774660</v>
      </c>
      <c r="P44" s="78">
        <f t="shared" si="4"/>
        <v>160941446</v>
      </c>
      <c r="Q44" s="95">
        <f t="shared" si="5"/>
        <v>0.21733586312849942</v>
      </c>
      <c r="R44" s="77">
        <v>80801898</v>
      </c>
      <c r="S44" s="78">
        <v>24534536</v>
      </c>
      <c r="T44" s="78">
        <f t="shared" si="6"/>
        <v>105336434</v>
      </c>
      <c r="U44" s="95">
        <f t="shared" si="7"/>
        <v>0.13276953820343082</v>
      </c>
      <c r="V44" s="77">
        <v>0</v>
      </c>
      <c r="W44" s="78">
        <v>0</v>
      </c>
      <c r="X44" s="78">
        <f t="shared" si="8"/>
        <v>0</v>
      </c>
      <c r="Y44" s="95">
        <f t="shared" si="9"/>
        <v>0</v>
      </c>
      <c r="Z44" s="77">
        <f t="shared" si="10"/>
        <v>265671042</v>
      </c>
      <c r="AA44" s="78">
        <f t="shared" si="11"/>
        <v>162117401</v>
      </c>
      <c r="AB44" s="78">
        <f t="shared" si="12"/>
        <v>427788443</v>
      </c>
      <c r="AC44" s="95">
        <f t="shared" si="13"/>
        <v>0.53919875459116728</v>
      </c>
      <c r="AD44" s="77">
        <v>83422468</v>
      </c>
      <c r="AE44" s="78">
        <v>19775057</v>
      </c>
      <c r="AF44" s="78">
        <f t="shared" si="14"/>
        <v>103197525</v>
      </c>
      <c r="AG44" s="78">
        <v>747977559</v>
      </c>
      <c r="AH44" s="78">
        <v>858423177</v>
      </c>
      <c r="AI44" s="79">
        <v>437214165</v>
      </c>
      <c r="AJ44" s="114">
        <f t="shared" si="15"/>
        <v>0.50932241429916569</v>
      </c>
      <c r="AK44" s="115">
        <f t="shared" si="16"/>
        <v>2.0726359474221967E-2</v>
      </c>
    </row>
    <row r="45" spans="1:37" x14ac:dyDescent="0.2">
      <c r="A45" s="55" t="s">
        <v>101</v>
      </c>
      <c r="B45" s="56" t="s">
        <v>165</v>
      </c>
      <c r="C45" s="57" t="s">
        <v>166</v>
      </c>
      <c r="D45" s="77">
        <v>337526608</v>
      </c>
      <c r="E45" s="78">
        <v>111549242</v>
      </c>
      <c r="F45" s="79">
        <f t="shared" si="0"/>
        <v>449075850</v>
      </c>
      <c r="G45" s="77">
        <v>352083437</v>
      </c>
      <c r="H45" s="78">
        <v>149580860</v>
      </c>
      <c r="I45" s="79">
        <f t="shared" si="1"/>
        <v>501664297</v>
      </c>
      <c r="J45" s="77">
        <v>82556232</v>
      </c>
      <c r="K45" s="78">
        <v>45160898</v>
      </c>
      <c r="L45" s="78">
        <f t="shared" si="2"/>
        <v>127717130</v>
      </c>
      <c r="M45" s="95">
        <f t="shared" si="3"/>
        <v>0.28439990705356344</v>
      </c>
      <c r="N45" s="77">
        <v>130954067</v>
      </c>
      <c r="O45" s="78">
        <v>21641199</v>
      </c>
      <c r="P45" s="78">
        <f t="shared" si="4"/>
        <v>152595266</v>
      </c>
      <c r="Q45" s="95">
        <f t="shared" si="5"/>
        <v>0.33979842380747038</v>
      </c>
      <c r="R45" s="77">
        <v>70065491</v>
      </c>
      <c r="S45" s="78">
        <v>22111957</v>
      </c>
      <c r="T45" s="78">
        <f t="shared" si="6"/>
        <v>92177448</v>
      </c>
      <c r="U45" s="95">
        <f t="shared" si="7"/>
        <v>0.18374328919006169</v>
      </c>
      <c r="V45" s="77">
        <v>0</v>
      </c>
      <c r="W45" s="78">
        <v>0</v>
      </c>
      <c r="X45" s="78">
        <f t="shared" si="8"/>
        <v>0</v>
      </c>
      <c r="Y45" s="95">
        <f t="shared" si="9"/>
        <v>0</v>
      </c>
      <c r="Z45" s="77">
        <f t="shared" si="10"/>
        <v>283575790</v>
      </c>
      <c r="AA45" s="78">
        <f t="shared" si="11"/>
        <v>88914054</v>
      </c>
      <c r="AB45" s="78">
        <f t="shared" si="12"/>
        <v>372489844</v>
      </c>
      <c r="AC45" s="95">
        <f t="shared" si="13"/>
        <v>0.74250817972800642</v>
      </c>
      <c r="AD45" s="77">
        <v>73560008</v>
      </c>
      <c r="AE45" s="78">
        <v>13506632</v>
      </c>
      <c r="AF45" s="78">
        <f t="shared" si="14"/>
        <v>87066640</v>
      </c>
      <c r="AG45" s="78">
        <v>465432140</v>
      </c>
      <c r="AH45" s="78">
        <v>519619050</v>
      </c>
      <c r="AI45" s="79">
        <v>398990391</v>
      </c>
      <c r="AJ45" s="114">
        <f t="shared" si="15"/>
        <v>0.76785173869202827</v>
      </c>
      <c r="AK45" s="115">
        <f t="shared" si="16"/>
        <v>5.8699956722804592E-2</v>
      </c>
    </row>
    <row r="46" spans="1:37" x14ac:dyDescent="0.2">
      <c r="A46" s="55" t="s">
        <v>101</v>
      </c>
      <c r="B46" s="56" t="s">
        <v>167</v>
      </c>
      <c r="C46" s="57" t="s">
        <v>168</v>
      </c>
      <c r="D46" s="77">
        <v>1797441311</v>
      </c>
      <c r="E46" s="78">
        <v>287498881</v>
      </c>
      <c r="F46" s="79">
        <f t="shared" si="0"/>
        <v>2084940192</v>
      </c>
      <c r="G46" s="77">
        <v>1798202155</v>
      </c>
      <c r="H46" s="78">
        <v>227257316</v>
      </c>
      <c r="I46" s="79">
        <f t="shared" si="1"/>
        <v>2025459471</v>
      </c>
      <c r="J46" s="77">
        <v>464753063</v>
      </c>
      <c r="K46" s="78">
        <v>34457026</v>
      </c>
      <c r="L46" s="78">
        <f t="shared" si="2"/>
        <v>499210089</v>
      </c>
      <c r="M46" s="95">
        <f t="shared" si="3"/>
        <v>0.23943616748120131</v>
      </c>
      <c r="N46" s="77">
        <v>401679490</v>
      </c>
      <c r="O46" s="78">
        <v>74633324</v>
      </c>
      <c r="P46" s="78">
        <f t="shared" si="4"/>
        <v>476312814</v>
      </c>
      <c r="Q46" s="95">
        <f t="shared" si="5"/>
        <v>0.22845394598254259</v>
      </c>
      <c r="R46" s="77">
        <v>441832607</v>
      </c>
      <c r="S46" s="78">
        <v>39992519</v>
      </c>
      <c r="T46" s="78">
        <f t="shared" si="6"/>
        <v>481825126</v>
      </c>
      <c r="U46" s="95">
        <f t="shared" si="7"/>
        <v>0.23788435804253127</v>
      </c>
      <c r="V46" s="77">
        <v>0</v>
      </c>
      <c r="W46" s="78">
        <v>0</v>
      </c>
      <c r="X46" s="78">
        <f t="shared" si="8"/>
        <v>0</v>
      </c>
      <c r="Y46" s="95">
        <f t="shared" si="9"/>
        <v>0</v>
      </c>
      <c r="Z46" s="77">
        <f t="shared" si="10"/>
        <v>1308265160</v>
      </c>
      <c r="AA46" s="78">
        <f t="shared" si="11"/>
        <v>149082869</v>
      </c>
      <c r="AB46" s="78">
        <f t="shared" si="12"/>
        <v>1457348029</v>
      </c>
      <c r="AC46" s="95">
        <f t="shared" si="13"/>
        <v>0.71951478164136518</v>
      </c>
      <c r="AD46" s="77">
        <v>421260886</v>
      </c>
      <c r="AE46" s="78">
        <v>42728884</v>
      </c>
      <c r="AF46" s="78">
        <f t="shared" si="14"/>
        <v>463989770</v>
      </c>
      <c r="AG46" s="78">
        <v>1807622492</v>
      </c>
      <c r="AH46" s="78">
        <v>2082226172</v>
      </c>
      <c r="AI46" s="79">
        <v>1564791548</v>
      </c>
      <c r="AJ46" s="114">
        <f t="shared" si="15"/>
        <v>0.75149931791367375</v>
      </c>
      <c r="AK46" s="115">
        <f t="shared" si="16"/>
        <v>3.8439114724447387E-2</v>
      </c>
    </row>
    <row r="47" spans="1:37" x14ac:dyDescent="0.2">
      <c r="A47" s="55" t="s">
        <v>116</v>
      </c>
      <c r="B47" s="56" t="s">
        <v>169</v>
      </c>
      <c r="C47" s="57" t="s">
        <v>170</v>
      </c>
      <c r="D47" s="77">
        <v>1660126738</v>
      </c>
      <c r="E47" s="78">
        <v>1441943627</v>
      </c>
      <c r="F47" s="79">
        <f t="shared" si="0"/>
        <v>3102070365</v>
      </c>
      <c r="G47" s="77">
        <v>1745395059</v>
      </c>
      <c r="H47" s="78">
        <v>1329937160</v>
      </c>
      <c r="I47" s="79">
        <f t="shared" si="1"/>
        <v>3075332219</v>
      </c>
      <c r="J47" s="77">
        <v>263590727</v>
      </c>
      <c r="K47" s="78">
        <v>220062000</v>
      </c>
      <c r="L47" s="78">
        <f t="shared" si="2"/>
        <v>483652727</v>
      </c>
      <c r="M47" s="95">
        <f t="shared" si="3"/>
        <v>0.15591288078341189</v>
      </c>
      <c r="N47" s="77">
        <v>430422784</v>
      </c>
      <c r="O47" s="78">
        <v>304630860</v>
      </c>
      <c r="P47" s="78">
        <f t="shared" si="4"/>
        <v>735053644</v>
      </c>
      <c r="Q47" s="95">
        <f t="shared" si="5"/>
        <v>0.23695582546851737</v>
      </c>
      <c r="R47" s="77">
        <v>479569378</v>
      </c>
      <c r="S47" s="78">
        <v>194766068</v>
      </c>
      <c r="T47" s="78">
        <f t="shared" si="6"/>
        <v>674335446</v>
      </c>
      <c r="U47" s="95">
        <f t="shared" si="7"/>
        <v>0.21927239009620639</v>
      </c>
      <c r="V47" s="77">
        <v>0</v>
      </c>
      <c r="W47" s="78">
        <v>0</v>
      </c>
      <c r="X47" s="78">
        <f t="shared" si="8"/>
        <v>0</v>
      </c>
      <c r="Y47" s="95">
        <f t="shared" si="9"/>
        <v>0</v>
      </c>
      <c r="Z47" s="77">
        <f t="shared" si="10"/>
        <v>1173582889</v>
      </c>
      <c r="AA47" s="78">
        <f t="shared" si="11"/>
        <v>719458928</v>
      </c>
      <c r="AB47" s="78">
        <f t="shared" si="12"/>
        <v>1893041817</v>
      </c>
      <c r="AC47" s="95">
        <f t="shared" si="13"/>
        <v>0.6155568511604762</v>
      </c>
      <c r="AD47" s="77">
        <v>284864853</v>
      </c>
      <c r="AE47" s="78">
        <v>179466653</v>
      </c>
      <c r="AF47" s="78">
        <f t="shared" si="14"/>
        <v>464331506</v>
      </c>
      <c r="AG47" s="78">
        <v>2971924857</v>
      </c>
      <c r="AH47" s="78">
        <v>2895855308</v>
      </c>
      <c r="AI47" s="79">
        <v>1532013752</v>
      </c>
      <c r="AJ47" s="114">
        <f t="shared" si="15"/>
        <v>0.52903670558667293</v>
      </c>
      <c r="AK47" s="115">
        <f t="shared" si="16"/>
        <v>0.45227157168180621</v>
      </c>
    </row>
    <row r="48" spans="1:37" ht="16.5" x14ac:dyDescent="0.3">
      <c r="A48" s="58" t="s">
        <v>0</v>
      </c>
      <c r="B48" s="59" t="s">
        <v>171</v>
      </c>
      <c r="C48" s="60" t="s">
        <v>0</v>
      </c>
      <c r="D48" s="80">
        <f>SUM(D42:D47)</f>
        <v>5302463576</v>
      </c>
      <c r="E48" s="81">
        <f>SUM(E42:E47)</f>
        <v>2295349585</v>
      </c>
      <c r="F48" s="82">
        <f t="shared" si="0"/>
        <v>7597813161</v>
      </c>
      <c r="G48" s="80">
        <f>SUM(G42:G47)</f>
        <v>5413088257</v>
      </c>
      <c r="H48" s="81">
        <f>SUM(H42:H47)</f>
        <v>2309653133</v>
      </c>
      <c r="I48" s="82">
        <f t="shared" si="1"/>
        <v>7722741390</v>
      </c>
      <c r="J48" s="80">
        <f>SUM(J42:J47)</f>
        <v>1068994448</v>
      </c>
      <c r="K48" s="81">
        <f>SUM(K42:K47)</f>
        <v>440647261</v>
      </c>
      <c r="L48" s="81">
        <f t="shared" si="2"/>
        <v>1509641709</v>
      </c>
      <c r="M48" s="96">
        <f t="shared" si="3"/>
        <v>0.19869423964635974</v>
      </c>
      <c r="N48" s="80">
        <f>SUM(N42:N47)</f>
        <v>1229266756</v>
      </c>
      <c r="O48" s="81">
        <f>SUM(O42:O47)</f>
        <v>544214179</v>
      </c>
      <c r="P48" s="81">
        <f t="shared" si="4"/>
        <v>1773480935</v>
      </c>
      <c r="Q48" s="96">
        <f t="shared" si="5"/>
        <v>0.23341991931354364</v>
      </c>
      <c r="R48" s="80">
        <f>SUM(R42:R47)</f>
        <v>1245818654</v>
      </c>
      <c r="S48" s="81">
        <f>SUM(S42:S47)</f>
        <v>323586264</v>
      </c>
      <c r="T48" s="81">
        <f t="shared" si="6"/>
        <v>1569404918</v>
      </c>
      <c r="U48" s="96">
        <f t="shared" si="7"/>
        <v>0.2032186290780352</v>
      </c>
      <c r="V48" s="80">
        <f>SUM(V42:V47)</f>
        <v>0</v>
      </c>
      <c r="W48" s="81">
        <f>SUM(W42:W47)</f>
        <v>0</v>
      </c>
      <c r="X48" s="81">
        <f t="shared" si="8"/>
        <v>0</v>
      </c>
      <c r="Y48" s="96">
        <f t="shared" si="9"/>
        <v>0</v>
      </c>
      <c r="Z48" s="80">
        <f t="shared" si="10"/>
        <v>3544079858</v>
      </c>
      <c r="AA48" s="81">
        <f t="shared" si="11"/>
        <v>1308447704</v>
      </c>
      <c r="AB48" s="81">
        <f t="shared" si="12"/>
        <v>4852527562</v>
      </c>
      <c r="AC48" s="96">
        <f t="shared" si="13"/>
        <v>0.62834262044348999</v>
      </c>
      <c r="AD48" s="80">
        <f>SUM(AD42:AD47)</f>
        <v>1121532734</v>
      </c>
      <c r="AE48" s="81">
        <f>SUM(AE42:AE47)</f>
        <v>298230003</v>
      </c>
      <c r="AF48" s="81">
        <f t="shared" si="14"/>
        <v>1419762737</v>
      </c>
      <c r="AG48" s="81">
        <f>SUM(AG42:AG47)</f>
        <v>7083326602</v>
      </c>
      <c r="AH48" s="81">
        <f>SUM(AH42:AH47)</f>
        <v>7514767131</v>
      </c>
      <c r="AI48" s="82">
        <f>SUM(AI42:AI47)</f>
        <v>4663908667</v>
      </c>
      <c r="AJ48" s="116">
        <f t="shared" si="15"/>
        <v>0.62063249408759358</v>
      </c>
      <c r="AK48" s="117">
        <f t="shared" si="16"/>
        <v>0.10539942843985206</v>
      </c>
    </row>
    <row r="49" spans="1:37" x14ac:dyDescent="0.2">
      <c r="A49" s="55" t="s">
        <v>101</v>
      </c>
      <c r="B49" s="56" t="s">
        <v>172</v>
      </c>
      <c r="C49" s="57" t="s">
        <v>173</v>
      </c>
      <c r="D49" s="77">
        <v>584466312</v>
      </c>
      <c r="E49" s="78">
        <v>182983008</v>
      </c>
      <c r="F49" s="79">
        <f t="shared" si="0"/>
        <v>767449320</v>
      </c>
      <c r="G49" s="77">
        <v>585266711</v>
      </c>
      <c r="H49" s="78">
        <v>184531371</v>
      </c>
      <c r="I49" s="79">
        <f t="shared" si="1"/>
        <v>769798082</v>
      </c>
      <c r="J49" s="77">
        <v>130330517</v>
      </c>
      <c r="K49" s="78">
        <v>24832464</v>
      </c>
      <c r="L49" s="78">
        <f t="shared" si="2"/>
        <v>155162981</v>
      </c>
      <c r="M49" s="95">
        <f t="shared" si="3"/>
        <v>0.20218010096093381</v>
      </c>
      <c r="N49" s="77">
        <v>167699680</v>
      </c>
      <c r="O49" s="78">
        <v>31819192</v>
      </c>
      <c r="P49" s="78">
        <f t="shared" si="4"/>
        <v>199518872</v>
      </c>
      <c r="Q49" s="95">
        <f t="shared" si="5"/>
        <v>0.25997660926978217</v>
      </c>
      <c r="R49" s="77">
        <v>99325748</v>
      </c>
      <c r="S49" s="78">
        <v>16200894</v>
      </c>
      <c r="T49" s="78">
        <f t="shared" si="6"/>
        <v>115526642</v>
      </c>
      <c r="U49" s="95">
        <f t="shared" si="7"/>
        <v>0.15007395406838647</v>
      </c>
      <c r="V49" s="77">
        <v>0</v>
      </c>
      <c r="W49" s="78">
        <v>0</v>
      </c>
      <c r="X49" s="78">
        <f t="shared" si="8"/>
        <v>0</v>
      </c>
      <c r="Y49" s="95">
        <f t="shared" si="9"/>
        <v>0</v>
      </c>
      <c r="Z49" s="77">
        <f t="shared" si="10"/>
        <v>397355945</v>
      </c>
      <c r="AA49" s="78">
        <f t="shared" si="11"/>
        <v>72852550</v>
      </c>
      <c r="AB49" s="78">
        <f t="shared" si="12"/>
        <v>470208495</v>
      </c>
      <c r="AC49" s="95">
        <f t="shared" si="13"/>
        <v>0.61082055930609602</v>
      </c>
      <c r="AD49" s="77">
        <v>127474328</v>
      </c>
      <c r="AE49" s="78">
        <v>10101910</v>
      </c>
      <c r="AF49" s="78">
        <f t="shared" si="14"/>
        <v>137576238</v>
      </c>
      <c r="AG49" s="78">
        <v>696467304</v>
      </c>
      <c r="AH49" s="78">
        <v>740063571</v>
      </c>
      <c r="AI49" s="79">
        <v>436591363</v>
      </c>
      <c r="AJ49" s="114">
        <f t="shared" si="15"/>
        <v>0.58993764874828569</v>
      </c>
      <c r="AK49" s="115">
        <f t="shared" si="16"/>
        <v>-0.16027183415205759</v>
      </c>
    </row>
    <row r="50" spans="1:37" x14ac:dyDescent="0.2">
      <c r="A50" s="55" t="s">
        <v>101</v>
      </c>
      <c r="B50" s="56" t="s">
        <v>174</v>
      </c>
      <c r="C50" s="57" t="s">
        <v>175</v>
      </c>
      <c r="D50" s="77">
        <v>476468325</v>
      </c>
      <c r="E50" s="78">
        <v>261013008</v>
      </c>
      <c r="F50" s="79">
        <f t="shared" si="0"/>
        <v>737481333</v>
      </c>
      <c r="G50" s="77">
        <v>487291631</v>
      </c>
      <c r="H50" s="78">
        <v>263019601</v>
      </c>
      <c r="I50" s="79">
        <f t="shared" si="1"/>
        <v>750311232</v>
      </c>
      <c r="J50" s="77">
        <v>88038503</v>
      </c>
      <c r="K50" s="78">
        <v>20681713</v>
      </c>
      <c r="L50" s="78">
        <f t="shared" si="2"/>
        <v>108720216</v>
      </c>
      <c r="M50" s="95">
        <f t="shared" si="3"/>
        <v>0.14742097343364216</v>
      </c>
      <c r="N50" s="77">
        <v>105250683</v>
      </c>
      <c r="O50" s="78">
        <v>33613044</v>
      </c>
      <c r="P50" s="78">
        <f t="shared" si="4"/>
        <v>138863727</v>
      </c>
      <c r="Q50" s="95">
        <f t="shared" si="5"/>
        <v>0.18829456528088148</v>
      </c>
      <c r="R50" s="77">
        <v>85984808</v>
      </c>
      <c r="S50" s="78">
        <v>35392108</v>
      </c>
      <c r="T50" s="78">
        <f t="shared" si="6"/>
        <v>121376916</v>
      </c>
      <c r="U50" s="95">
        <f t="shared" si="7"/>
        <v>0.16176875784794328</v>
      </c>
      <c r="V50" s="77">
        <v>0</v>
      </c>
      <c r="W50" s="78">
        <v>0</v>
      </c>
      <c r="X50" s="78">
        <f t="shared" si="8"/>
        <v>0</v>
      </c>
      <c r="Y50" s="95">
        <f t="shared" si="9"/>
        <v>0</v>
      </c>
      <c r="Z50" s="77">
        <f t="shared" si="10"/>
        <v>279273994</v>
      </c>
      <c r="AA50" s="78">
        <f t="shared" si="11"/>
        <v>89686865</v>
      </c>
      <c r="AB50" s="78">
        <f t="shared" si="12"/>
        <v>368960859</v>
      </c>
      <c r="AC50" s="95">
        <f t="shared" si="13"/>
        <v>0.49174375014553962</v>
      </c>
      <c r="AD50" s="77">
        <v>87918440</v>
      </c>
      <c r="AE50" s="78">
        <v>39885624</v>
      </c>
      <c r="AF50" s="78">
        <f t="shared" si="14"/>
        <v>127804064</v>
      </c>
      <c r="AG50" s="78">
        <v>767304163</v>
      </c>
      <c r="AH50" s="78">
        <v>910268335</v>
      </c>
      <c r="AI50" s="79">
        <v>382173182</v>
      </c>
      <c r="AJ50" s="114">
        <f t="shared" si="15"/>
        <v>0.41984672794313999</v>
      </c>
      <c r="AK50" s="115">
        <f t="shared" si="16"/>
        <v>-5.028907374964231E-2</v>
      </c>
    </row>
    <row r="51" spans="1:37" x14ac:dyDescent="0.2">
      <c r="A51" s="55" t="s">
        <v>101</v>
      </c>
      <c r="B51" s="56" t="s">
        <v>176</v>
      </c>
      <c r="C51" s="57" t="s">
        <v>177</v>
      </c>
      <c r="D51" s="77">
        <v>499830312</v>
      </c>
      <c r="E51" s="78">
        <v>119462736</v>
      </c>
      <c r="F51" s="79">
        <f t="shared" si="0"/>
        <v>619293048</v>
      </c>
      <c r="G51" s="77">
        <v>518997987</v>
      </c>
      <c r="H51" s="78">
        <v>162334272</v>
      </c>
      <c r="I51" s="79">
        <f t="shared" si="1"/>
        <v>681332259</v>
      </c>
      <c r="J51" s="77">
        <v>94757198</v>
      </c>
      <c r="K51" s="78">
        <v>22550183</v>
      </c>
      <c r="L51" s="78">
        <f t="shared" si="2"/>
        <v>117307381</v>
      </c>
      <c r="M51" s="95">
        <f t="shared" si="3"/>
        <v>0.18942144010633233</v>
      </c>
      <c r="N51" s="77">
        <v>97366796</v>
      </c>
      <c r="O51" s="78">
        <v>12460591</v>
      </c>
      <c r="P51" s="78">
        <f t="shared" si="4"/>
        <v>109827387</v>
      </c>
      <c r="Q51" s="95">
        <f t="shared" si="5"/>
        <v>0.1773431614559316</v>
      </c>
      <c r="R51" s="77">
        <v>98519273</v>
      </c>
      <c r="S51" s="78">
        <v>28664227</v>
      </c>
      <c r="T51" s="78">
        <f t="shared" si="6"/>
        <v>127183500</v>
      </c>
      <c r="U51" s="95">
        <f t="shared" si="7"/>
        <v>0.18666883641568482</v>
      </c>
      <c r="V51" s="77">
        <v>0</v>
      </c>
      <c r="W51" s="78">
        <v>0</v>
      </c>
      <c r="X51" s="78">
        <f t="shared" si="8"/>
        <v>0</v>
      </c>
      <c r="Y51" s="95">
        <f t="shared" si="9"/>
        <v>0</v>
      </c>
      <c r="Z51" s="77">
        <f t="shared" si="10"/>
        <v>290643267</v>
      </c>
      <c r="AA51" s="78">
        <f t="shared" si="11"/>
        <v>63675001</v>
      </c>
      <c r="AB51" s="78">
        <f t="shared" si="12"/>
        <v>354318268</v>
      </c>
      <c r="AC51" s="95">
        <f t="shared" si="13"/>
        <v>0.52003741686917537</v>
      </c>
      <c r="AD51" s="77">
        <v>100266792</v>
      </c>
      <c r="AE51" s="78">
        <v>737163</v>
      </c>
      <c r="AF51" s="78">
        <f t="shared" si="14"/>
        <v>101003955</v>
      </c>
      <c r="AG51" s="78">
        <v>570979500</v>
      </c>
      <c r="AH51" s="78">
        <v>682109220</v>
      </c>
      <c r="AI51" s="79">
        <v>334046408</v>
      </c>
      <c r="AJ51" s="114">
        <f t="shared" si="15"/>
        <v>0.48972568938446542</v>
      </c>
      <c r="AK51" s="115">
        <f t="shared" si="16"/>
        <v>0.25919326624388117</v>
      </c>
    </row>
    <row r="52" spans="1:37" x14ac:dyDescent="0.2">
      <c r="A52" s="55" t="s">
        <v>101</v>
      </c>
      <c r="B52" s="56" t="s">
        <v>178</v>
      </c>
      <c r="C52" s="57" t="s">
        <v>179</v>
      </c>
      <c r="D52" s="77">
        <v>227340841</v>
      </c>
      <c r="E52" s="78">
        <v>77341027</v>
      </c>
      <c r="F52" s="79">
        <f t="shared" si="0"/>
        <v>304681868</v>
      </c>
      <c r="G52" s="77">
        <v>366467159</v>
      </c>
      <c r="H52" s="78">
        <v>92726788</v>
      </c>
      <c r="I52" s="79">
        <f t="shared" si="1"/>
        <v>459193947</v>
      </c>
      <c r="J52" s="77">
        <v>17967296</v>
      </c>
      <c r="K52" s="78">
        <v>23257857</v>
      </c>
      <c r="L52" s="78">
        <f t="shared" si="2"/>
        <v>41225153</v>
      </c>
      <c r="M52" s="95">
        <f t="shared" si="3"/>
        <v>0.13530556731390395</v>
      </c>
      <c r="N52" s="77">
        <v>51869529</v>
      </c>
      <c r="O52" s="78">
        <v>-612812929</v>
      </c>
      <c r="P52" s="78">
        <f t="shared" si="4"/>
        <v>-560943400</v>
      </c>
      <c r="Q52" s="95">
        <f t="shared" si="5"/>
        <v>-1.8410790365772602</v>
      </c>
      <c r="R52" s="77">
        <v>51601814</v>
      </c>
      <c r="S52" s="78">
        <v>12169471</v>
      </c>
      <c r="T52" s="78">
        <f t="shared" si="6"/>
        <v>63771285</v>
      </c>
      <c r="U52" s="95">
        <f t="shared" si="7"/>
        <v>0.13887658018279583</v>
      </c>
      <c r="V52" s="77">
        <v>0</v>
      </c>
      <c r="W52" s="78">
        <v>0</v>
      </c>
      <c r="X52" s="78">
        <f t="shared" si="8"/>
        <v>0</v>
      </c>
      <c r="Y52" s="95">
        <f t="shared" si="9"/>
        <v>0</v>
      </c>
      <c r="Z52" s="77">
        <f t="shared" si="10"/>
        <v>121438639</v>
      </c>
      <c r="AA52" s="78">
        <f t="shared" si="11"/>
        <v>-577385601</v>
      </c>
      <c r="AB52" s="78">
        <f t="shared" si="12"/>
        <v>-455946962</v>
      </c>
      <c r="AC52" s="95">
        <f t="shared" si="13"/>
        <v>-0.99292894642620366</v>
      </c>
      <c r="AD52" s="77">
        <v>44181144</v>
      </c>
      <c r="AE52" s="78">
        <v>16631518</v>
      </c>
      <c r="AF52" s="78">
        <f t="shared" si="14"/>
        <v>60812662</v>
      </c>
      <c r="AG52" s="78">
        <v>394158574</v>
      </c>
      <c r="AH52" s="78">
        <v>448336945</v>
      </c>
      <c r="AI52" s="79">
        <v>204366659</v>
      </c>
      <c r="AJ52" s="114">
        <f t="shared" si="15"/>
        <v>0.45583274204627505</v>
      </c>
      <c r="AK52" s="115">
        <f t="shared" si="16"/>
        <v>4.8651430519519145E-2</v>
      </c>
    </row>
    <row r="53" spans="1:37" x14ac:dyDescent="0.2">
      <c r="A53" s="55" t="s">
        <v>116</v>
      </c>
      <c r="B53" s="56" t="s">
        <v>180</v>
      </c>
      <c r="C53" s="57" t="s">
        <v>181</v>
      </c>
      <c r="D53" s="77">
        <v>995038002</v>
      </c>
      <c r="E53" s="78">
        <v>605920807</v>
      </c>
      <c r="F53" s="79">
        <f t="shared" si="0"/>
        <v>1600958809</v>
      </c>
      <c r="G53" s="77">
        <v>1045685453</v>
      </c>
      <c r="H53" s="78">
        <v>600838450</v>
      </c>
      <c r="I53" s="79">
        <f t="shared" si="1"/>
        <v>1646523903</v>
      </c>
      <c r="J53" s="77">
        <v>190167681</v>
      </c>
      <c r="K53" s="78">
        <v>127909034</v>
      </c>
      <c r="L53" s="78">
        <f t="shared" si="2"/>
        <v>318076715</v>
      </c>
      <c r="M53" s="95">
        <f t="shared" si="3"/>
        <v>0.19867888743413636</v>
      </c>
      <c r="N53" s="77">
        <v>234497533</v>
      </c>
      <c r="O53" s="78">
        <v>115601968</v>
      </c>
      <c r="P53" s="78">
        <f t="shared" si="4"/>
        <v>350099501</v>
      </c>
      <c r="Q53" s="95">
        <f t="shared" si="5"/>
        <v>0.21868114222044296</v>
      </c>
      <c r="R53" s="77">
        <v>218051513</v>
      </c>
      <c r="S53" s="78">
        <v>74429301</v>
      </c>
      <c r="T53" s="78">
        <f t="shared" si="6"/>
        <v>292480814</v>
      </c>
      <c r="U53" s="95">
        <f t="shared" si="7"/>
        <v>0.17763532826161468</v>
      </c>
      <c r="V53" s="77">
        <v>0</v>
      </c>
      <c r="W53" s="78">
        <v>0</v>
      </c>
      <c r="X53" s="78">
        <f t="shared" si="8"/>
        <v>0</v>
      </c>
      <c r="Y53" s="95">
        <f t="shared" si="9"/>
        <v>0</v>
      </c>
      <c r="Z53" s="77">
        <f t="shared" si="10"/>
        <v>642716727</v>
      </c>
      <c r="AA53" s="78">
        <f t="shared" si="11"/>
        <v>317940303</v>
      </c>
      <c r="AB53" s="78">
        <f t="shared" si="12"/>
        <v>960657030</v>
      </c>
      <c r="AC53" s="95">
        <f t="shared" si="13"/>
        <v>0.58344554139157245</v>
      </c>
      <c r="AD53" s="77">
        <v>172342587</v>
      </c>
      <c r="AE53" s="78">
        <v>73558781</v>
      </c>
      <c r="AF53" s="78">
        <f t="shared" si="14"/>
        <v>245901368</v>
      </c>
      <c r="AG53" s="78">
        <v>1638501730</v>
      </c>
      <c r="AH53" s="78">
        <v>1578939219</v>
      </c>
      <c r="AI53" s="79">
        <v>837493328</v>
      </c>
      <c r="AJ53" s="114">
        <f t="shared" si="15"/>
        <v>0.5304151786985285</v>
      </c>
      <c r="AK53" s="115">
        <f t="shared" si="16"/>
        <v>0.18942328942228581</v>
      </c>
    </row>
    <row r="54" spans="1:37" ht="16.5" x14ac:dyDescent="0.3">
      <c r="A54" s="58" t="s">
        <v>0</v>
      </c>
      <c r="B54" s="59" t="s">
        <v>182</v>
      </c>
      <c r="C54" s="60" t="s">
        <v>0</v>
      </c>
      <c r="D54" s="80">
        <f>SUM(D49:D53)</f>
        <v>2783143792</v>
      </c>
      <c r="E54" s="81">
        <f>SUM(E49:E53)</f>
        <v>1246720586</v>
      </c>
      <c r="F54" s="82">
        <f t="shared" si="0"/>
        <v>4029864378</v>
      </c>
      <c r="G54" s="80">
        <f>SUM(G49:G53)</f>
        <v>3003708941</v>
      </c>
      <c r="H54" s="81">
        <f>SUM(H49:H53)</f>
        <v>1303450482</v>
      </c>
      <c r="I54" s="82">
        <f t="shared" si="1"/>
        <v>4307159423</v>
      </c>
      <c r="J54" s="80">
        <f>SUM(J49:J53)</f>
        <v>521261195</v>
      </c>
      <c r="K54" s="81">
        <f>SUM(K49:K53)</f>
        <v>219231251</v>
      </c>
      <c r="L54" s="81">
        <f t="shared" si="2"/>
        <v>740492446</v>
      </c>
      <c r="M54" s="96">
        <f t="shared" si="3"/>
        <v>0.18375120761942426</v>
      </c>
      <c r="N54" s="80">
        <f>SUM(N49:N53)</f>
        <v>656684221</v>
      </c>
      <c r="O54" s="81">
        <f>SUM(O49:O53)</f>
        <v>-419318134</v>
      </c>
      <c r="P54" s="81">
        <f t="shared" si="4"/>
        <v>237366087</v>
      </c>
      <c r="Q54" s="96">
        <f t="shared" si="5"/>
        <v>5.890175567590776E-2</v>
      </c>
      <c r="R54" s="80">
        <f>SUM(R49:R53)</f>
        <v>553483156</v>
      </c>
      <c r="S54" s="81">
        <f>SUM(S49:S53)</f>
        <v>166856001</v>
      </c>
      <c r="T54" s="81">
        <f t="shared" si="6"/>
        <v>720339157</v>
      </c>
      <c r="U54" s="96">
        <f t="shared" si="7"/>
        <v>0.16724227878667031</v>
      </c>
      <c r="V54" s="80">
        <f>SUM(V49:V53)</f>
        <v>0</v>
      </c>
      <c r="W54" s="81">
        <f>SUM(W49:W53)</f>
        <v>0</v>
      </c>
      <c r="X54" s="81">
        <f t="shared" si="8"/>
        <v>0</v>
      </c>
      <c r="Y54" s="96">
        <f t="shared" si="9"/>
        <v>0</v>
      </c>
      <c r="Z54" s="80">
        <f t="shared" si="10"/>
        <v>1731428572</v>
      </c>
      <c r="AA54" s="81">
        <f t="shared" si="11"/>
        <v>-33230882</v>
      </c>
      <c r="AB54" s="81">
        <f t="shared" si="12"/>
        <v>1698197690</v>
      </c>
      <c r="AC54" s="96">
        <f t="shared" si="13"/>
        <v>0.39427323746869353</v>
      </c>
      <c r="AD54" s="80">
        <f>SUM(AD49:AD53)</f>
        <v>532183291</v>
      </c>
      <c r="AE54" s="81">
        <f>SUM(AE49:AE53)</f>
        <v>140914996</v>
      </c>
      <c r="AF54" s="81">
        <f t="shared" si="14"/>
        <v>673098287</v>
      </c>
      <c r="AG54" s="81">
        <f>SUM(AG49:AG53)</f>
        <v>4067411271</v>
      </c>
      <c r="AH54" s="81">
        <f>SUM(AH49:AH53)</f>
        <v>4359717290</v>
      </c>
      <c r="AI54" s="82">
        <f>SUM(AI49:AI53)</f>
        <v>2194670940</v>
      </c>
      <c r="AJ54" s="116">
        <f t="shared" si="15"/>
        <v>0.50339753566910761</v>
      </c>
      <c r="AK54" s="117">
        <f t="shared" si="16"/>
        <v>7.0184207733691606E-2</v>
      </c>
    </row>
    <row r="55" spans="1:37" ht="16.5" x14ac:dyDescent="0.3">
      <c r="A55" s="61" t="s">
        <v>0</v>
      </c>
      <c r="B55" s="62" t="s">
        <v>183</v>
      </c>
      <c r="C55" s="63" t="s">
        <v>0</v>
      </c>
      <c r="D55" s="83">
        <f>SUM(D9:D10,D12:D19,D21:D27,D29:D35,D37:D40,D42:D47,D49:D53)</f>
        <v>51334604439</v>
      </c>
      <c r="E55" s="84">
        <f>SUM(E9:E10,E12:E19,E21:E27,E29:E35,E37:E40,E42:E47,E49:E53)</f>
        <v>10162199892</v>
      </c>
      <c r="F55" s="85">
        <f t="shared" si="0"/>
        <v>61496804331</v>
      </c>
      <c r="G55" s="83">
        <f>SUM(G9:G10,G12:G19,G21:G27,G29:G35,G37:G40,G42:G47,G49:G53)</f>
        <v>52569417075</v>
      </c>
      <c r="H55" s="84">
        <f>SUM(H9:H10,H12:H19,H21:H27,H29:H35,H37:H40,H42:H47,H49:H53)</f>
        <v>10833879579</v>
      </c>
      <c r="I55" s="85">
        <f t="shared" si="1"/>
        <v>63403296654</v>
      </c>
      <c r="J55" s="83">
        <f>SUM(J9:J10,J12:J19,J21:J27,J29:J35,J37:J40,J42:J47,J49:J53)</f>
        <v>11125579594</v>
      </c>
      <c r="K55" s="84">
        <f>SUM(K9:K10,K12:K19,K21:K27,K29:K35,K37:K40,K42:K47,K49:K53)</f>
        <v>1409795855</v>
      </c>
      <c r="L55" s="84">
        <f t="shared" si="2"/>
        <v>12535375449</v>
      </c>
      <c r="M55" s="97">
        <f t="shared" si="3"/>
        <v>0.2038378349146352</v>
      </c>
      <c r="N55" s="83">
        <f>SUM(N9:N10,N12:N19,N21:N27,N29:N35,N37:N40,N42:N47,N49:N53)</f>
        <v>11009924270</v>
      </c>
      <c r="O55" s="84">
        <f>SUM(O9:O10,O12:O19,O21:O27,O29:O35,O37:O40,O42:O47,O49:O53)</f>
        <v>1856453819</v>
      </c>
      <c r="P55" s="84">
        <f t="shared" si="4"/>
        <v>12866378089</v>
      </c>
      <c r="Q55" s="97">
        <f t="shared" si="5"/>
        <v>0.20922027134528959</v>
      </c>
      <c r="R55" s="83">
        <f>SUM(R9:R10,R12:R19,R21:R27,R29:R35,R37:R40,R42:R47,R49:R53)</f>
        <v>11443318098</v>
      </c>
      <c r="S55" s="84">
        <f>SUM(S9:S10,S12:S19,S21:S27,S29:S35,S37:S40,S42:S47,S49:S53)</f>
        <v>1473024466</v>
      </c>
      <c r="T55" s="84">
        <f t="shared" si="6"/>
        <v>12916342564</v>
      </c>
      <c r="U55" s="97">
        <f t="shared" si="7"/>
        <v>0.20371720786832512</v>
      </c>
      <c r="V55" s="83">
        <f>SUM(V9:V10,V12:V19,V21:V27,V29:V35,V37:V40,V42:V47,V49:V53)</f>
        <v>0</v>
      </c>
      <c r="W55" s="84">
        <f>SUM(W9:W10,W12:W19,W21:W27,W29:W35,W37:W40,W42:W47,W49:W53)</f>
        <v>0</v>
      </c>
      <c r="X55" s="84">
        <f t="shared" si="8"/>
        <v>0</v>
      </c>
      <c r="Y55" s="97">
        <f t="shared" si="9"/>
        <v>0</v>
      </c>
      <c r="Z55" s="83">
        <f t="shared" si="10"/>
        <v>33578821962</v>
      </c>
      <c r="AA55" s="84">
        <f t="shared" si="11"/>
        <v>4739274140</v>
      </c>
      <c r="AB55" s="84">
        <f t="shared" si="12"/>
        <v>38318096102</v>
      </c>
      <c r="AC55" s="97">
        <f t="shared" si="13"/>
        <v>0.60435494878297591</v>
      </c>
      <c r="AD55" s="83">
        <f>SUM(AD9:AD10,AD12:AD19,AD21:AD27,AD29:AD35,AD37:AD40,AD42:AD47,AD49:AD53)</f>
        <v>10112192716</v>
      </c>
      <c r="AE55" s="84">
        <f>SUM(AE9:AE10,AE12:AE19,AE21:AE27,AE29:AE35,AE37:AE40,AE42:AE47,AE49:AE53)</f>
        <v>1548441919</v>
      </c>
      <c r="AF55" s="84">
        <f t="shared" si="14"/>
        <v>11660634635</v>
      </c>
      <c r="AG55" s="84">
        <f>SUM(AG9:AG10,AG12:AG19,AG21:AG27,AG29:AG35,AG37:AG40,AG42:AG47,AG49:AG53)</f>
        <v>57799277500</v>
      </c>
      <c r="AH55" s="84">
        <f>SUM(AH9:AH10,AH12:AH19,AH21:AH27,AH29:AH35,AH37:AH40,AH42:AH47,AH49:AH53)</f>
        <v>59790403557</v>
      </c>
      <c r="AI55" s="85">
        <f>SUM(AI9:AI10,AI12:AI19,AI21:AI27,AI29:AI35,AI37:AI40,AI42:AI47,AI49:AI53)</f>
        <v>38734611079</v>
      </c>
      <c r="AJ55" s="118">
        <f t="shared" si="15"/>
        <v>0.64783993374577453</v>
      </c>
      <c r="AK55" s="119">
        <f t="shared" si="16"/>
        <v>0.10768778615453112</v>
      </c>
    </row>
    <row r="56" spans="1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1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1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1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1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1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1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1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1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26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54</v>
      </c>
      <c r="C9" s="57" t="s">
        <v>55</v>
      </c>
      <c r="D9" s="77">
        <v>9754653080</v>
      </c>
      <c r="E9" s="78">
        <v>1339880477</v>
      </c>
      <c r="F9" s="79">
        <f>$D9       +$E9</f>
        <v>11094533557</v>
      </c>
      <c r="G9" s="77">
        <v>10594053786</v>
      </c>
      <c r="H9" s="78">
        <v>1140830020</v>
      </c>
      <c r="I9" s="79">
        <f>$G9       +$H9</f>
        <v>11734883806</v>
      </c>
      <c r="J9" s="77">
        <v>3132831847</v>
      </c>
      <c r="K9" s="78">
        <v>49782221</v>
      </c>
      <c r="L9" s="78">
        <f>$J9       +$K9</f>
        <v>3182614068</v>
      </c>
      <c r="M9" s="95">
        <f>IF(($F9       =0),0,($L9       /$F9       ))</f>
        <v>0.28686326032985471</v>
      </c>
      <c r="N9" s="77">
        <v>2534973333</v>
      </c>
      <c r="O9" s="78">
        <v>226400439</v>
      </c>
      <c r="P9" s="78">
        <f>$N9       +$O9</f>
        <v>2761373772</v>
      </c>
      <c r="Q9" s="95">
        <f>IF(($F9       =0),0,($P9       /$F9       ))</f>
        <v>0.24889498578854044</v>
      </c>
      <c r="R9" s="77">
        <v>3288367784</v>
      </c>
      <c r="S9" s="78">
        <v>110318465</v>
      </c>
      <c r="T9" s="78">
        <f>$R9       +$S9</f>
        <v>3398686249</v>
      </c>
      <c r="U9" s="95">
        <f>IF(($I9       =0),0,($T9       /$I9       ))</f>
        <v>0.28962248840182508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8956172964</v>
      </c>
      <c r="AA9" s="78">
        <f>$K9       +$O9       +$S9</f>
        <v>386501125</v>
      </c>
      <c r="AB9" s="78">
        <f>$Z9       +$AA9</f>
        <v>9342674089</v>
      </c>
      <c r="AC9" s="95">
        <f>IF(($I9       =0),0,($AB9       /$I9       ))</f>
        <v>0.79614542789278642</v>
      </c>
      <c r="AD9" s="77">
        <v>2823626455</v>
      </c>
      <c r="AE9" s="78">
        <v>151619938</v>
      </c>
      <c r="AF9" s="78">
        <f>$AD9       +$AE9</f>
        <v>2975246393</v>
      </c>
      <c r="AG9" s="78">
        <v>9900511301</v>
      </c>
      <c r="AH9" s="78">
        <v>9633124849</v>
      </c>
      <c r="AI9" s="79">
        <v>7255600813</v>
      </c>
      <c r="AJ9" s="114">
        <f>IF(($AH9       =0),0,($AI9       /$AH9       ))</f>
        <v>0.7531928555616294</v>
      </c>
      <c r="AK9" s="115">
        <f>IF(($AF9       =0),0,(($T9       /$AF9       )-1))</f>
        <v>0.14232093751840069</v>
      </c>
    </row>
    <row r="10" spans="1:37" ht="16.5" x14ac:dyDescent="0.3">
      <c r="A10" s="58" t="s">
        <v>0</v>
      </c>
      <c r="B10" s="59" t="s">
        <v>100</v>
      </c>
      <c r="C10" s="60" t="s">
        <v>0</v>
      </c>
      <c r="D10" s="80">
        <f>D9</f>
        <v>9754653080</v>
      </c>
      <c r="E10" s="81">
        <f>E9</f>
        <v>1339880477</v>
      </c>
      <c r="F10" s="82">
        <f t="shared" ref="F10:F37" si="0">$D10      +$E10</f>
        <v>11094533557</v>
      </c>
      <c r="G10" s="80">
        <f>G9</f>
        <v>10594053786</v>
      </c>
      <c r="H10" s="81">
        <f>H9</f>
        <v>1140830020</v>
      </c>
      <c r="I10" s="82">
        <f t="shared" ref="I10:I37" si="1">$G10      +$H10</f>
        <v>11734883806</v>
      </c>
      <c r="J10" s="80">
        <f>J9</f>
        <v>3132831847</v>
      </c>
      <c r="K10" s="81">
        <f>K9</f>
        <v>49782221</v>
      </c>
      <c r="L10" s="81">
        <f t="shared" ref="L10:L37" si="2">$J10      +$K10</f>
        <v>3182614068</v>
      </c>
      <c r="M10" s="96">
        <f t="shared" ref="M10:M37" si="3">IF(($F10      =0),0,($L10      /$F10      ))</f>
        <v>0.28686326032985471</v>
      </c>
      <c r="N10" s="80">
        <f>N9</f>
        <v>2534973333</v>
      </c>
      <c r="O10" s="81">
        <f>O9</f>
        <v>226400439</v>
      </c>
      <c r="P10" s="81">
        <f t="shared" ref="P10:P37" si="4">$N10      +$O10</f>
        <v>2761373772</v>
      </c>
      <c r="Q10" s="96">
        <f t="shared" ref="Q10:Q37" si="5">IF(($F10      =0),0,($P10      /$F10      ))</f>
        <v>0.24889498578854044</v>
      </c>
      <c r="R10" s="80">
        <f>R9</f>
        <v>3288367784</v>
      </c>
      <c r="S10" s="81">
        <f>S9</f>
        <v>110318465</v>
      </c>
      <c r="T10" s="81">
        <f t="shared" ref="T10:T37" si="6">$R10      +$S10</f>
        <v>3398686249</v>
      </c>
      <c r="U10" s="96">
        <f t="shared" ref="U10:U37" si="7">IF(($I10      =0),0,($T10      /$I10      ))</f>
        <v>0.28962248840182508</v>
      </c>
      <c r="V10" s="80">
        <f>V9</f>
        <v>0</v>
      </c>
      <c r="W10" s="81">
        <f>W9</f>
        <v>0</v>
      </c>
      <c r="X10" s="81">
        <f t="shared" ref="X10:X37" si="8">$V10      +$W10</f>
        <v>0</v>
      </c>
      <c r="Y10" s="96">
        <f t="shared" ref="Y10:Y37" si="9">IF(($I10      =0),0,($X10      /$I10      ))</f>
        <v>0</v>
      </c>
      <c r="Z10" s="80">
        <f t="shared" ref="Z10:Z37" si="10">$J10      +$N10      +$R10</f>
        <v>8956172964</v>
      </c>
      <c r="AA10" s="81">
        <f t="shared" ref="AA10:AA37" si="11">$K10      +$O10      +$S10</f>
        <v>386501125</v>
      </c>
      <c r="AB10" s="81">
        <f t="shared" ref="AB10:AB37" si="12">$Z10      +$AA10</f>
        <v>9342674089</v>
      </c>
      <c r="AC10" s="96">
        <f t="shared" ref="AC10:AC37" si="13">IF(($I10      =0),0,($AB10      /$I10      ))</f>
        <v>0.79614542789278642</v>
      </c>
      <c r="AD10" s="80">
        <f>AD9</f>
        <v>2823626455</v>
      </c>
      <c r="AE10" s="81">
        <f>AE9</f>
        <v>151619938</v>
      </c>
      <c r="AF10" s="81">
        <f t="shared" ref="AF10:AF37" si="14">$AD10      +$AE10</f>
        <v>2975246393</v>
      </c>
      <c r="AG10" s="81">
        <f>AG9</f>
        <v>9900511301</v>
      </c>
      <c r="AH10" s="81">
        <f>AH9</f>
        <v>9633124849</v>
      </c>
      <c r="AI10" s="82">
        <f>AI9</f>
        <v>7255600813</v>
      </c>
      <c r="AJ10" s="116">
        <f t="shared" ref="AJ10:AJ37" si="15">IF(($AH10      =0),0,($AI10      /$AH10      ))</f>
        <v>0.7531928555616294</v>
      </c>
      <c r="AK10" s="117">
        <f t="shared" ref="AK10:AK37" si="16">IF(($AF10      =0),0,(($T10      /$AF10      )-1))</f>
        <v>0.14232093751840069</v>
      </c>
    </row>
    <row r="11" spans="1:37" x14ac:dyDescent="0.2">
      <c r="A11" s="55" t="s">
        <v>101</v>
      </c>
      <c r="B11" s="56" t="s">
        <v>184</v>
      </c>
      <c r="C11" s="57" t="s">
        <v>185</v>
      </c>
      <c r="D11" s="77">
        <v>244145863</v>
      </c>
      <c r="E11" s="78">
        <v>43047300</v>
      </c>
      <c r="F11" s="79">
        <f t="shared" si="0"/>
        <v>287193163</v>
      </c>
      <c r="G11" s="77">
        <v>240440511</v>
      </c>
      <c r="H11" s="78">
        <v>41817300</v>
      </c>
      <c r="I11" s="79">
        <f t="shared" si="1"/>
        <v>282257811</v>
      </c>
      <c r="J11" s="77">
        <v>39461615</v>
      </c>
      <c r="K11" s="78">
        <v>959139</v>
      </c>
      <c r="L11" s="78">
        <f t="shared" si="2"/>
        <v>40420754</v>
      </c>
      <c r="M11" s="95">
        <f t="shared" si="3"/>
        <v>0.14074413742224079</v>
      </c>
      <c r="N11" s="77">
        <v>10218506</v>
      </c>
      <c r="O11" s="78">
        <v>664466</v>
      </c>
      <c r="P11" s="78">
        <f t="shared" si="4"/>
        <v>10882972</v>
      </c>
      <c r="Q11" s="95">
        <f t="shared" si="5"/>
        <v>3.7894258645704601E-2</v>
      </c>
      <c r="R11" s="77">
        <v>16077536</v>
      </c>
      <c r="S11" s="78">
        <v>836563</v>
      </c>
      <c r="T11" s="78">
        <f t="shared" si="6"/>
        <v>16914099</v>
      </c>
      <c r="U11" s="95">
        <f t="shared" si="7"/>
        <v>5.9924290279428263E-2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65757657</v>
      </c>
      <c r="AA11" s="78">
        <f t="shared" si="11"/>
        <v>2460168</v>
      </c>
      <c r="AB11" s="78">
        <f t="shared" si="12"/>
        <v>68217825</v>
      </c>
      <c r="AC11" s="95">
        <f t="shared" si="13"/>
        <v>0.24168622564709114</v>
      </c>
      <c r="AD11" s="77">
        <v>17100861</v>
      </c>
      <c r="AE11" s="78">
        <v>1788666</v>
      </c>
      <c r="AF11" s="78">
        <f t="shared" si="14"/>
        <v>18889527</v>
      </c>
      <c r="AG11" s="78">
        <v>325427437</v>
      </c>
      <c r="AH11" s="78">
        <v>301589751</v>
      </c>
      <c r="AI11" s="79">
        <v>8366108</v>
      </c>
      <c r="AJ11" s="114">
        <f t="shared" si="15"/>
        <v>2.7740027544901551E-2</v>
      </c>
      <c r="AK11" s="115">
        <f t="shared" si="16"/>
        <v>-0.10457794946374255</v>
      </c>
    </row>
    <row r="12" spans="1:37" x14ac:dyDescent="0.2">
      <c r="A12" s="55" t="s">
        <v>101</v>
      </c>
      <c r="B12" s="56" t="s">
        <v>186</v>
      </c>
      <c r="C12" s="57" t="s">
        <v>187</v>
      </c>
      <c r="D12" s="77">
        <v>591510322</v>
      </c>
      <c r="E12" s="78">
        <v>37259450</v>
      </c>
      <c r="F12" s="79">
        <f t="shared" si="0"/>
        <v>628769772</v>
      </c>
      <c r="G12" s="77">
        <v>591510322</v>
      </c>
      <c r="H12" s="78">
        <v>37259450</v>
      </c>
      <c r="I12" s="79">
        <f t="shared" si="1"/>
        <v>628769772</v>
      </c>
      <c r="J12" s="77">
        <v>0</v>
      </c>
      <c r="K12" s="78">
        <v>0</v>
      </c>
      <c r="L12" s="78">
        <f t="shared" si="2"/>
        <v>0</v>
      </c>
      <c r="M12" s="95">
        <f t="shared" si="3"/>
        <v>0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24766946</v>
      </c>
      <c r="S12" s="78">
        <v>0</v>
      </c>
      <c r="T12" s="78">
        <f t="shared" si="6"/>
        <v>24766946</v>
      </c>
      <c r="U12" s="95">
        <f t="shared" si="7"/>
        <v>3.938953032239597E-2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24766946</v>
      </c>
      <c r="AA12" s="78">
        <f t="shared" si="11"/>
        <v>0</v>
      </c>
      <c r="AB12" s="78">
        <f t="shared" si="12"/>
        <v>24766946</v>
      </c>
      <c r="AC12" s="95">
        <f t="shared" si="13"/>
        <v>3.938953032239597E-2</v>
      </c>
      <c r="AD12" s="77">
        <v>11427022</v>
      </c>
      <c r="AE12" s="78">
        <v>0</v>
      </c>
      <c r="AF12" s="78">
        <f t="shared" si="14"/>
        <v>11427022</v>
      </c>
      <c r="AG12" s="78">
        <v>606957787</v>
      </c>
      <c r="AH12" s="78">
        <v>612259710</v>
      </c>
      <c r="AI12" s="79">
        <v>69493048</v>
      </c>
      <c r="AJ12" s="114">
        <f t="shared" si="15"/>
        <v>0.11350256576575976</v>
      </c>
      <c r="AK12" s="115">
        <f t="shared" si="16"/>
        <v>1.167401620474696</v>
      </c>
    </row>
    <row r="13" spans="1:37" x14ac:dyDescent="0.2">
      <c r="A13" s="55" t="s">
        <v>101</v>
      </c>
      <c r="B13" s="56" t="s">
        <v>188</v>
      </c>
      <c r="C13" s="57" t="s">
        <v>189</v>
      </c>
      <c r="D13" s="77">
        <v>245217540</v>
      </c>
      <c r="E13" s="78">
        <v>60528216</v>
      </c>
      <c r="F13" s="79">
        <f t="shared" si="0"/>
        <v>305745756</v>
      </c>
      <c r="G13" s="77">
        <v>245217540</v>
      </c>
      <c r="H13" s="78">
        <v>60528216</v>
      </c>
      <c r="I13" s="79">
        <f t="shared" si="1"/>
        <v>305745756</v>
      </c>
      <c r="J13" s="77">
        <v>9667881</v>
      </c>
      <c r="K13" s="78">
        <v>4021763</v>
      </c>
      <c r="L13" s="78">
        <f t="shared" si="2"/>
        <v>13689644</v>
      </c>
      <c r="M13" s="95">
        <f t="shared" si="3"/>
        <v>4.4774600240076595E-2</v>
      </c>
      <c r="N13" s="77">
        <v>12347190</v>
      </c>
      <c r="O13" s="78">
        <v>28432</v>
      </c>
      <c r="P13" s="78">
        <f t="shared" si="4"/>
        <v>12375622</v>
      </c>
      <c r="Q13" s="95">
        <f t="shared" si="5"/>
        <v>4.0476839848596298E-2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22015071</v>
      </c>
      <c r="AA13" s="78">
        <f t="shared" si="11"/>
        <v>4050195</v>
      </c>
      <c r="AB13" s="78">
        <f t="shared" si="12"/>
        <v>26065266</v>
      </c>
      <c r="AC13" s="95">
        <f t="shared" si="13"/>
        <v>8.5251440088672886E-2</v>
      </c>
      <c r="AD13" s="77">
        <v>26971477</v>
      </c>
      <c r="AE13" s="78">
        <v>4945099</v>
      </c>
      <c r="AF13" s="78">
        <f t="shared" si="14"/>
        <v>31916576</v>
      </c>
      <c r="AG13" s="78">
        <v>332324577</v>
      </c>
      <c r="AH13" s="78">
        <v>362153250</v>
      </c>
      <c r="AI13" s="79">
        <v>377575639</v>
      </c>
      <c r="AJ13" s="114">
        <f t="shared" si="15"/>
        <v>1.0425852563797233</v>
      </c>
      <c r="AK13" s="115">
        <f t="shared" si="16"/>
        <v>-1</v>
      </c>
    </row>
    <row r="14" spans="1:37" x14ac:dyDescent="0.2">
      <c r="A14" s="55" t="s">
        <v>116</v>
      </c>
      <c r="B14" s="56" t="s">
        <v>190</v>
      </c>
      <c r="C14" s="57" t="s">
        <v>191</v>
      </c>
      <c r="D14" s="77">
        <v>63913401</v>
      </c>
      <c r="E14" s="78">
        <v>200000</v>
      </c>
      <c r="F14" s="79">
        <f t="shared" si="0"/>
        <v>64113401</v>
      </c>
      <c r="G14" s="77">
        <v>65103348</v>
      </c>
      <c r="H14" s="78">
        <v>380000</v>
      </c>
      <c r="I14" s="79">
        <f t="shared" si="1"/>
        <v>65483348</v>
      </c>
      <c r="J14" s="77">
        <v>16726005</v>
      </c>
      <c r="K14" s="78">
        <v>66241</v>
      </c>
      <c r="L14" s="78">
        <f t="shared" si="2"/>
        <v>16792246</v>
      </c>
      <c r="M14" s="95">
        <f t="shared" si="3"/>
        <v>0.26191475944319348</v>
      </c>
      <c r="N14" s="77">
        <v>19294239</v>
      </c>
      <c r="O14" s="78">
        <v>24947</v>
      </c>
      <c r="P14" s="78">
        <f t="shared" si="4"/>
        <v>19319186</v>
      </c>
      <c r="Q14" s="95">
        <f t="shared" si="5"/>
        <v>0.30132836035324345</v>
      </c>
      <c r="R14" s="77">
        <v>13427396</v>
      </c>
      <c r="S14" s="78">
        <v>96047</v>
      </c>
      <c r="T14" s="78">
        <f t="shared" si="6"/>
        <v>13523443</v>
      </c>
      <c r="U14" s="95">
        <f t="shared" si="7"/>
        <v>0.20651728130944069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49447640</v>
      </c>
      <c r="AA14" s="78">
        <f t="shared" si="11"/>
        <v>187235</v>
      </c>
      <c r="AB14" s="78">
        <f t="shared" si="12"/>
        <v>49634875</v>
      </c>
      <c r="AC14" s="95">
        <f t="shared" si="13"/>
        <v>0.7579770508984971</v>
      </c>
      <c r="AD14" s="77">
        <v>15420824</v>
      </c>
      <c r="AE14" s="78">
        <v>8725237</v>
      </c>
      <c r="AF14" s="78">
        <f t="shared" si="14"/>
        <v>24146061</v>
      </c>
      <c r="AG14" s="78">
        <v>89082002</v>
      </c>
      <c r="AH14" s="78">
        <v>92331748</v>
      </c>
      <c r="AI14" s="79">
        <v>67376992</v>
      </c>
      <c r="AJ14" s="114">
        <f t="shared" si="15"/>
        <v>0.72972724398112776</v>
      </c>
      <c r="AK14" s="115">
        <f t="shared" si="16"/>
        <v>-0.4399317139139175</v>
      </c>
    </row>
    <row r="15" spans="1:37" ht="16.5" x14ac:dyDescent="0.3">
      <c r="A15" s="58" t="s">
        <v>0</v>
      </c>
      <c r="B15" s="59" t="s">
        <v>192</v>
      </c>
      <c r="C15" s="60" t="s">
        <v>0</v>
      </c>
      <c r="D15" s="80">
        <f>SUM(D11:D14)</f>
        <v>1144787126</v>
      </c>
      <c r="E15" s="81">
        <f>SUM(E11:E14)</f>
        <v>141034966</v>
      </c>
      <c r="F15" s="82">
        <f t="shared" si="0"/>
        <v>1285822092</v>
      </c>
      <c r="G15" s="80">
        <f>SUM(G11:G14)</f>
        <v>1142271721</v>
      </c>
      <c r="H15" s="81">
        <f>SUM(H11:H14)</f>
        <v>139984966</v>
      </c>
      <c r="I15" s="82">
        <f t="shared" si="1"/>
        <v>1282256687</v>
      </c>
      <c r="J15" s="80">
        <f>SUM(J11:J14)</f>
        <v>65855501</v>
      </c>
      <c r="K15" s="81">
        <f>SUM(K11:K14)</f>
        <v>5047143</v>
      </c>
      <c r="L15" s="81">
        <f t="shared" si="2"/>
        <v>70902644</v>
      </c>
      <c r="M15" s="96">
        <f t="shared" si="3"/>
        <v>5.5141877279240276E-2</v>
      </c>
      <c r="N15" s="80">
        <f>SUM(N11:N14)</f>
        <v>41859935</v>
      </c>
      <c r="O15" s="81">
        <f>SUM(O11:O14)</f>
        <v>717845</v>
      </c>
      <c r="P15" s="81">
        <f t="shared" si="4"/>
        <v>42577780</v>
      </c>
      <c r="Q15" s="96">
        <f t="shared" si="5"/>
        <v>3.3113274585112665E-2</v>
      </c>
      <c r="R15" s="80">
        <f>SUM(R11:R14)</f>
        <v>54271878</v>
      </c>
      <c r="S15" s="81">
        <f>SUM(S11:S14)</f>
        <v>932610</v>
      </c>
      <c r="T15" s="81">
        <f t="shared" si="6"/>
        <v>55204488</v>
      </c>
      <c r="U15" s="96">
        <f t="shared" si="7"/>
        <v>4.3052602930196297E-2</v>
      </c>
      <c r="V15" s="80">
        <f>SUM(V11:V14)</f>
        <v>0</v>
      </c>
      <c r="W15" s="81">
        <f>SUM(W11:W14)</f>
        <v>0</v>
      </c>
      <c r="X15" s="81">
        <f t="shared" si="8"/>
        <v>0</v>
      </c>
      <c r="Y15" s="96">
        <f t="shared" si="9"/>
        <v>0</v>
      </c>
      <c r="Z15" s="80">
        <f t="shared" si="10"/>
        <v>161987314</v>
      </c>
      <c r="AA15" s="81">
        <f t="shared" si="11"/>
        <v>6697598</v>
      </c>
      <c r="AB15" s="81">
        <f t="shared" si="12"/>
        <v>168684912</v>
      </c>
      <c r="AC15" s="96">
        <f t="shared" si="13"/>
        <v>0.13155315445822277</v>
      </c>
      <c r="AD15" s="80">
        <f>SUM(AD11:AD14)</f>
        <v>70920184</v>
      </c>
      <c r="AE15" s="81">
        <f>SUM(AE11:AE14)</f>
        <v>15459002</v>
      </c>
      <c r="AF15" s="81">
        <f t="shared" si="14"/>
        <v>86379186</v>
      </c>
      <c r="AG15" s="81">
        <f>SUM(AG11:AG14)</f>
        <v>1353791803</v>
      </c>
      <c r="AH15" s="81">
        <f>SUM(AH11:AH14)</f>
        <v>1368334459</v>
      </c>
      <c r="AI15" s="82">
        <f>SUM(AI11:AI14)</f>
        <v>522811787</v>
      </c>
      <c r="AJ15" s="116">
        <f t="shared" si="15"/>
        <v>0.38207894536404424</v>
      </c>
      <c r="AK15" s="117">
        <f t="shared" si="16"/>
        <v>-0.36090520695575901</v>
      </c>
    </row>
    <row r="16" spans="1:37" x14ac:dyDescent="0.2">
      <c r="A16" s="55" t="s">
        <v>101</v>
      </c>
      <c r="B16" s="56" t="s">
        <v>193</v>
      </c>
      <c r="C16" s="57" t="s">
        <v>194</v>
      </c>
      <c r="D16" s="77">
        <v>410069903</v>
      </c>
      <c r="E16" s="78">
        <v>96746131</v>
      </c>
      <c r="F16" s="79">
        <f t="shared" si="0"/>
        <v>506816034</v>
      </c>
      <c r="G16" s="77">
        <v>409569903</v>
      </c>
      <c r="H16" s="78">
        <v>-4000000</v>
      </c>
      <c r="I16" s="79">
        <f t="shared" si="1"/>
        <v>405569903</v>
      </c>
      <c r="J16" s="77">
        <v>3841290</v>
      </c>
      <c r="K16" s="78">
        <v>75000</v>
      </c>
      <c r="L16" s="78">
        <f t="shared" si="2"/>
        <v>3916290</v>
      </c>
      <c r="M16" s="95">
        <f t="shared" si="3"/>
        <v>7.7272417154821112E-3</v>
      </c>
      <c r="N16" s="77">
        <v>464762</v>
      </c>
      <c r="O16" s="78">
        <v>1477290</v>
      </c>
      <c r="P16" s="78">
        <f t="shared" si="4"/>
        <v>1942052</v>
      </c>
      <c r="Q16" s="95">
        <f t="shared" si="5"/>
        <v>3.8318677186917885E-3</v>
      </c>
      <c r="R16" s="77">
        <v>2255651</v>
      </c>
      <c r="S16" s="78">
        <v>2076898</v>
      </c>
      <c r="T16" s="78">
        <f t="shared" si="6"/>
        <v>4332549</v>
      </c>
      <c r="U16" s="95">
        <f t="shared" si="7"/>
        <v>1.0682619612432139E-2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6561703</v>
      </c>
      <c r="AA16" s="78">
        <f t="shared" si="11"/>
        <v>3629188</v>
      </c>
      <c r="AB16" s="78">
        <f t="shared" si="12"/>
        <v>10190891</v>
      </c>
      <c r="AC16" s="95">
        <f t="shared" si="13"/>
        <v>2.5127335447275533E-2</v>
      </c>
      <c r="AD16" s="77">
        <v>3937744</v>
      </c>
      <c r="AE16" s="78">
        <v>886741</v>
      </c>
      <c r="AF16" s="78">
        <f t="shared" si="14"/>
        <v>4824485</v>
      </c>
      <c r="AG16" s="78">
        <v>522071260</v>
      </c>
      <c r="AH16" s="78">
        <v>502309182</v>
      </c>
      <c r="AI16" s="79">
        <v>5039426</v>
      </c>
      <c r="AJ16" s="114">
        <f t="shared" si="15"/>
        <v>1.0032518179211783E-2</v>
      </c>
      <c r="AK16" s="115">
        <f t="shared" si="16"/>
        <v>-0.10196653114270227</v>
      </c>
    </row>
    <row r="17" spans="1:37" x14ac:dyDescent="0.2">
      <c r="A17" s="55" t="s">
        <v>101</v>
      </c>
      <c r="B17" s="56" t="s">
        <v>195</v>
      </c>
      <c r="C17" s="57" t="s">
        <v>196</v>
      </c>
      <c r="D17" s="77">
        <v>252456738</v>
      </c>
      <c r="E17" s="78">
        <v>89829708</v>
      </c>
      <c r="F17" s="79">
        <f t="shared" si="0"/>
        <v>342286446</v>
      </c>
      <c r="G17" s="77">
        <v>263537913</v>
      </c>
      <c r="H17" s="78">
        <v>89829708</v>
      </c>
      <c r="I17" s="79">
        <f t="shared" si="1"/>
        <v>353367621</v>
      </c>
      <c r="J17" s="77">
        <v>52342072</v>
      </c>
      <c r="K17" s="78">
        <v>60221071</v>
      </c>
      <c r="L17" s="78">
        <f t="shared" si="2"/>
        <v>112563143</v>
      </c>
      <c r="M17" s="95">
        <f t="shared" si="3"/>
        <v>0.32885655951448339</v>
      </c>
      <c r="N17" s="77">
        <v>53939230</v>
      </c>
      <c r="O17" s="78">
        <v>15767111</v>
      </c>
      <c r="P17" s="78">
        <f t="shared" si="4"/>
        <v>69706341</v>
      </c>
      <c r="Q17" s="95">
        <f t="shared" si="5"/>
        <v>0.20364914186523178</v>
      </c>
      <c r="R17" s="77">
        <v>52725730</v>
      </c>
      <c r="S17" s="78">
        <v>42157562</v>
      </c>
      <c r="T17" s="78">
        <f t="shared" si="6"/>
        <v>94883292</v>
      </c>
      <c r="U17" s="95">
        <f t="shared" si="7"/>
        <v>0.26851156235392604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159007032</v>
      </c>
      <c r="AA17" s="78">
        <f t="shared" si="11"/>
        <v>118145744</v>
      </c>
      <c r="AB17" s="78">
        <f t="shared" si="12"/>
        <v>277152776</v>
      </c>
      <c r="AC17" s="95">
        <f t="shared" si="13"/>
        <v>0.78431853834168919</v>
      </c>
      <c r="AD17" s="77">
        <v>53712353</v>
      </c>
      <c r="AE17" s="78">
        <v>37939487</v>
      </c>
      <c r="AF17" s="78">
        <f t="shared" si="14"/>
        <v>91651840</v>
      </c>
      <c r="AG17" s="78">
        <v>265004217</v>
      </c>
      <c r="AH17" s="78">
        <v>498141282</v>
      </c>
      <c r="AI17" s="79">
        <v>312658153</v>
      </c>
      <c r="AJ17" s="114">
        <f t="shared" si="15"/>
        <v>0.62764955304386916</v>
      </c>
      <c r="AK17" s="115">
        <f t="shared" si="16"/>
        <v>3.5257906442467402E-2</v>
      </c>
    </row>
    <row r="18" spans="1:37" x14ac:dyDescent="0.2">
      <c r="A18" s="55" t="s">
        <v>101</v>
      </c>
      <c r="B18" s="56" t="s">
        <v>197</v>
      </c>
      <c r="C18" s="57" t="s">
        <v>198</v>
      </c>
      <c r="D18" s="77">
        <v>253790671</v>
      </c>
      <c r="E18" s="78">
        <v>51019274</v>
      </c>
      <c r="F18" s="79">
        <f t="shared" si="0"/>
        <v>304809945</v>
      </c>
      <c r="G18" s="77">
        <v>271860434</v>
      </c>
      <c r="H18" s="78">
        <v>52998145</v>
      </c>
      <c r="I18" s="79">
        <f t="shared" si="1"/>
        <v>324858579</v>
      </c>
      <c r="J18" s="77">
        <v>38559150</v>
      </c>
      <c r="K18" s="78">
        <v>5063406</v>
      </c>
      <c r="L18" s="78">
        <f t="shared" si="2"/>
        <v>43622556</v>
      </c>
      <c r="M18" s="95">
        <f t="shared" si="3"/>
        <v>0.14311395253196216</v>
      </c>
      <c r="N18" s="77">
        <v>31761769</v>
      </c>
      <c r="O18" s="78">
        <v>12214200</v>
      </c>
      <c r="P18" s="78">
        <f t="shared" si="4"/>
        <v>43975969</v>
      </c>
      <c r="Q18" s="95">
        <f t="shared" si="5"/>
        <v>0.14427340617117987</v>
      </c>
      <c r="R18" s="77">
        <v>118725906</v>
      </c>
      <c r="S18" s="78">
        <v>18919819</v>
      </c>
      <c r="T18" s="78">
        <f t="shared" si="6"/>
        <v>137645725</v>
      </c>
      <c r="U18" s="95">
        <f t="shared" si="7"/>
        <v>0.42370968137492221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189046825</v>
      </c>
      <c r="AA18" s="78">
        <f t="shared" si="11"/>
        <v>36197425</v>
      </c>
      <c r="AB18" s="78">
        <f t="shared" si="12"/>
        <v>225244250</v>
      </c>
      <c r="AC18" s="95">
        <f t="shared" si="13"/>
        <v>0.69336094091577005</v>
      </c>
      <c r="AD18" s="77">
        <v>105962223</v>
      </c>
      <c r="AE18" s="78">
        <v>1617591</v>
      </c>
      <c r="AF18" s="78">
        <f t="shared" si="14"/>
        <v>107579814</v>
      </c>
      <c r="AG18" s="78">
        <v>285756225</v>
      </c>
      <c r="AH18" s="78">
        <v>293881590</v>
      </c>
      <c r="AI18" s="79">
        <v>183359599</v>
      </c>
      <c r="AJ18" s="114">
        <f t="shared" si="15"/>
        <v>0.62392339377230133</v>
      </c>
      <c r="AK18" s="115">
        <f t="shared" si="16"/>
        <v>0.27947539489146167</v>
      </c>
    </row>
    <row r="19" spans="1:37" x14ac:dyDescent="0.2">
      <c r="A19" s="55" t="s">
        <v>101</v>
      </c>
      <c r="B19" s="56" t="s">
        <v>61</v>
      </c>
      <c r="C19" s="57" t="s">
        <v>62</v>
      </c>
      <c r="D19" s="77">
        <v>3423312595</v>
      </c>
      <c r="E19" s="78">
        <v>200574000</v>
      </c>
      <c r="F19" s="79">
        <f t="shared" si="0"/>
        <v>3623886595</v>
      </c>
      <c r="G19" s="77">
        <v>4062256577</v>
      </c>
      <c r="H19" s="78">
        <v>244700941</v>
      </c>
      <c r="I19" s="79">
        <f t="shared" si="1"/>
        <v>4306957518</v>
      </c>
      <c r="J19" s="77">
        <v>105129254</v>
      </c>
      <c r="K19" s="78">
        <v>27680411</v>
      </c>
      <c r="L19" s="78">
        <f t="shared" si="2"/>
        <v>132809665</v>
      </c>
      <c r="M19" s="95">
        <f t="shared" si="3"/>
        <v>3.6648405384219811E-2</v>
      </c>
      <c r="N19" s="77">
        <v>1087141693</v>
      </c>
      <c r="O19" s="78">
        <v>83119317</v>
      </c>
      <c r="P19" s="78">
        <f t="shared" si="4"/>
        <v>1170261010</v>
      </c>
      <c r="Q19" s="95">
        <f t="shared" si="5"/>
        <v>0.32292981011454636</v>
      </c>
      <c r="R19" s="77">
        <v>450215959</v>
      </c>
      <c r="S19" s="78">
        <v>29301143</v>
      </c>
      <c r="T19" s="78">
        <f t="shared" si="6"/>
        <v>479517102</v>
      </c>
      <c r="U19" s="95">
        <f t="shared" si="7"/>
        <v>0.11133546128466829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1642486906</v>
      </c>
      <c r="AA19" s="78">
        <f t="shared" si="11"/>
        <v>140100871</v>
      </c>
      <c r="AB19" s="78">
        <f t="shared" si="12"/>
        <v>1782587777</v>
      </c>
      <c r="AC19" s="95">
        <f t="shared" si="13"/>
        <v>0.41388561868791574</v>
      </c>
      <c r="AD19" s="77">
        <v>494209594</v>
      </c>
      <c r="AE19" s="78">
        <v>16143608</v>
      </c>
      <c r="AF19" s="78">
        <f t="shared" si="14"/>
        <v>510353202</v>
      </c>
      <c r="AG19" s="78">
        <v>4177132901</v>
      </c>
      <c r="AH19" s="78">
        <v>4265909710</v>
      </c>
      <c r="AI19" s="79">
        <v>1950216402</v>
      </c>
      <c r="AJ19" s="114">
        <f t="shared" si="15"/>
        <v>0.457163075305689</v>
      </c>
      <c r="AK19" s="115">
        <f t="shared" si="16"/>
        <v>-6.0421096368471483E-2</v>
      </c>
    </row>
    <row r="20" spans="1:37" x14ac:dyDescent="0.2">
      <c r="A20" s="55" t="s">
        <v>101</v>
      </c>
      <c r="B20" s="56" t="s">
        <v>199</v>
      </c>
      <c r="C20" s="57" t="s">
        <v>200</v>
      </c>
      <c r="D20" s="77">
        <v>572584064</v>
      </c>
      <c r="E20" s="78">
        <v>59616900</v>
      </c>
      <c r="F20" s="79">
        <f t="shared" si="0"/>
        <v>632200964</v>
      </c>
      <c r="G20" s="77">
        <v>572584064</v>
      </c>
      <c r="H20" s="78">
        <v>59616900</v>
      </c>
      <c r="I20" s="79">
        <f t="shared" si="1"/>
        <v>632200964</v>
      </c>
      <c r="J20" s="77">
        <v>122996440</v>
      </c>
      <c r="K20" s="78">
        <v>19875942</v>
      </c>
      <c r="L20" s="78">
        <f t="shared" si="2"/>
        <v>142872382</v>
      </c>
      <c r="M20" s="95">
        <f t="shared" si="3"/>
        <v>0.22599203439367105</v>
      </c>
      <c r="N20" s="77">
        <v>70283476</v>
      </c>
      <c r="O20" s="78">
        <v>19978575</v>
      </c>
      <c r="P20" s="78">
        <f t="shared" si="4"/>
        <v>90262051</v>
      </c>
      <c r="Q20" s="95">
        <f t="shared" si="5"/>
        <v>0.14277430143241604</v>
      </c>
      <c r="R20" s="77">
        <v>228209126</v>
      </c>
      <c r="S20" s="78">
        <v>16016128</v>
      </c>
      <c r="T20" s="78">
        <f t="shared" si="6"/>
        <v>244225254</v>
      </c>
      <c r="U20" s="95">
        <f t="shared" si="7"/>
        <v>0.38630952483014563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421489042</v>
      </c>
      <c r="AA20" s="78">
        <f t="shared" si="11"/>
        <v>55870645</v>
      </c>
      <c r="AB20" s="78">
        <f t="shared" si="12"/>
        <v>477359687</v>
      </c>
      <c r="AC20" s="95">
        <f t="shared" si="13"/>
        <v>0.75507586065623278</v>
      </c>
      <c r="AD20" s="77">
        <v>131519126</v>
      </c>
      <c r="AE20" s="78">
        <v>10473516</v>
      </c>
      <c r="AF20" s="78">
        <f t="shared" si="14"/>
        <v>141992642</v>
      </c>
      <c r="AG20" s="78">
        <v>625203557</v>
      </c>
      <c r="AH20" s="78">
        <v>730723291</v>
      </c>
      <c r="AI20" s="79">
        <v>354278116</v>
      </c>
      <c r="AJ20" s="114">
        <f t="shared" si="15"/>
        <v>0.48483211136621618</v>
      </c>
      <c r="AK20" s="115">
        <f t="shared" si="16"/>
        <v>0.71998527923721567</v>
      </c>
    </row>
    <row r="21" spans="1:37" x14ac:dyDescent="0.2">
      <c r="A21" s="55" t="s">
        <v>116</v>
      </c>
      <c r="B21" s="56" t="s">
        <v>201</v>
      </c>
      <c r="C21" s="57" t="s">
        <v>202</v>
      </c>
      <c r="D21" s="77">
        <v>211794107</v>
      </c>
      <c r="E21" s="78">
        <v>3800000</v>
      </c>
      <c r="F21" s="79">
        <f t="shared" si="0"/>
        <v>215594107</v>
      </c>
      <c r="G21" s="77">
        <v>242585831</v>
      </c>
      <c r="H21" s="78">
        <v>3800000</v>
      </c>
      <c r="I21" s="79">
        <f t="shared" si="1"/>
        <v>246385831</v>
      </c>
      <c r="J21" s="77">
        <v>61799139</v>
      </c>
      <c r="K21" s="78">
        <v>252199</v>
      </c>
      <c r="L21" s="78">
        <f t="shared" si="2"/>
        <v>62051338</v>
      </c>
      <c r="M21" s="95">
        <f t="shared" si="3"/>
        <v>0.28781555703653811</v>
      </c>
      <c r="N21" s="77">
        <v>47237845</v>
      </c>
      <c r="O21" s="78">
        <v>242816</v>
      </c>
      <c r="P21" s="78">
        <f t="shared" si="4"/>
        <v>47480661</v>
      </c>
      <c r="Q21" s="95">
        <f t="shared" si="5"/>
        <v>0.22023171996997115</v>
      </c>
      <c r="R21" s="77">
        <v>39915835</v>
      </c>
      <c r="S21" s="78">
        <v>1100</v>
      </c>
      <c r="T21" s="78">
        <f t="shared" si="6"/>
        <v>39916935</v>
      </c>
      <c r="U21" s="95">
        <f t="shared" si="7"/>
        <v>0.16200986411430451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148952819</v>
      </c>
      <c r="AA21" s="78">
        <f t="shared" si="11"/>
        <v>496115</v>
      </c>
      <c r="AB21" s="78">
        <f t="shared" si="12"/>
        <v>149448934</v>
      </c>
      <c r="AC21" s="95">
        <f t="shared" si="13"/>
        <v>0.60656464453915782</v>
      </c>
      <c r="AD21" s="77">
        <v>52712394</v>
      </c>
      <c r="AE21" s="78">
        <v>449164</v>
      </c>
      <c r="AF21" s="78">
        <f t="shared" si="14"/>
        <v>53161558</v>
      </c>
      <c r="AG21" s="78">
        <v>215103110</v>
      </c>
      <c r="AH21" s="78">
        <v>241440110</v>
      </c>
      <c r="AI21" s="79">
        <v>151235642</v>
      </c>
      <c r="AJ21" s="114">
        <f t="shared" si="15"/>
        <v>0.62638988194629297</v>
      </c>
      <c r="AK21" s="115">
        <f t="shared" si="16"/>
        <v>-0.249139105366325</v>
      </c>
    </row>
    <row r="22" spans="1:37" ht="16.5" x14ac:dyDescent="0.3">
      <c r="A22" s="58" t="s">
        <v>0</v>
      </c>
      <c r="B22" s="59" t="s">
        <v>203</v>
      </c>
      <c r="C22" s="60" t="s">
        <v>0</v>
      </c>
      <c r="D22" s="80">
        <f>SUM(D16:D21)</f>
        <v>5124008078</v>
      </c>
      <c r="E22" s="81">
        <f>SUM(E16:E21)</f>
        <v>501586013</v>
      </c>
      <c r="F22" s="82">
        <f t="shared" si="0"/>
        <v>5625594091</v>
      </c>
      <c r="G22" s="80">
        <f>SUM(G16:G21)</f>
        <v>5822394722</v>
      </c>
      <c r="H22" s="81">
        <f>SUM(H16:H21)</f>
        <v>446945694</v>
      </c>
      <c r="I22" s="82">
        <f t="shared" si="1"/>
        <v>6269340416</v>
      </c>
      <c r="J22" s="80">
        <f>SUM(J16:J21)</f>
        <v>384667345</v>
      </c>
      <c r="K22" s="81">
        <f>SUM(K16:K21)</f>
        <v>113168029</v>
      </c>
      <c r="L22" s="81">
        <f t="shared" si="2"/>
        <v>497835374</v>
      </c>
      <c r="M22" s="96">
        <f t="shared" si="3"/>
        <v>8.8494720014807404E-2</v>
      </c>
      <c r="N22" s="80">
        <f>SUM(N16:N21)</f>
        <v>1290828775</v>
      </c>
      <c r="O22" s="81">
        <f>SUM(O16:O21)</f>
        <v>132799309</v>
      </c>
      <c r="P22" s="81">
        <f t="shared" si="4"/>
        <v>1423628084</v>
      </c>
      <c r="Q22" s="96">
        <f t="shared" si="5"/>
        <v>0.25306270963942534</v>
      </c>
      <c r="R22" s="80">
        <f>SUM(R16:R21)</f>
        <v>892048207</v>
      </c>
      <c r="S22" s="81">
        <f>SUM(S16:S21)</f>
        <v>108472650</v>
      </c>
      <c r="T22" s="81">
        <f t="shared" si="6"/>
        <v>1000520857</v>
      </c>
      <c r="U22" s="96">
        <f t="shared" si="7"/>
        <v>0.15958949277129186</v>
      </c>
      <c r="V22" s="80">
        <f>SUM(V16:V21)</f>
        <v>0</v>
      </c>
      <c r="W22" s="81">
        <f>SUM(W16:W21)</f>
        <v>0</v>
      </c>
      <c r="X22" s="81">
        <f t="shared" si="8"/>
        <v>0</v>
      </c>
      <c r="Y22" s="96">
        <f t="shared" si="9"/>
        <v>0</v>
      </c>
      <c r="Z22" s="80">
        <f t="shared" si="10"/>
        <v>2567544327</v>
      </c>
      <c r="AA22" s="81">
        <f t="shared" si="11"/>
        <v>354439988</v>
      </c>
      <c r="AB22" s="81">
        <f t="shared" si="12"/>
        <v>2921984315</v>
      </c>
      <c r="AC22" s="96">
        <f t="shared" si="13"/>
        <v>0.4660752361672364</v>
      </c>
      <c r="AD22" s="80">
        <f>SUM(AD16:AD21)</f>
        <v>842053434</v>
      </c>
      <c r="AE22" s="81">
        <f>SUM(AE16:AE21)</f>
        <v>67510107</v>
      </c>
      <c r="AF22" s="81">
        <f t="shared" si="14"/>
        <v>909563541</v>
      </c>
      <c r="AG22" s="81">
        <f>SUM(AG16:AG21)</f>
        <v>6090271270</v>
      </c>
      <c r="AH22" s="81">
        <f>SUM(AH16:AH21)</f>
        <v>6532405165</v>
      </c>
      <c r="AI22" s="82">
        <f>SUM(AI16:AI21)</f>
        <v>2956787338</v>
      </c>
      <c r="AJ22" s="116">
        <f t="shared" si="15"/>
        <v>0.4526337946461409</v>
      </c>
      <c r="AK22" s="117">
        <f t="shared" si="16"/>
        <v>0.10000105754018995</v>
      </c>
    </row>
    <row r="23" spans="1:37" x14ac:dyDescent="0.2">
      <c r="A23" s="55" t="s">
        <v>101</v>
      </c>
      <c r="B23" s="56" t="s">
        <v>204</v>
      </c>
      <c r="C23" s="57" t="s">
        <v>205</v>
      </c>
      <c r="D23" s="77">
        <v>925731824</v>
      </c>
      <c r="E23" s="78">
        <v>231766128</v>
      </c>
      <c r="F23" s="79">
        <f t="shared" si="0"/>
        <v>1157497952</v>
      </c>
      <c r="G23" s="77">
        <v>1034024384</v>
      </c>
      <c r="H23" s="78">
        <v>243984860</v>
      </c>
      <c r="I23" s="79">
        <f t="shared" si="1"/>
        <v>1278009244</v>
      </c>
      <c r="J23" s="77">
        <v>199435287</v>
      </c>
      <c r="K23" s="78">
        <v>37915658</v>
      </c>
      <c r="L23" s="78">
        <f t="shared" si="2"/>
        <v>237350945</v>
      </c>
      <c r="M23" s="95">
        <f t="shared" si="3"/>
        <v>0.20505517490539801</v>
      </c>
      <c r="N23" s="77">
        <v>206052468</v>
      </c>
      <c r="O23" s="78">
        <v>41171124</v>
      </c>
      <c r="P23" s="78">
        <f t="shared" si="4"/>
        <v>247223592</v>
      </c>
      <c r="Q23" s="95">
        <f t="shared" si="5"/>
        <v>0.2135844746617746</v>
      </c>
      <c r="R23" s="77">
        <v>149585461</v>
      </c>
      <c r="S23" s="78">
        <v>38714980</v>
      </c>
      <c r="T23" s="78">
        <f t="shared" si="6"/>
        <v>188300441</v>
      </c>
      <c r="U23" s="95">
        <f t="shared" si="7"/>
        <v>0.14733887245654384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555073216</v>
      </c>
      <c r="AA23" s="78">
        <f t="shared" si="11"/>
        <v>117801762</v>
      </c>
      <c r="AB23" s="78">
        <f t="shared" si="12"/>
        <v>672874978</v>
      </c>
      <c r="AC23" s="95">
        <f t="shared" si="13"/>
        <v>0.52650243428129695</v>
      </c>
      <c r="AD23" s="77">
        <v>173859980</v>
      </c>
      <c r="AE23" s="78">
        <v>70030147</v>
      </c>
      <c r="AF23" s="78">
        <f t="shared" si="14"/>
        <v>243890127</v>
      </c>
      <c r="AG23" s="78">
        <v>889717584</v>
      </c>
      <c r="AH23" s="78">
        <v>1038559135</v>
      </c>
      <c r="AI23" s="79">
        <v>667201560</v>
      </c>
      <c r="AJ23" s="114">
        <f t="shared" si="15"/>
        <v>0.64243001434867741</v>
      </c>
      <c r="AK23" s="115">
        <f t="shared" si="16"/>
        <v>-0.22792921830738966</v>
      </c>
    </row>
    <row r="24" spans="1:37" x14ac:dyDescent="0.2">
      <c r="A24" s="55" t="s">
        <v>101</v>
      </c>
      <c r="B24" s="56" t="s">
        <v>206</v>
      </c>
      <c r="C24" s="57" t="s">
        <v>207</v>
      </c>
      <c r="D24" s="77">
        <v>1149167676</v>
      </c>
      <c r="E24" s="78">
        <v>115910000</v>
      </c>
      <c r="F24" s="79">
        <f t="shared" si="0"/>
        <v>1265077676</v>
      </c>
      <c r="G24" s="77">
        <v>1149167676</v>
      </c>
      <c r="H24" s="78">
        <v>115910000</v>
      </c>
      <c r="I24" s="79">
        <f t="shared" si="1"/>
        <v>1265077676</v>
      </c>
      <c r="J24" s="77">
        <v>411670477</v>
      </c>
      <c r="K24" s="78">
        <v>44840922</v>
      </c>
      <c r="L24" s="78">
        <f t="shared" si="2"/>
        <v>456511399</v>
      </c>
      <c r="M24" s="95">
        <f t="shared" si="3"/>
        <v>0.36085641827419301</v>
      </c>
      <c r="N24" s="77">
        <v>98106184</v>
      </c>
      <c r="O24" s="78">
        <v>27205626</v>
      </c>
      <c r="P24" s="78">
        <f t="shared" si="4"/>
        <v>125311810</v>
      </c>
      <c r="Q24" s="95">
        <f t="shared" si="5"/>
        <v>9.9054637021355516E-2</v>
      </c>
      <c r="R24" s="77">
        <v>367588295</v>
      </c>
      <c r="S24" s="78">
        <v>45136964</v>
      </c>
      <c r="T24" s="78">
        <f t="shared" si="6"/>
        <v>412725259</v>
      </c>
      <c r="U24" s="95">
        <f t="shared" si="7"/>
        <v>0.32624499414532393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877364956</v>
      </c>
      <c r="AA24" s="78">
        <f t="shared" si="11"/>
        <v>117183512</v>
      </c>
      <c r="AB24" s="78">
        <f t="shared" si="12"/>
        <v>994548468</v>
      </c>
      <c r="AC24" s="95">
        <f t="shared" si="13"/>
        <v>0.78615604944087247</v>
      </c>
      <c r="AD24" s="77">
        <v>217610129</v>
      </c>
      <c r="AE24" s="78">
        <v>20332831</v>
      </c>
      <c r="AF24" s="78">
        <f t="shared" si="14"/>
        <v>237942960</v>
      </c>
      <c r="AG24" s="78">
        <v>1180958542</v>
      </c>
      <c r="AH24" s="78">
        <v>1214582215</v>
      </c>
      <c r="AI24" s="79">
        <v>736091816</v>
      </c>
      <c r="AJ24" s="114">
        <f t="shared" si="15"/>
        <v>0.60604527788182705</v>
      </c>
      <c r="AK24" s="115">
        <f t="shared" si="16"/>
        <v>0.73455545396258004</v>
      </c>
    </row>
    <row r="25" spans="1:37" x14ac:dyDescent="0.2">
      <c r="A25" s="55" t="s">
        <v>101</v>
      </c>
      <c r="B25" s="56" t="s">
        <v>208</v>
      </c>
      <c r="C25" s="57" t="s">
        <v>209</v>
      </c>
      <c r="D25" s="77">
        <v>637910587</v>
      </c>
      <c r="E25" s="78">
        <v>134248999</v>
      </c>
      <c r="F25" s="79">
        <f t="shared" si="0"/>
        <v>772159586</v>
      </c>
      <c r="G25" s="77">
        <v>684210568</v>
      </c>
      <c r="H25" s="78">
        <v>134498999</v>
      </c>
      <c r="I25" s="79">
        <f t="shared" si="1"/>
        <v>818709567</v>
      </c>
      <c r="J25" s="77">
        <v>210078051</v>
      </c>
      <c r="K25" s="78">
        <v>23991769</v>
      </c>
      <c r="L25" s="78">
        <f t="shared" si="2"/>
        <v>234069820</v>
      </c>
      <c r="M25" s="95">
        <f t="shared" si="3"/>
        <v>0.30313658503230706</v>
      </c>
      <c r="N25" s="77">
        <v>149728403</v>
      </c>
      <c r="O25" s="78">
        <v>41957984</v>
      </c>
      <c r="P25" s="78">
        <f t="shared" si="4"/>
        <v>191686387</v>
      </c>
      <c r="Q25" s="95">
        <f t="shared" si="5"/>
        <v>0.24824711170522204</v>
      </c>
      <c r="R25" s="77">
        <v>113896589</v>
      </c>
      <c r="S25" s="78">
        <v>14008435</v>
      </c>
      <c r="T25" s="78">
        <f t="shared" si="6"/>
        <v>127905024</v>
      </c>
      <c r="U25" s="95">
        <f t="shared" si="7"/>
        <v>0.1562275917559908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473703043</v>
      </c>
      <c r="AA25" s="78">
        <f t="shared" si="11"/>
        <v>79958188</v>
      </c>
      <c r="AB25" s="78">
        <f t="shared" si="12"/>
        <v>553661231</v>
      </c>
      <c r="AC25" s="95">
        <f t="shared" si="13"/>
        <v>0.67626085405204506</v>
      </c>
      <c r="AD25" s="77">
        <v>16259371</v>
      </c>
      <c r="AE25" s="78">
        <v>9857500</v>
      </c>
      <c r="AF25" s="78">
        <f t="shared" si="14"/>
        <v>26116871</v>
      </c>
      <c r="AG25" s="78">
        <v>828894321</v>
      </c>
      <c r="AH25" s="78">
        <v>828894321</v>
      </c>
      <c r="AI25" s="79">
        <v>241906396</v>
      </c>
      <c r="AJ25" s="114">
        <f t="shared" si="15"/>
        <v>0.29184226489591308</v>
      </c>
      <c r="AK25" s="115">
        <f t="shared" si="16"/>
        <v>3.8974099538953189</v>
      </c>
    </row>
    <row r="26" spans="1:37" x14ac:dyDescent="0.2">
      <c r="A26" s="55" t="s">
        <v>101</v>
      </c>
      <c r="B26" s="56" t="s">
        <v>210</v>
      </c>
      <c r="C26" s="57" t="s">
        <v>211</v>
      </c>
      <c r="D26" s="77">
        <v>1963590962</v>
      </c>
      <c r="E26" s="78">
        <v>225992846</v>
      </c>
      <c r="F26" s="79">
        <f t="shared" si="0"/>
        <v>2189583808</v>
      </c>
      <c r="G26" s="77">
        <v>2256157153</v>
      </c>
      <c r="H26" s="78">
        <v>264551027</v>
      </c>
      <c r="I26" s="79">
        <f t="shared" si="1"/>
        <v>2520708180</v>
      </c>
      <c r="J26" s="77">
        <v>594215350</v>
      </c>
      <c r="K26" s="78">
        <v>24953063</v>
      </c>
      <c r="L26" s="78">
        <f t="shared" si="2"/>
        <v>619168413</v>
      </c>
      <c r="M26" s="95">
        <f t="shared" si="3"/>
        <v>0.28277904263712933</v>
      </c>
      <c r="N26" s="77">
        <v>453104717</v>
      </c>
      <c r="O26" s="78">
        <v>72732584</v>
      </c>
      <c r="P26" s="78">
        <f t="shared" si="4"/>
        <v>525837301</v>
      </c>
      <c r="Q26" s="95">
        <f t="shared" si="5"/>
        <v>0.24015399596889966</v>
      </c>
      <c r="R26" s="77">
        <v>505662400</v>
      </c>
      <c r="S26" s="78">
        <v>48235109</v>
      </c>
      <c r="T26" s="78">
        <f t="shared" si="6"/>
        <v>553897509</v>
      </c>
      <c r="U26" s="95">
        <f t="shared" si="7"/>
        <v>0.21973884696165027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1552982467</v>
      </c>
      <c r="AA26" s="78">
        <f t="shared" si="11"/>
        <v>145920756</v>
      </c>
      <c r="AB26" s="78">
        <f t="shared" si="12"/>
        <v>1698903223</v>
      </c>
      <c r="AC26" s="95">
        <f t="shared" si="13"/>
        <v>0.67397854161761794</v>
      </c>
      <c r="AD26" s="77">
        <v>418616681</v>
      </c>
      <c r="AE26" s="78">
        <v>53822190</v>
      </c>
      <c r="AF26" s="78">
        <f t="shared" si="14"/>
        <v>472438871</v>
      </c>
      <c r="AG26" s="78">
        <v>2470337009</v>
      </c>
      <c r="AH26" s="78">
        <v>3244210276</v>
      </c>
      <c r="AI26" s="79">
        <v>1514265940</v>
      </c>
      <c r="AJ26" s="114">
        <f t="shared" si="15"/>
        <v>0.46675949188689397</v>
      </c>
      <c r="AK26" s="115">
        <f t="shared" si="16"/>
        <v>0.17242154064837734</v>
      </c>
    </row>
    <row r="27" spans="1:37" x14ac:dyDescent="0.2">
      <c r="A27" s="55" t="s">
        <v>101</v>
      </c>
      <c r="B27" s="56" t="s">
        <v>212</v>
      </c>
      <c r="C27" s="57" t="s">
        <v>213</v>
      </c>
      <c r="D27" s="77">
        <v>273872872</v>
      </c>
      <c r="E27" s="78">
        <v>47490000</v>
      </c>
      <c r="F27" s="79">
        <f t="shared" si="0"/>
        <v>321362872</v>
      </c>
      <c r="G27" s="77">
        <v>268518061</v>
      </c>
      <c r="H27" s="78">
        <v>50490000</v>
      </c>
      <c r="I27" s="79">
        <f t="shared" si="1"/>
        <v>319008061</v>
      </c>
      <c r="J27" s="77">
        <v>56283608</v>
      </c>
      <c r="K27" s="78">
        <v>4847340</v>
      </c>
      <c r="L27" s="78">
        <f t="shared" si="2"/>
        <v>61130948</v>
      </c>
      <c r="M27" s="95">
        <f t="shared" si="3"/>
        <v>0.19022405301381548</v>
      </c>
      <c r="N27" s="77">
        <v>51066839</v>
      </c>
      <c r="O27" s="78">
        <v>10315818</v>
      </c>
      <c r="P27" s="78">
        <f t="shared" si="4"/>
        <v>61382657</v>
      </c>
      <c r="Q27" s="95">
        <f t="shared" si="5"/>
        <v>0.19100730777636316</v>
      </c>
      <c r="R27" s="77">
        <v>46736964</v>
      </c>
      <c r="S27" s="78">
        <v>10092995</v>
      </c>
      <c r="T27" s="78">
        <f t="shared" si="6"/>
        <v>56829959</v>
      </c>
      <c r="U27" s="95">
        <f t="shared" si="7"/>
        <v>0.17814584002001127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154087411</v>
      </c>
      <c r="AA27" s="78">
        <f t="shared" si="11"/>
        <v>25256153</v>
      </c>
      <c r="AB27" s="78">
        <f t="shared" si="12"/>
        <v>179343564</v>
      </c>
      <c r="AC27" s="95">
        <f t="shared" si="13"/>
        <v>0.56219132343492728</v>
      </c>
      <c r="AD27" s="77">
        <v>43128252</v>
      </c>
      <c r="AE27" s="78">
        <v>9490686</v>
      </c>
      <c r="AF27" s="78">
        <f t="shared" si="14"/>
        <v>52618938</v>
      </c>
      <c r="AG27" s="78">
        <v>310385568</v>
      </c>
      <c r="AH27" s="78">
        <v>299347633</v>
      </c>
      <c r="AI27" s="79">
        <v>164075155</v>
      </c>
      <c r="AJ27" s="114">
        <f t="shared" si="15"/>
        <v>0.54810907758204985</v>
      </c>
      <c r="AK27" s="115">
        <f t="shared" si="16"/>
        <v>8.0028620113921756E-2</v>
      </c>
    </row>
    <row r="28" spans="1:37" x14ac:dyDescent="0.2">
      <c r="A28" s="55" t="s">
        <v>101</v>
      </c>
      <c r="B28" s="56" t="s">
        <v>214</v>
      </c>
      <c r="C28" s="57" t="s">
        <v>215</v>
      </c>
      <c r="D28" s="77">
        <v>464757816</v>
      </c>
      <c r="E28" s="78">
        <v>32448696</v>
      </c>
      <c r="F28" s="79">
        <f t="shared" si="0"/>
        <v>497206512</v>
      </c>
      <c r="G28" s="77">
        <v>528712415</v>
      </c>
      <c r="H28" s="78">
        <v>40004696</v>
      </c>
      <c r="I28" s="79">
        <f t="shared" si="1"/>
        <v>568717111</v>
      </c>
      <c r="J28" s="77">
        <v>91197484</v>
      </c>
      <c r="K28" s="78">
        <v>12213162</v>
      </c>
      <c r="L28" s="78">
        <f t="shared" si="2"/>
        <v>103410646</v>
      </c>
      <c r="M28" s="95">
        <f t="shared" si="3"/>
        <v>0.20798328964766255</v>
      </c>
      <c r="N28" s="77">
        <v>30637986</v>
      </c>
      <c r="O28" s="78">
        <v>4400459</v>
      </c>
      <c r="P28" s="78">
        <f t="shared" si="4"/>
        <v>35038445</v>
      </c>
      <c r="Q28" s="95">
        <f t="shared" si="5"/>
        <v>7.0470607593329349E-2</v>
      </c>
      <c r="R28" s="77">
        <v>228640726</v>
      </c>
      <c r="S28" s="78">
        <v>7165176</v>
      </c>
      <c r="T28" s="78">
        <f t="shared" si="6"/>
        <v>235805902</v>
      </c>
      <c r="U28" s="95">
        <f t="shared" si="7"/>
        <v>0.4146277603383029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350476196</v>
      </c>
      <c r="AA28" s="78">
        <f t="shared" si="11"/>
        <v>23778797</v>
      </c>
      <c r="AB28" s="78">
        <f t="shared" si="12"/>
        <v>374254993</v>
      </c>
      <c r="AC28" s="95">
        <f t="shared" si="13"/>
        <v>0.65806881094527148</v>
      </c>
      <c r="AD28" s="77">
        <v>61315664</v>
      </c>
      <c r="AE28" s="78">
        <v>3208424</v>
      </c>
      <c r="AF28" s="78">
        <f t="shared" si="14"/>
        <v>64524088</v>
      </c>
      <c r="AG28" s="78">
        <v>430439083</v>
      </c>
      <c r="AH28" s="78">
        <v>458748127</v>
      </c>
      <c r="AI28" s="79">
        <v>112161605</v>
      </c>
      <c r="AJ28" s="114">
        <f t="shared" si="15"/>
        <v>0.24449496008514493</v>
      </c>
      <c r="AK28" s="115">
        <f t="shared" si="16"/>
        <v>2.6545406422482096</v>
      </c>
    </row>
    <row r="29" spans="1:37" x14ac:dyDescent="0.2">
      <c r="A29" s="55" t="s">
        <v>116</v>
      </c>
      <c r="B29" s="56" t="s">
        <v>216</v>
      </c>
      <c r="C29" s="57" t="s">
        <v>217</v>
      </c>
      <c r="D29" s="77">
        <v>169927404</v>
      </c>
      <c r="E29" s="78">
        <v>8103084</v>
      </c>
      <c r="F29" s="79">
        <f t="shared" si="0"/>
        <v>178030488</v>
      </c>
      <c r="G29" s="77">
        <v>181314240</v>
      </c>
      <c r="H29" s="78">
        <v>8625480</v>
      </c>
      <c r="I29" s="79">
        <f t="shared" si="1"/>
        <v>189939720</v>
      </c>
      <c r="J29" s="77">
        <v>27569171</v>
      </c>
      <c r="K29" s="78">
        <v>68785</v>
      </c>
      <c r="L29" s="78">
        <f t="shared" si="2"/>
        <v>27637956</v>
      </c>
      <c r="M29" s="95">
        <f t="shared" si="3"/>
        <v>0.15524282559962427</v>
      </c>
      <c r="N29" s="77">
        <v>47207411</v>
      </c>
      <c r="O29" s="78">
        <v>253598</v>
      </c>
      <c r="P29" s="78">
        <f t="shared" si="4"/>
        <v>47461009</v>
      </c>
      <c r="Q29" s="95">
        <f t="shared" si="5"/>
        <v>0.26658922038117427</v>
      </c>
      <c r="R29" s="77">
        <v>38893291</v>
      </c>
      <c r="S29" s="78">
        <v>144379</v>
      </c>
      <c r="T29" s="78">
        <f t="shared" si="6"/>
        <v>39037670</v>
      </c>
      <c r="U29" s="95">
        <f t="shared" si="7"/>
        <v>0.20552662707937022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113669873</v>
      </c>
      <c r="AA29" s="78">
        <f t="shared" si="11"/>
        <v>466762</v>
      </c>
      <c r="AB29" s="78">
        <f t="shared" si="12"/>
        <v>114136635</v>
      </c>
      <c r="AC29" s="95">
        <f t="shared" si="13"/>
        <v>0.60090977811276125</v>
      </c>
      <c r="AD29" s="77">
        <v>35781101</v>
      </c>
      <c r="AE29" s="78">
        <v>151492</v>
      </c>
      <c r="AF29" s="78">
        <f t="shared" si="14"/>
        <v>35932593</v>
      </c>
      <c r="AG29" s="78">
        <v>199209600</v>
      </c>
      <c r="AH29" s="78">
        <v>201351516</v>
      </c>
      <c r="AI29" s="79">
        <v>115834813</v>
      </c>
      <c r="AJ29" s="114">
        <f t="shared" si="15"/>
        <v>0.57528652031604277</v>
      </c>
      <c r="AK29" s="115">
        <f t="shared" si="16"/>
        <v>8.6413941793735738E-2</v>
      </c>
    </row>
    <row r="30" spans="1:37" ht="16.5" x14ac:dyDescent="0.3">
      <c r="A30" s="58" t="s">
        <v>0</v>
      </c>
      <c r="B30" s="59" t="s">
        <v>218</v>
      </c>
      <c r="C30" s="60" t="s">
        <v>0</v>
      </c>
      <c r="D30" s="80">
        <f>SUM(D23:D29)</f>
        <v>5584959141</v>
      </c>
      <c r="E30" s="81">
        <f>SUM(E23:E29)</f>
        <v>795959753</v>
      </c>
      <c r="F30" s="82">
        <f t="shared" si="0"/>
        <v>6380918894</v>
      </c>
      <c r="G30" s="80">
        <f>SUM(G23:G29)</f>
        <v>6102104497</v>
      </c>
      <c r="H30" s="81">
        <f>SUM(H23:H29)</f>
        <v>858065062</v>
      </c>
      <c r="I30" s="82">
        <f t="shared" si="1"/>
        <v>6960169559</v>
      </c>
      <c r="J30" s="80">
        <f>SUM(J23:J29)</f>
        <v>1590449428</v>
      </c>
      <c r="K30" s="81">
        <f>SUM(K23:K29)</f>
        <v>148830699</v>
      </c>
      <c r="L30" s="81">
        <f t="shared" si="2"/>
        <v>1739280127</v>
      </c>
      <c r="M30" s="96">
        <f t="shared" si="3"/>
        <v>0.27257518170861739</v>
      </c>
      <c r="N30" s="80">
        <f>SUM(N23:N29)</f>
        <v>1035904008</v>
      </c>
      <c r="O30" s="81">
        <f>SUM(O23:O29)</f>
        <v>198037193</v>
      </c>
      <c r="P30" s="81">
        <f t="shared" si="4"/>
        <v>1233941201</v>
      </c>
      <c r="Q30" s="96">
        <f t="shared" si="5"/>
        <v>0.19337985978168115</v>
      </c>
      <c r="R30" s="80">
        <f>SUM(R23:R29)</f>
        <v>1451003726</v>
      </c>
      <c r="S30" s="81">
        <f>SUM(S23:S29)</f>
        <v>163498038</v>
      </c>
      <c r="T30" s="81">
        <f t="shared" si="6"/>
        <v>1614501764</v>
      </c>
      <c r="U30" s="96">
        <f t="shared" si="7"/>
        <v>0.23196299318776409</v>
      </c>
      <c r="V30" s="80">
        <f>SUM(V23:V29)</f>
        <v>0</v>
      </c>
      <c r="W30" s="81">
        <f>SUM(W23:W29)</f>
        <v>0</v>
      </c>
      <c r="X30" s="81">
        <f t="shared" si="8"/>
        <v>0</v>
      </c>
      <c r="Y30" s="96">
        <f t="shared" si="9"/>
        <v>0</v>
      </c>
      <c r="Z30" s="80">
        <f t="shared" si="10"/>
        <v>4077357162</v>
      </c>
      <c r="AA30" s="81">
        <f t="shared" si="11"/>
        <v>510365930</v>
      </c>
      <c r="AB30" s="81">
        <f t="shared" si="12"/>
        <v>4587723092</v>
      </c>
      <c r="AC30" s="96">
        <f t="shared" si="13"/>
        <v>0.65913955875798225</v>
      </c>
      <c r="AD30" s="80">
        <f>SUM(AD23:AD29)</f>
        <v>966571178</v>
      </c>
      <c r="AE30" s="81">
        <f>SUM(AE23:AE29)</f>
        <v>166893270</v>
      </c>
      <c r="AF30" s="81">
        <f t="shared" si="14"/>
        <v>1133464448</v>
      </c>
      <c r="AG30" s="81">
        <f>SUM(AG23:AG29)</f>
        <v>6309941707</v>
      </c>
      <c r="AH30" s="81">
        <f>SUM(AH23:AH29)</f>
        <v>7285693223</v>
      </c>
      <c r="AI30" s="82">
        <f>SUM(AI23:AI29)</f>
        <v>3551537285</v>
      </c>
      <c r="AJ30" s="116">
        <f t="shared" si="15"/>
        <v>0.48746731111162517</v>
      </c>
      <c r="AK30" s="117">
        <f t="shared" si="16"/>
        <v>0.42439559251178216</v>
      </c>
    </row>
    <row r="31" spans="1:37" x14ac:dyDescent="0.2">
      <c r="A31" s="55" t="s">
        <v>101</v>
      </c>
      <c r="B31" s="56" t="s">
        <v>219</v>
      </c>
      <c r="C31" s="57" t="s">
        <v>220</v>
      </c>
      <c r="D31" s="77">
        <v>1311466113</v>
      </c>
      <c r="E31" s="78">
        <v>98591030</v>
      </c>
      <c r="F31" s="79">
        <f t="shared" si="0"/>
        <v>1410057143</v>
      </c>
      <c r="G31" s="77">
        <v>1299818500</v>
      </c>
      <c r="H31" s="78">
        <v>116234750</v>
      </c>
      <c r="I31" s="79">
        <f t="shared" si="1"/>
        <v>1416053250</v>
      </c>
      <c r="J31" s="77">
        <v>172096585</v>
      </c>
      <c r="K31" s="78">
        <v>15707518</v>
      </c>
      <c r="L31" s="78">
        <f t="shared" si="2"/>
        <v>187804103</v>
      </c>
      <c r="M31" s="95">
        <f t="shared" si="3"/>
        <v>0.13318900154672667</v>
      </c>
      <c r="N31" s="77">
        <v>201861025</v>
      </c>
      <c r="O31" s="78">
        <v>24478697</v>
      </c>
      <c r="P31" s="78">
        <f t="shared" si="4"/>
        <v>226339722</v>
      </c>
      <c r="Q31" s="95">
        <f t="shared" si="5"/>
        <v>0.16051812022202563</v>
      </c>
      <c r="R31" s="77">
        <v>192763438</v>
      </c>
      <c r="S31" s="78">
        <v>2035511</v>
      </c>
      <c r="T31" s="78">
        <f t="shared" si="6"/>
        <v>194798949</v>
      </c>
      <c r="U31" s="95">
        <f t="shared" si="7"/>
        <v>0.13756470598828116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566721048</v>
      </c>
      <c r="AA31" s="78">
        <f t="shared" si="11"/>
        <v>42221726</v>
      </c>
      <c r="AB31" s="78">
        <f t="shared" si="12"/>
        <v>608942774</v>
      </c>
      <c r="AC31" s="95">
        <f t="shared" si="13"/>
        <v>0.43002816031106172</v>
      </c>
      <c r="AD31" s="77">
        <v>517047013</v>
      </c>
      <c r="AE31" s="78">
        <v>54079529</v>
      </c>
      <c r="AF31" s="78">
        <f t="shared" si="14"/>
        <v>571126542</v>
      </c>
      <c r="AG31" s="78">
        <v>1261557018</v>
      </c>
      <c r="AH31" s="78">
        <v>1334531077</v>
      </c>
      <c r="AI31" s="79">
        <v>571126542</v>
      </c>
      <c r="AJ31" s="114">
        <f t="shared" si="15"/>
        <v>0.42796046629643231</v>
      </c>
      <c r="AK31" s="115">
        <f t="shared" si="16"/>
        <v>-0.65892156172983463</v>
      </c>
    </row>
    <row r="32" spans="1:37" x14ac:dyDescent="0.2">
      <c r="A32" s="55" t="s">
        <v>101</v>
      </c>
      <c r="B32" s="56" t="s">
        <v>221</v>
      </c>
      <c r="C32" s="57" t="s">
        <v>222</v>
      </c>
      <c r="D32" s="77">
        <v>1098744916</v>
      </c>
      <c r="E32" s="78">
        <v>139253649</v>
      </c>
      <c r="F32" s="79">
        <f t="shared" si="0"/>
        <v>1237998565</v>
      </c>
      <c r="G32" s="77">
        <v>1253896574</v>
      </c>
      <c r="H32" s="78">
        <v>145553649</v>
      </c>
      <c r="I32" s="79">
        <f t="shared" si="1"/>
        <v>1399450223</v>
      </c>
      <c r="J32" s="77">
        <v>267779216</v>
      </c>
      <c r="K32" s="78">
        <v>14322374</v>
      </c>
      <c r="L32" s="78">
        <f t="shared" si="2"/>
        <v>282101590</v>
      </c>
      <c r="M32" s="95">
        <f t="shared" si="3"/>
        <v>0.22786907673031107</v>
      </c>
      <c r="N32" s="77">
        <v>275495309</v>
      </c>
      <c r="O32" s="78">
        <v>43412974</v>
      </c>
      <c r="P32" s="78">
        <f t="shared" si="4"/>
        <v>318908283</v>
      </c>
      <c r="Q32" s="95">
        <f t="shared" si="5"/>
        <v>0.25759988098209147</v>
      </c>
      <c r="R32" s="77">
        <v>250288256</v>
      </c>
      <c r="S32" s="78">
        <v>25689986</v>
      </c>
      <c r="T32" s="78">
        <f t="shared" si="6"/>
        <v>275978242</v>
      </c>
      <c r="U32" s="95">
        <f t="shared" si="7"/>
        <v>0.1972047576000136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793562781</v>
      </c>
      <c r="AA32" s="78">
        <f t="shared" si="11"/>
        <v>83425334</v>
      </c>
      <c r="AB32" s="78">
        <f t="shared" si="12"/>
        <v>876988115</v>
      </c>
      <c r="AC32" s="95">
        <f t="shared" si="13"/>
        <v>0.62666617260598345</v>
      </c>
      <c r="AD32" s="77">
        <v>154587943</v>
      </c>
      <c r="AE32" s="78">
        <v>23566193</v>
      </c>
      <c r="AF32" s="78">
        <f t="shared" si="14"/>
        <v>178154136</v>
      </c>
      <c r="AG32" s="78">
        <v>1286420885</v>
      </c>
      <c r="AH32" s="78">
        <v>1220333470</v>
      </c>
      <c r="AI32" s="79">
        <v>587387534</v>
      </c>
      <c r="AJ32" s="114">
        <f t="shared" si="15"/>
        <v>0.48133362596372942</v>
      </c>
      <c r="AK32" s="115">
        <f t="shared" si="16"/>
        <v>0.54909814723582961</v>
      </c>
    </row>
    <row r="33" spans="1:37" x14ac:dyDescent="0.2">
      <c r="A33" s="55" t="s">
        <v>101</v>
      </c>
      <c r="B33" s="56" t="s">
        <v>223</v>
      </c>
      <c r="C33" s="57" t="s">
        <v>224</v>
      </c>
      <c r="D33" s="77">
        <v>1844405948</v>
      </c>
      <c r="E33" s="78">
        <v>156492450</v>
      </c>
      <c r="F33" s="79">
        <f t="shared" si="0"/>
        <v>2000898398</v>
      </c>
      <c r="G33" s="77">
        <v>1740213455</v>
      </c>
      <c r="H33" s="78">
        <v>166851810</v>
      </c>
      <c r="I33" s="79">
        <f t="shared" si="1"/>
        <v>1907065265</v>
      </c>
      <c r="J33" s="77">
        <v>389157187</v>
      </c>
      <c r="K33" s="78">
        <v>9233222</v>
      </c>
      <c r="L33" s="78">
        <f t="shared" si="2"/>
        <v>398390409</v>
      </c>
      <c r="M33" s="95">
        <f t="shared" si="3"/>
        <v>0.19910576638884389</v>
      </c>
      <c r="N33" s="77">
        <v>395057921</v>
      </c>
      <c r="O33" s="78">
        <v>43269682</v>
      </c>
      <c r="P33" s="78">
        <f t="shared" si="4"/>
        <v>438327603</v>
      </c>
      <c r="Q33" s="95">
        <f t="shared" si="5"/>
        <v>0.2190653975424893</v>
      </c>
      <c r="R33" s="77">
        <v>396109327</v>
      </c>
      <c r="S33" s="78">
        <v>2828966</v>
      </c>
      <c r="T33" s="78">
        <f t="shared" si="6"/>
        <v>398938293</v>
      </c>
      <c r="U33" s="95">
        <f t="shared" si="7"/>
        <v>0.209189638300082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1180324435</v>
      </c>
      <c r="AA33" s="78">
        <f t="shared" si="11"/>
        <v>55331870</v>
      </c>
      <c r="AB33" s="78">
        <f t="shared" si="12"/>
        <v>1235656305</v>
      </c>
      <c r="AC33" s="95">
        <f t="shared" si="13"/>
        <v>0.64793603432339797</v>
      </c>
      <c r="AD33" s="77">
        <v>462025796</v>
      </c>
      <c r="AE33" s="78">
        <v>11605246</v>
      </c>
      <c r="AF33" s="78">
        <f t="shared" si="14"/>
        <v>473631042</v>
      </c>
      <c r="AG33" s="78">
        <v>1939674450</v>
      </c>
      <c r="AH33" s="78">
        <v>1925467095</v>
      </c>
      <c r="AI33" s="79">
        <v>1169528646</v>
      </c>
      <c r="AJ33" s="114">
        <f t="shared" si="15"/>
        <v>0.6073999649420132</v>
      </c>
      <c r="AK33" s="115">
        <f t="shared" si="16"/>
        <v>-0.15770239358593396</v>
      </c>
    </row>
    <row r="34" spans="1:37" x14ac:dyDescent="0.2">
      <c r="A34" s="55" t="s">
        <v>101</v>
      </c>
      <c r="B34" s="56" t="s">
        <v>225</v>
      </c>
      <c r="C34" s="57" t="s">
        <v>226</v>
      </c>
      <c r="D34" s="77">
        <v>343711736</v>
      </c>
      <c r="E34" s="78">
        <v>111716152</v>
      </c>
      <c r="F34" s="79">
        <f t="shared" si="0"/>
        <v>455427888</v>
      </c>
      <c r="G34" s="77">
        <v>341427623</v>
      </c>
      <c r="H34" s="78">
        <v>84987237</v>
      </c>
      <c r="I34" s="79">
        <f t="shared" si="1"/>
        <v>426414860</v>
      </c>
      <c r="J34" s="77">
        <v>56855941</v>
      </c>
      <c r="K34" s="78">
        <v>2737181</v>
      </c>
      <c r="L34" s="78">
        <f t="shared" si="2"/>
        <v>59593122</v>
      </c>
      <c r="M34" s="95">
        <f t="shared" si="3"/>
        <v>0.13085084064944219</v>
      </c>
      <c r="N34" s="77">
        <v>42964508</v>
      </c>
      <c r="O34" s="78">
        <v>4013346</v>
      </c>
      <c r="P34" s="78">
        <f t="shared" si="4"/>
        <v>46977854</v>
      </c>
      <c r="Q34" s="95">
        <f t="shared" si="5"/>
        <v>0.10315102618397405</v>
      </c>
      <c r="R34" s="77">
        <v>39401979</v>
      </c>
      <c r="S34" s="78">
        <v>4263162</v>
      </c>
      <c r="T34" s="78">
        <f t="shared" si="6"/>
        <v>43665141</v>
      </c>
      <c r="U34" s="95">
        <f t="shared" si="7"/>
        <v>0.10240060817767936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139222428</v>
      </c>
      <c r="AA34" s="78">
        <f t="shared" si="11"/>
        <v>11013689</v>
      </c>
      <c r="AB34" s="78">
        <f t="shared" si="12"/>
        <v>150236117</v>
      </c>
      <c r="AC34" s="95">
        <f t="shared" si="13"/>
        <v>0.35232383083460084</v>
      </c>
      <c r="AD34" s="77">
        <v>38880593</v>
      </c>
      <c r="AE34" s="78">
        <v>6845668</v>
      </c>
      <c r="AF34" s="78">
        <f t="shared" si="14"/>
        <v>45726261</v>
      </c>
      <c r="AG34" s="78">
        <v>334805558</v>
      </c>
      <c r="AH34" s="78">
        <v>356842873</v>
      </c>
      <c r="AI34" s="79">
        <v>124268193</v>
      </c>
      <c r="AJ34" s="114">
        <f t="shared" si="15"/>
        <v>0.34824344943551666</v>
      </c>
      <c r="AK34" s="115">
        <f t="shared" si="16"/>
        <v>-4.5075192130841435E-2</v>
      </c>
    </row>
    <row r="35" spans="1:37" x14ac:dyDescent="0.2">
      <c r="A35" s="55" t="s">
        <v>116</v>
      </c>
      <c r="B35" s="56" t="s">
        <v>227</v>
      </c>
      <c r="C35" s="57" t="s">
        <v>228</v>
      </c>
      <c r="D35" s="77">
        <v>192501000</v>
      </c>
      <c r="E35" s="78">
        <v>4200000</v>
      </c>
      <c r="F35" s="79">
        <f t="shared" si="0"/>
        <v>196701000</v>
      </c>
      <c r="G35" s="77">
        <v>231234386</v>
      </c>
      <c r="H35" s="78">
        <v>4682000</v>
      </c>
      <c r="I35" s="79">
        <f t="shared" si="1"/>
        <v>235916386</v>
      </c>
      <c r="J35" s="77">
        <v>41822953</v>
      </c>
      <c r="K35" s="78">
        <v>220099</v>
      </c>
      <c r="L35" s="78">
        <f t="shared" si="2"/>
        <v>42043052</v>
      </c>
      <c r="M35" s="95">
        <f t="shared" si="3"/>
        <v>0.21374091641628665</v>
      </c>
      <c r="N35" s="77">
        <v>48833777</v>
      </c>
      <c r="O35" s="78">
        <v>344487</v>
      </c>
      <c r="P35" s="78">
        <f t="shared" si="4"/>
        <v>49178264</v>
      </c>
      <c r="Q35" s="95">
        <f t="shared" si="5"/>
        <v>0.2500153227487405</v>
      </c>
      <c r="R35" s="77">
        <v>40856063</v>
      </c>
      <c r="S35" s="78">
        <v>87493</v>
      </c>
      <c r="T35" s="78">
        <f t="shared" si="6"/>
        <v>40943556</v>
      </c>
      <c r="U35" s="95">
        <f t="shared" si="7"/>
        <v>0.17355113264578409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131512793</v>
      </c>
      <c r="AA35" s="78">
        <f t="shared" si="11"/>
        <v>652079</v>
      </c>
      <c r="AB35" s="78">
        <f t="shared" si="12"/>
        <v>132164872</v>
      </c>
      <c r="AC35" s="95">
        <f t="shared" si="13"/>
        <v>0.56021912780573024</v>
      </c>
      <c r="AD35" s="77">
        <v>36381764</v>
      </c>
      <c r="AE35" s="78">
        <v>752610</v>
      </c>
      <c r="AF35" s="78">
        <f t="shared" si="14"/>
        <v>37134374</v>
      </c>
      <c r="AG35" s="78">
        <v>186697000</v>
      </c>
      <c r="AH35" s="78">
        <v>205777250</v>
      </c>
      <c r="AI35" s="79">
        <v>119634242</v>
      </c>
      <c r="AJ35" s="114">
        <f t="shared" si="15"/>
        <v>0.58137739716125081</v>
      </c>
      <c r="AK35" s="115">
        <f t="shared" si="16"/>
        <v>0.10257832810107415</v>
      </c>
    </row>
    <row r="36" spans="1:37" ht="16.5" x14ac:dyDescent="0.3">
      <c r="A36" s="58" t="s">
        <v>0</v>
      </c>
      <c r="B36" s="59" t="s">
        <v>229</v>
      </c>
      <c r="C36" s="60" t="s">
        <v>0</v>
      </c>
      <c r="D36" s="80">
        <f>SUM(D31:D35)</f>
        <v>4790829713</v>
      </c>
      <c r="E36" s="81">
        <f>SUM(E31:E35)</f>
        <v>510253281</v>
      </c>
      <c r="F36" s="82">
        <f t="shared" si="0"/>
        <v>5301082994</v>
      </c>
      <c r="G36" s="80">
        <f>SUM(G31:G35)</f>
        <v>4866590538</v>
      </c>
      <c r="H36" s="81">
        <f>SUM(H31:H35)</f>
        <v>518309446</v>
      </c>
      <c r="I36" s="82">
        <f t="shared" si="1"/>
        <v>5384899984</v>
      </c>
      <c r="J36" s="80">
        <f>SUM(J31:J35)</f>
        <v>927711882</v>
      </c>
      <c r="K36" s="81">
        <f>SUM(K31:K35)</f>
        <v>42220394</v>
      </c>
      <c r="L36" s="81">
        <f t="shared" si="2"/>
        <v>969932276</v>
      </c>
      <c r="M36" s="96">
        <f t="shared" si="3"/>
        <v>0.18296870226287953</v>
      </c>
      <c r="N36" s="80">
        <f>SUM(N31:N35)</f>
        <v>964212540</v>
      </c>
      <c r="O36" s="81">
        <f>SUM(O31:O35)</f>
        <v>115519186</v>
      </c>
      <c r="P36" s="81">
        <f t="shared" si="4"/>
        <v>1079731726</v>
      </c>
      <c r="Q36" s="96">
        <f t="shared" si="5"/>
        <v>0.20368134723076173</v>
      </c>
      <c r="R36" s="80">
        <f>SUM(R31:R35)</f>
        <v>919419063</v>
      </c>
      <c r="S36" s="81">
        <f>SUM(S31:S35)</f>
        <v>34905118</v>
      </c>
      <c r="T36" s="81">
        <f t="shared" si="6"/>
        <v>954324181</v>
      </c>
      <c r="U36" s="96">
        <f t="shared" si="7"/>
        <v>0.17722226667822175</v>
      </c>
      <c r="V36" s="80">
        <f>SUM(V31:V35)</f>
        <v>0</v>
      </c>
      <c r="W36" s="81">
        <f>SUM(W31:W35)</f>
        <v>0</v>
      </c>
      <c r="X36" s="81">
        <f t="shared" si="8"/>
        <v>0</v>
      </c>
      <c r="Y36" s="96">
        <f t="shared" si="9"/>
        <v>0</v>
      </c>
      <c r="Z36" s="80">
        <f t="shared" si="10"/>
        <v>2811343485</v>
      </c>
      <c r="AA36" s="81">
        <f t="shared" si="11"/>
        <v>192644698</v>
      </c>
      <c r="AB36" s="81">
        <f t="shared" si="12"/>
        <v>3003988183</v>
      </c>
      <c r="AC36" s="96">
        <f t="shared" si="13"/>
        <v>0.55785403478721318</v>
      </c>
      <c r="AD36" s="80">
        <f>SUM(AD31:AD35)</f>
        <v>1208923109</v>
      </c>
      <c r="AE36" s="81">
        <f>SUM(AE31:AE35)</f>
        <v>96849246</v>
      </c>
      <c r="AF36" s="81">
        <f t="shared" si="14"/>
        <v>1305772355</v>
      </c>
      <c r="AG36" s="81">
        <f>SUM(AG31:AG35)</f>
        <v>5009154911</v>
      </c>
      <c r="AH36" s="81">
        <f>SUM(AH31:AH35)</f>
        <v>5042951765</v>
      </c>
      <c r="AI36" s="82">
        <f>SUM(AI31:AI35)</f>
        <v>2571945157</v>
      </c>
      <c r="AJ36" s="116">
        <f t="shared" si="15"/>
        <v>0.51000788364669203</v>
      </c>
      <c r="AK36" s="117">
        <f t="shared" si="16"/>
        <v>-0.26914965128052504</v>
      </c>
    </row>
    <row r="37" spans="1:37" ht="16.5" x14ac:dyDescent="0.3">
      <c r="A37" s="61" t="s">
        <v>0</v>
      </c>
      <c r="B37" s="62" t="s">
        <v>230</v>
      </c>
      <c r="C37" s="63" t="s">
        <v>0</v>
      </c>
      <c r="D37" s="83">
        <f>SUM(D9,D11:D14,D16:D21,D23:D29,D31:D35)</f>
        <v>26399237138</v>
      </c>
      <c r="E37" s="84">
        <f>SUM(E9,E11:E14,E16:E21,E23:E29,E31:E35)</f>
        <v>3288714490</v>
      </c>
      <c r="F37" s="85">
        <f t="shared" si="0"/>
        <v>29687951628</v>
      </c>
      <c r="G37" s="83">
        <f>SUM(G9,G11:G14,G16:G21,G23:G29,G31:G35)</f>
        <v>28527415264</v>
      </c>
      <c r="H37" s="84">
        <f>SUM(H9,H11:H14,H16:H21,H23:H29,H31:H35)</f>
        <v>3104135188</v>
      </c>
      <c r="I37" s="85">
        <f t="shared" si="1"/>
        <v>31631550452</v>
      </c>
      <c r="J37" s="83">
        <f>SUM(J9,J11:J14,J16:J21,J23:J29,J31:J35)</f>
        <v>6101516003</v>
      </c>
      <c r="K37" s="84">
        <f>SUM(K9,K11:K14,K16:K21,K23:K29,K31:K35)</f>
        <v>359048486</v>
      </c>
      <c r="L37" s="84">
        <f t="shared" si="2"/>
        <v>6460564489</v>
      </c>
      <c r="M37" s="97">
        <f t="shared" si="3"/>
        <v>0.21761570383679688</v>
      </c>
      <c r="N37" s="83">
        <f>SUM(N9,N11:N14,N16:N21,N23:N29,N31:N35)</f>
        <v>5867778591</v>
      </c>
      <c r="O37" s="84">
        <f>SUM(O9,O11:O14,O16:O21,O23:O29,O31:O35)</f>
        <v>673473972</v>
      </c>
      <c r="P37" s="84">
        <f t="shared" si="4"/>
        <v>6541252563</v>
      </c>
      <c r="Q37" s="97">
        <f t="shared" si="5"/>
        <v>0.22033357656210473</v>
      </c>
      <c r="R37" s="83">
        <f>SUM(R9,R11:R14,R16:R21,R23:R29,R31:R35)</f>
        <v>6605110658</v>
      </c>
      <c r="S37" s="84">
        <f>SUM(S9,S11:S14,S16:S21,S23:S29,S31:S35)</f>
        <v>418126881</v>
      </c>
      <c r="T37" s="84">
        <f t="shared" si="6"/>
        <v>7023237539</v>
      </c>
      <c r="U37" s="97">
        <f t="shared" si="7"/>
        <v>0.22203266797362867</v>
      </c>
      <c r="V37" s="83">
        <f>SUM(V9,V11:V14,V16:V21,V23:V29,V31:V35)</f>
        <v>0</v>
      </c>
      <c r="W37" s="84">
        <f>SUM(W9,W11:W14,W16:W21,W23:W29,W31:W35)</f>
        <v>0</v>
      </c>
      <c r="X37" s="84">
        <f t="shared" si="8"/>
        <v>0</v>
      </c>
      <c r="Y37" s="97">
        <f t="shared" si="9"/>
        <v>0</v>
      </c>
      <c r="Z37" s="83">
        <f t="shared" si="10"/>
        <v>18574405252</v>
      </c>
      <c r="AA37" s="84">
        <f t="shared" si="11"/>
        <v>1450649339</v>
      </c>
      <c r="AB37" s="84">
        <f t="shared" si="12"/>
        <v>20025054591</v>
      </c>
      <c r="AC37" s="97">
        <f t="shared" si="13"/>
        <v>0.63307217967034102</v>
      </c>
      <c r="AD37" s="83">
        <f>SUM(AD9,AD11:AD14,AD16:AD21,AD23:AD29,AD31:AD35)</f>
        <v>5912094360</v>
      </c>
      <c r="AE37" s="84">
        <f>SUM(AE9,AE11:AE14,AE16:AE21,AE23:AE29,AE31:AE35)</f>
        <v>498331563</v>
      </c>
      <c r="AF37" s="84">
        <f t="shared" si="14"/>
        <v>6410425923</v>
      </c>
      <c r="AG37" s="84">
        <f>SUM(AG9,AG11:AG14,AG16:AG21,AG23:AG29,AG31:AG35)</f>
        <v>28663670992</v>
      </c>
      <c r="AH37" s="84">
        <f>SUM(AH9,AH11:AH14,AH16:AH21,AH23:AH29,AH31:AH35)</f>
        <v>29862509461</v>
      </c>
      <c r="AI37" s="85">
        <f>SUM(AI9,AI11:AI14,AI16:AI21,AI23:AI29,AI31:AI35)</f>
        <v>16858682380</v>
      </c>
      <c r="AJ37" s="118">
        <f t="shared" si="15"/>
        <v>0.56454339184110403</v>
      </c>
      <c r="AK37" s="119">
        <f t="shared" si="16"/>
        <v>9.5596084154297767E-2</v>
      </c>
    </row>
    <row r="38" spans="1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1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1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1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1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28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48</v>
      </c>
      <c r="C9" s="57" t="s">
        <v>49</v>
      </c>
      <c r="D9" s="77">
        <v>60073376514</v>
      </c>
      <c r="E9" s="78">
        <v>2910313343</v>
      </c>
      <c r="F9" s="79">
        <f>$D9       +$E9</f>
        <v>62983689857</v>
      </c>
      <c r="G9" s="77">
        <v>60902193633</v>
      </c>
      <c r="H9" s="78">
        <v>2898848415</v>
      </c>
      <c r="I9" s="79">
        <f>$G9       +$H9</f>
        <v>63801042048</v>
      </c>
      <c r="J9" s="77">
        <v>14835416058</v>
      </c>
      <c r="K9" s="78">
        <v>38234275</v>
      </c>
      <c r="L9" s="78">
        <f>$J9       +$K9</f>
        <v>14873650333</v>
      </c>
      <c r="M9" s="95">
        <f>IF(($F9       =0),0,($L9       /$F9       ))</f>
        <v>0.23615082518616434</v>
      </c>
      <c r="N9" s="77">
        <v>14315562549</v>
      </c>
      <c r="O9" s="78">
        <v>334441187</v>
      </c>
      <c r="P9" s="78">
        <f>$N9       +$O9</f>
        <v>14650003736</v>
      </c>
      <c r="Q9" s="95">
        <f>IF(($F9       =0),0,($P9       /$F9       ))</f>
        <v>0.23259995991441268</v>
      </c>
      <c r="R9" s="77">
        <v>11614253640</v>
      </c>
      <c r="S9" s="78">
        <v>970394272</v>
      </c>
      <c r="T9" s="78">
        <f>$R9       +$S9</f>
        <v>12584647912</v>
      </c>
      <c r="U9" s="95">
        <f>IF(($I9       =0),0,($T9       /$I9       ))</f>
        <v>0.19724831300611173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40765232247</v>
      </c>
      <c r="AA9" s="78">
        <f>$K9       +$O9       +$S9</f>
        <v>1343069734</v>
      </c>
      <c r="AB9" s="78">
        <f>$Z9       +$AA9</f>
        <v>42108301981</v>
      </c>
      <c r="AC9" s="95">
        <f>IF(($I9       =0),0,($AB9       /$I9       ))</f>
        <v>0.65999395353637469</v>
      </c>
      <c r="AD9" s="77">
        <v>9837540536</v>
      </c>
      <c r="AE9" s="78">
        <v>555565746</v>
      </c>
      <c r="AF9" s="78">
        <f>$AD9       +$AE9</f>
        <v>10393106282</v>
      </c>
      <c r="AG9" s="78">
        <v>57695331991</v>
      </c>
      <c r="AH9" s="78">
        <v>57788837073</v>
      </c>
      <c r="AI9" s="79">
        <v>35749110383</v>
      </c>
      <c r="AJ9" s="114">
        <f>IF(($AH9       =0),0,($AI9       /$AH9       ))</f>
        <v>0.61861619291353831</v>
      </c>
      <c r="AK9" s="115">
        <f>IF(($AF9       =0),0,(($T9       /$AF9       )-1))</f>
        <v>0.21086493013119356</v>
      </c>
    </row>
    <row r="10" spans="1:37" x14ac:dyDescent="0.2">
      <c r="A10" s="55" t="s">
        <v>99</v>
      </c>
      <c r="B10" s="56" t="s">
        <v>52</v>
      </c>
      <c r="C10" s="57" t="s">
        <v>53</v>
      </c>
      <c r="D10" s="77">
        <v>75709915895</v>
      </c>
      <c r="E10" s="78">
        <v>7414826000</v>
      </c>
      <c r="F10" s="79">
        <f t="shared" ref="F10:F23" si="0">$D10      +$E10</f>
        <v>83124741895</v>
      </c>
      <c r="G10" s="77">
        <v>75453119203</v>
      </c>
      <c r="H10" s="78">
        <v>7733417399</v>
      </c>
      <c r="I10" s="79">
        <f t="shared" ref="I10:I23" si="1">$G10      +$H10</f>
        <v>83186536602</v>
      </c>
      <c r="J10" s="77">
        <v>23396118236</v>
      </c>
      <c r="K10" s="78">
        <v>806420182</v>
      </c>
      <c r="L10" s="78">
        <f t="shared" ref="L10:L23" si="2">$J10      +$K10</f>
        <v>24202538418</v>
      </c>
      <c r="M10" s="95">
        <f t="shared" ref="M10:M23" si="3">IF(($F10      =0),0,($L10      /$F10      ))</f>
        <v>0.29115926096434347</v>
      </c>
      <c r="N10" s="77">
        <v>21461864181</v>
      </c>
      <c r="O10" s="78">
        <v>1299509868</v>
      </c>
      <c r="P10" s="78">
        <f t="shared" ref="P10:P23" si="4">$N10      +$O10</f>
        <v>22761374049</v>
      </c>
      <c r="Q10" s="95">
        <f t="shared" ref="Q10:Q23" si="5">IF(($F10      =0),0,($P10      /$F10      ))</f>
        <v>0.27382189141412672</v>
      </c>
      <c r="R10" s="77">
        <v>20625350342</v>
      </c>
      <c r="S10" s="78">
        <v>1087934138</v>
      </c>
      <c r="T10" s="78">
        <f t="shared" ref="T10:T23" si="6">$R10      +$S10</f>
        <v>21713284480</v>
      </c>
      <c r="U10" s="95">
        <f t="shared" ref="U10:U23" si="7">IF(($I10      =0),0,($T10      /$I10      ))</f>
        <v>0.26101921497087499</v>
      </c>
      <c r="V10" s="77">
        <v>0</v>
      </c>
      <c r="W10" s="78">
        <v>0</v>
      </c>
      <c r="X10" s="78">
        <f t="shared" ref="X10:X23" si="8">$V10      +$W10</f>
        <v>0</v>
      </c>
      <c r="Y10" s="95">
        <f t="shared" ref="Y10:Y23" si="9">IF(($I10      =0),0,($X10      /$I10      ))</f>
        <v>0</v>
      </c>
      <c r="Z10" s="77">
        <f t="shared" ref="Z10:Z23" si="10">$J10      +$N10      +$R10</f>
        <v>65483332759</v>
      </c>
      <c r="AA10" s="78">
        <f t="shared" ref="AA10:AA23" si="11">$K10      +$O10      +$S10</f>
        <v>3193864188</v>
      </c>
      <c r="AB10" s="78">
        <f t="shared" ref="AB10:AB23" si="12">$Z10      +$AA10</f>
        <v>68677196947</v>
      </c>
      <c r="AC10" s="95">
        <f t="shared" ref="AC10:AC23" si="13">IF(($I10      =0),0,($AB10      /$I10      ))</f>
        <v>0.82558067389655987</v>
      </c>
      <c r="AD10" s="77">
        <v>20360069421</v>
      </c>
      <c r="AE10" s="78">
        <v>1011588887</v>
      </c>
      <c r="AF10" s="78">
        <f t="shared" ref="AF10:AF23" si="14">$AD10      +$AE10</f>
        <v>21371658308</v>
      </c>
      <c r="AG10" s="78">
        <v>81021892139</v>
      </c>
      <c r="AH10" s="78">
        <v>77054929351</v>
      </c>
      <c r="AI10" s="79">
        <v>65986211984</v>
      </c>
      <c r="AJ10" s="114">
        <f t="shared" ref="AJ10:AJ23" si="15">IF(($AH10      =0),0,($AI10      /$AH10      ))</f>
        <v>0.85635289707969409</v>
      </c>
      <c r="AK10" s="115">
        <f t="shared" ref="AK10:AK23" si="16">IF(($AF10      =0),0,(($T10      /$AF10      )-1))</f>
        <v>1.5985010010763689E-2</v>
      </c>
    </row>
    <row r="11" spans="1:37" x14ac:dyDescent="0.2">
      <c r="A11" s="55" t="s">
        <v>99</v>
      </c>
      <c r="B11" s="56" t="s">
        <v>58</v>
      </c>
      <c r="C11" s="57" t="s">
        <v>59</v>
      </c>
      <c r="D11" s="77">
        <v>48319289278</v>
      </c>
      <c r="E11" s="78">
        <v>2277552577</v>
      </c>
      <c r="F11" s="79">
        <f t="shared" si="0"/>
        <v>50596841855</v>
      </c>
      <c r="G11" s="77">
        <v>49981122976</v>
      </c>
      <c r="H11" s="78">
        <v>57022817</v>
      </c>
      <c r="I11" s="79">
        <f t="shared" si="1"/>
        <v>50038145793</v>
      </c>
      <c r="J11" s="77">
        <v>739385404395</v>
      </c>
      <c r="K11" s="78">
        <v>248906396</v>
      </c>
      <c r="L11" s="78">
        <f t="shared" si="2"/>
        <v>739634310791</v>
      </c>
      <c r="M11" s="95">
        <f t="shared" si="3"/>
        <v>14.618191248193666</v>
      </c>
      <c r="N11" s="77">
        <v>-717081615233</v>
      </c>
      <c r="O11" s="78">
        <v>-47488620</v>
      </c>
      <c r="P11" s="78">
        <f t="shared" si="4"/>
        <v>-717129103853</v>
      </c>
      <c r="Q11" s="95">
        <f t="shared" si="5"/>
        <v>-14.173396551273743</v>
      </c>
      <c r="R11" s="77">
        <v>12340212011</v>
      </c>
      <c r="S11" s="78">
        <v>69040728496</v>
      </c>
      <c r="T11" s="78">
        <f t="shared" si="6"/>
        <v>81380940507</v>
      </c>
      <c r="U11" s="95">
        <f t="shared" si="7"/>
        <v>1.6263780205537641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34644001173</v>
      </c>
      <c r="AA11" s="78">
        <f t="shared" si="11"/>
        <v>69242146272</v>
      </c>
      <c r="AB11" s="78">
        <f t="shared" si="12"/>
        <v>103886147445</v>
      </c>
      <c r="AC11" s="95">
        <f t="shared" si="13"/>
        <v>2.0761390295068241</v>
      </c>
      <c r="AD11" s="77">
        <v>8705947459</v>
      </c>
      <c r="AE11" s="78">
        <v>403942741</v>
      </c>
      <c r="AF11" s="78">
        <f t="shared" si="14"/>
        <v>9109890200</v>
      </c>
      <c r="AG11" s="78">
        <v>46846129283</v>
      </c>
      <c r="AH11" s="78">
        <v>47033457193</v>
      </c>
      <c r="AI11" s="79">
        <v>37666345050</v>
      </c>
      <c r="AJ11" s="114">
        <f t="shared" si="15"/>
        <v>0.80084151363650746</v>
      </c>
      <c r="AK11" s="115">
        <f t="shared" si="16"/>
        <v>7.9332515233827952</v>
      </c>
    </row>
    <row r="12" spans="1:37" ht="16.5" x14ac:dyDescent="0.3">
      <c r="A12" s="58" t="s">
        <v>0</v>
      </c>
      <c r="B12" s="59" t="s">
        <v>100</v>
      </c>
      <c r="C12" s="60" t="s">
        <v>0</v>
      </c>
      <c r="D12" s="80">
        <f>SUM(D9:D11)</f>
        <v>184102581687</v>
      </c>
      <c r="E12" s="81">
        <f>SUM(E9:E11)</f>
        <v>12602691920</v>
      </c>
      <c r="F12" s="82">
        <f t="shared" si="0"/>
        <v>196705273607</v>
      </c>
      <c r="G12" s="80">
        <f>SUM(G9:G11)</f>
        <v>186336435812</v>
      </c>
      <c r="H12" s="81">
        <f>SUM(H9:H11)</f>
        <v>10689288631</v>
      </c>
      <c r="I12" s="82">
        <f t="shared" si="1"/>
        <v>197025724443</v>
      </c>
      <c r="J12" s="80">
        <f>SUM(J9:J11)</f>
        <v>777616938689</v>
      </c>
      <c r="K12" s="81">
        <f>SUM(K9:K11)</f>
        <v>1093560853</v>
      </c>
      <c r="L12" s="81">
        <f t="shared" si="2"/>
        <v>778710499542</v>
      </c>
      <c r="M12" s="96">
        <f t="shared" si="3"/>
        <v>3.9587677811719262</v>
      </c>
      <c r="N12" s="80">
        <f>SUM(N9:N11)</f>
        <v>-681304188503</v>
      </c>
      <c r="O12" s="81">
        <f>SUM(O9:O11)</f>
        <v>1586462435</v>
      </c>
      <c r="P12" s="81">
        <f t="shared" si="4"/>
        <v>-679717726068</v>
      </c>
      <c r="Q12" s="96">
        <f t="shared" si="5"/>
        <v>-3.4555134877879117</v>
      </c>
      <c r="R12" s="80">
        <f>SUM(R9:R11)</f>
        <v>44579815993</v>
      </c>
      <c r="S12" s="81">
        <f>SUM(S9:S11)</f>
        <v>71099056906</v>
      </c>
      <c r="T12" s="81">
        <f t="shared" si="6"/>
        <v>115678872899</v>
      </c>
      <c r="U12" s="96">
        <f t="shared" si="7"/>
        <v>0.58712573307891158</v>
      </c>
      <c r="V12" s="80">
        <f>SUM(V9:V11)</f>
        <v>0</v>
      </c>
      <c r="W12" s="81">
        <f>SUM(W9:W11)</f>
        <v>0</v>
      </c>
      <c r="X12" s="81">
        <f t="shared" si="8"/>
        <v>0</v>
      </c>
      <c r="Y12" s="96">
        <f t="shared" si="9"/>
        <v>0</v>
      </c>
      <c r="Z12" s="80">
        <f t="shared" si="10"/>
        <v>140892566179</v>
      </c>
      <c r="AA12" s="81">
        <f t="shared" si="11"/>
        <v>73779080194</v>
      </c>
      <c r="AB12" s="81">
        <f t="shared" si="12"/>
        <v>214671646373</v>
      </c>
      <c r="AC12" s="96">
        <f t="shared" si="13"/>
        <v>1.089561512740967</v>
      </c>
      <c r="AD12" s="80">
        <f>SUM(AD9:AD11)</f>
        <v>38903557416</v>
      </c>
      <c r="AE12" s="81">
        <f>SUM(AE9:AE11)</f>
        <v>1971097374</v>
      </c>
      <c r="AF12" s="81">
        <f t="shared" si="14"/>
        <v>40874654790</v>
      </c>
      <c r="AG12" s="81">
        <f>SUM(AG9:AG11)</f>
        <v>185563353413</v>
      </c>
      <c r="AH12" s="81">
        <f>SUM(AH9:AH11)</f>
        <v>181877223617</v>
      </c>
      <c r="AI12" s="82">
        <f>SUM(AI9:AI11)</f>
        <v>139401667417</v>
      </c>
      <c r="AJ12" s="116">
        <f t="shared" si="15"/>
        <v>0.76646027822897878</v>
      </c>
      <c r="AK12" s="117">
        <f t="shared" si="16"/>
        <v>1.8300880703046545</v>
      </c>
    </row>
    <row r="13" spans="1:37" x14ac:dyDescent="0.2">
      <c r="A13" s="55" t="s">
        <v>101</v>
      </c>
      <c r="B13" s="56" t="s">
        <v>63</v>
      </c>
      <c r="C13" s="57" t="s">
        <v>64</v>
      </c>
      <c r="D13" s="77">
        <v>8343899520</v>
      </c>
      <c r="E13" s="78">
        <v>308853700</v>
      </c>
      <c r="F13" s="79">
        <f t="shared" si="0"/>
        <v>8652753220</v>
      </c>
      <c r="G13" s="77">
        <v>7971042536</v>
      </c>
      <c r="H13" s="78">
        <v>299174316</v>
      </c>
      <c r="I13" s="79">
        <f t="shared" si="1"/>
        <v>8270216852</v>
      </c>
      <c r="J13" s="77">
        <v>1806723970</v>
      </c>
      <c r="K13" s="78">
        <v>17767126</v>
      </c>
      <c r="L13" s="78">
        <f t="shared" si="2"/>
        <v>1824491096</v>
      </c>
      <c r="M13" s="95">
        <f t="shared" si="3"/>
        <v>0.21085671226389141</v>
      </c>
      <c r="N13" s="77">
        <v>2646649422</v>
      </c>
      <c r="O13" s="78">
        <v>69957997</v>
      </c>
      <c r="P13" s="78">
        <f t="shared" si="4"/>
        <v>2716607419</v>
      </c>
      <c r="Q13" s="95">
        <f t="shared" si="5"/>
        <v>0.3139587308142367</v>
      </c>
      <c r="R13" s="77">
        <v>2209617447</v>
      </c>
      <c r="S13" s="78">
        <v>48377817</v>
      </c>
      <c r="T13" s="78">
        <f t="shared" si="6"/>
        <v>2257995264</v>
      </c>
      <c r="U13" s="95">
        <f t="shared" si="7"/>
        <v>0.27302733464043877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6662990839</v>
      </c>
      <c r="AA13" s="78">
        <f t="shared" si="11"/>
        <v>136102940</v>
      </c>
      <c r="AB13" s="78">
        <f t="shared" si="12"/>
        <v>6799093779</v>
      </c>
      <c r="AC13" s="95">
        <f t="shared" si="13"/>
        <v>0.82211795659938036</v>
      </c>
      <c r="AD13" s="77">
        <v>1830715623</v>
      </c>
      <c r="AE13" s="78">
        <v>57536382</v>
      </c>
      <c r="AF13" s="78">
        <f t="shared" si="14"/>
        <v>1888252005</v>
      </c>
      <c r="AG13" s="78">
        <v>8174227467</v>
      </c>
      <c r="AH13" s="78">
        <v>8135522932</v>
      </c>
      <c r="AI13" s="79">
        <v>5826095843</v>
      </c>
      <c r="AJ13" s="114">
        <f t="shared" si="15"/>
        <v>0.7161304677888406</v>
      </c>
      <c r="AK13" s="115">
        <f t="shared" si="16"/>
        <v>0.19581245406912728</v>
      </c>
    </row>
    <row r="14" spans="1:37" x14ac:dyDescent="0.2">
      <c r="A14" s="55" t="s">
        <v>101</v>
      </c>
      <c r="B14" s="56" t="s">
        <v>231</v>
      </c>
      <c r="C14" s="57" t="s">
        <v>232</v>
      </c>
      <c r="D14" s="77">
        <v>1873019955</v>
      </c>
      <c r="E14" s="78">
        <v>266618087</v>
      </c>
      <c r="F14" s="79">
        <f t="shared" si="0"/>
        <v>2139638042</v>
      </c>
      <c r="G14" s="77">
        <v>1886881692</v>
      </c>
      <c r="H14" s="78">
        <v>273801053</v>
      </c>
      <c r="I14" s="79">
        <f t="shared" si="1"/>
        <v>2160682745</v>
      </c>
      <c r="J14" s="77">
        <v>452693615</v>
      </c>
      <c r="K14" s="78">
        <v>25159317</v>
      </c>
      <c r="L14" s="78">
        <f t="shared" si="2"/>
        <v>477852932</v>
      </c>
      <c r="M14" s="95">
        <f t="shared" si="3"/>
        <v>0.22333353708430653</v>
      </c>
      <c r="N14" s="77">
        <v>392502026</v>
      </c>
      <c r="O14" s="78">
        <v>72073323</v>
      </c>
      <c r="P14" s="78">
        <f t="shared" si="4"/>
        <v>464575349</v>
      </c>
      <c r="Q14" s="95">
        <f t="shared" si="5"/>
        <v>0.21712800944861868</v>
      </c>
      <c r="R14" s="77">
        <v>362643002</v>
      </c>
      <c r="S14" s="78">
        <v>55664357</v>
      </c>
      <c r="T14" s="78">
        <f t="shared" si="6"/>
        <v>418307359</v>
      </c>
      <c r="U14" s="95">
        <f t="shared" si="7"/>
        <v>0.19359962029039113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1207838643</v>
      </c>
      <c r="AA14" s="78">
        <f t="shared" si="11"/>
        <v>152896997</v>
      </c>
      <c r="AB14" s="78">
        <f t="shared" si="12"/>
        <v>1360735640</v>
      </c>
      <c r="AC14" s="95">
        <f t="shared" si="13"/>
        <v>0.62977114208407303</v>
      </c>
      <c r="AD14" s="77">
        <v>346803767</v>
      </c>
      <c r="AE14" s="78">
        <v>57545418</v>
      </c>
      <c r="AF14" s="78">
        <f t="shared" si="14"/>
        <v>404349185</v>
      </c>
      <c r="AG14" s="78">
        <v>2060657081</v>
      </c>
      <c r="AH14" s="78">
        <v>1995521901</v>
      </c>
      <c r="AI14" s="79">
        <v>1185715204</v>
      </c>
      <c r="AJ14" s="114">
        <f t="shared" si="15"/>
        <v>0.59418801838547197</v>
      </c>
      <c r="AK14" s="115">
        <f t="shared" si="16"/>
        <v>3.4520099255300751E-2</v>
      </c>
    </row>
    <row r="15" spans="1:37" x14ac:dyDescent="0.2">
      <c r="A15" s="55" t="s">
        <v>101</v>
      </c>
      <c r="B15" s="56" t="s">
        <v>233</v>
      </c>
      <c r="C15" s="57" t="s">
        <v>234</v>
      </c>
      <c r="D15" s="77">
        <v>1387109313</v>
      </c>
      <c r="E15" s="78">
        <v>108734000</v>
      </c>
      <c r="F15" s="79">
        <f t="shared" si="0"/>
        <v>1495843313</v>
      </c>
      <c r="G15" s="77">
        <v>1457819051</v>
      </c>
      <c r="H15" s="78">
        <v>121237281</v>
      </c>
      <c r="I15" s="79">
        <f t="shared" si="1"/>
        <v>1579056332</v>
      </c>
      <c r="J15" s="77">
        <v>341123375</v>
      </c>
      <c r="K15" s="78">
        <v>25856591</v>
      </c>
      <c r="L15" s="78">
        <f t="shared" si="2"/>
        <v>366979966</v>
      </c>
      <c r="M15" s="95">
        <f t="shared" si="3"/>
        <v>0.24533315943633197</v>
      </c>
      <c r="N15" s="77">
        <v>346596062</v>
      </c>
      <c r="O15" s="78">
        <v>21703923</v>
      </c>
      <c r="P15" s="78">
        <f t="shared" si="4"/>
        <v>368299985</v>
      </c>
      <c r="Q15" s="95">
        <f t="shared" si="5"/>
        <v>0.24621561750431811</v>
      </c>
      <c r="R15" s="77">
        <v>86973057</v>
      </c>
      <c r="S15" s="78">
        <v>14708221</v>
      </c>
      <c r="T15" s="78">
        <f t="shared" si="6"/>
        <v>101681278</v>
      </c>
      <c r="U15" s="95">
        <f t="shared" si="7"/>
        <v>6.4393698907000113E-2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774692494</v>
      </c>
      <c r="AA15" s="78">
        <f t="shared" si="11"/>
        <v>62268735</v>
      </c>
      <c r="AB15" s="78">
        <f t="shared" si="12"/>
        <v>836961229</v>
      </c>
      <c r="AC15" s="95">
        <f t="shared" si="13"/>
        <v>0.53003886690978419</v>
      </c>
      <c r="AD15" s="77">
        <v>238483075</v>
      </c>
      <c r="AE15" s="78">
        <v>19371546</v>
      </c>
      <c r="AF15" s="78">
        <f t="shared" si="14"/>
        <v>257854621</v>
      </c>
      <c r="AG15" s="78">
        <v>1417295546</v>
      </c>
      <c r="AH15" s="78">
        <v>1353577303</v>
      </c>
      <c r="AI15" s="79">
        <v>801801080</v>
      </c>
      <c r="AJ15" s="114">
        <f t="shared" si="15"/>
        <v>0.59235706614090589</v>
      </c>
      <c r="AK15" s="115">
        <f t="shared" si="16"/>
        <v>-0.60566431733639559</v>
      </c>
    </row>
    <row r="16" spans="1:37" x14ac:dyDescent="0.2">
      <c r="A16" s="55" t="s">
        <v>116</v>
      </c>
      <c r="B16" s="56" t="s">
        <v>235</v>
      </c>
      <c r="C16" s="57" t="s">
        <v>236</v>
      </c>
      <c r="D16" s="77">
        <v>437387735</v>
      </c>
      <c r="E16" s="78">
        <v>6820000</v>
      </c>
      <c r="F16" s="79">
        <f t="shared" si="0"/>
        <v>444207735</v>
      </c>
      <c r="G16" s="77">
        <v>429175852</v>
      </c>
      <c r="H16" s="78">
        <v>7829307</v>
      </c>
      <c r="I16" s="79">
        <f t="shared" si="1"/>
        <v>437005159</v>
      </c>
      <c r="J16" s="77">
        <v>99198746</v>
      </c>
      <c r="K16" s="78">
        <v>268836</v>
      </c>
      <c r="L16" s="78">
        <f t="shared" si="2"/>
        <v>99467582</v>
      </c>
      <c r="M16" s="95">
        <f t="shared" si="3"/>
        <v>0.22392131915487695</v>
      </c>
      <c r="N16" s="77">
        <v>109820416</v>
      </c>
      <c r="O16" s="78">
        <v>2347348</v>
      </c>
      <c r="P16" s="78">
        <f t="shared" si="4"/>
        <v>112167764</v>
      </c>
      <c r="Q16" s="95">
        <f t="shared" si="5"/>
        <v>0.25251195592080361</v>
      </c>
      <c r="R16" s="77">
        <v>98428723</v>
      </c>
      <c r="S16" s="78">
        <v>1626187</v>
      </c>
      <c r="T16" s="78">
        <f t="shared" si="6"/>
        <v>100054910</v>
      </c>
      <c r="U16" s="95">
        <f t="shared" si="7"/>
        <v>0.22895590118193548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307447885</v>
      </c>
      <c r="AA16" s="78">
        <f t="shared" si="11"/>
        <v>4242371</v>
      </c>
      <c r="AB16" s="78">
        <f t="shared" si="12"/>
        <v>311690256</v>
      </c>
      <c r="AC16" s="95">
        <f t="shared" si="13"/>
        <v>0.71324159356205674</v>
      </c>
      <c r="AD16" s="77">
        <v>101323151</v>
      </c>
      <c r="AE16" s="78">
        <v>342214</v>
      </c>
      <c r="AF16" s="78">
        <f t="shared" si="14"/>
        <v>101665365</v>
      </c>
      <c r="AG16" s="78">
        <v>425358989</v>
      </c>
      <c r="AH16" s="78">
        <v>427192035</v>
      </c>
      <c r="AI16" s="79">
        <v>306849515</v>
      </c>
      <c r="AJ16" s="114">
        <f t="shared" si="15"/>
        <v>0.71829409225759555</v>
      </c>
      <c r="AK16" s="115">
        <f t="shared" si="16"/>
        <v>-1.5840743797064016E-2</v>
      </c>
    </row>
    <row r="17" spans="1:37" ht="16.5" x14ac:dyDescent="0.3">
      <c r="A17" s="58" t="s">
        <v>0</v>
      </c>
      <c r="B17" s="59" t="s">
        <v>237</v>
      </c>
      <c r="C17" s="60" t="s">
        <v>0</v>
      </c>
      <c r="D17" s="80">
        <f>SUM(D13:D16)</f>
        <v>12041416523</v>
      </c>
      <c r="E17" s="81">
        <f>SUM(E13:E16)</f>
        <v>691025787</v>
      </c>
      <c r="F17" s="82">
        <f t="shared" si="0"/>
        <v>12732442310</v>
      </c>
      <c r="G17" s="80">
        <f>SUM(G13:G16)</f>
        <v>11744919131</v>
      </c>
      <c r="H17" s="81">
        <f>SUM(H13:H16)</f>
        <v>702041957</v>
      </c>
      <c r="I17" s="82">
        <f t="shared" si="1"/>
        <v>12446961088</v>
      </c>
      <c r="J17" s="80">
        <f>SUM(J13:J16)</f>
        <v>2699739706</v>
      </c>
      <c r="K17" s="81">
        <f>SUM(K13:K16)</f>
        <v>69051870</v>
      </c>
      <c r="L17" s="81">
        <f t="shared" si="2"/>
        <v>2768791576</v>
      </c>
      <c r="M17" s="96">
        <f t="shared" si="3"/>
        <v>0.21745958148386066</v>
      </c>
      <c r="N17" s="80">
        <f>SUM(N13:N16)</f>
        <v>3495567926</v>
      </c>
      <c r="O17" s="81">
        <f>SUM(O13:O16)</f>
        <v>166082591</v>
      </c>
      <c r="P17" s="81">
        <f t="shared" si="4"/>
        <v>3661650517</v>
      </c>
      <c r="Q17" s="96">
        <f t="shared" si="5"/>
        <v>0.28758430062739471</v>
      </c>
      <c r="R17" s="80">
        <f>SUM(R13:R16)</f>
        <v>2757662229</v>
      </c>
      <c r="S17" s="81">
        <f>SUM(S13:S16)</f>
        <v>120376582</v>
      </c>
      <c r="T17" s="81">
        <f t="shared" si="6"/>
        <v>2878038811</v>
      </c>
      <c r="U17" s="96">
        <f t="shared" si="7"/>
        <v>0.23122421534479534</v>
      </c>
      <c r="V17" s="80">
        <f>SUM(V13:V16)</f>
        <v>0</v>
      </c>
      <c r="W17" s="81">
        <f>SUM(W13:W16)</f>
        <v>0</v>
      </c>
      <c r="X17" s="81">
        <f t="shared" si="8"/>
        <v>0</v>
      </c>
      <c r="Y17" s="96">
        <f t="shared" si="9"/>
        <v>0</v>
      </c>
      <c r="Z17" s="80">
        <f t="shared" si="10"/>
        <v>8952969861</v>
      </c>
      <c r="AA17" s="81">
        <f t="shared" si="11"/>
        <v>355511043</v>
      </c>
      <c r="AB17" s="81">
        <f t="shared" si="12"/>
        <v>9308480904</v>
      </c>
      <c r="AC17" s="96">
        <f t="shared" si="13"/>
        <v>0.7478516915244654</v>
      </c>
      <c r="AD17" s="80">
        <f>SUM(AD13:AD16)</f>
        <v>2517325616</v>
      </c>
      <c r="AE17" s="81">
        <f>SUM(AE13:AE16)</f>
        <v>134795560</v>
      </c>
      <c r="AF17" s="81">
        <f t="shared" si="14"/>
        <v>2652121176</v>
      </c>
      <c r="AG17" s="81">
        <f>SUM(AG13:AG16)</f>
        <v>12077539083</v>
      </c>
      <c r="AH17" s="81">
        <f>SUM(AH13:AH16)</f>
        <v>11911814171</v>
      </c>
      <c r="AI17" s="82">
        <f>SUM(AI13:AI16)</f>
        <v>8120461642</v>
      </c>
      <c r="AJ17" s="116">
        <f t="shared" si="15"/>
        <v>0.68171493656858195</v>
      </c>
      <c r="AK17" s="117">
        <f t="shared" si="16"/>
        <v>8.5183752931204726E-2</v>
      </c>
    </row>
    <row r="18" spans="1:37" x14ac:dyDescent="0.2">
      <c r="A18" s="55" t="s">
        <v>101</v>
      </c>
      <c r="B18" s="56" t="s">
        <v>65</v>
      </c>
      <c r="C18" s="57" t="s">
        <v>66</v>
      </c>
      <c r="D18" s="77">
        <v>4103136931</v>
      </c>
      <c r="E18" s="78">
        <v>412503079</v>
      </c>
      <c r="F18" s="79">
        <f t="shared" si="0"/>
        <v>4515640010</v>
      </c>
      <c r="G18" s="77">
        <v>4516566970</v>
      </c>
      <c r="H18" s="78">
        <v>449408227</v>
      </c>
      <c r="I18" s="79">
        <f t="shared" si="1"/>
        <v>4965975197</v>
      </c>
      <c r="J18" s="77">
        <v>647948765</v>
      </c>
      <c r="K18" s="78">
        <v>61697382</v>
      </c>
      <c r="L18" s="78">
        <f t="shared" si="2"/>
        <v>709646147</v>
      </c>
      <c r="M18" s="95">
        <f t="shared" si="3"/>
        <v>0.15715294962142032</v>
      </c>
      <c r="N18" s="77">
        <v>1258635176</v>
      </c>
      <c r="O18" s="78">
        <v>99745536</v>
      </c>
      <c r="P18" s="78">
        <f t="shared" si="4"/>
        <v>1358380712</v>
      </c>
      <c r="Q18" s="95">
        <f t="shared" si="5"/>
        <v>0.30081687401826346</v>
      </c>
      <c r="R18" s="77">
        <v>894799673</v>
      </c>
      <c r="S18" s="78">
        <v>50360764</v>
      </c>
      <c r="T18" s="78">
        <f t="shared" si="6"/>
        <v>945160437</v>
      </c>
      <c r="U18" s="95">
        <f t="shared" si="7"/>
        <v>0.19032725688420307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2801383614</v>
      </c>
      <c r="AA18" s="78">
        <f t="shared" si="11"/>
        <v>211803682</v>
      </c>
      <c r="AB18" s="78">
        <f t="shared" si="12"/>
        <v>3013187296</v>
      </c>
      <c r="AC18" s="95">
        <f t="shared" si="13"/>
        <v>0.60676648119795273</v>
      </c>
      <c r="AD18" s="77">
        <v>1060842503</v>
      </c>
      <c r="AE18" s="78">
        <v>298785370</v>
      </c>
      <c r="AF18" s="78">
        <f t="shared" si="14"/>
        <v>1359627873</v>
      </c>
      <c r="AG18" s="78">
        <v>4517488018</v>
      </c>
      <c r="AH18" s="78">
        <v>4370243331</v>
      </c>
      <c r="AI18" s="79">
        <v>3242506374</v>
      </c>
      <c r="AJ18" s="114">
        <f t="shared" si="15"/>
        <v>0.74195099183597379</v>
      </c>
      <c r="AK18" s="115">
        <f t="shared" si="16"/>
        <v>-0.30483887851275315</v>
      </c>
    </row>
    <row r="19" spans="1:37" x14ac:dyDescent="0.2">
      <c r="A19" s="55" t="s">
        <v>101</v>
      </c>
      <c r="B19" s="56" t="s">
        <v>238</v>
      </c>
      <c r="C19" s="57" t="s">
        <v>239</v>
      </c>
      <c r="D19" s="77">
        <v>2598895124</v>
      </c>
      <c r="E19" s="78">
        <v>187505150</v>
      </c>
      <c r="F19" s="79">
        <f t="shared" si="0"/>
        <v>2786400274</v>
      </c>
      <c r="G19" s="77">
        <v>2452937285</v>
      </c>
      <c r="H19" s="78">
        <v>183151886</v>
      </c>
      <c r="I19" s="79">
        <f t="shared" si="1"/>
        <v>2636089171</v>
      </c>
      <c r="J19" s="77">
        <v>435524642</v>
      </c>
      <c r="K19" s="78">
        <v>-226627736</v>
      </c>
      <c r="L19" s="78">
        <f t="shared" si="2"/>
        <v>208896906</v>
      </c>
      <c r="M19" s="95">
        <f t="shared" si="3"/>
        <v>7.4970171353062387E-2</v>
      </c>
      <c r="N19" s="77">
        <v>371148634</v>
      </c>
      <c r="O19" s="78">
        <v>33167692</v>
      </c>
      <c r="P19" s="78">
        <f t="shared" si="4"/>
        <v>404316326</v>
      </c>
      <c r="Q19" s="95">
        <f t="shared" si="5"/>
        <v>0.14510346190125303</v>
      </c>
      <c r="R19" s="77">
        <v>897120170</v>
      </c>
      <c r="S19" s="78">
        <v>-45085774</v>
      </c>
      <c r="T19" s="78">
        <f t="shared" si="6"/>
        <v>852034396</v>
      </c>
      <c r="U19" s="95">
        <f t="shared" si="7"/>
        <v>0.32321911010194732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1703793446</v>
      </c>
      <c r="AA19" s="78">
        <f t="shared" si="11"/>
        <v>-238545818</v>
      </c>
      <c r="AB19" s="78">
        <f t="shared" si="12"/>
        <v>1465247628</v>
      </c>
      <c r="AC19" s="95">
        <f t="shared" si="13"/>
        <v>0.55584145032702315</v>
      </c>
      <c r="AD19" s="77">
        <v>0</v>
      </c>
      <c r="AE19" s="78">
        <v>0</v>
      </c>
      <c r="AF19" s="78">
        <f t="shared" si="14"/>
        <v>0</v>
      </c>
      <c r="AG19" s="78">
        <v>2443201928</v>
      </c>
      <c r="AH19" s="78">
        <v>2446084523</v>
      </c>
      <c r="AI19" s="79">
        <v>719601355</v>
      </c>
      <c r="AJ19" s="114">
        <f t="shared" si="15"/>
        <v>0.29418499166064999</v>
      </c>
      <c r="AK19" s="115">
        <f t="shared" si="16"/>
        <v>0</v>
      </c>
    </row>
    <row r="20" spans="1:37" x14ac:dyDescent="0.2">
      <c r="A20" s="55" t="s">
        <v>101</v>
      </c>
      <c r="B20" s="56" t="s">
        <v>240</v>
      </c>
      <c r="C20" s="57" t="s">
        <v>241</v>
      </c>
      <c r="D20" s="77">
        <v>2926016919</v>
      </c>
      <c r="E20" s="78">
        <v>241426961</v>
      </c>
      <c r="F20" s="79">
        <f t="shared" si="0"/>
        <v>3167443880</v>
      </c>
      <c r="G20" s="77">
        <v>3019843761</v>
      </c>
      <c r="H20" s="78">
        <v>552359961</v>
      </c>
      <c r="I20" s="79">
        <f t="shared" si="1"/>
        <v>3572203722</v>
      </c>
      <c r="J20" s="77">
        <v>898284821</v>
      </c>
      <c r="K20" s="78">
        <v>48797937</v>
      </c>
      <c r="L20" s="78">
        <f t="shared" si="2"/>
        <v>947082758</v>
      </c>
      <c r="M20" s="95">
        <f t="shared" si="3"/>
        <v>0.29900537906294333</v>
      </c>
      <c r="N20" s="77">
        <v>745761894</v>
      </c>
      <c r="O20" s="78">
        <v>151454171</v>
      </c>
      <c r="P20" s="78">
        <f t="shared" si="4"/>
        <v>897216065</v>
      </c>
      <c r="Q20" s="95">
        <f t="shared" si="5"/>
        <v>0.28326186634757361</v>
      </c>
      <c r="R20" s="77">
        <v>850592169</v>
      </c>
      <c r="S20" s="78">
        <v>103469381</v>
      </c>
      <c r="T20" s="78">
        <f t="shared" si="6"/>
        <v>954061550</v>
      </c>
      <c r="U20" s="95">
        <f t="shared" si="7"/>
        <v>0.26707926653909914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2494638884</v>
      </c>
      <c r="AA20" s="78">
        <f t="shared" si="11"/>
        <v>303721489</v>
      </c>
      <c r="AB20" s="78">
        <f t="shared" si="12"/>
        <v>2798360373</v>
      </c>
      <c r="AC20" s="95">
        <f t="shared" si="13"/>
        <v>0.78337087993213839</v>
      </c>
      <c r="AD20" s="77">
        <v>903399381</v>
      </c>
      <c r="AE20" s="78">
        <v>71546782</v>
      </c>
      <c r="AF20" s="78">
        <f t="shared" si="14"/>
        <v>974946163</v>
      </c>
      <c r="AG20" s="78">
        <v>2972278808</v>
      </c>
      <c r="AH20" s="78">
        <v>3147311811</v>
      </c>
      <c r="AI20" s="79">
        <v>2601730448</v>
      </c>
      <c r="AJ20" s="114">
        <f t="shared" si="15"/>
        <v>0.82665163296081179</v>
      </c>
      <c r="AK20" s="115">
        <f t="shared" si="16"/>
        <v>-2.1421298726625126E-2</v>
      </c>
    </row>
    <row r="21" spans="1:37" x14ac:dyDescent="0.2">
      <c r="A21" s="55" t="s">
        <v>116</v>
      </c>
      <c r="B21" s="56" t="s">
        <v>242</v>
      </c>
      <c r="C21" s="57" t="s">
        <v>243</v>
      </c>
      <c r="D21" s="77">
        <v>389736720</v>
      </c>
      <c r="E21" s="78">
        <v>4700004</v>
      </c>
      <c r="F21" s="79">
        <f t="shared" si="0"/>
        <v>394436724</v>
      </c>
      <c r="G21" s="77">
        <v>395353674</v>
      </c>
      <c r="H21" s="78">
        <v>5700004</v>
      </c>
      <c r="I21" s="79">
        <f t="shared" si="1"/>
        <v>401053678</v>
      </c>
      <c r="J21" s="77">
        <v>90239845</v>
      </c>
      <c r="K21" s="78">
        <v>113917</v>
      </c>
      <c r="L21" s="78">
        <f t="shared" si="2"/>
        <v>90353762</v>
      </c>
      <c r="M21" s="95">
        <f t="shared" si="3"/>
        <v>0.22907035907741694</v>
      </c>
      <c r="N21" s="77">
        <v>76219273</v>
      </c>
      <c r="O21" s="78">
        <v>32000</v>
      </c>
      <c r="P21" s="78">
        <f t="shared" si="4"/>
        <v>76251273</v>
      </c>
      <c r="Q21" s="95">
        <f t="shared" si="5"/>
        <v>0.19331687026180655</v>
      </c>
      <c r="R21" s="77">
        <v>71729615</v>
      </c>
      <c r="S21" s="78">
        <v>325802</v>
      </c>
      <c r="T21" s="78">
        <f t="shared" si="6"/>
        <v>72055417</v>
      </c>
      <c r="U21" s="95">
        <f t="shared" si="7"/>
        <v>0.17966526914634107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238188733</v>
      </c>
      <c r="AA21" s="78">
        <f t="shared" si="11"/>
        <v>471719</v>
      </c>
      <c r="AB21" s="78">
        <f t="shared" si="12"/>
        <v>238660452</v>
      </c>
      <c r="AC21" s="95">
        <f t="shared" si="13"/>
        <v>0.59508356385152017</v>
      </c>
      <c r="AD21" s="77">
        <v>92059650</v>
      </c>
      <c r="AE21" s="78">
        <v>1967793</v>
      </c>
      <c r="AF21" s="78">
        <f t="shared" si="14"/>
        <v>94027443</v>
      </c>
      <c r="AG21" s="78">
        <v>375591340</v>
      </c>
      <c r="AH21" s="78">
        <v>432439291</v>
      </c>
      <c r="AI21" s="79">
        <v>263401454</v>
      </c>
      <c r="AJ21" s="114">
        <f t="shared" si="15"/>
        <v>0.6091062016841573</v>
      </c>
      <c r="AK21" s="115">
        <f t="shared" si="16"/>
        <v>-0.23367673626943142</v>
      </c>
    </row>
    <row r="22" spans="1:37" ht="16.5" x14ac:dyDescent="0.3">
      <c r="A22" s="58" t="s">
        <v>0</v>
      </c>
      <c r="B22" s="59" t="s">
        <v>244</v>
      </c>
      <c r="C22" s="60" t="s">
        <v>0</v>
      </c>
      <c r="D22" s="80">
        <f>SUM(D18:D21)</f>
        <v>10017785694</v>
      </c>
      <c r="E22" s="81">
        <f>SUM(E18:E21)</f>
        <v>846135194</v>
      </c>
      <c r="F22" s="82">
        <f t="shared" si="0"/>
        <v>10863920888</v>
      </c>
      <c r="G22" s="80">
        <f>SUM(G18:G21)</f>
        <v>10384701690</v>
      </c>
      <c r="H22" s="81">
        <f>SUM(H18:H21)</f>
        <v>1190620078</v>
      </c>
      <c r="I22" s="82">
        <f t="shared" si="1"/>
        <v>11575321768</v>
      </c>
      <c r="J22" s="80">
        <f>SUM(J18:J21)</f>
        <v>2071998073</v>
      </c>
      <c r="K22" s="81">
        <f>SUM(K18:K21)</f>
        <v>-116018500</v>
      </c>
      <c r="L22" s="81">
        <f t="shared" si="2"/>
        <v>1955979573</v>
      </c>
      <c r="M22" s="96">
        <f t="shared" si="3"/>
        <v>0.18004361345824263</v>
      </c>
      <c r="N22" s="80">
        <f>SUM(N18:N21)</f>
        <v>2451764977</v>
      </c>
      <c r="O22" s="81">
        <f>SUM(O18:O21)</f>
        <v>284399399</v>
      </c>
      <c r="P22" s="81">
        <f t="shared" si="4"/>
        <v>2736164376</v>
      </c>
      <c r="Q22" s="96">
        <f t="shared" si="5"/>
        <v>0.25185790693876414</v>
      </c>
      <c r="R22" s="80">
        <f>SUM(R18:R21)</f>
        <v>2714241627</v>
      </c>
      <c r="S22" s="81">
        <f>SUM(S18:S21)</f>
        <v>109070173</v>
      </c>
      <c r="T22" s="81">
        <f t="shared" si="6"/>
        <v>2823311800</v>
      </c>
      <c r="U22" s="96">
        <f t="shared" si="7"/>
        <v>0.24390784606999444</v>
      </c>
      <c r="V22" s="80">
        <f>SUM(V18:V21)</f>
        <v>0</v>
      </c>
      <c r="W22" s="81">
        <f>SUM(W18:W21)</f>
        <v>0</v>
      </c>
      <c r="X22" s="81">
        <f t="shared" si="8"/>
        <v>0</v>
      </c>
      <c r="Y22" s="96">
        <f t="shared" si="9"/>
        <v>0</v>
      </c>
      <c r="Z22" s="80">
        <f t="shared" si="10"/>
        <v>7238004677</v>
      </c>
      <c r="AA22" s="81">
        <f t="shared" si="11"/>
        <v>277451072</v>
      </c>
      <c r="AB22" s="81">
        <f t="shared" si="12"/>
        <v>7515455749</v>
      </c>
      <c r="AC22" s="96">
        <f t="shared" si="13"/>
        <v>0.64926538541472711</v>
      </c>
      <c r="AD22" s="80">
        <f>SUM(AD18:AD21)</f>
        <v>2056301534</v>
      </c>
      <c r="AE22" s="81">
        <f>SUM(AE18:AE21)</f>
        <v>372299945</v>
      </c>
      <c r="AF22" s="81">
        <f t="shared" si="14"/>
        <v>2428601479</v>
      </c>
      <c r="AG22" s="81">
        <f>SUM(AG18:AG21)</f>
        <v>10308560094</v>
      </c>
      <c r="AH22" s="81">
        <f>SUM(AH18:AH21)</f>
        <v>10396078956</v>
      </c>
      <c r="AI22" s="82">
        <f>SUM(AI18:AI21)</f>
        <v>6827239631</v>
      </c>
      <c r="AJ22" s="116">
        <f t="shared" si="15"/>
        <v>0.65671294532249802</v>
      </c>
      <c r="AK22" s="117">
        <f t="shared" si="16"/>
        <v>0.16252576818924025</v>
      </c>
    </row>
    <row r="23" spans="1:37" ht="16.5" x14ac:dyDescent="0.3">
      <c r="A23" s="61" t="s">
        <v>0</v>
      </c>
      <c r="B23" s="62" t="s">
        <v>245</v>
      </c>
      <c r="C23" s="63" t="s">
        <v>0</v>
      </c>
      <c r="D23" s="83">
        <f>SUM(D9:D11,D13:D16,D18:D21)</f>
        <v>206161783904</v>
      </c>
      <c r="E23" s="84">
        <f>SUM(E9:E11,E13:E16,E18:E21)</f>
        <v>14139852901</v>
      </c>
      <c r="F23" s="85">
        <f t="shared" si="0"/>
        <v>220301636805</v>
      </c>
      <c r="G23" s="83">
        <f>SUM(G9:G11,G13:G16,G18:G21)</f>
        <v>208466056633</v>
      </c>
      <c r="H23" s="84">
        <f>SUM(H9:H11,H13:H16,H18:H21)</f>
        <v>12581950666</v>
      </c>
      <c r="I23" s="85">
        <f t="shared" si="1"/>
        <v>221048007299</v>
      </c>
      <c r="J23" s="83">
        <f>SUM(J9:J11,J13:J16,J18:J21)</f>
        <v>782388676468</v>
      </c>
      <c r="K23" s="84">
        <f>SUM(K9:K11,K13:K16,K18:K21)</f>
        <v>1046594223</v>
      </c>
      <c r="L23" s="84">
        <f t="shared" si="2"/>
        <v>783435270691</v>
      </c>
      <c r="M23" s="97">
        <f t="shared" si="3"/>
        <v>3.5561935991626688</v>
      </c>
      <c r="N23" s="83">
        <f>SUM(N9:N11,N13:N16,N18:N21)</f>
        <v>-675356855600</v>
      </c>
      <c r="O23" s="84">
        <f>SUM(O9:O11,O13:O16,O18:O21)</f>
        <v>2036944425</v>
      </c>
      <c r="P23" s="84">
        <f t="shared" si="4"/>
        <v>-673319911175</v>
      </c>
      <c r="Q23" s="97">
        <f t="shared" si="5"/>
        <v>-3.0563545552364149</v>
      </c>
      <c r="R23" s="83">
        <f>SUM(R9:R11,R13:R16,R18:R21)</f>
        <v>50051719849</v>
      </c>
      <c r="S23" s="84">
        <f>SUM(S9:S11,S13:S16,S18:S21)</f>
        <v>71328503661</v>
      </c>
      <c r="T23" s="84">
        <f t="shared" si="6"/>
        <v>121380223510</v>
      </c>
      <c r="U23" s="97">
        <f t="shared" si="7"/>
        <v>0.54911249819961216</v>
      </c>
      <c r="V23" s="83">
        <f>SUM(V9:V11,V13:V16,V18:V21)</f>
        <v>0</v>
      </c>
      <c r="W23" s="84">
        <f>SUM(W9:W11,W13:W16,W18:W21)</f>
        <v>0</v>
      </c>
      <c r="X23" s="84">
        <f t="shared" si="8"/>
        <v>0</v>
      </c>
      <c r="Y23" s="97">
        <f t="shared" si="9"/>
        <v>0</v>
      </c>
      <c r="Z23" s="83">
        <f t="shared" si="10"/>
        <v>157083540717</v>
      </c>
      <c r="AA23" s="84">
        <f t="shared" si="11"/>
        <v>74412042309</v>
      </c>
      <c r="AB23" s="84">
        <f t="shared" si="12"/>
        <v>231495583026</v>
      </c>
      <c r="AC23" s="97">
        <f t="shared" si="13"/>
        <v>1.0472638313037046</v>
      </c>
      <c r="AD23" s="83">
        <f>SUM(AD9:AD11,AD13:AD16,AD18:AD21)</f>
        <v>43477184566</v>
      </c>
      <c r="AE23" s="84">
        <f>SUM(AE9:AE11,AE13:AE16,AE18:AE21)</f>
        <v>2478192879</v>
      </c>
      <c r="AF23" s="84">
        <f t="shared" si="14"/>
        <v>45955377445</v>
      </c>
      <c r="AG23" s="84">
        <f>SUM(AG9:AG11,AG13:AG16,AG18:AG21)</f>
        <v>207949452590</v>
      </c>
      <c r="AH23" s="84">
        <f>SUM(AH9:AH11,AH13:AH16,AH18:AH21)</f>
        <v>204185116744</v>
      </c>
      <c r="AI23" s="85">
        <f>SUM(AI9:AI11,AI13:AI16,AI18:AI21)</f>
        <v>154349368690</v>
      </c>
      <c r="AJ23" s="118">
        <f t="shared" si="15"/>
        <v>0.7559285963213358</v>
      </c>
      <c r="AK23" s="119">
        <f t="shared" si="16"/>
        <v>1.6412626825939891</v>
      </c>
    </row>
    <row r="24" spans="1:37" x14ac:dyDescent="0.2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2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30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50</v>
      </c>
      <c r="C9" s="57" t="s">
        <v>51</v>
      </c>
      <c r="D9" s="77">
        <v>55634316230</v>
      </c>
      <c r="E9" s="78">
        <v>7680538000</v>
      </c>
      <c r="F9" s="79">
        <f>$D9       +$E9</f>
        <v>63314854230</v>
      </c>
      <c r="G9" s="77">
        <v>56540140679</v>
      </c>
      <c r="H9" s="78">
        <v>7689745695</v>
      </c>
      <c r="I9" s="79">
        <f>$G9       +$H9</f>
        <v>64229886374</v>
      </c>
      <c r="J9" s="77">
        <v>14490558815</v>
      </c>
      <c r="K9" s="78">
        <v>600527338</v>
      </c>
      <c r="L9" s="78">
        <f>$J9       +$K9</f>
        <v>15091086153</v>
      </c>
      <c r="M9" s="95">
        <f>IF(($F9       =0),0,($L9       /$F9       ))</f>
        <v>0.23834985228236544</v>
      </c>
      <c r="N9" s="77">
        <v>13340550114</v>
      </c>
      <c r="O9" s="78">
        <v>1145069750</v>
      </c>
      <c r="P9" s="78">
        <f>$N9       +$O9</f>
        <v>14485619864</v>
      </c>
      <c r="Q9" s="95">
        <f>IF(($F9       =0),0,($P9       /$F9       ))</f>
        <v>0.22878706806113736</v>
      </c>
      <c r="R9" s="77">
        <v>12081257518</v>
      </c>
      <c r="S9" s="78">
        <v>1240294391</v>
      </c>
      <c r="T9" s="78">
        <f>$R9       +$S9</f>
        <v>13321551909</v>
      </c>
      <c r="U9" s="95">
        <f>IF(($I9       =0),0,($T9       /$I9       ))</f>
        <v>0.20740425775363835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39912366447</v>
      </c>
      <c r="AA9" s="78">
        <f>$K9       +$O9       +$S9</f>
        <v>2985891479</v>
      </c>
      <c r="AB9" s="78">
        <f>$Z9       +$AA9</f>
        <v>42898257926</v>
      </c>
      <c r="AC9" s="95">
        <f>IF(($I9       =0),0,($AB9       /$I9       ))</f>
        <v>0.66788624965347976</v>
      </c>
      <c r="AD9" s="77">
        <v>10707216101</v>
      </c>
      <c r="AE9" s="78">
        <v>1047405070</v>
      </c>
      <c r="AF9" s="78">
        <f>$AD9       +$AE9</f>
        <v>11754621171</v>
      </c>
      <c r="AG9" s="78">
        <v>60432692580</v>
      </c>
      <c r="AH9" s="78">
        <v>60554666405</v>
      </c>
      <c r="AI9" s="79">
        <v>38338300081</v>
      </c>
      <c r="AJ9" s="114">
        <f>IF(($AH9       =0),0,($AI9       /$AH9       ))</f>
        <v>0.63311883884533138</v>
      </c>
      <c r="AK9" s="115">
        <f>IF(($AF9       =0),0,(($T9       /$AF9       )-1))</f>
        <v>0.13330338044970746</v>
      </c>
    </row>
    <row r="10" spans="1:37" ht="16.5" x14ac:dyDescent="0.3">
      <c r="A10" s="58" t="s">
        <v>0</v>
      </c>
      <c r="B10" s="59" t="s">
        <v>100</v>
      </c>
      <c r="C10" s="60" t="s">
        <v>0</v>
      </c>
      <c r="D10" s="80">
        <f>D9</f>
        <v>55634316230</v>
      </c>
      <c r="E10" s="81">
        <f>E9</f>
        <v>7680538000</v>
      </c>
      <c r="F10" s="82">
        <f t="shared" ref="F10:F41" si="0">$D10      +$E10</f>
        <v>63314854230</v>
      </c>
      <c r="G10" s="80">
        <f>G9</f>
        <v>56540140679</v>
      </c>
      <c r="H10" s="81">
        <f>H9</f>
        <v>7689745695</v>
      </c>
      <c r="I10" s="82">
        <f t="shared" ref="I10:I41" si="1">$G10      +$H10</f>
        <v>64229886374</v>
      </c>
      <c r="J10" s="80">
        <f>J9</f>
        <v>14490558815</v>
      </c>
      <c r="K10" s="81">
        <f>K9</f>
        <v>600527338</v>
      </c>
      <c r="L10" s="81">
        <f t="shared" ref="L10:L41" si="2">$J10      +$K10</f>
        <v>15091086153</v>
      </c>
      <c r="M10" s="96">
        <f t="shared" ref="M10:M41" si="3">IF(($F10      =0),0,($L10      /$F10      ))</f>
        <v>0.23834985228236544</v>
      </c>
      <c r="N10" s="80">
        <f>N9</f>
        <v>13340550114</v>
      </c>
      <c r="O10" s="81">
        <f>O9</f>
        <v>1145069750</v>
      </c>
      <c r="P10" s="81">
        <f t="shared" ref="P10:P41" si="4">$N10      +$O10</f>
        <v>14485619864</v>
      </c>
      <c r="Q10" s="96">
        <f t="shared" ref="Q10:Q41" si="5">IF(($F10      =0),0,($P10      /$F10      ))</f>
        <v>0.22878706806113736</v>
      </c>
      <c r="R10" s="80">
        <f>R9</f>
        <v>12081257518</v>
      </c>
      <c r="S10" s="81">
        <f>S9</f>
        <v>1240294391</v>
      </c>
      <c r="T10" s="81">
        <f t="shared" ref="T10:T41" si="6">$R10      +$S10</f>
        <v>13321551909</v>
      </c>
      <c r="U10" s="96">
        <f t="shared" ref="U10:U41" si="7">IF(($I10      =0),0,($T10      /$I10      ))</f>
        <v>0.20740425775363835</v>
      </c>
      <c r="V10" s="80">
        <f>V9</f>
        <v>0</v>
      </c>
      <c r="W10" s="81">
        <f>W9</f>
        <v>0</v>
      </c>
      <c r="X10" s="81">
        <f t="shared" ref="X10:X41" si="8">$V10      +$W10</f>
        <v>0</v>
      </c>
      <c r="Y10" s="96">
        <f t="shared" ref="Y10:Y41" si="9">IF(($I10      =0),0,($X10      /$I10      ))</f>
        <v>0</v>
      </c>
      <c r="Z10" s="80">
        <f t="shared" ref="Z10:Z41" si="10">$J10      +$N10      +$R10</f>
        <v>39912366447</v>
      </c>
      <c r="AA10" s="81">
        <f t="shared" ref="AA10:AA41" si="11">$K10      +$O10      +$S10</f>
        <v>2985891479</v>
      </c>
      <c r="AB10" s="81">
        <f t="shared" ref="AB10:AB41" si="12">$Z10      +$AA10</f>
        <v>42898257926</v>
      </c>
      <c r="AC10" s="96">
        <f t="shared" ref="AC10:AC41" si="13">IF(($I10      =0),0,($AB10      /$I10      ))</f>
        <v>0.66788624965347976</v>
      </c>
      <c r="AD10" s="80">
        <f>AD9</f>
        <v>10707216101</v>
      </c>
      <c r="AE10" s="81">
        <f>AE9</f>
        <v>1047405070</v>
      </c>
      <c r="AF10" s="81">
        <f t="shared" ref="AF10:AF41" si="14">$AD10      +$AE10</f>
        <v>11754621171</v>
      </c>
      <c r="AG10" s="81">
        <f>AG9</f>
        <v>60432692580</v>
      </c>
      <c r="AH10" s="81">
        <f>AH9</f>
        <v>60554666405</v>
      </c>
      <c r="AI10" s="82">
        <f>AI9</f>
        <v>38338300081</v>
      </c>
      <c r="AJ10" s="116">
        <f t="shared" ref="AJ10:AJ41" si="15">IF(($AH10      =0),0,($AI10      /$AH10      ))</f>
        <v>0.63311883884533138</v>
      </c>
      <c r="AK10" s="117">
        <f t="shared" ref="AK10:AK41" si="16">IF(($AF10      =0),0,(($T10      /$AF10      )-1))</f>
        <v>0.13330338044970746</v>
      </c>
    </row>
    <row r="11" spans="1:37" x14ac:dyDescent="0.2">
      <c r="A11" s="55" t="s">
        <v>101</v>
      </c>
      <c r="B11" s="56" t="s">
        <v>246</v>
      </c>
      <c r="C11" s="57" t="s">
        <v>247</v>
      </c>
      <c r="D11" s="77">
        <v>452715210</v>
      </c>
      <c r="E11" s="78">
        <v>50040980</v>
      </c>
      <c r="F11" s="79">
        <f t="shared" si="0"/>
        <v>502756190</v>
      </c>
      <c r="G11" s="77">
        <v>449990281</v>
      </c>
      <c r="H11" s="78">
        <v>64129456</v>
      </c>
      <c r="I11" s="79">
        <f t="shared" si="1"/>
        <v>514119737</v>
      </c>
      <c r="J11" s="77">
        <v>77354379</v>
      </c>
      <c r="K11" s="78">
        <v>4840400</v>
      </c>
      <c r="L11" s="78">
        <f t="shared" si="2"/>
        <v>82194779</v>
      </c>
      <c r="M11" s="95">
        <f t="shared" si="3"/>
        <v>0.16348834809970217</v>
      </c>
      <c r="N11" s="77">
        <v>114332132</v>
      </c>
      <c r="O11" s="78">
        <v>21605471</v>
      </c>
      <c r="P11" s="78">
        <f t="shared" si="4"/>
        <v>135937603</v>
      </c>
      <c r="Q11" s="95">
        <f t="shared" si="5"/>
        <v>0.27038474255284656</v>
      </c>
      <c r="R11" s="77">
        <v>84038564</v>
      </c>
      <c r="S11" s="78">
        <v>9630443</v>
      </c>
      <c r="T11" s="78">
        <f t="shared" si="6"/>
        <v>93669007</v>
      </c>
      <c r="U11" s="95">
        <f t="shared" si="7"/>
        <v>0.18219298007615686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275725075</v>
      </c>
      <c r="AA11" s="78">
        <f t="shared" si="11"/>
        <v>36076314</v>
      </c>
      <c r="AB11" s="78">
        <f t="shared" si="12"/>
        <v>311801389</v>
      </c>
      <c r="AC11" s="95">
        <f t="shared" si="13"/>
        <v>0.60647620886805209</v>
      </c>
      <c r="AD11" s="77">
        <v>91201501</v>
      </c>
      <c r="AE11" s="78">
        <v>3230519</v>
      </c>
      <c r="AF11" s="78">
        <f t="shared" si="14"/>
        <v>94432020</v>
      </c>
      <c r="AG11" s="78">
        <v>503383732</v>
      </c>
      <c r="AH11" s="78">
        <v>520544101</v>
      </c>
      <c r="AI11" s="79">
        <v>304497788</v>
      </c>
      <c r="AJ11" s="114">
        <f t="shared" si="15"/>
        <v>0.58496059683519497</v>
      </c>
      <c r="AK11" s="115">
        <f t="shared" si="16"/>
        <v>-8.0800241274093798E-3</v>
      </c>
    </row>
    <row r="12" spans="1:37" x14ac:dyDescent="0.2">
      <c r="A12" s="55" t="s">
        <v>101</v>
      </c>
      <c r="B12" s="56" t="s">
        <v>248</v>
      </c>
      <c r="C12" s="57" t="s">
        <v>249</v>
      </c>
      <c r="D12" s="77">
        <v>206491901</v>
      </c>
      <c r="E12" s="78">
        <v>63419827</v>
      </c>
      <c r="F12" s="79">
        <f t="shared" si="0"/>
        <v>269911728</v>
      </c>
      <c r="G12" s="77">
        <v>206326728</v>
      </c>
      <c r="H12" s="78">
        <v>83276901</v>
      </c>
      <c r="I12" s="79">
        <f t="shared" si="1"/>
        <v>289603629</v>
      </c>
      <c r="J12" s="77">
        <v>54242564</v>
      </c>
      <c r="K12" s="78">
        <v>28144399</v>
      </c>
      <c r="L12" s="78">
        <f t="shared" si="2"/>
        <v>82386963</v>
      </c>
      <c r="M12" s="95">
        <f t="shared" si="3"/>
        <v>0.3052366920491873</v>
      </c>
      <c r="N12" s="77">
        <v>58504812</v>
      </c>
      <c r="O12" s="78">
        <v>22786878</v>
      </c>
      <c r="P12" s="78">
        <f t="shared" si="4"/>
        <v>81291690</v>
      </c>
      <c r="Q12" s="95">
        <f t="shared" si="5"/>
        <v>0.30117879872192882</v>
      </c>
      <c r="R12" s="77">
        <v>43637380</v>
      </c>
      <c r="S12" s="78">
        <v>17394537</v>
      </c>
      <c r="T12" s="78">
        <f t="shared" si="6"/>
        <v>61031917</v>
      </c>
      <c r="U12" s="95">
        <f t="shared" si="7"/>
        <v>0.21074292891543842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156384756</v>
      </c>
      <c r="AA12" s="78">
        <f t="shared" si="11"/>
        <v>68325814</v>
      </c>
      <c r="AB12" s="78">
        <f t="shared" si="12"/>
        <v>224710570</v>
      </c>
      <c r="AC12" s="95">
        <f t="shared" si="13"/>
        <v>0.77592456550328659</v>
      </c>
      <c r="AD12" s="77">
        <v>61622542</v>
      </c>
      <c r="AE12" s="78">
        <v>14091730</v>
      </c>
      <c r="AF12" s="78">
        <f t="shared" si="14"/>
        <v>75714272</v>
      </c>
      <c r="AG12" s="78">
        <v>375577975</v>
      </c>
      <c r="AH12" s="78">
        <v>397371894</v>
      </c>
      <c r="AI12" s="79">
        <v>235548166</v>
      </c>
      <c r="AJ12" s="114">
        <f t="shared" si="15"/>
        <v>0.59276503838492411</v>
      </c>
      <c r="AK12" s="115">
        <f t="shared" si="16"/>
        <v>-0.19391793135117252</v>
      </c>
    </row>
    <row r="13" spans="1:37" x14ac:dyDescent="0.2">
      <c r="A13" s="55" t="s">
        <v>101</v>
      </c>
      <c r="B13" s="56" t="s">
        <v>250</v>
      </c>
      <c r="C13" s="57" t="s">
        <v>251</v>
      </c>
      <c r="D13" s="77">
        <v>270511716</v>
      </c>
      <c r="E13" s="78">
        <v>28555260</v>
      </c>
      <c r="F13" s="79">
        <f t="shared" si="0"/>
        <v>299066976</v>
      </c>
      <c r="G13" s="77">
        <v>290904114</v>
      </c>
      <c r="H13" s="78">
        <v>28387956</v>
      </c>
      <c r="I13" s="79">
        <f t="shared" si="1"/>
        <v>319292070</v>
      </c>
      <c r="J13" s="77">
        <v>66098776</v>
      </c>
      <c r="K13" s="78">
        <v>4327525</v>
      </c>
      <c r="L13" s="78">
        <f t="shared" si="2"/>
        <v>70426301</v>
      </c>
      <c r="M13" s="95">
        <f t="shared" si="3"/>
        <v>0.23548671920232342</v>
      </c>
      <c r="N13" s="77">
        <v>63355801</v>
      </c>
      <c r="O13" s="78">
        <v>8640380</v>
      </c>
      <c r="P13" s="78">
        <f t="shared" si="4"/>
        <v>71996181</v>
      </c>
      <c r="Q13" s="95">
        <f t="shared" si="5"/>
        <v>0.24073597815092765</v>
      </c>
      <c r="R13" s="77">
        <v>51845449</v>
      </c>
      <c r="S13" s="78">
        <v>4491894</v>
      </c>
      <c r="T13" s="78">
        <f t="shared" si="6"/>
        <v>56337343</v>
      </c>
      <c r="U13" s="95">
        <f t="shared" si="7"/>
        <v>0.1764445418265477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181300026</v>
      </c>
      <c r="AA13" s="78">
        <f t="shared" si="11"/>
        <v>17459799</v>
      </c>
      <c r="AB13" s="78">
        <f t="shared" si="12"/>
        <v>198759825</v>
      </c>
      <c r="AC13" s="95">
        <f t="shared" si="13"/>
        <v>0.62250160174663904</v>
      </c>
      <c r="AD13" s="77">
        <v>60716828</v>
      </c>
      <c r="AE13" s="78">
        <v>7204161</v>
      </c>
      <c r="AF13" s="78">
        <f t="shared" si="14"/>
        <v>67920989</v>
      </c>
      <c r="AG13" s="78">
        <v>318618906</v>
      </c>
      <c r="AH13" s="78">
        <v>336118074</v>
      </c>
      <c r="AI13" s="79">
        <v>200775678</v>
      </c>
      <c r="AJ13" s="114">
        <f t="shared" si="15"/>
        <v>0.5973367501802358</v>
      </c>
      <c r="AK13" s="115">
        <f t="shared" si="16"/>
        <v>-0.17054589708639256</v>
      </c>
    </row>
    <row r="14" spans="1:37" x14ac:dyDescent="0.2">
      <c r="A14" s="55" t="s">
        <v>101</v>
      </c>
      <c r="B14" s="56" t="s">
        <v>252</v>
      </c>
      <c r="C14" s="57" t="s">
        <v>253</v>
      </c>
      <c r="D14" s="77">
        <v>1249698143</v>
      </c>
      <c r="E14" s="78">
        <v>187558367</v>
      </c>
      <c r="F14" s="79">
        <f t="shared" si="0"/>
        <v>1437256510</v>
      </c>
      <c r="G14" s="77">
        <v>1301630204</v>
      </c>
      <c r="H14" s="78">
        <v>186108840</v>
      </c>
      <c r="I14" s="79">
        <f t="shared" si="1"/>
        <v>1487739044</v>
      </c>
      <c r="J14" s="77">
        <v>292491760</v>
      </c>
      <c r="K14" s="78">
        <v>21010284</v>
      </c>
      <c r="L14" s="78">
        <f t="shared" si="2"/>
        <v>313502044</v>
      </c>
      <c r="M14" s="95">
        <f t="shared" si="3"/>
        <v>0.21812532545077845</v>
      </c>
      <c r="N14" s="77">
        <v>304541597</v>
      </c>
      <c r="O14" s="78">
        <v>41912600</v>
      </c>
      <c r="P14" s="78">
        <f t="shared" si="4"/>
        <v>346454197</v>
      </c>
      <c r="Q14" s="95">
        <f t="shared" si="5"/>
        <v>0.2410524458156742</v>
      </c>
      <c r="R14" s="77">
        <v>363152568</v>
      </c>
      <c r="S14" s="78">
        <v>38177454</v>
      </c>
      <c r="T14" s="78">
        <f t="shared" si="6"/>
        <v>401330022</v>
      </c>
      <c r="U14" s="95">
        <f t="shared" si="7"/>
        <v>0.26975834479746302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960185925</v>
      </c>
      <c r="AA14" s="78">
        <f t="shared" si="11"/>
        <v>101100338</v>
      </c>
      <c r="AB14" s="78">
        <f t="shared" si="12"/>
        <v>1061286263</v>
      </c>
      <c r="AC14" s="95">
        <f t="shared" si="13"/>
        <v>0.71335511915219996</v>
      </c>
      <c r="AD14" s="77">
        <v>295566266</v>
      </c>
      <c r="AE14" s="78">
        <v>30224496</v>
      </c>
      <c r="AF14" s="78">
        <f t="shared" si="14"/>
        <v>325790762</v>
      </c>
      <c r="AG14" s="78">
        <v>1404083694</v>
      </c>
      <c r="AH14" s="78">
        <v>1527357148</v>
      </c>
      <c r="AI14" s="79">
        <v>975094303</v>
      </c>
      <c r="AJ14" s="114">
        <f t="shared" si="15"/>
        <v>0.63841931422315901</v>
      </c>
      <c r="AK14" s="115">
        <f t="shared" si="16"/>
        <v>0.23186433997167799</v>
      </c>
    </row>
    <row r="15" spans="1:37" x14ac:dyDescent="0.2">
      <c r="A15" s="55" t="s">
        <v>116</v>
      </c>
      <c r="B15" s="56" t="s">
        <v>254</v>
      </c>
      <c r="C15" s="57" t="s">
        <v>255</v>
      </c>
      <c r="D15" s="77">
        <v>857923357</v>
      </c>
      <c r="E15" s="78">
        <v>270733150</v>
      </c>
      <c r="F15" s="79">
        <f t="shared" si="0"/>
        <v>1128656507</v>
      </c>
      <c r="G15" s="77">
        <v>856277078</v>
      </c>
      <c r="H15" s="78">
        <v>400690791</v>
      </c>
      <c r="I15" s="79">
        <f t="shared" si="1"/>
        <v>1256967869</v>
      </c>
      <c r="J15" s="77">
        <v>373958173</v>
      </c>
      <c r="K15" s="78">
        <v>107550865</v>
      </c>
      <c r="L15" s="78">
        <f t="shared" si="2"/>
        <v>481509038</v>
      </c>
      <c r="M15" s="95">
        <f t="shared" si="3"/>
        <v>0.4266214167141642</v>
      </c>
      <c r="N15" s="77">
        <v>397817740</v>
      </c>
      <c r="O15" s="78">
        <v>96395846</v>
      </c>
      <c r="P15" s="78">
        <f t="shared" si="4"/>
        <v>494213586</v>
      </c>
      <c r="Q15" s="95">
        <f t="shared" si="5"/>
        <v>0.43787776257422489</v>
      </c>
      <c r="R15" s="77">
        <v>365426187</v>
      </c>
      <c r="S15" s="78">
        <v>62186673</v>
      </c>
      <c r="T15" s="78">
        <f t="shared" si="6"/>
        <v>427612860</v>
      </c>
      <c r="U15" s="95">
        <f t="shared" si="7"/>
        <v>0.34019394651686202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1137202100</v>
      </c>
      <c r="AA15" s="78">
        <f t="shared" si="11"/>
        <v>266133384</v>
      </c>
      <c r="AB15" s="78">
        <f t="shared" si="12"/>
        <v>1403335484</v>
      </c>
      <c r="AC15" s="95">
        <f t="shared" si="13"/>
        <v>1.1164449932331564</v>
      </c>
      <c r="AD15" s="77">
        <v>332069546</v>
      </c>
      <c r="AE15" s="78">
        <v>80305240</v>
      </c>
      <c r="AF15" s="78">
        <f t="shared" si="14"/>
        <v>412374786</v>
      </c>
      <c r="AG15" s="78">
        <v>1564749083</v>
      </c>
      <c r="AH15" s="78">
        <v>1242514031</v>
      </c>
      <c r="AI15" s="79">
        <v>1320017984</v>
      </c>
      <c r="AJ15" s="114">
        <f t="shared" si="15"/>
        <v>1.0623767225691796</v>
      </c>
      <c r="AK15" s="115">
        <f t="shared" si="16"/>
        <v>3.6952002201220857E-2</v>
      </c>
    </row>
    <row r="16" spans="1:37" ht="16.5" x14ac:dyDescent="0.3">
      <c r="A16" s="58" t="s">
        <v>0</v>
      </c>
      <c r="B16" s="59" t="s">
        <v>256</v>
      </c>
      <c r="C16" s="60" t="s">
        <v>0</v>
      </c>
      <c r="D16" s="80">
        <f>SUM(D11:D15)</f>
        <v>3037340327</v>
      </c>
      <c r="E16" s="81">
        <f>SUM(E11:E15)</f>
        <v>600307584</v>
      </c>
      <c r="F16" s="82">
        <f t="shared" si="0"/>
        <v>3637647911</v>
      </c>
      <c r="G16" s="80">
        <f>SUM(G11:G15)</f>
        <v>3105128405</v>
      </c>
      <c r="H16" s="81">
        <f>SUM(H11:H15)</f>
        <v>762593944</v>
      </c>
      <c r="I16" s="82">
        <f t="shared" si="1"/>
        <v>3867722349</v>
      </c>
      <c r="J16" s="80">
        <f>SUM(J11:J15)</f>
        <v>864145652</v>
      </c>
      <c r="K16" s="81">
        <f>SUM(K11:K15)</f>
        <v>165873473</v>
      </c>
      <c r="L16" s="81">
        <f t="shared" si="2"/>
        <v>1030019125</v>
      </c>
      <c r="M16" s="96">
        <f t="shared" si="3"/>
        <v>0.28315525586885198</v>
      </c>
      <c r="N16" s="80">
        <f>SUM(N11:N15)</f>
        <v>938552082</v>
      </c>
      <c r="O16" s="81">
        <f>SUM(O11:O15)</f>
        <v>191341175</v>
      </c>
      <c r="P16" s="81">
        <f t="shared" si="4"/>
        <v>1129893257</v>
      </c>
      <c r="Q16" s="96">
        <f t="shared" si="5"/>
        <v>0.3106109454912554</v>
      </c>
      <c r="R16" s="80">
        <f>SUM(R11:R15)</f>
        <v>908100148</v>
      </c>
      <c r="S16" s="81">
        <f>SUM(S11:S15)</f>
        <v>131881001</v>
      </c>
      <c r="T16" s="81">
        <f t="shared" si="6"/>
        <v>1039981149</v>
      </c>
      <c r="U16" s="96">
        <f t="shared" si="7"/>
        <v>0.26888723004351311</v>
      </c>
      <c r="V16" s="80">
        <f>SUM(V11:V15)</f>
        <v>0</v>
      </c>
      <c r="W16" s="81">
        <f>SUM(W11:W15)</f>
        <v>0</v>
      </c>
      <c r="X16" s="81">
        <f t="shared" si="8"/>
        <v>0</v>
      </c>
      <c r="Y16" s="96">
        <f t="shared" si="9"/>
        <v>0</v>
      </c>
      <c r="Z16" s="80">
        <f t="shared" si="10"/>
        <v>2710797882</v>
      </c>
      <c r="AA16" s="81">
        <f t="shared" si="11"/>
        <v>489095649</v>
      </c>
      <c r="AB16" s="81">
        <f t="shared" si="12"/>
        <v>3199893531</v>
      </c>
      <c r="AC16" s="96">
        <f t="shared" si="13"/>
        <v>0.82733279234155288</v>
      </c>
      <c r="AD16" s="80">
        <f>SUM(AD11:AD15)</f>
        <v>841176683</v>
      </c>
      <c r="AE16" s="81">
        <f>SUM(AE11:AE15)</f>
        <v>135056146</v>
      </c>
      <c r="AF16" s="81">
        <f t="shared" si="14"/>
        <v>976232829</v>
      </c>
      <c r="AG16" s="81">
        <f>SUM(AG11:AG15)</f>
        <v>4166413390</v>
      </c>
      <c r="AH16" s="81">
        <f>SUM(AH11:AH15)</f>
        <v>4023905248</v>
      </c>
      <c r="AI16" s="82">
        <f>SUM(AI11:AI15)</f>
        <v>3035933919</v>
      </c>
      <c r="AJ16" s="116">
        <f t="shared" si="15"/>
        <v>0.75447450471378497</v>
      </c>
      <c r="AK16" s="117">
        <f t="shared" si="16"/>
        <v>6.5300323966056562E-2</v>
      </c>
    </row>
    <row r="17" spans="1:37" x14ac:dyDescent="0.2">
      <c r="A17" s="55" t="s">
        <v>101</v>
      </c>
      <c r="B17" s="56" t="s">
        <v>257</v>
      </c>
      <c r="C17" s="57" t="s">
        <v>258</v>
      </c>
      <c r="D17" s="77">
        <v>289246384</v>
      </c>
      <c r="E17" s="78">
        <v>48924316</v>
      </c>
      <c r="F17" s="79">
        <f t="shared" si="0"/>
        <v>338170700</v>
      </c>
      <c r="G17" s="77">
        <v>292050095</v>
      </c>
      <c r="H17" s="78">
        <v>45753453</v>
      </c>
      <c r="I17" s="79">
        <f t="shared" si="1"/>
        <v>337803548</v>
      </c>
      <c r="J17" s="77">
        <v>50491203</v>
      </c>
      <c r="K17" s="78">
        <v>8919741</v>
      </c>
      <c r="L17" s="78">
        <f t="shared" si="2"/>
        <v>59410944</v>
      </c>
      <c r="M17" s="95">
        <f t="shared" si="3"/>
        <v>0.17568329840521371</v>
      </c>
      <c r="N17" s="77">
        <v>60316666</v>
      </c>
      <c r="O17" s="78">
        <v>6624667</v>
      </c>
      <c r="P17" s="78">
        <f t="shared" si="4"/>
        <v>66941333</v>
      </c>
      <c r="Q17" s="95">
        <f t="shared" si="5"/>
        <v>0.19795130979709361</v>
      </c>
      <c r="R17" s="77">
        <v>48777225</v>
      </c>
      <c r="S17" s="78">
        <v>9801813</v>
      </c>
      <c r="T17" s="78">
        <f t="shared" si="6"/>
        <v>58579038</v>
      </c>
      <c r="U17" s="95">
        <f t="shared" si="7"/>
        <v>0.17341155339197326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159585094</v>
      </c>
      <c r="AA17" s="78">
        <f t="shared" si="11"/>
        <v>25346221</v>
      </c>
      <c r="AB17" s="78">
        <f t="shared" si="12"/>
        <v>184931315</v>
      </c>
      <c r="AC17" s="95">
        <f t="shared" si="13"/>
        <v>0.54745225766545236</v>
      </c>
      <c r="AD17" s="77">
        <v>181063127</v>
      </c>
      <c r="AE17" s="78">
        <v>6385340</v>
      </c>
      <c r="AF17" s="78">
        <f t="shared" si="14"/>
        <v>187448467</v>
      </c>
      <c r="AG17" s="78">
        <v>288884852</v>
      </c>
      <c r="AH17" s="78">
        <v>396288534</v>
      </c>
      <c r="AI17" s="79">
        <v>432699134</v>
      </c>
      <c r="AJ17" s="114">
        <f t="shared" si="15"/>
        <v>1.0918790145969755</v>
      </c>
      <c r="AK17" s="115">
        <f t="shared" si="16"/>
        <v>-0.68749257362558214</v>
      </c>
    </row>
    <row r="18" spans="1:37" x14ac:dyDescent="0.2">
      <c r="A18" s="55" t="s">
        <v>101</v>
      </c>
      <c r="B18" s="56" t="s">
        <v>259</v>
      </c>
      <c r="C18" s="57" t="s">
        <v>260</v>
      </c>
      <c r="D18" s="77">
        <v>614180376</v>
      </c>
      <c r="E18" s="78">
        <v>79810523</v>
      </c>
      <c r="F18" s="79">
        <f t="shared" si="0"/>
        <v>693990899</v>
      </c>
      <c r="G18" s="77">
        <v>615688737</v>
      </c>
      <c r="H18" s="78">
        <v>98220936</v>
      </c>
      <c r="I18" s="79">
        <f t="shared" si="1"/>
        <v>713909673</v>
      </c>
      <c r="J18" s="77">
        <v>146626938</v>
      </c>
      <c r="K18" s="78">
        <v>8986201</v>
      </c>
      <c r="L18" s="78">
        <f t="shared" si="2"/>
        <v>155613139</v>
      </c>
      <c r="M18" s="95">
        <f t="shared" si="3"/>
        <v>0.22422936557846704</v>
      </c>
      <c r="N18" s="77">
        <v>135416883</v>
      </c>
      <c r="O18" s="78">
        <v>26854006</v>
      </c>
      <c r="P18" s="78">
        <f t="shared" si="4"/>
        <v>162270889</v>
      </c>
      <c r="Q18" s="95">
        <f t="shared" si="5"/>
        <v>0.23382279109686135</v>
      </c>
      <c r="R18" s="77">
        <v>129455690</v>
      </c>
      <c r="S18" s="78">
        <v>19130486</v>
      </c>
      <c r="T18" s="78">
        <f t="shared" si="6"/>
        <v>148586176</v>
      </c>
      <c r="U18" s="95">
        <f t="shared" si="7"/>
        <v>0.20813021817677488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411499511</v>
      </c>
      <c r="AA18" s="78">
        <f t="shared" si="11"/>
        <v>54970693</v>
      </c>
      <c r="AB18" s="78">
        <f t="shared" si="12"/>
        <v>466470204</v>
      </c>
      <c r="AC18" s="95">
        <f t="shared" si="13"/>
        <v>0.65340227432385556</v>
      </c>
      <c r="AD18" s="77">
        <v>107639483</v>
      </c>
      <c r="AE18" s="78">
        <v>11145162</v>
      </c>
      <c r="AF18" s="78">
        <f t="shared" si="14"/>
        <v>118784645</v>
      </c>
      <c r="AG18" s="78">
        <v>655407355</v>
      </c>
      <c r="AH18" s="78">
        <v>682166798</v>
      </c>
      <c r="AI18" s="79">
        <v>401535822</v>
      </c>
      <c r="AJ18" s="114">
        <f t="shared" si="15"/>
        <v>0.58861824289489972</v>
      </c>
      <c r="AK18" s="115">
        <f t="shared" si="16"/>
        <v>0.25088706541152694</v>
      </c>
    </row>
    <row r="19" spans="1:37" x14ac:dyDescent="0.2">
      <c r="A19" s="55" t="s">
        <v>101</v>
      </c>
      <c r="B19" s="56" t="s">
        <v>261</v>
      </c>
      <c r="C19" s="57" t="s">
        <v>262</v>
      </c>
      <c r="D19" s="77">
        <v>192830031</v>
      </c>
      <c r="E19" s="78">
        <v>18099110</v>
      </c>
      <c r="F19" s="79">
        <f t="shared" si="0"/>
        <v>210929141</v>
      </c>
      <c r="G19" s="77">
        <v>235919141</v>
      </c>
      <c r="H19" s="78">
        <v>37453182</v>
      </c>
      <c r="I19" s="79">
        <f t="shared" si="1"/>
        <v>273372323</v>
      </c>
      <c r="J19" s="77">
        <v>49767843</v>
      </c>
      <c r="K19" s="78">
        <v>-312543</v>
      </c>
      <c r="L19" s="78">
        <f t="shared" si="2"/>
        <v>49455300</v>
      </c>
      <c r="M19" s="95">
        <f t="shared" si="3"/>
        <v>0.2344640468620692</v>
      </c>
      <c r="N19" s="77">
        <v>74164375</v>
      </c>
      <c r="O19" s="78">
        <v>4517196</v>
      </c>
      <c r="P19" s="78">
        <f t="shared" si="4"/>
        <v>78681571</v>
      </c>
      <c r="Q19" s="95">
        <f t="shared" si="5"/>
        <v>0.37302371131355433</v>
      </c>
      <c r="R19" s="77">
        <v>43442733</v>
      </c>
      <c r="S19" s="78">
        <v>3633544</v>
      </c>
      <c r="T19" s="78">
        <f t="shared" si="6"/>
        <v>47076277</v>
      </c>
      <c r="U19" s="95">
        <f t="shared" si="7"/>
        <v>0.17220571740175761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167374951</v>
      </c>
      <c r="AA19" s="78">
        <f t="shared" si="11"/>
        <v>7838197</v>
      </c>
      <c r="AB19" s="78">
        <f t="shared" si="12"/>
        <v>175213148</v>
      </c>
      <c r="AC19" s="95">
        <f t="shared" si="13"/>
        <v>0.64093228633097576</v>
      </c>
      <c r="AD19" s="77">
        <v>22453448</v>
      </c>
      <c r="AE19" s="78">
        <v>1498987</v>
      </c>
      <c r="AF19" s="78">
        <f t="shared" si="14"/>
        <v>23952435</v>
      </c>
      <c r="AG19" s="78">
        <v>211255799</v>
      </c>
      <c r="AH19" s="78">
        <v>297756648</v>
      </c>
      <c r="AI19" s="79">
        <v>147640224</v>
      </c>
      <c r="AJ19" s="114">
        <f t="shared" si="15"/>
        <v>0.49584190644166576</v>
      </c>
      <c r="AK19" s="115">
        <f t="shared" si="16"/>
        <v>0.96540673213391459</v>
      </c>
    </row>
    <row r="20" spans="1:37" x14ac:dyDescent="0.2">
      <c r="A20" s="55" t="s">
        <v>101</v>
      </c>
      <c r="B20" s="56" t="s">
        <v>263</v>
      </c>
      <c r="C20" s="57" t="s">
        <v>264</v>
      </c>
      <c r="D20" s="77">
        <v>73316164</v>
      </c>
      <c r="E20" s="78">
        <v>29840000</v>
      </c>
      <c r="F20" s="79">
        <f t="shared" si="0"/>
        <v>103156164</v>
      </c>
      <c r="G20" s="77">
        <v>71682666</v>
      </c>
      <c r="H20" s="78">
        <v>28640000</v>
      </c>
      <c r="I20" s="79">
        <f t="shared" si="1"/>
        <v>100322666</v>
      </c>
      <c r="J20" s="77">
        <v>19929195</v>
      </c>
      <c r="K20" s="78">
        <v>22384990</v>
      </c>
      <c r="L20" s="78">
        <f t="shared" si="2"/>
        <v>42314185</v>
      </c>
      <c r="M20" s="95">
        <f t="shared" si="3"/>
        <v>0.41019541013564637</v>
      </c>
      <c r="N20" s="77">
        <v>27923100</v>
      </c>
      <c r="O20" s="78">
        <v>6837714</v>
      </c>
      <c r="P20" s="78">
        <f t="shared" si="4"/>
        <v>34760814</v>
      </c>
      <c r="Q20" s="95">
        <f t="shared" si="5"/>
        <v>0.33697272806693357</v>
      </c>
      <c r="R20" s="77">
        <v>18385831</v>
      </c>
      <c r="S20" s="78">
        <v>4874757</v>
      </c>
      <c r="T20" s="78">
        <f t="shared" si="6"/>
        <v>23260588</v>
      </c>
      <c r="U20" s="95">
        <f t="shared" si="7"/>
        <v>0.23185775385993032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66238126</v>
      </c>
      <c r="AA20" s="78">
        <f t="shared" si="11"/>
        <v>34097461</v>
      </c>
      <c r="AB20" s="78">
        <f t="shared" si="12"/>
        <v>100335587</v>
      </c>
      <c r="AC20" s="95">
        <f t="shared" si="13"/>
        <v>1.0001287944241832</v>
      </c>
      <c r="AD20" s="77">
        <v>22869530</v>
      </c>
      <c r="AE20" s="78">
        <v>6748277</v>
      </c>
      <c r="AF20" s="78">
        <f t="shared" si="14"/>
        <v>29617807</v>
      </c>
      <c r="AG20" s="78">
        <v>81768386</v>
      </c>
      <c r="AH20" s="78">
        <v>137622962</v>
      </c>
      <c r="AI20" s="79">
        <v>79263462</v>
      </c>
      <c r="AJ20" s="114">
        <f t="shared" si="15"/>
        <v>0.57594649067355486</v>
      </c>
      <c r="AK20" s="115">
        <f t="shared" si="16"/>
        <v>-0.21464178627404795</v>
      </c>
    </row>
    <row r="21" spans="1:37" x14ac:dyDescent="0.2">
      <c r="A21" s="55" t="s">
        <v>101</v>
      </c>
      <c r="B21" s="56" t="s">
        <v>67</v>
      </c>
      <c r="C21" s="57" t="s">
        <v>68</v>
      </c>
      <c r="D21" s="77">
        <v>8380270950</v>
      </c>
      <c r="E21" s="78">
        <v>823981891</v>
      </c>
      <c r="F21" s="79">
        <f t="shared" si="0"/>
        <v>9204252841</v>
      </c>
      <c r="G21" s="77">
        <v>7870439698</v>
      </c>
      <c r="H21" s="78">
        <v>797048795</v>
      </c>
      <c r="I21" s="79">
        <f t="shared" si="1"/>
        <v>8667488493</v>
      </c>
      <c r="J21" s="77">
        <v>2060247597</v>
      </c>
      <c r="K21" s="78">
        <v>77767362</v>
      </c>
      <c r="L21" s="78">
        <f t="shared" si="2"/>
        <v>2138014959</v>
      </c>
      <c r="M21" s="95">
        <f t="shared" si="3"/>
        <v>0.23228555276929078</v>
      </c>
      <c r="N21" s="77">
        <v>1698571421</v>
      </c>
      <c r="O21" s="78">
        <v>205038863</v>
      </c>
      <c r="P21" s="78">
        <f t="shared" si="4"/>
        <v>1903610284</v>
      </c>
      <c r="Q21" s="95">
        <f t="shared" si="5"/>
        <v>0.20681855625699885</v>
      </c>
      <c r="R21" s="77">
        <v>1709646914</v>
      </c>
      <c r="S21" s="78">
        <v>76254122</v>
      </c>
      <c r="T21" s="78">
        <f t="shared" si="6"/>
        <v>1785901036</v>
      </c>
      <c r="U21" s="95">
        <f t="shared" si="7"/>
        <v>0.20604596561533617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5468465932</v>
      </c>
      <c r="AA21" s="78">
        <f t="shared" si="11"/>
        <v>359060347</v>
      </c>
      <c r="AB21" s="78">
        <f t="shared" si="12"/>
        <v>5827526279</v>
      </c>
      <c r="AC21" s="95">
        <f t="shared" si="13"/>
        <v>0.67234312265962648</v>
      </c>
      <c r="AD21" s="77">
        <v>1499258297</v>
      </c>
      <c r="AE21" s="78">
        <v>147856858</v>
      </c>
      <c r="AF21" s="78">
        <f t="shared" si="14"/>
        <v>1647115155</v>
      </c>
      <c r="AG21" s="78">
        <v>8472547849</v>
      </c>
      <c r="AH21" s="78">
        <v>8366616444</v>
      </c>
      <c r="AI21" s="79">
        <v>5292855321</v>
      </c>
      <c r="AJ21" s="114">
        <f t="shared" si="15"/>
        <v>0.63261598717073919</v>
      </c>
      <c r="AK21" s="115">
        <f t="shared" si="16"/>
        <v>8.4259974524974801E-2</v>
      </c>
    </row>
    <row r="22" spans="1:37" x14ac:dyDescent="0.2">
      <c r="A22" s="55" t="s">
        <v>101</v>
      </c>
      <c r="B22" s="56" t="s">
        <v>265</v>
      </c>
      <c r="C22" s="57" t="s">
        <v>266</v>
      </c>
      <c r="D22" s="77">
        <v>157981103</v>
      </c>
      <c r="E22" s="78">
        <v>21859000</v>
      </c>
      <c r="F22" s="79">
        <f t="shared" si="0"/>
        <v>179840103</v>
      </c>
      <c r="G22" s="77">
        <v>177769260</v>
      </c>
      <c r="H22" s="78">
        <v>26184000</v>
      </c>
      <c r="I22" s="79">
        <f t="shared" si="1"/>
        <v>203953260</v>
      </c>
      <c r="J22" s="77">
        <v>48042513</v>
      </c>
      <c r="K22" s="78">
        <v>4311274</v>
      </c>
      <c r="L22" s="78">
        <f t="shared" si="2"/>
        <v>52353787</v>
      </c>
      <c r="M22" s="95">
        <f t="shared" si="3"/>
        <v>0.2911129727277792</v>
      </c>
      <c r="N22" s="77">
        <v>49590638</v>
      </c>
      <c r="O22" s="78">
        <v>6640994</v>
      </c>
      <c r="P22" s="78">
        <f t="shared" si="4"/>
        <v>56231632</v>
      </c>
      <c r="Q22" s="95">
        <f t="shared" si="5"/>
        <v>0.31267571060054389</v>
      </c>
      <c r="R22" s="77">
        <v>35450583</v>
      </c>
      <c r="S22" s="78">
        <v>7323887</v>
      </c>
      <c r="T22" s="78">
        <f t="shared" si="6"/>
        <v>42774470</v>
      </c>
      <c r="U22" s="95">
        <f t="shared" si="7"/>
        <v>0.20972682662684577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133083734</v>
      </c>
      <c r="AA22" s="78">
        <f t="shared" si="11"/>
        <v>18276155</v>
      </c>
      <c r="AB22" s="78">
        <f t="shared" si="12"/>
        <v>151359889</v>
      </c>
      <c r="AC22" s="95">
        <f t="shared" si="13"/>
        <v>0.74213027533857512</v>
      </c>
      <c r="AD22" s="77">
        <v>31055583</v>
      </c>
      <c r="AE22" s="78">
        <v>3160079</v>
      </c>
      <c r="AF22" s="78">
        <f t="shared" si="14"/>
        <v>34215662</v>
      </c>
      <c r="AG22" s="78">
        <v>164224174</v>
      </c>
      <c r="AH22" s="78">
        <v>278441227</v>
      </c>
      <c r="AI22" s="79">
        <v>124218930</v>
      </c>
      <c r="AJ22" s="114">
        <f t="shared" si="15"/>
        <v>0.44612262105855466</v>
      </c>
      <c r="AK22" s="115">
        <f t="shared" si="16"/>
        <v>0.25014299007279184</v>
      </c>
    </row>
    <row r="23" spans="1:37" x14ac:dyDescent="0.2">
      <c r="A23" s="55" t="s">
        <v>101</v>
      </c>
      <c r="B23" s="56" t="s">
        <v>267</v>
      </c>
      <c r="C23" s="57" t="s">
        <v>268</v>
      </c>
      <c r="D23" s="77">
        <v>172980884</v>
      </c>
      <c r="E23" s="78">
        <v>24090184</v>
      </c>
      <c r="F23" s="79">
        <f t="shared" si="0"/>
        <v>197071068</v>
      </c>
      <c r="G23" s="77">
        <v>174382830</v>
      </c>
      <c r="H23" s="78">
        <v>44730633</v>
      </c>
      <c r="I23" s="79">
        <f t="shared" si="1"/>
        <v>219113463</v>
      </c>
      <c r="J23" s="77">
        <v>38174994</v>
      </c>
      <c r="K23" s="78">
        <v>5581536</v>
      </c>
      <c r="L23" s="78">
        <f t="shared" si="2"/>
        <v>43756530</v>
      </c>
      <c r="M23" s="95">
        <f t="shared" si="3"/>
        <v>0.22203426633888237</v>
      </c>
      <c r="N23" s="77">
        <v>43647431</v>
      </c>
      <c r="O23" s="78">
        <v>7055442</v>
      </c>
      <c r="P23" s="78">
        <f t="shared" si="4"/>
        <v>50702873</v>
      </c>
      <c r="Q23" s="95">
        <f t="shared" si="5"/>
        <v>0.25728217497659273</v>
      </c>
      <c r="R23" s="77">
        <v>38952890</v>
      </c>
      <c r="S23" s="78">
        <v>3509890</v>
      </c>
      <c r="T23" s="78">
        <f t="shared" si="6"/>
        <v>42462780</v>
      </c>
      <c r="U23" s="95">
        <f t="shared" si="7"/>
        <v>0.1937935689510781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120775315</v>
      </c>
      <c r="AA23" s="78">
        <f t="shared" si="11"/>
        <v>16146868</v>
      </c>
      <c r="AB23" s="78">
        <f t="shared" si="12"/>
        <v>136922183</v>
      </c>
      <c r="AC23" s="95">
        <f t="shared" si="13"/>
        <v>0.62489169367014208</v>
      </c>
      <c r="AD23" s="77">
        <v>38141668</v>
      </c>
      <c r="AE23" s="78">
        <v>2201985</v>
      </c>
      <c r="AF23" s="78">
        <f t="shared" si="14"/>
        <v>40343653</v>
      </c>
      <c r="AG23" s="78">
        <v>190459827</v>
      </c>
      <c r="AH23" s="78">
        <v>203515722</v>
      </c>
      <c r="AI23" s="79">
        <v>139928157</v>
      </c>
      <c r="AJ23" s="114">
        <f t="shared" si="15"/>
        <v>0.68755453202775163</v>
      </c>
      <c r="AK23" s="115">
        <f t="shared" si="16"/>
        <v>5.2526899336557298E-2</v>
      </c>
    </row>
    <row r="24" spans="1:37" x14ac:dyDescent="0.2">
      <c r="A24" s="55" t="s">
        <v>116</v>
      </c>
      <c r="B24" s="56" t="s">
        <v>269</v>
      </c>
      <c r="C24" s="57" t="s">
        <v>270</v>
      </c>
      <c r="D24" s="77">
        <v>1386035693</v>
      </c>
      <c r="E24" s="78">
        <v>184263826</v>
      </c>
      <c r="F24" s="79">
        <f t="shared" si="0"/>
        <v>1570299519</v>
      </c>
      <c r="G24" s="77">
        <v>1475388009</v>
      </c>
      <c r="H24" s="78">
        <v>140440057</v>
      </c>
      <c r="I24" s="79">
        <f t="shared" si="1"/>
        <v>1615828066</v>
      </c>
      <c r="J24" s="77">
        <v>276245378</v>
      </c>
      <c r="K24" s="78">
        <v>37498609</v>
      </c>
      <c r="L24" s="78">
        <f t="shared" si="2"/>
        <v>313743987</v>
      </c>
      <c r="M24" s="95">
        <f t="shared" si="3"/>
        <v>0.19979881748916209</v>
      </c>
      <c r="N24" s="77">
        <v>482275370</v>
      </c>
      <c r="O24" s="78">
        <v>31311975</v>
      </c>
      <c r="P24" s="78">
        <f t="shared" si="4"/>
        <v>513587345</v>
      </c>
      <c r="Q24" s="95">
        <f t="shared" si="5"/>
        <v>0.32706330148216772</v>
      </c>
      <c r="R24" s="77">
        <v>472348870</v>
      </c>
      <c r="S24" s="78">
        <v>21010508</v>
      </c>
      <c r="T24" s="78">
        <f t="shared" si="6"/>
        <v>493359378</v>
      </c>
      <c r="U24" s="95">
        <f t="shared" si="7"/>
        <v>0.30532913023433028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1230869618</v>
      </c>
      <c r="AA24" s="78">
        <f t="shared" si="11"/>
        <v>89821092</v>
      </c>
      <c r="AB24" s="78">
        <f t="shared" si="12"/>
        <v>1320690710</v>
      </c>
      <c r="AC24" s="95">
        <f t="shared" si="13"/>
        <v>0.817346064095411</v>
      </c>
      <c r="AD24" s="77">
        <v>234999516</v>
      </c>
      <c r="AE24" s="78">
        <v>26659519</v>
      </c>
      <c r="AF24" s="78">
        <f t="shared" si="14"/>
        <v>261659035</v>
      </c>
      <c r="AG24" s="78">
        <v>1315511056</v>
      </c>
      <c r="AH24" s="78">
        <v>1432633272</v>
      </c>
      <c r="AI24" s="79">
        <v>862802918</v>
      </c>
      <c r="AJ24" s="114">
        <f t="shared" si="15"/>
        <v>0.60224967188951339</v>
      </c>
      <c r="AK24" s="115">
        <f t="shared" si="16"/>
        <v>0.88550484411898878</v>
      </c>
    </row>
    <row r="25" spans="1:37" ht="16.5" x14ac:dyDescent="0.3">
      <c r="A25" s="58" t="s">
        <v>0</v>
      </c>
      <c r="B25" s="59" t="s">
        <v>271</v>
      </c>
      <c r="C25" s="60" t="s">
        <v>0</v>
      </c>
      <c r="D25" s="80">
        <f>SUM(D17:D24)</f>
        <v>11266841585</v>
      </c>
      <c r="E25" s="81">
        <f>SUM(E17:E24)</f>
        <v>1230868850</v>
      </c>
      <c r="F25" s="82">
        <f t="shared" si="0"/>
        <v>12497710435</v>
      </c>
      <c r="G25" s="80">
        <f>SUM(G17:G24)</f>
        <v>10913320436</v>
      </c>
      <c r="H25" s="81">
        <f>SUM(H17:H24)</f>
        <v>1218471056</v>
      </c>
      <c r="I25" s="82">
        <f t="shared" si="1"/>
        <v>12131791492</v>
      </c>
      <c r="J25" s="80">
        <f>SUM(J17:J24)</f>
        <v>2689525661</v>
      </c>
      <c r="K25" s="81">
        <f>SUM(K17:K24)</f>
        <v>165137170</v>
      </c>
      <c r="L25" s="81">
        <f t="shared" si="2"/>
        <v>2854662831</v>
      </c>
      <c r="M25" s="96">
        <f t="shared" si="3"/>
        <v>0.22841486413427212</v>
      </c>
      <c r="N25" s="80">
        <f>SUM(N17:N24)</f>
        <v>2571905884</v>
      </c>
      <c r="O25" s="81">
        <f>SUM(O17:O24)</f>
        <v>294880857</v>
      </c>
      <c r="P25" s="81">
        <f t="shared" si="4"/>
        <v>2866786741</v>
      </c>
      <c r="Q25" s="96">
        <f t="shared" si="5"/>
        <v>0.22938495462109015</v>
      </c>
      <c r="R25" s="80">
        <f>SUM(R17:R24)</f>
        <v>2496460736</v>
      </c>
      <c r="S25" s="81">
        <f>SUM(S17:S24)</f>
        <v>145539007</v>
      </c>
      <c r="T25" s="81">
        <f t="shared" si="6"/>
        <v>2641999743</v>
      </c>
      <c r="U25" s="96">
        <f t="shared" si="7"/>
        <v>0.21777490527612506</v>
      </c>
      <c r="V25" s="80">
        <f>SUM(V17:V24)</f>
        <v>0</v>
      </c>
      <c r="W25" s="81">
        <f>SUM(W17:W24)</f>
        <v>0</v>
      </c>
      <c r="X25" s="81">
        <f t="shared" si="8"/>
        <v>0</v>
      </c>
      <c r="Y25" s="96">
        <f t="shared" si="9"/>
        <v>0</v>
      </c>
      <c r="Z25" s="80">
        <f t="shared" si="10"/>
        <v>7757892281</v>
      </c>
      <c r="AA25" s="81">
        <f t="shared" si="11"/>
        <v>605557034</v>
      </c>
      <c r="AB25" s="81">
        <f t="shared" si="12"/>
        <v>8363449315</v>
      </c>
      <c r="AC25" s="96">
        <f t="shared" si="13"/>
        <v>0.68938287642967344</v>
      </c>
      <c r="AD25" s="80">
        <f>SUM(AD17:AD24)</f>
        <v>2137480652</v>
      </c>
      <c r="AE25" s="81">
        <f>SUM(AE17:AE24)</f>
        <v>205656207</v>
      </c>
      <c r="AF25" s="81">
        <f t="shared" si="14"/>
        <v>2343136859</v>
      </c>
      <c r="AG25" s="81">
        <f>SUM(AG17:AG24)</f>
        <v>11380059298</v>
      </c>
      <c r="AH25" s="81">
        <f>SUM(AH17:AH24)</f>
        <v>11795041607</v>
      </c>
      <c r="AI25" s="82">
        <f>SUM(AI17:AI24)</f>
        <v>7480943968</v>
      </c>
      <c r="AJ25" s="116">
        <f t="shared" si="15"/>
        <v>0.63424481381738296</v>
      </c>
      <c r="AK25" s="117">
        <f t="shared" si="16"/>
        <v>0.12754819798598893</v>
      </c>
    </row>
    <row r="26" spans="1:37" x14ac:dyDescent="0.2">
      <c r="A26" s="55" t="s">
        <v>101</v>
      </c>
      <c r="B26" s="56" t="s">
        <v>272</v>
      </c>
      <c r="C26" s="57" t="s">
        <v>273</v>
      </c>
      <c r="D26" s="77">
        <v>251944293</v>
      </c>
      <c r="E26" s="78">
        <v>66997392</v>
      </c>
      <c r="F26" s="79">
        <f t="shared" si="0"/>
        <v>318941685</v>
      </c>
      <c r="G26" s="77">
        <v>281170106</v>
      </c>
      <c r="H26" s="78">
        <v>85768831</v>
      </c>
      <c r="I26" s="79">
        <f t="shared" si="1"/>
        <v>366938937</v>
      </c>
      <c r="J26" s="77">
        <v>58915966</v>
      </c>
      <c r="K26" s="78">
        <v>-68583876</v>
      </c>
      <c r="L26" s="78">
        <f t="shared" si="2"/>
        <v>-9667910</v>
      </c>
      <c r="M26" s="95">
        <f t="shared" si="3"/>
        <v>-3.0312469190096617E-2</v>
      </c>
      <c r="N26" s="77">
        <v>83089342</v>
      </c>
      <c r="O26" s="78">
        <v>14586965</v>
      </c>
      <c r="P26" s="78">
        <f t="shared" si="4"/>
        <v>97676307</v>
      </c>
      <c r="Q26" s="95">
        <f t="shared" si="5"/>
        <v>0.30625130421569069</v>
      </c>
      <c r="R26" s="77">
        <v>65907797</v>
      </c>
      <c r="S26" s="78">
        <v>50561534</v>
      </c>
      <c r="T26" s="78">
        <f t="shared" si="6"/>
        <v>116469331</v>
      </c>
      <c r="U26" s="95">
        <f t="shared" si="7"/>
        <v>0.31740793700506087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207913105</v>
      </c>
      <c r="AA26" s="78">
        <f t="shared" si="11"/>
        <v>-3435377</v>
      </c>
      <c r="AB26" s="78">
        <f t="shared" si="12"/>
        <v>204477728</v>
      </c>
      <c r="AC26" s="95">
        <f t="shared" si="13"/>
        <v>0.55725273984755674</v>
      </c>
      <c r="AD26" s="77">
        <v>67170945</v>
      </c>
      <c r="AE26" s="78">
        <v>4087400</v>
      </c>
      <c r="AF26" s="78">
        <f t="shared" si="14"/>
        <v>71258345</v>
      </c>
      <c r="AG26" s="78">
        <v>273257669</v>
      </c>
      <c r="AH26" s="78">
        <v>320301770</v>
      </c>
      <c r="AI26" s="79">
        <v>222432553</v>
      </c>
      <c r="AJ26" s="114">
        <f t="shared" si="15"/>
        <v>0.6944468430505395</v>
      </c>
      <c r="AK26" s="115">
        <f t="shared" si="16"/>
        <v>0.63446584396536299</v>
      </c>
    </row>
    <row r="27" spans="1:37" x14ac:dyDescent="0.2">
      <c r="A27" s="55" t="s">
        <v>101</v>
      </c>
      <c r="B27" s="56" t="s">
        <v>274</v>
      </c>
      <c r="C27" s="57" t="s">
        <v>275</v>
      </c>
      <c r="D27" s="77">
        <v>846295494</v>
      </c>
      <c r="E27" s="78">
        <v>47803521</v>
      </c>
      <c r="F27" s="79">
        <f t="shared" si="0"/>
        <v>894099015</v>
      </c>
      <c r="G27" s="77">
        <v>848772142</v>
      </c>
      <c r="H27" s="78">
        <v>48993550</v>
      </c>
      <c r="I27" s="79">
        <f t="shared" si="1"/>
        <v>897765692</v>
      </c>
      <c r="J27" s="77">
        <v>176830005</v>
      </c>
      <c r="K27" s="78">
        <v>8669619</v>
      </c>
      <c r="L27" s="78">
        <f t="shared" si="2"/>
        <v>185499624</v>
      </c>
      <c r="M27" s="95">
        <f t="shared" si="3"/>
        <v>0.20747100811871491</v>
      </c>
      <c r="N27" s="77">
        <v>210488479</v>
      </c>
      <c r="O27" s="78">
        <v>20217185</v>
      </c>
      <c r="P27" s="78">
        <f t="shared" si="4"/>
        <v>230705664</v>
      </c>
      <c r="Q27" s="95">
        <f t="shared" si="5"/>
        <v>0.2580314485638931</v>
      </c>
      <c r="R27" s="77">
        <v>130138625</v>
      </c>
      <c r="S27" s="78">
        <v>14109126</v>
      </c>
      <c r="T27" s="78">
        <f t="shared" si="6"/>
        <v>144247751</v>
      </c>
      <c r="U27" s="95">
        <f t="shared" si="7"/>
        <v>0.16067416285272795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517457109</v>
      </c>
      <c r="AA27" s="78">
        <f t="shared" si="11"/>
        <v>42995930</v>
      </c>
      <c r="AB27" s="78">
        <f t="shared" si="12"/>
        <v>560453039</v>
      </c>
      <c r="AC27" s="95">
        <f t="shared" si="13"/>
        <v>0.62427540280743987</v>
      </c>
      <c r="AD27" s="77">
        <v>152254046</v>
      </c>
      <c r="AE27" s="78">
        <v>17006941</v>
      </c>
      <c r="AF27" s="78">
        <f t="shared" si="14"/>
        <v>169260987</v>
      </c>
      <c r="AG27" s="78">
        <v>810802358</v>
      </c>
      <c r="AH27" s="78">
        <v>881838462</v>
      </c>
      <c r="AI27" s="79">
        <v>539167278</v>
      </c>
      <c r="AJ27" s="114">
        <f t="shared" si="15"/>
        <v>0.61141274874445206</v>
      </c>
      <c r="AK27" s="115">
        <f t="shared" si="16"/>
        <v>-0.14777909808596357</v>
      </c>
    </row>
    <row r="28" spans="1:37" x14ac:dyDescent="0.2">
      <c r="A28" s="55" t="s">
        <v>101</v>
      </c>
      <c r="B28" s="56" t="s">
        <v>276</v>
      </c>
      <c r="C28" s="57" t="s">
        <v>277</v>
      </c>
      <c r="D28" s="77">
        <v>1468840978</v>
      </c>
      <c r="E28" s="78">
        <v>136472892</v>
      </c>
      <c r="F28" s="79">
        <f t="shared" si="0"/>
        <v>1605313870</v>
      </c>
      <c r="G28" s="77">
        <v>1471199740</v>
      </c>
      <c r="H28" s="78">
        <v>194083131</v>
      </c>
      <c r="I28" s="79">
        <f t="shared" si="1"/>
        <v>1665282871</v>
      </c>
      <c r="J28" s="77">
        <v>289557012</v>
      </c>
      <c r="K28" s="78">
        <v>26141291</v>
      </c>
      <c r="L28" s="78">
        <f t="shared" si="2"/>
        <v>315698303</v>
      </c>
      <c r="M28" s="95">
        <f t="shared" si="3"/>
        <v>0.19665830396145523</v>
      </c>
      <c r="N28" s="77">
        <v>313440770</v>
      </c>
      <c r="O28" s="78">
        <v>37837152</v>
      </c>
      <c r="P28" s="78">
        <f t="shared" si="4"/>
        <v>351277922</v>
      </c>
      <c r="Q28" s="95">
        <f t="shared" si="5"/>
        <v>0.21882195660590661</v>
      </c>
      <c r="R28" s="77">
        <v>314520255</v>
      </c>
      <c r="S28" s="78">
        <v>21099319</v>
      </c>
      <c r="T28" s="78">
        <f t="shared" si="6"/>
        <v>335619574</v>
      </c>
      <c r="U28" s="95">
        <f t="shared" si="7"/>
        <v>0.20153907774146559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917518037</v>
      </c>
      <c r="AA28" s="78">
        <f t="shared" si="11"/>
        <v>85077762</v>
      </c>
      <c r="AB28" s="78">
        <f t="shared" si="12"/>
        <v>1002595799</v>
      </c>
      <c r="AC28" s="95">
        <f t="shared" si="13"/>
        <v>0.60205735401454208</v>
      </c>
      <c r="AD28" s="77">
        <v>271448862</v>
      </c>
      <c r="AE28" s="78">
        <v>30389235</v>
      </c>
      <c r="AF28" s="78">
        <f t="shared" si="14"/>
        <v>301838097</v>
      </c>
      <c r="AG28" s="78">
        <v>1501548576</v>
      </c>
      <c r="AH28" s="78">
        <v>1553035583</v>
      </c>
      <c r="AI28" s="79">
        <v>884765419</v>
      </c>
      <c r="AJ28" s="114">
        <f t="shared" si="15"/>
        <v>0.5697006743985209</v>
      </c>
      <c r="AK28" s="115">
        <f t="shared" si="16"/>
        <v>0.11191919554144292</v>
      </c>
    </row>
    <row r="29" spans="1:37" x14ac:dyDescent="0.2">
      <c r="A29" s="55" t="s">
        <v>116</v>
      </c>
      <c r="B29" s="56" t="s">
        <v>278</v>
      </c>
      <c r="C29" s="57" t="s">
        <v>279</v>
      </c>
      <c r="D29" s="77">
        <v>967231632</v>
      </c>
      <c r="E29" s="78">
        <v>308529000</v>
      </c>
      <c r="F29" s="79">
        <f t="shared" si="0"/>
        <v>1275760632</v>
      </c>
      <c r="G29" s="77">
        <v>1093544095</v>
      </c>
      <c r="H29" s="78">
        <v>244240596</v>
      </c>
      <c r="I29" s="79">
        <f t="shared" si="1"/>
        <v>1337784691</v>
      </c>
      <c r="J29" s="77">
        <v>125150205</v>
      </c>
      <c r="K29" s="78">
        <v>40620168</v>
      </c>
      <c r="L29" s="78">
        <f t="shared" si="2"/>
        <v>165770373</v>
      </c>
      <c r="M29" s="95">
        <f t="shared" si="3"/>
        <v>0.12993846090086905</v>
      </c>
      <c r="N29" s="77">
        <v>235428138</v>
      </c>
      <c r="O29" s="78">
        <v>74783180</v>
      </c>
      <c r="P29" s="78">
        <f t="shared" si="4"/>
        <v>310211318</v>
      </c>
      <c r="Q29" s="95">
        <f t="shared" si="5"/>
        <v>0.24315793278060646</v>
      </c>
      <c r="R29" s="77">
        <v>171064411</v>
      </c>
      <c r="S29" s="78">
        <v>29930284</v>
      </c>
      <c r="T29" s="78">
        <f t="shared" si="6"/>
        <v>200994695</v>
      </c>
      <c r="U29" s="95">
        <f t="shared" si="7"/>
        <v>0.15024442748687428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531642754</v>
      </c>
      <c r="AA29" s="78">
        <f t="shared" si="11"/>
        <v>145333632</v>
      </c>
      <c r="AB29" s="78">
        <f t="shared" si="12"/>
        <v>676976386</v>
      </c>
      <c r="AC29" s="95">
        <f t="shared" si="13"/>
        <v>0.50604285618932976</v>
      </c>
      <c r="AD29" s="77">
        <v>313786783</v>
      </c>
      <c r="AE29" s="78">
        <v>42089257</v>
      </c>
      <c r="AF29" s="78">
        <f t="shared" si="14"/>
        <v>355876040</v>
      </c>
      <c r="AG29" s="78">
        <v>1358931344</v>
      </c>
      <c r="AH29" s="78">
        <v>1243273569</v>
      </c>
      <c r="AI29" s="79">
        <v>832967382</v>
      </c>
      <c r="AJ29" s="114">
        <f t="shared" si="15"/>
        <v>0.6699791604755011</v>
      </c>
      <c r="AK29" s="115">
        <f t="shared" si="16"/>
        <v>-0.43521149948729343</v>
      </c>
    </row>
    <row r="30" spans="1:37" ht="16.5" x14ac:dyDescent="0.3">
      <c r="A30" s="58" t="s">
        <v>0</v>
      </c>
      <c r="B30" s="59" t="s">
        <v>280</v>
      </c>
      <c r="C30" s="60" t="s">
        <v>0</v>
      </c>
      <c r="D30" s="80">
        <f>SUM(D26:D29)</f>
        <v>3534312397</v>
      </c>
      <c r="E30" s="81">
        <f>SUM(E26:E29)</f>
        <v>559802805</v>
      </c>
      <c r="F30" s="82">
        <f t="shared" si="0"/>
        <v>4094115202</v>
      </c>
      <c r="G30" s="80">
        <f>SUM(G26:G29)</f>
        <v>3694686083</v>
      </c>
      <c r="H30" s="81">
        <f>SUM(H26:H29)</f>
        <v>573086108</v>
      </c>
      <c r="I30" s="82">
        <f t="shared" si="1"/>
        <v>4267772191</v>
      </c>
      <c r="J30" s="80">
        <f>SUM(J26:J29)</f>
        <v>650453188</v>
      </c>
      <c r="K30" s="81">
        <f>SUM(K26:K29)</f>
        <v>6847202</v>
      </c>
      <c r="L30" s="81">
        <f t="shared" si="2"/>
        <v>657300390</v>
      </c>
      <c r="M30" s="96">
        <f t="shared" si="3"/>
        <v>0.16054760493278372</v>
      </c>
      <c r="N30" s="80">
        <f>SUM(N26:N29)</f>
        <v>842446729</v>
      </c>
      <c r="O30" s="81">
        <f>SUM(O26:O29)</f>
        <v>147424482</v>
      </c>
      <c r="P30" s="81">
        <f t="shared" si="4"/>
        <v>989871211</v>
      </c>
      <c r="Q30" s="96">
        <f t="shared" si="5"/>
        <v>0.24177903213774785</v>
      </c>
      <c r="R30" s="80">
        <f>SUM(R26:R29)</f>
        <v>681631088</v>
      </c>
      <c r="S30" s="81">
        <f>SUM(S26:S29)</f>
        <v>115700263</v>
      </c>
      <c r="T30" s="81">
        <f t="shared" si="6"/>
        <v>797331351</v>
      </c>
      <c r="U30" s="96">
        <f t="shared" si="7"/>
        <v>0.18682612738361132</v>
      </c>
      <c r="V30" s="80">
        <f>SUM(V26:V29)</f>
        <v>0</v>
      </c>
      <c r="W30" s="81">
        <f>SUM(W26:W29)</f>
        <v>0</v>
      </c>
      <c r="X30" s="81">
        <f t="shared" si="8"/>
        <v>0</v>
      </c>
      <c r="Y30" s="96">
        <f t="shared" si="9"/>
        <v>0</v>
      </c>
      <c r="Z30" s="80">
        <f t="shared" si="10"/>
        <v>2174531005</v>
      </c>
      <c r="AA30" s="81">
        <f t="shared" si="11"/>
        <v>269971947</v>
      </c>
      <c r="AB30" s="81">
        <f t="shared" si="12"/>
        <v>2444502952</v>
      </c>
      <c r="AC30" s="96">
        <f t="shared" si="13"/>
        <v>0.57278196740562626</v>
      </c>
      <c r="AD30" s="80">
        <f>SUM(AD26:AD29)</f>
        <v>804660636</v>
      </c>
      <c r="AE30" s="81">
        <f>SUM(AE26:AE29)</f>
        <v>93572833</v>
      </c>
      <c r="AF30" s="81">
        <f t="shared" si="14"/>
        <v>898233469</v>
      </c>
      <c r="AG30" s="81">
        <f>SUM(AG26:AG29)</f>
        <v>3944539947</v>
      </c>
      <c r="AH30" s="81">
        <f>SUM(AH26:AH29)</f>
        <v>3998449384</v>
      </c>
      <c r="AI30" s="82">
        <f>SUM(AI26:AI29)</f>
        <v>2479332632</v>
      </c>
      <c r="AJ30" s="116">
        <f t="shared" si="15"/>
        <v>0.62007353198496806</v>
      </c>
      <c r="AK30" s="117">
        <f t="shared" si="16"/>
        <v>-0.11233395490410081</v>
      </c>
    </row>
    <row r="31" spans="1:37" x14ac:dyDescent="0.2">
      <c r="A31" s="55" t="s">
        <v>101</v>
      </c>
      <c r="B31" s="56" t="s">
        <v>281</v>
      </c>
      <c r="C31" s="57" t="s">
        <v>282</v>
      </c>
      <c r="D31" s="77">
        <v>459107442</v>
      </c>
      <c r="E31" s="78">
        <v>28654932</v>
      </c>
      <c r="F31" s="79">
        <f t="shared" si="0"/>
        <v>487762374</v>
      </c>
      <c r="G31" s="77">
        <v>463464436</v>
      </c>
      <c r="H31" s="78">
        <v>38685977</v>
      </c>
      <c r="I31" s="79">
        <f t="shared" si="1"/>
        <v>502150413</v>
      </c>
      <c r="J31" s="77">
        <v>106306567</v>
      </c>
      <c r="K31" s="78">
        <v>4493779</v>
      </c>
      <c r="L31" s="78">
        <f t="shared" si="2"/>
        <v>110800346</v>
      </c>
      <c r="M31" s="95">
        <f t="shared" si="3"/>
        <v>0.22716050254421633</v>
      </c>
      <c r="N31" s="77">
        <v>121519140</v>
      </c>
      <c r="O31" s="78">
        <v>8094172</v>
      </c>
      <c r="P31" s="78">
        <f t="shared" si="4"/>
        <v>129613312</v>
      </c>
      <c r="Q31" s="95">
        <f t="shared" si="5"/>
        <v>0.26573044357045877</v>
      </c>
      <c r="R31" s="77">
        <v>61918842</v>
      </c>
      <c r="S31" s="78">
        <v>6007771</v>
      </c>
      <c r="T31" s="78">
        <f t="shared" si="6"/>
        <v>67926613</v>
      </c>
      <c r="U31" s="95">
        <f t="shared" si="7"/>
        <v>0.13527144704349769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289744549</v>
      </c>
      <c r="AA31" s="78">
        <f t="shared" si="11"/>
        <v>18595722</v>
      </c>
      <c r="AB31" s="78">
        <f t="shared" si="12"/>
        <v>308340271</v>
      </c>
      <c r="AC31" s="95">
        <f t="shared" si="13"/>
        <v>0.61403966424697531</v>
      </c>
      <c r="AD31" s="77">
        <v>74670597</v>
      </c>
      <c r="AE31" s="78">
        <v>9794452</v>
      </c>
      <c r="AF31" s="78">
        <f t="shared" si="14"/>
        <v>84465049</v>
      </c>
      <c r="AG31" s="78">
        <v>478264863</v>
      </c>
      <c r="AH31" s="78">
        <v>472457680</v>
      </c>
      <c r="AI31" s="79">
        <v>284663882</v>
      </c>
      <c r="AJ31" s="114">
        <f t="shared" si="15"/>
        <v>0.60251720746713233</v>
      </c>
      <c r="AK31" s="115">
        <f t="shared" si="16"/>
        <v>-0.1958021240241038</v>
      </c>
    </row>
    <row r="32" spans="1:37" x14ac:dyDescent="0.2">
      <c r="A32" s="55" t="s">
        <v>101</v>
      </c>
      <c r="B32" s="56" t="s">
        <v>283</v>
      </c>
      <c r="C32" s="57" t="s">
        <v>284</v>
      </c>
      <c r="D32" s="77">
        <v>322072394</v>
      </c>
      <c r="E32" s="78">
        <v>80207753</v>
      </c>
      <c r="F32" s="79">
        <f t="shared" si="0"/>
        <v>402280147</v>
      </c>
      <c r="G32" s="77">
        <v>322124351</v>
      </c>
      <c r="H32" s="78">
        <v>85528268</v>
      </c>
      <c r="I32" s="79">
        <f t="shared" si="1"/>
        <v>407652619</v>
      </c>
      <c r="J32" s="77">
        <v>66913253</v>
      </c>
      <c r="K32" s="78">
        <v>17152413</v>
      </c>
      <c r="L32" s="78">
        <f t="shared" si="2"/>
        <v>84065666</v>
      </c>
      <c r="M32" s="95">
        <f t="shared" si="3"/>
        <v>0.20897294243058931</v>
      </c>
      <c r="N32" s="77">
        <v>68247057</v>
      </c>
      <c r="O32" s="78">
        <v>25016866</v>
      </c>
      <c r="P32" s="78">
        <f t="shared" si="4"/>
        <v>93263923</v>
      </c>
      <c r="Q32" s="95">
        <f t="shared" si="5"/>
        <v>0.23183824430689592</v>
      </c>
      <c r="R32" s="77">
        <v>72029885</v>
      </c>
      <c r="S32" s="78">
        <v>-30628856</v>
      </c>
      <c r="T32" s="78">
        <f t="shared" si="6"/>
        <v>41401029</v>
      </c>
      <c r="U32" s="95">
        <f t="shared" si="7"/>
        <v>0.10155958056042809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207190195</v>
      </c>
      <c r="AA32" s="78">
        <f t="shared" si="11"/>
        <v>11540423</v>
      </c>
      <c r="AB32" s="78">
        <f t="shared" si="12"/>
        <v>218730618</v>
      </c>
      <c r="AC32" s="95">
        <f t="shared" si="13"/>
        <v>0.53656129705866062</v>
      </c>
      <c r="AD32" s="77">
        <v>39979381</v>
      </c>
      <c r="AE32" s="78">
        <v>23048058</v>
      </c>
      <c r="AF32" s="78">
        <f t="shared" si="14"/>
        <v>63027439</v>
      </c>
      <c r="AG32" s="78">
        <v>344726474</v>
      </c>
      <c r="AH32" s="78">
        <v>416281350</v>
      </c>
      <c r="AI32" s="79">
        <v>164167752</v>
      </c>
      <c r="AJ32" s="114">
        <f t="shared" si="15"/>
        <v>0.39436729990425945</v>
      </c>
      <c r="AK32" s="115">
        <f t="shared" si="16"/>
        <v>-0.34312690382358702</v>
      </c>
    </row>
    <row r="33" spans="1:37" x14ac:dyDescent="0.2">
      <c r="A33" s="55" t="s">
        <v>101</v>
      </c>
      <c r="B33" s="56" t="s">
        <v>285</v>
      </c>
      <c r="C33" s="57" t="s">
        <v>286</v>
      </c>
      <c r="D33" s="77">
        <v>297636858</v>
      </c>
      <c r="E33" s="78">
        <v>67269999</v>
      </c>
      <c r="F33" s="79">
        <f t="shared" si="0"/>
        <v>364906857</v>
      </c>
      <c r="G33" s="77">
        <v>351999074</v>
      </c>
      <c r="H33" s="78">
        <v>72515991</v>
      </c>
      <c r="I33" s="79">
        <f t="shared" si="1"/>
        <v>424515065</v>
      </c>
      <c r="J33" s="77">
        <v>46176973</v>
      </c>
      <c r="K33" s="78">
        <v>18044488</v>
      </c>
      <c r="L33" s="78">
        <f t="shared" si="2"/>
        <v>64221461</v>
      </c>
      <c r="M33" s="95">
        <f t="shared" si="3"/>
        <v>0.17599411950759808</v>
      </c>
      <c r="N33" s="77">
        <v>79286649</v>
      </c>
      <c r="O33" s="78">
        <v>17327834</v>
      </c>
      <c r="P33" s="78">
        <f t="shared" si="4"/>
        <v>96614483</v>
      </c>
      <c r="Q33" s="95">
        <f t="shared" si="5"/>
        <v>0.26476477804307197</v>
      </c>
      <c r="R33" s="77">
        <v>53387552</v>
      </c>
      <c r="S33" s="78">
        <v>5784302</v>
      </c>
      <c r="T33" s="78">
        <f t="shared" si="6"/>
        <v>59171854</v>
      </c>
      <c r="U33" s="95">
        <f t="shared" si="7"/>
        <v>0.13938693553784717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178851174</v>
      </c>
      <c r="AA33" s="78">
        <f t="shared" si="11"/>
        <v>41156624</v>
      </c>
      <c r="AB33" s="78">
        <f t="shared" si="12"/>
        <v>220007798</v>
      </c>
      <c r="AC33" s="95">
        <f t="shared" si="13"/>
        <v>0.51825675020508399</v>
      </c>
      <c r="AD33" s="77">
        <v>61017512</v>
      </c>
      <c r="AE33" s="78">
        <v>5658627</v>
      </c>
      <c r="AF33" s="78">
        <f t="shared" si="14"/>
        <v>66676139</v>
      </c>
      <c r="AG33" s="78">
        <v>381164316</v>
      </c>
      <c r="AH33" s="78">
        <v>471822959</v>
      </c>
      <c r="AI33" s="79">
        <v>210088228</v>
      </c>
      <c r="AJ33" s="114">
        <f t="shared" si="15"/>
        <v>0.44526919259136771</v>
      </c>
      <c r="AK33" s="115">
        <f t="shared" si="16"/>
        <v>-0.11254828357712798</v>
      </c>
    </row>
    <row r="34" spans="1:37" x14ac:dyDescent="0.2">
      <c r="A34" s="55" t="s">
        <v>101</v>
      </c>
      <c r="B34" s="56" t="s">
        <v>287</v>
      </c>
      <c r="C34" s="57" t="s">
        <v>288</v>
      </c>
      <c r="D34" s="77">
        <v>480371143</v>
      </c>
      <c r="E34" s="78">
        <v>60936129</v>
      </c>
      <c r="F34" s="79">
        <f t="shared" si="0"/>
        <v>541307272</v>
      </c>
      <c r="G34" s="77">
        <v>482271285</v>
      </c>
      <c r="H34" s="78">
        <v>49282550</v>
      </c>
      <c r="I34" s="79">
        <f t="shared" si="1"/>
        <v>531553835</v>
      </c>
      <c r="J34" s="77">
        <v>105982484</v>
      </c>
      <c r="K34" s="78">
        <v>15361442</v>
      </c>
      <c r="L34" s="78">
        <f t="shared" si="2"/>
        <v>121343926</v>
      </c>
      <c r="M34" s="95">
        <f t="shared" si="3"/>
        <v>0.22416829087047624</v>
      </c>
      <c r="N34" s="77">
        <v>108842802</v>
      </c>
      <c r="O34" s="78">
        <v>10610921</v>
      </c>
      <c r="P34" s="78">
        <f t="shared" si="4"/>
        <v>119453723</v>
      </c>
      <c r="Q34" s="95">
        <f t="shared" si="5"/>
        <v>0.22067636844900912</v>
      </c>
      <c r="R34" s="77">
        <v>107621230</v>
      </c>
      <c r="S34" s="78">
        <v>4515834</v>
      </c>
      <c r="T34" s="78">
        <f t="shared" si="6"/>
        <v>112137064</v>
      </c>
      <c r="U34" s="95">
        <f t="shared" si="7"/>
        <v>0.21096087849690709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322446516</v>
      </c>
      <c r="AA34" s="78">
        <f t="shared" si="11"/>
        <v>30488197</v>
      </c>
      <c r="AB34" s="78">
        <f t="shared" si="12"/>
        <v>352934713</v>
      </c>
      <c r="AC34" s="95">
        <f t="shared" si="13"/>
        <v>0.66396795538122677</v>
      </c>
      <c r="AD34" s="77">
        <v>86648445</v>
      </c>
      <c r="AE34" s="78">
        <v>6605567</v>
      </c>
      <c r="AF34" s="78">
        <f t="shared" si="14"/>
        <v>93254012</v>
      </c>
      <c r="AG34" s="78">
        <v>451708083</v>
      </c>
      <c r="AH34" s="78">
        <v>489061922</v>
      </c>
      <c r="AI34" s="79">
        <v>309387096</v>
      </c>
      <c r="AJ34" s="114">
        <f t="shared" si="15"/>
        <v>0.63261334011605996</v>
      </c>
      <c r="AK34" s="115">
        <f t="shared" si="16"/>
        <v>0.20249050518062428</v>
      </c>
    </row>
    <row r="35" spans="1:37" x14ac:dyDescent="0.2">
      <c r="A35" s="55" t="s">
        <v>116</v>
      </c>
      <c r="B35" s="56" t="s">
        <v>289</v>
      </c>
      <c r="C35" s="57" t="s">
        <v>290</v>
      </c>
      <c r="D35" s="77">
        <v>667457754</v>
      </c>
      <c r="E35" s="78">
        <v>281989224</v>
      </c>
      <c r="F35" s="79">
        <f t="shared" si="0"/>
        <v>949446978</v>
      </c>
      <c r="G35" s="77">
        <v>673011384</v>
      </c>
      <c r="H35" s="78">
        <v>257748518</v>
      </c>
      <c r="I35" s="79">
        <f t="shared" si="1"/>
        <v>930759902</v>
      </c>
      <c r="J35" s="77">
        <v>119706215</v>
      </c>
      <c r="K35" s="78">
        <v>41176172</v>
      </c>
      <c r="L35" s="78">
        <f t="shared" si="2"/>
        <v>160882387</v>
      </c>
      <c r="M35" s="95">
        <f t="shared" si="3"/>
        <v>0.16944852185310763</v>
      </c>
      <c r="N35" s="77">
        <v>189435297</v>
      </c>
      <c r="O35" s="78">
        <v>50806207</v>
      </c>
      <c r="P35" s="78">
        <f t="shared" si="4"/>
        <v>240241504</v>
      </c>
      <c r="Q35" s="95">
        <f t="shared" si="5"/>
        <v>0.25303309143820352</v>
      </c>
      <c r="R35" s="77">
        <v>161787486</v>
      </c>
      <c r="S35" s="78">
        <v>26977592</v>
      </c>
      <c r="T35" s="78">
        <f t="shared" si="6"/>
        <v>188765078</v>
      </c>
      <c r="U35" s="95">
        <f t="shared" si="7"/>
        <v>0.20280748836986318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470928998</v>
      </c>
      <c r="AA35" s="78">
        <f t="shared" si="11"/>
        <v>118959971</v>
      </c>
      <c r="AB35" s="78">
        <f t="shared" si="12"/>
        <v>589888969</v>
      </c>
      <c r="AC35" s="95">
        <f t="shared" si="13"/>
        <v>0.63377136008164647</v>
      </c>
      <c r="AD35" s="77">
        <v>181494282</v>
      </c>
      <c r="AE35" s="78">
        <v>33445868</v>
      </c>
      <c r="AF35" s="78">
        <f t="shared" si="14"/>
        <v>214940150</v>
      </c>
      <c r="AG35" s="78">
        <v>966416593</v>
      </c>
      <c r="AH35" s="78">
        <v>929205302</v>
      </c>
      <c r="AI35" s="79">
        <v>592617865</v>
      </c>
      <c r="AJ35" s="114">
        <f t="shared" si="15"/>
        <v>0.63776849284486758</v>
      </c>
      <c r="AK35" s="115">
        <f t="shared" si="16"/>
        <v>-0.12177842064407229</v>
      </c>
    </row>
    <row r="36" spans="1:37" ht="16.5" x14ac:dyDescent="0.3">
      <c r="A36" s="58" t="s">
        <v>0</v>
      </c>
      <c r="B36" s="59" t="s">
        <v>291</v>
      </c>
      <c r="C36" s="60" t="s">
        <v>0</v>
      </c>
      <c r="D36" s="80">
        <f>SUM(D31:D35)</f>
        <v>2226645591</v>
      </c>
      <c r="E36" s="81">
        <f>SUM(E31:E35)</f>
        <v>519058037</v>
      </c>
      <c r="F36" s="82">
        <f t="shared" si="0"/>
        <v>2745703628</v>
      </c>
      <c r="G36" s="80">
        <f>SUM(G31:G35)</f>
        <v>2292870530</v>
      </c>
      <c r="H36" s="81">
        <f>SUM(H31:H35)</f>
        <v>503761304</v>
      </c>
      <c r="I36" s="82">
        <f t="shared" si="1"/>
        <v>2796631834</v>
      </c>
      <c r="J36" s="80">
        <f>SUM(J31:J35)</f>
        <v>445085492</v>
      </c>
      <c r="K36" s="81">
        <f>SUM(K31:K35)</f>
        <v>96228294</v>
      </c>
      <c r="L36" s="81">
        <f t="shared" si="2"/>
        <v>541313786</v>
      </c>
      <c r="M36" s="96">
        <f t="shared" si="3"/>
        <v>0.1971493865833942</v>
      </c>
      <c r="N36" s="80">
        <f>SUM(N31:N35)</f>
        <v>567330945</v>
      </c>
      <c r="O36" s="81">
        <f>SUM(O31:O35)</f>
        <v>111856000</v>
      </c>
      <c r="P36" s="81">
        <f t="shared" si="4"/>
        <v>679186945</v>
      </c>
      <c r="Q36" s="96">
        <f t="shared" si="5"/>
        <v>0.24736353118152343</v>
      </c>
      <c r="R36" s="80">
        <f>SUM(R31:R35)</f>
        <v>456744995</v>
      </c>
      <c r="S36" s="81">
        <f>SUM(S31:S35)</f>
        <v>12656643</v>
      </c>
      <c r="T36" s="81">
        <f t="shared" si="6"/>
        <v>469401638</v>
      </c>
      <c r="U36" s="96">
        <f t="shared" si="7"/>
        <v>0.16784534606710053</v>
      </c>
      <c r="V36" s="80">
        <f>SUM(V31:V35)</f>
        <v>0</v>
      </c>
      <c r="W36" s="81">
        <f>SUM(W31:W35)</f>
        <v>0</v>
      </c>
      <c r="X36" s="81">
        <f t="shared" si="8"/>
        <v>0</v>
      </c>
      <c r="Y36" s="96">
        <f t="shared" si="9"/>
        <v>0</v>
      </c>
      <c r="Z36" s="80">
        <f t="shared" si="10"/>
        <v>1469161432</v>
      </c>
      <c r="AA36" s="81">
        <f t="shared" si="11"/>
        <v>220740937</v>
      </c>
      <c r="AB36" s="81">
        <f t="shared" si="12"/>
        <v>1689902369</v>
      </c>
      <c r="AC36" s="96">
        <f t="shared" si="13"/>
        <v>0.60426343877483013</v>
      </c>
      <c r="AD36" s="80">
        <f>SUM(AD31:AD35)</f>
        <v>443810217</v>
      </c>
      <c r="AE36" s="81">
        <f>SUM(AE31:AE35)</f>
        <v>78552572</v>
      </c>
      <c r="AF36" s="81">
        <f t="shared" si="14"/>
        <v>522362789</v>
      </c>
      <c r="AG36" s="81">
        <f>SUM(AG31:AG35)</f>
        <v>2622280329</v>
      </c>
      <c r="AH36" s="81">
        <f>SUM(AH31:AH35)</f>
        <v>2778829213</v>
      </c>
      <c r="AI36" s="82">
        <f>SUM(AI31:AI35)</f>
        <v>1560924823</v>
      </c>
      <c r="AJ36" s="116">
        <f t="shared" si="15"/>
        <v>0.5617203157709858</v>
      </c>
      <c r="AK36" s="117">
        <f t="shared" si="16"/>
        <v>-0.10138767943518279</v>
      </c>
    </row>
    <row r="37" spans="1:37" x14ac:dyDescent="0.2">
      <c r="A37" s="55" t="s">
        <v>101</v>
      </c>
      <c r="B37" s="56" t="s">
        <v>69</v>
      </c>
      <c r="C37" s="57" t="s">
        <v>70</v>
      </c>
      <c r="D37" s="77">
        <v>2617459526</v>
      </c>
      <c r="E37" s="78">
        <v>173486373</v>
      </c>
      <c r="F37" s="79">
        <f t="shared" si="0"/>
        <v>2790945899</v>
      </c>
      <c r="G37" s="77">
        <v>2675259130</v>
      </c>
      <c r="H37" s="78">
        <v>157452016</v>
      </c>
      <c r="I37" s="79">
        <f t="shared" si="1"/>
        <v>2832711146</v>
      </c>
      <c r="J37" s="77">
        <v>642167327</v>
      </c>
      <c r="K37" s="78">
        <v>13074336</v>
      </c>
      <c r="L37" s="78">
        <f t="shared" si="2"/>
        <v>655241663</v>
      </c>
      <c r="M37" s="95">
        <f t="shared" si="3"/>
        <v>0.23477404676126973</v>
      </c>
      <c r="N37" s="77">
        <v>709691100</v>
      </c>
      <c r="O37" s="78">
        <v>41148079</v>
      </c>
      <c r="P37" s="78">
        <f t="shared" si="4"/>
        <v>750839179</v>
      </c>
      <c r="Q37" s="95">
        <f t="shared" si="5"/>
        <v>0.26902677664551894</v>
      </c>
      <c r="R37" s="77">
        <v>622930606</v>
      </c>
      <c r="S37" s="78">
        <v>28771087</v>
      </c>
      <c r="T37" s="78">
        <f t="shared" si="6"/>
        <v>651701693</v>
      </c>
      <c r="U37" s="95">
        <f t="shared" si="7"/>
        <v>0.23006288301588798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1974789033</v>
      </c>
      <c r="AA37" s="78">
        <f t="shared" si="11"/>
        <v>82993502</v>
      </c>
      <c r="AB37" s="78">
        <f t="shared" si="12"/>
        <v>2057782535</v>
      </c>
      <c r="AC37" s="95">
        <f t="shared" si="13"/>
        <v>0.72643571085803893</v>
      </c>
      <c r="AD37" s="77">
        <v>559906405</v>
      </c>
      <c r="AE37" s="78">
        <v>32699426</v>
      </c>
      <c r="AF37" s="78">
        <f t="shared" si="14"/>
        <v>592605831</v>
      </c>
      <c r="AG37" s="78">
        <v>2979926406</v>
      </c>
      <c r="AH37" s="78">
        <v>3021950378</v>
      </c>
      <c r="AI37" s="79">
        <v>1801635371</v>
      </c>
      <c r="AJ37" s="114">
        <f t="shared" si="15"/>
        <v>0.59618297643668328</v>
      </c>
      <c r="AK37" s="115">
        <f t="shared" si="16"/>
        <v>9.9722039353338676E-2</v>
      </c>
    </row>
    <row r="38" spans="1:37" x14ac:dyDescent="0.2">
      <c r="A38" s="55" t="s">
        <v>101</v>
      </c>
      <c r="B38" s="56" t="s">
        <v>292</v>
      </c>
      <c r="C38" s="57" t="s">
        <v>293</v>
      </c>
      <c r="D38" s="77">
        <v>124022209</v>
      </c>
      <c r="E38" s="78">
        <v>29227880</v>
      </c>
      <c r="F38" s="79">
        <f t="shared" si="0"/>
        <v>153250089</v>
      </c>
      <c r="G38" s="77">
        <v>138324516</v>
      </c>
      <c r="H38" s="78">
        <v>46273430</v>
      </c>
      <c r="I38" s="79">
        <f t="shared" si="1"/>
        <v>184597946</v>
      </c>
      <c r="J38" s="77">
        <v>32440182</v>
      </c>
      <c r="K38" s="78">
        <v>27671735</v>
      </c>
      <c r="L38" s="78">
        <f t="shared" si="2"/>
        <v>60111917</v>
      </c>
      <c r="M38" s="95">
        <f t="shared" si="3"/>
        <v>0.39224719145187575</v>
      </c>
      <c r="N38" s="77">
        <v>35495265</v>
      </c>
      <c r="O38" s="78">
        <v>16172959</v>
      </c>
      <c r="P38" s="78">
        <f t="shared" si="4"/>
        <v>51668224</v>
      </c>
      <c r="Q38" s="95">
        <f t="shared" si="5"/>
        <v>0.33714971610881089</v>
      </c>
      <c r="R38" s="77">
        <v>22842894</v>
      </c>
      <c r="S38" s="78">
        <v>5203904</v>
      </c>
      <c r="T38" s="78">
        <f t="shared" si="6"/>
        <v>28046798</v>
      </c>
      <c r="U38" s="95">
        <f t="shared" si="7"/>
        <v>0.15193450744029405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f t="shared" si="10"/>
        <v>90778341</v>
      </c>
      <c r="AA38" s="78">
        <f t="shared" si="11"/>
        <v>49048598</v>
      </c>
      <c r="AB38" s="78">
        <f t="shared" si="12"/>
        <v>139826939</v>
      </c>
      <c r="AC38" s="95">
        <f t="shared" si="13"/>
        <v>0.75746746932926323</v>
      </c>
      <c r="AD38" s="77">
        <v>29491615</v>
      </c>
      <c r="AE38" s="78">
        <v>8715252</v>
      </c>
      <c r="AF38" s="78">
        <f t="shared" si="14"/>
        <v>38206867</v>
      </c>
      <c r="AG38" s="78">
        <v>169186545</v>
      </c>
      <c r="AH38" s="78">
        <v>189805213</v>
      </c>
      <c r="AI38" s="79">
        <v>105842329</v>
      </c>
      <c r="AJ38" s="114">
        <f t="shared" si="15"/>
        <v>0.55763657555601487</v>
      </c>
      <c r="AK38" s="115">
        <f t="shared" si="16"/>
        <v>-0.26592258925600987</v>
      </c>
    </row>
    <row r="39" spans="1:37" x14ac:dyDescent="0.2">
      <c r="A39" s="55" t="s">
        <v>101</v>
      </c>
      <c r="B39" s="56" t="s">
        <v>294</v>
      </c>
      <c r="C39" s="57" t="s">
        <v>295</v>
      </c>
      <c r="D39" s="77">
        <v>172695986</v>
      </c>
      <c r="E39" s="78">
        <v>43380998</v>
      </c>
      <c r="F39" s="79">
        <f t="shared" si="0"/>
        <v>216076984</v>
      </c>
      <c r="G39" s="77">
        <v>205333244</v>
      </c>
      <c r="H39" s="78">
        <v>56433593</v>
      </c>
      <c r="I39" s="79">
        <f t="shared" si="1"/>
        <v>261766837</v>
      </c>
      <c r="J39" s="77">
        <v>36544405</v>
      </c>
      <c r="K39" s="78">
        <v>2924300</v>
      </c>
      <c r="L39" s="78">
        <f t="shared" si="2"/>
        <v>39468705</v>
      </c>
      <c r="M39" s="95">
        <f t="shared" si="3"/>
        <v>0.18266038459700085</v>
      </c>
      <c r="N39" s="77">
        <v>34089853</v>
      </c>
      <c r="O39" s="78">
        <v>13443880</v>
      </c>
      <c r="P39" s="78">
        <f t="shared" si="4"/>
        <v>47533733</v>
      </c>
      <c r="Q39" s="95">
        <f t="shared" si="5"/>
        <v>0.21998517435804268</v>
      </c>
      <c r="R39" s="77">
        <v>61903442</v>
      </c>
      <c r="S39" s="78">
        <v>5461943</v>
      </c>
      <c r="T39" s="78">
        <f t="shared" si="6"/>
        <v>67365385</v>
      </c>
      <c r="U39" s="95">
        <f t="shared" si="7"/>
        <v>0.25734881382243235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f t="shared" si="10"/>
        <v>132537700</v>
      </c>
      <c r="AA39" s="78">
        <f t="shared" si="11"/>
        <v>21830123</v>
      </c>
      <c r="AB39" s="78">
        <f t="shared" si="12"/>
        <v>154367823</v>
      </c>
      <c r="AC39" s="95">
        <f t="shared" si="13"/>
        <v>0.58971497218343205</v>
      </c>
      <c r="AD39" s="77">
        <v>42915322</v>
      </c>
      <c r="AE39" s="78">
        <v>3589798</v>
      </c>
      <c r="AF39" s="78">
        <f t="shared" si="14"/>
        <v>46505120</v>
      </c>
      <c r="AG39" s="78">
        <v>253729206</v>
      </c>
      <c r="AH39" s="78">
        <v>251121629</v>
      </c>
      <c r="AI39" s="79">
        <v>136694870</v>
      </c>
      <c r="AJ39" s="114">
        <f t="shared" si="15"/>
        <v>0.54433730198524632</v>
      </c>
      <c r="AK39" s="115">
        <f t="shared" si="16"/>
        <v>0.44855845979969522</v>
      </c>
    </row>
    <row r="40" spans="1:37" x14ac:dyDescent="0.2">
      <c r="A40" s="55" t="s">
        <v>116</v>
      </c>
      <c r="B40" s="56" t="s">
        <v>296</v>
      </c>
      <c r="C40" s="57" t="s">
        <v>297</v>
      </c>
      <c r="D40" s="77">
        <v>256614968</v>
      </c>
      <c r="E40" s="78">
        <v>113266784</v>
      </c>
      <c r="F40" s="79">
        <f t="shared" si="0"/>
        <v>369881752</v>
      </c>
      <c r="G40" s="77">
        <v>296761791</v>
      </c>
      <c r="H40" s="78">
        <v>113463541</v>
      </c>
      <c r="I40" s="79">
        <f t="shared" si="1"/>
        <v>410225332</v>
      </c>
      <c r="J40" s="77">
        <v>69481525</v>
      </c>
      <c r="K40" s="78">
        <v>29255893</v>
      </c>
      <c r="L40" s="78">
        <f t="shared" si="2"/>
        <v>98737418</v>
      </c>
      <c r="M40" s="95">
        <f t="shared" si="3"/>
        <v>0.26694319864690164</v>
      </c>
      <c r="N40" s="77">
        <v>94461705</v>
      </c>
      <c r="O40" s="78">
        <v>29508472</v>
      </c>
      <c r="P40" s="78">
        <f t="shared" si="4"/>
        <v>123970177</v>
      </c>
      <c r="Q40" s="95">
        <f t="shared" si="5"/>
        <v>0.3351616464712755</v>
      </c>
      <c r="R40" s="77">
        <v>91421458</v>
      </c>
      <c r="S40" s="78">
        <v>25011201</v>
      </c>
      <c r="T40" s="78">
        <f t="shared" si="6"/>
        <v>116432659</v>
      </c>
      <c r="U40" s="95">
        <f t="shared" si="7"/>
        <v>0.28382610706254485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f t="shared" si="10"/>
        <v>255364688</v>
      </c>
      <c r="AA40" s="78">
        <f t="shared" si="11"/>
        <v>83775566</v>
      </c>
      <c r="AB40" s="78">
        <f t="shared" si="12"/>
        <v>339140254</v>
      </c>
      <c r="AC40" s="95">
        <f t="shared" si="13"/>
        <v>0.82671699562424872</v>
      </c>
      <c r="AD40" s="77">
        <v>75757217</v>
      </c>
      <c r="AE40" s="78">
        <v>31134142</v>
      </c>
      <c r="AF40" s="78">
        <f t="shared" si="14"/>
        <v>106891359</v>
      </c>
      <c r="AG40" s="78">
        <v>327910530</v>
      </c>
      <c r="AH40" s="78">
        <v>413214786</v>
      </c>
      <c r="AI40" s="79">
        <v>268924128</v>
      </c>
      <c r="AJ40" s="114">
        <f t="shared" si="15"/>
        <v>0.6508095477493393</v>
      </c>
      <c r="AK40" s="115">
        <f t="shared" si="16"/>
        <v>8.926165865287583E-2</v>
      </c>
    </row>
    <row r="41" spans="1:37" ht="16.5" x14ac:dyDescent="0.3">
      <c r="A41" s="58" t="s">
        <v>0</v>
      </c>
      <c r="B41" s="59" t="s">
        <v>298</v>
      </c>
      <c r="C41" s="60" t="s">
        <v>0</v>
      </c>
      <c r="D41" s="80">
        <f>SUM(D37:D40)</f>
        <v>3170792689</v>
      </c>
      <c r="E41" s="81">
        <f>SUM(E37:E40)</f>
        <v>359362035</v>
      </c>
      <c r="F41" s="82">
        <f t="shared" si="0"/>
        <v>3530154724</v>
      </c>
      <c r="G41" s="80">
        <f>SUM(G37:G40)</f>
        <v>3315678681</v>
      </c>
      <c r="H41" s="81">
        <f>SUM(H37:H40)</f>
        <v>373622580</v>
      </c>
      <c r="I41" s="82">
        <f t="shared" si="1"/>
        <v>3689301261</v>
      </c>
      <c r="J41" s="80">
        <f>SUM(J37:J40)</f>
        <v>780633439</v>
      </c>
      <c r="K41" s="81">
        <f>SUM(K37:K40)</f>
        <v>72926264</v>
      </c>
      <c r="L41" s="81">
        <f t="shared" si="2"/>
        <v>853559703</v>
      </c>
      <c r="M41" s="96">
        <f t="shared" si="3"/>
        <v>0.24179101759960139</v>
      </c>
      <c r="N41" s="80">
        <f>SUM(N37:N40)</f>
        <v>873737923</v>
      </c>
      <c r="O41" s="81">
        <f>SUM(O37:O40)</f>
        <v>100273390</v>
      </c>
      <c r="P41" s="81">
        <f t="shared" si="4"/>
        <v>974011313</v>
      </c>
      <c r="Q41" s="96">
        <f t="shared" si="5"/>
        <v>0.27591179116827858</v>
      </c>
      <c r="R41" s="80">
        <f>SUM(R37:R40)</f>
        <v>799098400</v>
      </c>
      <c r="S41" s="81">
        <f>SUM(S37:S40)</f>
        <v>64448135</v>
      </c>
      <c r="T41" s="81">
        <f t="shared" si="6"/>
        <v>863546535</v>
      </c>
      <c r="U41" s="96">
        <f t="shared" si="7"/>
        <v>0.23406777433131937</v>
      </c>
      <c r="V41" s="80">
        <f>SUM(V37:V40)</f>
        <v>0</v>
      </c>
      <c r="W41" s="81">
        <f>SUM(W37:W40)</f>
        <v>0</v>
      </c>
      <c r="X41" s="81">
        <f t="shared" si="8"/>
        <v>0</v>
      </c>
      <c r="Y41" s="96">
        <f t="shared" si="9"/>
        <v>0</v>
      </c>
      <c r="Z41" s="80">
        <f t="shared" si="10"/>
        <v>2453469762</v>
      </c>
      <c r="AA41" s="81">
        <f t="shared" si="11"/>
        <v>237647789</v>
      </c>
      <c r="AB41" s="81">
        <f t="shared" si="12"/>
        <v>2691117551</v>
      </c>
      <c r="AC41" s="96">
        <f t="shared" si="13"/>
        <v>0.72943827587302035</v>
      </c>
      <c r="AD41" s="80">
        <f>SUM(AD37:AD40)</f>
        <v>708070559</v>
      </c>
      <c r="AE41" s="81">
        <f>SUM(AE37:AE40)</f>
        <v>76138618</v>
      </c>
      <c r="AF41" s="81">
        <f t="shared" si="14"/>
        <v>784209177</v>
      </c>
      <c r="AG41" s="81">
        <f>SUM(AG37:AG40)</f>
        <v>3730752687</v>
      </c>
      <c r="AH41" s="81">
        <f>SUM(AH37:AH40)</f>
        <v>3876092006</v>
      </c>
      <c r="AI41" s="82">
        <f>SUM(AI37:AI40)</f>
        <v>2313096698</v>
      </c>
      <c r="AJ41" s="116">
        <f t="shared" si="15"/>
        <v>0.59676000838458942</v>
      </c>
      <c r="AK41" s="117">
        <f t="shared" si="16"/>
        <v>0.10116861715837833</v>
      </c>
    </row>
    <row r="42" spans="1:37" x14ac:dyDescent="0.2">
      <c r="A42" s="55" t="s">
        <v>101</v>
      </c>
      <c r="B42" s="56" t="s">
        <v>299</v>
      </c>
      <c r="C42" s="57" t="s">
        <v>300</v>
      </c>
      <c r="D42" s="77">
        <v>237120321</v>
      </c>
      <c r="E42" s="78">
        <v>24581239</v>
      </c>
      <c r="F42" s="79">
        <f t="shared" ref="F42:F74" si="17">$D42      +$E42</f>
        <v>261701560</v>
      </c>
      <c r="G42" s="77">
        <v>235692721</v>
      </c>
      <c r="H42" s="78">
        <v>24581239</v>
      </c>
      <c r="I42" s="79">
        <f t="shared" ref="I42:I74" si="18">$G42      +$H42</f>
        <v>260273960</v>
      </c>
      <c r="J42" s="77">
        <v>49617634</v>
      </c>
      <c r="K42" s="78">
        <v>11062976</v>
      </c>
      <c r="L42" s="78">
        <f t="shared" ref="L42:L74" si="19">$J42      +$K42</f>
        <v>60680610</v>
      </c>
      <c r="M42" s="95">
        <f t="shared" ref="M42:M74" si="20">IF(($F42      =0),0,($L42      /$F42      ))</f>
        <v>0.23186950051042876</v>
      </c>
      <c r="N42" s="77">
        <v>44158684</v>
      </c>
      <c r="O42" s="78">
        <v>6491261</v>
      </c>
      <c r="P42" s="78">
        <f t="shared" ref="P42:P74" si="21">$N42      +$O42</f>
        <v>50649945</v>
      </c>
      <c r="Q42" s="95">
        <f t="shared" ref="Q42:Q74" si="22">IF(($F42      =0),0,($P42      /$F42      ))</f>
        <v>0.19354086005448343</v>
      </c>
      <c r="R42" s="77">
        <v>48242165</v>
      </c>
      <c r="S42" s="78">
        <v>4786601</v>
      </c>
      <c r="T42" s="78">
        <f t="shared" ref="T42:T74" si="23">$R42      +$S42</f>
        <v>53028766</v>
      </c>
      <c r="U42" s="95">
        <f t="shared" ref="U42:U74" si="24">IF(($I42      =0),0,($T42      /$I42      ))</f>
        <v>0.20374211081277588</v>
      </c>
      <c r="V42" s="77">
        <v>0</v>
      </c>
      <c r="W42" s="78">
        <v>0</v>
      </c>
      <c r="X42" s="78">
        <f t="shared" ref="X42:X74" si="25">$V42      +$W42</f>
        <v>0</v>
      </c>
      <c r="Y42" s="95">
        <f t="shared" ref="Y42:Y74" si="26">IF(($I42      =0),0,($X42      /$I42      ))</f>
        <v>0</v>
      </c>
      <c r="Z42" s="77">
        <f t="shared" ref="Z42:Z74" si="27">$J42      +$N42      +$R42</f>
        <v>142018483</v>
      </c>
      <c r="AA42" s="78">
        <f t="shared" ref="AA42:AA74" si="28">$K42      +$O42      +$S42</f>
        <v>22340838</v>
      </c>
      <c r="AB42" s="78">
        <f t="shared" ref="AB42:AB74" si="29">$Z42      +$AA42</f>
        <v>164359321</v>
      </c>
      <c r="AC42" s="95">
        <f t="shared" ref="AC42:AC74" si="30">IF(($I42      =0),0,($AB42      /$I42      ))</f>
        <v>0.63148584284036713</v>
      </c>
      <c r="AD42" s="77">
        <v>41717084</v>
      </c>
      <c r="AE42" s="78">
        <v>24378236</v>
      </c>
      <c r="AF42" s="78">
        <f t="shared" ref="AF42:AF74" si="31">$AD42      +$AE42</f>
        <v>66095320</v>
      </c>
      <c r="AG42" s="78">
        <v>246118526</v>
      </c>
      <c r="AH42" s="78">
        <v>331634485</v>
      </c>
      <c r="AI42" s="79">
        <v>207345168</v>
      </c>
      <c r="AJ42" s="114">
        <f t="shared" ref="AJ42:AJ74" si="32">IF(($AH42      =0),0,($AI42      /$AH42      ))</f>
        <v>0.62522197593534334</v>
      </c>
      <c r="AK42" s="115">
        <f t="shared" ref="AK42:AK74" si="33">IF(($AF42      =0),0,(($T42      /$AF42      )-1))</f>
        <v>-0.19769257490545478</v>
      </c>
    </row>
    <row r="43" spans="1:37" x14ac:dyDescent="0.2">
      <c r="A43" s="55" t="s">
        <v>101</v>
      </c>
      <c r="B43" s="56" t="s">
        <v>301</v>
      </c>
      <c r="C43" s="57" t="s">
        <v>302</v>
      </c>
      <c r="D43" s="77">
        <v>330180702</v>
      </c>
      <c r="E43" s="78">
        <v>56882784</v>
      </c>
      <c r="F43" s="79">
        <f t="shared" si="17"/>
        <v>387063486</v>
      </c>
      <c r="G43" s="77">
        <v>343576076</v>
      </c>
      <c r="H43" s="78">
        <v>71671254</v>
      </c>
      <c r="I43" s="79">
        <f t="shared" si="18"/>
        <v>415247330</v>
      </c>
      <c r="J43" s="77">
        <v>80381087</v>
      </c>
      <c r="K43" s="78">
        <v>12430396</v>
      </c>
      <c r="L43" s="78">
        <f t="shared" si="19"/>
        <v>92811483</v>
      </c>
      <c r="M43" s="95">
        <f t="shared" si="20"/>
        <v>0.23978361782232283</v>
      </c>
      <c r="N43" s="77">
        <v>94274865</v>
      </c>
      <c r="O43" s="78">
        <v>20755900</v>
      </c>
      <c r="P43" s="78">
        <f t="shared" si="21"/>
        <v>115030765</v>
      </c>
      <c r="Q43" s="95">
        <f t="shared" si="22"/>
        <v>0.29718836614828609</v>
      </c>
      <c r="R43" s="77">
        <v>74832999</v>
      </c>
      <c r="S43" s="78">
        <v>13546401</v>
      </c>
      <c r="T43" s="78">
        <f t="shared" si="23"/>
        <v>88379400</v>
      </c>
      <c r="U43" s="95">
        <f t="shared" si="24"/>
        <v>0.21283556477051882</v>
      </c>
      <c r="V43" s="77">
        <v>0</v>
      </c>
      <c r="W43" s="78">
        <v>0</v>
      </c>
      <c r="X43" s="78">
        <f t="shared" si="25"/>
        <v>0</v>
      </c>
      <c r="Y43" s="95">
        <f t="shared" si="26"/>
        <v>0</v>
      </c>
      <c r="Z43" s="77">
        <f t="shared" si="27"/>
        <v>249488951</v>
      </c>
      <c r="AA43" s="78">
        <f t="shared" si="28"/>
        <v>46732697</v>
      </c>
      <c r="AB43" s="78">
        <f t="shared" si="29"/>
        <v>296221648</v>
      </c>
      <c r="AC43" s="95">
        <f t="shared" si="30"/>
        <v>0.7133619570774844</v>
      </c>
      <c r="AD43" s="77">
        <v>79519574</v>
      </c>
      <c r="AE43" s="78">
        <v>11987524</v>
      </c>
      <c r="AF43" s="78">
        <f t="shared" si="31"/>
        <v>91507098</v>
      </c>
      <c r="AG43" s="78">
        <v>339369331</v>
      </c>
      <c r="AH43" s="78">
        <v>363287600</v>
      </c>
      <c r="AI43" s="79">
        <v>247700889</v>
      </c>
      <c r="AJ43" s="114">
        <f t="shared" si="32"/>
        <v>0.68183138923541564</v>
      </c>
      <c r="AK43" s="115">
        <f t="shared" si="33"/>
        <v>-3.4179840344188417E-2</v>
      </c>
    </row>
    <row r="44" spans="1:37" x14ac:dyDescent="0.2">
      <c r="A44" s="55" t="s">
        <v>101</v>
      </c>
      <c r="B44" s="56" t="s">
        <v>303</v>
      </c>
      <c r="C44" s="57" t="s">
        <v>304</v>
      </c>
      <c r="D44" s="77">
        <v>876648610</v>
      </c>
      <c r="E44" s="78">
        <v>54044400</v>
      </c>
      <c r="F44" s="79">
        <f t="shared" si="17"/>
        <v>930693010</v>
      </c>
      <c r="G44" s="77">
        <v>996316518</v>
      </c>
      <c r="H44" s="78">
        <v>67339265</v>
      </c>
      <c r="I44" s="79">
        <f t="shared" si="18"/>
        <v>1063655783</v>
      </c>
      <c r="J44" s="77">
        <v>235069358</v>
      </c>
      <c r="K44" s="78">
        <v>17408228</v>
      </c>
      <c r="L44" s="78">
        <f t="shared" si="19"/>
        <v>252477586</v>
      </c>
      <c r="M44" s="95">
        <f t="shared" si="20"/>
        <v>0.27127912564853152</v>
      </c>
      <c r="N44" s="77">
        <v>261555774</v>
      </c>
      <c r="O44" s="78">
        <v>10838285</v>
      </c>
      <c r="P44" s="78">
        <f t="shared" si="21"/>
        <v>272394059</v>
      </c>
      <c r="Q44" s="95">
        <f t="shared" si="22"/>
        <v>0.29267874161857088</v>
      </c>
      <c r="R44" s="77">
        <v>234371489</v>
      </c>
      <c r="S44" s="78">
        <v>16726891</v>
      </c>
      <c r="T44" s="78">
        <f t="shared" si="23"/>
        <v>251098380</v>
      </c>
      <c r="U44" s="95">
        <f t="shared" si="24"/>
        <v>0.23607108992703141</v>
      </c>
      <c r="V44" s="77">
        <v>0</v>
      </c>
      <c r="W44" s="78">
        <v>0</v>
      </c>
      <c r="X44" s="78">
        <f t="shared" si="25"/>
        <v>0</v>
      </c>
      <c r="Y44" s="95">
        <f t="shared" si="26"/>
        <v>0</v>
      </c>
      <c r="Z44" s="77">
        <f t="shared" si="27"/>
        <v>730996621</v>
      </c>
      <c r="AA44" s="78">
        <f t="shared" si="28"/>
        <v>44973404</v>
      </c>
      <c r="AB44" s="78">
        <f t="shared" si="29"/>
        <v>775970025</v>
      </c>
      <c r="AC44" s="95">
        <f t="shared" si="30"/>
        <v>0.72953114851818557</v>
      </c>
      <c r="AD44" s="77">
        <v>213035666</v>
      </c>
      <c r="AE44" s="78">
        <v>20767111</v>
      </c>
      <c r="AF44" s="78">
        <f t="shared" si="31"/>
        <v>233802777</v>
      </c>
      <c r="AG44" s="78">
        <v>803935031</v>
      </c>
      <c r="AH44" s="78">
        <v>780155592</v>
      </c>
      <c r="AI44" s="79">
        <v>656469956</v>
      </c>
      <c r="AJ44" s="114">
        <f t="shared" si="32"/>
        <v>0.84146029680705026</v>
      </c>
      <c r="AK44" s="115">
        <f t="shared" si="33"/>
        <v>7.3975182082631985E-2</v>
      </c>
    </row>
    <row r="45" spans="1:37" x14ac:dyDescent="0.2">
      <c r="A45" s="55" t="s">
        <v>101</v>
      </c>
      <c r="B45" s="56" t="s">
        <v>305</v>
      </c>
      <c r="C45" s="57" t="s">
        <v>306</v>
      </c>
      <c r="D45" s="77">
        <v>220760139</v>
      </c>
      <c r="E45" s="78">
        <v>35857401</v>
      </c>
      <c r="F45" s="79">
        <f t="shared" si="17"/>
        <v>256617540</v>
      </c>
      <c r="G45" s="77">
        <v>207289311</v>
      </c>
      <c r="H45" s="78">
        <v>35153054</v>
      </c>
      <c r="I45" s="79">
        <f t="shared" si="18"/>
        <v>242442365</v>
      </c>
      <c r="J45" s="77">
        <v>57081417</v>
      </c>
      <c r="K45" s="78">
        <v>6849026</v>
      </c>
      <c r="L45" s="78">
        <f t="shared" si="19"/>
        <v>63930443</v>
      </c>
      <c r="M45" s="95">
        <f t="shared" si="20"/>
        <v>0.24912733167031373</v>
      </c>
      <c r="N45" s="77">
        <v>62639481</v>
      </c>
      <c r="O45" s="78">
        <v>5749479</v>
      </c>
      <c r="P45" s="78">
        <f t="shared" si="21"/>
        <v>68388960</v>
      </c>
      <c r="Q45" s="95">
        <f t="shared" si="22"/>
        <v>0.26650150258630023</v>
      </c>
      <c r="R45" s="77">
        <v>51557949</v>
      </c>
      <c r="S45" s="78">
        <v>12513554</v>
      </c>
      <c r="T45" s="78">
        <f t="shared" si="23"/>
        <v>64071503</v>
      </c>
      <c r="U45" s="95">
        <f t="shared" si="24"/>
        <v>0.26427519381771414</v>
      </c>
      <c r="V45" s="77">
        <v>0</v>
      </c>
      <c r="W45" s="78">
        <v>0</v>
      </c>
      <c r="X45" s="78">
        <f t="shared" si="25"/>
        <v>0</v>
      </c>
      <c r="Y45" s="95">
        <f t="shared" si="26"/>
        <v>0</v>
      </c>
      <c r="Z45" s="77">
        <f t="shared" si="27"/>
        <v>171278847</v>
      </c>
      <c r="AA45" s="78">
        <f t="shared" si="28"/>
        <v>25112059</v>
      </c>
      <c r="AB45" s="78">
        <f t="shared" si="29"/>
        <v>196390906</v>
      </c>
      <c r="AC45" s="95">
        <f t="shared" si="30"/>
        <v>0.81005193131159237</v>
      </c>
      <c r="AD45" s="77">
        <v>62158667</v>
      </c>
      <c r="AE45" s="78">
        <v>7015986</v>
      </c>
      <c r="AF45" s="78">
        <f t="shared" si="31"/>
        <v>69174653</v>
      </c>
      <c r="AG45" s="78">
        <v>278058067</v>
      </c>
      <c r="AH45" s="78">
        <v>288647728</v>
      </c>
      <c r="AI45" s="79">
        <v>234354486</v>
      </c>
      <c r="AJ45" s="114">
        <f t="shared" si="32"/>
        <v>0.81190483508673239</v>
      </c>
      <c r="AK45" s="115">
        <f t="shared" si="33"/>
        <v>-7.3771963843461519E-2</v>
      </c>
    </row>
    <row r="46" spans="1:37" x14ac:dyDescent="0.2">
      <c r="A46" s="55" t="s">
        <v>101</v>
      </c>
      <c r="B46" s="56" t="s">
        <v>307</v>
      </c>
      <c r="C46" s="57" t="s">
        <v>308</v>
      </c>
      <c r="D46" s="77">
        <v>506819461</v>
      </c>
      <c r="E46" s="78">
        <v>43760520</v>
      </c>
      <c r="F46" s="79">
        <f t="shared" si="17"/>
        <v>550579981</v>
      </c>
      <c r="G46" s="77">
        <v>653169489</v>
      </c>
      <c r="H46" s="78">
        <v>45506114</v>
      </c>
      <c r="I46" s="79">
        <f t="shared" si="18"/>
        <v>698675603</v>
      </c>
      <c r="J46" s="77">
        <v>156594532</v>
      </c>
      <c r="K46" s="78">
        <v>29436824</v>
      </c>
      <c r="L46" s="78">
        <f t="shared" si="19"/>
        <v>186031356</v>
      </c>
      <c r="M46" s="95">
        <f t="shared" si="20"/>
        <v>0.33788252827884785</v>
      </c>
      <c r="N46" s="77">
        <v>126993118</v>
      </c>
      <c r="O46" s="78">
        <v>5588328</v>
      </c>
      <c r="P46" s="78">
        <f t="shared" si="21"/>
        <v>132581446</v>
      </c>
      <c r="Q46" s="95">
        <f t="shared" si="22"/>
        <v>0.24080324489676641</v>
      </c>
      <c r="R46" s="77">
        <v>140471780</v>
      </c>
      <c r="S46" s="78">
        <v>1955801</v>
      </c>
      <c r="T46" s="78">
        <f t="shared" si="23"/>
        <v>142427581</v>
      </c>
      <c r="U46" s="95">
        <f t="shared" si="24"/>
        <v>0.20385366311409617</v>
      </c>
      <c r="V46" s="77">
        <v>0</v>
      </c>
      <c r="W46" s="78">
        <v>0</v>
      </c>
      <c r="X46" s="78">
        <f t="shared" si="25"/>
        <v>0</v>
      </c>
      <c r="Y46" s="95">
        <f t="shared" si="26"/>
        <v>0</v>
      </c>
      <c r="Z46" s="77">
        <f t="shared" si="27"/>
        <v>424059430</v>
      </c>
      <c r="AA46" s="78">
        <f t="shared" si="28"/>
        <v>36980953</v>
      </c>
      <c r="AB46" s="78">
        <f t="shared" si="29"/>
        <v>461040383</v>
      </c>
      <c r="AC46" s="95">
        <f t="shared" si="30"/>
        <v>0.65987760417047225</v>
      </c>
      <c r="AD46" s="77">
        <v>139540839</v>
      </c>
      <c r="AE46" s="78">
        <v>4586818</v>
      </c>
      <c r="AF46" s="78">
        <f t="shared" si="31"/>
        <v>144127657</v>
      </c>
      <c r="AG46" s="78">
        <v>468608031</v>
      </c>
      <c r="AH46" s="78">
        <v>593408165</v>
      </c>
      <c r="AI46" s="79">
        <v>411318225</v>
      </c>
      <c r="AJ46" s="114">
        <f t="shared" si="32"/>
        <v>0.69314554342203905</v>
      </c>
      <c r="AK46" s="115">
        <f t="shared" si="33"/>
        <v>-1.1795626428590333E-2</v>
      </c>
    </row>
    <row r="47" spans="1:37" x14ac:dyDescent="0.2">
      <c r="A47" s="55" t="s">
        <v>116</v>
      </c>
      <c r="B47" s="56" t="s">
        <v>309</v>
      </c>
      <c r="C47" s="57" t="s">
        <v>310</v>
      </c>
      <c r="D47" s="77">
        <v>767636300</v>
      </c>
      <c r="E47" s="78">
        <v>500594868</v>
      </c>
      <c r="F47" s="79">
        <f t="shared" si="17"/>
        <v>1268231168</v>
      </c>
      <c r="G47" s="77">
        <v>1024629881</v>
      </c>
      <c r="H47" s="78">
        <v>533953306</v>
      </c>
      <c r="I47" s="79">
        <f t="shared" si="18"/>
        <v>1558583187</v>
      </c>
      <c r="J47" s="77">
        <v>168955404</v>
      </c>
      <c r="K47" s="78">
        <v>216644164</v>
      </c>
      <c r="L47" s="78">
        <f t="shared" si="19"/>
        <v>385599568</v>
      </c>
      <c r="M47" s="95">
        <f t="shared" si="20"/>
        <v>0.30404517546126103</v>
      </c>
      <c r="N47" s="77">
        <v>270155721</v>
      </c>
      <c r="O47" s="78">
        <v>197721369</v>
      </c>
      <c r="P47" s="78">
        <f t="shared" si="21"/>
        <v>467877090</v>
      </c>
      <c r="Q47" s="95">
        <f t="shared" si="22"/>
        <v>0.36892098365461401</v>
      </c>
      <c r="R47" s="77">
        <v>228717933</v>
      </c>
      <c r="S47" s="78">
        <v>47664455</v>
      </c>
      <c r="T47" s="78">
        <f t="shared" si="23"/>
        <v>276382388</v>
      </c>
      <c r="U47" s="95">
        <f t="shared" si="24"/>
        <v>0.17732925024809729</v>
      </c>
      <c r="V47" s="77">
        <v>0</v>
      </c>
      <c r="W47" s="78">
        <v>0</v>
      </c>
      <c r="X47" s="78">
        <f t="shared" si="25"/>
        <v>0</v>
      </c>
      <c r="Y47" s="95">
        <f t="shared" si="26"/>
        <v>0</v>
      </c>
      <c r="Z47" s="77">
        <f t="shared" si="27"/>
        <v>667829058</v>
      </c>
      <c r="AA47" s="78">
        <f t="shared" si="28"/>
        <v>462029988</v>
      </c>
      <c r="AB47" s="78">
        <f t="shared" si="29"/>
        <v>1129859046</v>
      </c>
      <c r="AC47" s="95">
        <f t="shared" si="30"/>
        <v>0.72492700769779317</v>
      </c>
      <c r="AD47" s="77">
        <v>259161873</v>
      </c>
      <c r="AE47" s="78">
        <v>119599769</v>
      </c>
      <c r="AF47" s="78">
        <f t="shared" si="31"/>
        <v>378761642</v>
      </c>
      <c r="AG47" s="78">
        <v>1512526486</v>
      </c>
      <c r="AH47" s="78">
        <v>1699339118</v>
      </c>
      <c r="AI47" s="79">
        <v>1231703564</v>
      </c>
      <c r="AJ47" s="114">
        <f t="shared" si="32"/>
        <v>0.72481328238334597</v>
      </c>
      <c r="AK47" s="115">
        <f t="shared" si="33"/>
        <v>-0.27029995291867492</v>
      </c>
    </row>
    <row r="48" spans="1:37" ht="16.5" x14ac:dyDescent="0.3">
      <c r="A48" s="58" t="s">
        <v>0</v>
      </c>
      <c r="B48" s="59" t="s">
        <v>311</v>
      </c>
      <c r="C48" s="60" t="s">
        <v>0</v>
      </c>
      <c r="D48" s="80">
        <f>SUM(D42:D47)</f>
        <v>2939165533</v>
      </c>
      <c r="E48" s="81">
        <f>SUM(E42:E47)</f>
        <v>715721212</v>
      </c>
      <c r="F48" s="82">
        <f t="shared" si="17"/>
        <v>3654886745</v>
      </c>
      <c r="G48" s="80">
        <f>SUM(G42:G47)</f>
        <v>3460673996</v>
      </c>
      <c r="H48" s="81">
        <f>SUM(H42:H47)</f>
        <v>778204232</v>
      </c>
      <c r="I48" s="82">
        <f t="shared" si="18"/>
        <v>4238878228</v>
      </c>
      <c r="J48" s="80">
        <f>SUM(J42:J47)</f>
        <v>747699432</v>
      </c>
      <c r="K48" s="81">
        <f>SUM(K42:K47)</f>
        <v>293831614</v>
      </c>
      <c r="L48" s="81">
        <f t="shared" si="19"/>
        <v>1041531046</v>
      </c>
      <c r="M48" s="96">
        <f t="shared" si="20"/>
        <v>0.28496944465511748</v>
      </c>
      <c r="N48" s="80">
        <f>SUM(N42:N47)</f>
        <v>859777643</v>
      </c>
      <c r="O48" s="81">
        <f>SUM(O42:O47)</f>
        <v>247144622</v>
      </c>
      <c r="P48" s="81">
        <f t="shared" si="21"/>
        <v>1106922265</v>
      </c>
      <c r="Q48" s="96">
        <f t="shared" si="22"/>
        <v>0.30286089343652151</v>
      </c>
      <c r="R48" s="80">
        <f>SUM(R42:R47)</f>
        <v>778194315</v>
      </c>
      <c r="S48" s="81">
        <f>SUM(S42:S47)</f>
        <v>97193703</v>
      </c>
      <c r="T48" s="81">
        <f t="shared" si="23"/>
        <v>875388018</v>
      </c>
      <c r="U48" s="96">
        <f t="shared" si="24"/>
        <v>0.20651407540268693</v>
      </c>
      <c r="V48" s="80">
        <f>SUM(V42:V47)</f>
        <v>0</v>
      </c>
      <c r="W48" s="81">
        <f>SUM(W42:W47)</f>
        <v>0</v>
      </c>
      <c r="X48" s="81">
        <f t="shared" si="25"/>
        <v>0</v>
      </c>
      <c r="Y48" s="96">
        <f t="shared" si="26"/>
        <v>0</v>
      </c>
      <c r="Z48" s="80">
        <f t="shared" si="27"/>
        <v>2385671390</v>
      </c>
      <c r="AA48" s="81">
        <f t="shared" si="28"/>
        <v>638169939</v>
      </c>
      <c r="AB48" s="81">
        <f t="shared" si="29"/>
        <v>3023841329</v>
      </c>
      <c r="AC48" s="96">
        <f t="shared" si="30"/>
        <v>0.71335885730945325</v>
      </c>
      <c r="AD48" s="80">
        <f>SUM(AD42:AD47)</f>
        <v>795133703</v>
      </c>
      <c r="AE48" s="81">
        <f>SUM(AE42:AE47)</f>
        <v>188335444</v>
      </c>
      <c r="AF48" s="81">
        <f t="shared" si="31"/>
        <v>983469147</v>
      </c>
      <c r="AG48" s="81">
        <f>SUM(AG42:AG47)</f>
        <v>3648615472</v>
      </c>
      <c r="AH48" s="81">
        <f>SUM(AH42:AH47)</f>
        <v>4056472688</v>
      </c>
      <c r="AI48" s="82">
        <f>SUM(AI42:AI47)</f>
        <v>2988892288</v>
      </c>
      <c r="AJ48" s="116">
        <f t="shared" si="32"/>
        <v>0.73682051326065778</v>
      </c>
      <c r="AK48" s="117">
        <f t="shared" si="33"/>
        <v>-0.10989783393784491</v>
      </c>
    </row>
    <row r="49" spans="1:37" x14ac:dyDescent="0.2">
      <c r="A49" s="55" t="s">
        <v>101</v>
      </c>
      <c r="B49" s="56" t="s">
        <v>312</v>
      </c>
      <c r="C49" s="57" t="s">
        <v>313</v>
      </c>
      <c r="D49" s="77">
        <v>290503616</v>
      </c>
      <c r="E49" s="78">
        <v>41545845</v>
      </c>
      <c r="F49" s="79">
        <f t="shared" si="17"/>
        <v>332049461</v>
      </c>
      <c r="G49" s="77">
        <v>311259062</v>
      </c>
      <c r="H49" s="78">
        <v>63418425</v>
      </c>
      <c r="I49" s="79">
        <f t="shared" si="18"/>
        <v>374677487</v>
      </c>
      <c r="J49" s="77">
        <v>62590243</v>
      </c>
      <c r="K49" s="78">
        <v>6448207</v>
      </c>
      <c r="L49" s="78">
        <f t="shared" si="19"/>
        <v>69038450</v>
      </c>
      <c r="M49" s="95">
        <f t="shared" si="20"/>
        <v>0.20791616342964039</v>
      </c>
      <c r="N49" s="77">
        <v>57091010</v>
      </c>
      <c r="O49" s="78">
        <v>7830310</v>
      </c>
      <c r="P49" s="78">
        <f t="shared" si="21"/>
        <v>64921320</v>
      </c>
      <c r="Q49" s="95">
        <f t="shared" si="22"/>
        <v>0.19551701666517687</v>
      </c>
      <c r="R49" s="77">
        <v>74268661</v>
      </c>
      <c r="S49" s="78">
        <v>8767825</v>
      </c>
      <c r="T49" s="78">
        <f t="shared" si="23"/>
        <v>83036486</v>
      </c>
      <c r="U49" s="95">
        <f t="shared" si="24"/>
        <v>0.22162123127509928</v>
      </c>
      <c r="V49" s="77">
        <v>0</v>
      </c>
      <c r="W49" s="78">
        <v>0</v>
      </c>
      <c r="X49" s="78">
        <f t="shared" si="25"/>
        <v>0</v>
      </c>
      <c r="Y49" s="95">
        <f t="shared" si="26"/>
        <v>0</v>
      </c>
      <c r="Z49" s="77">
        <f t="shared" si="27"/>
        <v>193949914</v>
      </c>
      <c r="AA49" s="78">
        <f t="shared" si="28"/>
        <v>23046342</v>
      </c>
      <c r="AB49" s="78">
        <f t="shared" si="29"/>
        <v>216996256</v>
      </c>
      <c r="AC49" s="95">
        <f t="shared" si="30"/>
        <v>0.57915477585126429</v>
      </c>
      <c r="AD49" s="77">
        <v>51211778</v>
      </c>
      <c r="AE49" s="78">
        <v>8239781</v>
      </c>
      <c r="AF49" s="78">
        <f t="shared" si="31"/>
        <v>59451559</v>
      </c>
      <c r="AG49" s="78">
        <v>304273040</v>
      </c>
      <c r="AH49" s="78">
        <v>343799439</v>
      </c>
      <c r="AI49" s="79">
        <v>173667078</v>
      </c>
      <c r="AJ49" s="114">
        <f t="shared" si="32"/>
        <v>0.50514066720161233</v>
      </c>
      <c r="AK49" s="115">
        <f t="shared" si="33"/>
        <v>0.39670830162754855</v>
      </c>
    </row>
    <row r="50" spans="1:37" x14ac:dyDescent="0.2">
      <c r="A50" s="55" t="s">
        <v>101</v>
      </c>
      <c r="B50" s="56" t="s">
        <v>314</v>
      </c>
      <c r="C50" s="57" t="s">
        <v>315</v>
      </c>
      <c r="D50" s="77">
        <v>330314129</v>
      </c>
      <c r="E50" s="78">
        <v>74779341</v>
      </c>
      <c r="F50" s="79">
        <f t="shared" si="17"/>
        <v>405093470</v>
      </c>
      <c r="G50" s="77">
        <v>377341519</v>
      </c>
      <c r="H50" s="78">
        <v>85831785</v>
      </c>
      <c r="I50" s="79">
        <f t="shared" si="18"/>
        <v>463173304</v>
      </c>
      <c r="J50" s="77">
        <v>88337219</v>
      </c>
      <c r="K50" s="78">
        <v>-231581181</v>
      </c>
      <c r="L50" s="78">
        <f t="shared" si="19"/>
        <v>-143243962</v>
      </c>
      <c r="M50" s="95">
        <f t="shared" si="20"/>
        <v>-0.35360718601561264</v>
      </c>
      <c r="N50" s="77">
        <v>120446263</v>
      </c>
      <c r="O50" s="78">
        <v>285855145</v>
      </c>
      <c r="P50" s="78">
        <f t="shared" si="21"/>
        <v>406301408</v>
      </c>
      <c r="Q50" s="95">
        <f t="shared" si="22"/>
        <v>1.0029818747757153</v>
      </c>
      <c r="R50" s="77">
        <v>75234521</v>
      </c>
      <c r="S50" s="78">
        <v>13176500</v>
      </c>
      <c r="T50" s="78">
        <f t="shared" si="23"/>
        <v>88411021</v>
      </c>
      <c r="U50" s="95">
        <f t="shared" si="24"/>
        <v>0.19088108109097757</v>
      </c>
      <c r="V50" s="77">
        <v>0</v>
      </c>
      <c r="W50" s="78">
        <v>0</v>
      </c>
      <c r="X50" s="78">
        <f t="shared" si="25"/>
        <v>0</v>
      </c>
      <c r="Y50" s="95">
        <f t="shared" si="26"/>
        <v>0</v>
      </c>
      <c r="Z50" s="77">
        <f t="shared" si="27"/>
        <v>284018003</v>
      </c>
      <c r="AA50" s="78">
        <f t="shared" si="28"/>
        <v>67450464</v>
      </c>
      <c r="AB50" s="78">
        <f t="shared" si="29"/>
        <v>351468467</v>
      </c>
      <c r="AC50" s="95">
        <f t="shared" si="30"/>
        <v>0.75882712575334432</v>
      </c>
      <c r="AD50" s="77">
        <v>93956225</v>
      </c>
      <c r="AE50" s="78">
        <v>10791357</v>
      </c>
      <c r="AF50" s="78">
        <f t="shared" si="31"/>
        <v>104747582</v>
      </c>
      <c r="AG50" s="78">
        <v>355377459</v>
      </c>
      <c r="AH50" s="78">
        <v>430893555</v>
      </c>
      <c r="AI50" s="79">
        <v>334930466</v>
      </c>
      <c r="AJ50" s="114">
        <f t="shared" si="32"/>
        <v>0.77729281887263313</v>
      </c>
      <c r="AK50" s="115">
        <f t="shared" si="33"/>
        <v>-0.15596122304761173</v>
      </c>
    </row>
    <row r="51" spans="1:37" x14ac:dyDescent="0.2">
      <c r="A51" s="55" t="s">
        <v>101</v>
      </c>
      <c r="B51" s="56" t="s">
        <v>316</v>
      </c>
      <c r="C51" s="57" t="s">
        <v>317</v>
      </c>
      <c r="D51" s="77">
        <v>308633103</v>
      </c>
      <c r="E51" s="78">
        <v>54761792</v>
      </c>
      <c r="F51" s="79">
        <f t="shared" si="17"/>
        <v>363394895</v>
      </c>
      <c r="G51" s="77">
        <v>303726449</v>
      </c>
      <c r="H51" s="78">
        <v>44633573</v>
      </c>
      <c r="I51" s="79">
        <f t="shared" si="18"/>
        <v>348360022</v>
      </c>
      <c r="J51" s="77">
        <v>49659460</v>
      </c>
      <c r="K51" s="78">
        <v>2159820</v>
      </c>
      <c r="L51" s="78">
        <f t="shared" si="19"/>
        <v>51819280</v>
      </c>
      <c r="M51" s="95">
        <f t="shared" si="20"/>
        <v>0.14259771040537045</v>
      </c>
      <c r="N51" s="77">
        <v>79948845</v>
      </c>
      <c r="O51" s="78">
        <v>10050377</v>
      </c>
      <c r="P51" s="78">
        <f t="shared" si="21"/>
        <v>89999222</v>
      </c>
      <c r="Q51" s="95">
        <f t="shared" si="22"/>
        <v>0.24766231787598447</v>
      </c>
      <c r="R51" s="77">
        <v>57605263</v>
      </c>
      <c r="S51" s="78">
        <v>2720692</v>
      </c>
      <c r="T51" s="78">
        <f t="shared" si="23"/>
        <v>60325955</v>
      </c>
      <c r="U51" s="95">
        <f t="shared" si="24"/>
        <v>0.17317129173909629</v>
      </c>
      <c r="V51" s="77">
        <v>0</v>
      </c>
      <c r="W51" s="78">
        <v>0</v>
      </c>
      <c r="X51" s="78">
        <f t="shared" si="25"/>
        <v>0</v>
      </c>
      <c r="Y51" s="95">
        <f t="shared" si="26"/>
        <v>0</v>
      </c>
      <c r="Z51" s="77">
        <f t="shared" si="27"/>
        <v>187213568</v>
      </c>
      <c r="AA51" s="78">
        <f t="shared" si="28"/>
        <v>14930889</v>
      </c>
      <c r="AB51" s="78">
        <f t="shared" si="29"/>
        <v>202144457</v>
      </c>
      <c r="AC51" s="95">
        <f t="shared" si="30"/>
        <v>0.58027455572958941</v>
      </c>
      <c r="AD51" s="77">
        <v>58246500</v>
      </c>
      <c r="AE51" s="78">
        <v>1205366</v>
      </c>
      <c r="AF51" s="78">
        <f t="shared" si="31"/>
        <v>59451866</v>
      </c>
      <c r="AG51" s="78">
        <v>338938358</v>
      </c>
      <c r="AH51" s="78">
        <v>341733506</v>
      </c>
      <c r="AI51" s="79">
        <v>206094793</v>
      </c>
      <c r="AJ51" s="114">
        <f t="shared" si="32"/>
        <v>0.60308629204184616</v>
      </c>
      <c r="AK51" s="115">
        <f t="shared" si="33"/>
        <v>1.4702465352391059E-2</v>
      </c>
    </row>
    <row r="52" spans="1:37" x14ac:dyDescent="0.2">
      <c r="A52" s="55" t="s">
        <v>101</v>
      </c>
      <c r="B52" s="56" t="s">
        <v>318</v>
      </c>
      <c r="C52" s="57" t="s">
        <v>319</v>
      </c>
      <c r="D52" s="77">
        <v>236715673</v>
      </c>
      <c r="E52" s="78">
        <v>29979737</v>
      </c>
      <c r="F52" s="79">
        <f t="shared" si="17"/>
        <v>266695410</v>
      </c>
      <c r="G52" s="77">
        <v>243938804</v>
      </c>
      <c r="H52" s="78">
        <v>29838435</v>
      </c>
      <c r="I52" s="79">
        <f t="shared" si="18"/>
        <v>273777239</v>
      </c>
      <c r="J52" s="77">
        <v>47124901</v>
      </c>
      <c r="K52" s="78">
        <v>5461406</v>
      </c>
      <c r="L52" s="78">
        <f t="shared" si="19"/>
        <v>52586307</v>
      </c>
      <c r="M52" s="95">
        <f t="shared" si="20"/>
        <v>0.19717739799121403</v>
      </c>
      <c r="N52" s="77">
        <v>59473728</v>
      </c>
      <c r="O52" s="78">
        <v>9421635</v>
      </c>
      <c r="P52" s="78">
        <f t="shared" si="21"/>
        <v>68895363</v>
      </c>
      <c r="Q52" s="95">
        <f t="shared" si="22"/>
        <v>0.25832976653029011</v>
      </c>
      <c r="R52" s="77">
        <v>44294399</v>
      </c>
      <c r="S52" s="78">
        <v>6369211</v>
      </c>
      <c r="T52" s="78">
        <f t="shared" si="23"/>
        <v>50663610</v>
      </c>
      <c r="U52" s="95">
        <f t="shared" si="24"/>
        <v>0.18505413446732874</v>
      </c>
      <c r="V52" s="77">
        <v>0</v>
      </c>
      <c r="W52" s="78">
        <v>0</v>
      </c>
      <c r="X52" s="78">
        <f t="shared" si="25"/>
        <v>0</v>
      </c>
      <c r="Y52" s="95">
        <f t="shared" si="26"/>
        <v>0</v>
      </c>
      <c r="Z52" s="77">
        <f t="shared" si="27"/>
        <v>150893028</v>
      </c>
      <c r="AA52" s="78">
        <f t="shared" si="28"/>
        <v>21252252</v>
      </c>
      <c r="AB52" s="78">
        <f t="shared" si="29"/>
        <v>172145280</v>
      </c>
      <c r="AC52" s="95">
        <f t="shared" si="30"/>
        <v>0.62877863999497785</v>
      </c>
      <c r="AD52" s="77">
        <v>40753071</v>
      </c>
      <c r="AE52" s="78">
        <v>9575299</v>
      </c>
      <c r="AF52" s="78">
        <f t="shared" si="31"/>
        <v>50328370</v>
      </c>
      <c r="AG52" s="78">
        <v>247135785</v>
      </c>
      <c r="AH52" s="78">
        <v>253633438</v>
      </c>
      <c r="AI52" s="79">
        <v>162621263</v>
      </c>
      <c r="AJ52" s="114">
        <f t="shared" si="32"/>
        <v>0.64116649713986051</v>
      </c>
      <c r="AK52" s="115">
        <f t="shared" si="33"/>
        <v>6.6610541926948041E-3</v>
      </c>
    </row>
    <row r="53" spans="1:37" x14ac:dyDescent="0.2">
      <c r="A53" s="55" t="s">
        <v>116</v>
      </c>
      <c r="B53" s="56" t="s">
        <v>320</v>
      </c>
      <c r="C53" s="57" t="s">
        <v>321</v>
      </c>
      <c r="D53" s="77">
        <v>729638343</v>
      </c>
      <c r="E53" s="78">
        <v>214806173</v>
      </c>
      <c r="F53" s="79">
        <f t="shared" si="17"/>
        <v>944444516</v>
      </c>
      <c r="G53" s="77">
        <v>728077807</v>
      </c>
      <c r="H53" s="78">
        <v>204608297</v>
      </c>
      <c r="I53" s="79">
        <f t="shared" si="18"/>
        <v>932686104</v>
      </c>
      <c r="J53" s="77">
        <v>206110406</v>
      </c>
      <c r="K53" s="78">
        <v>47326578</v>
      </c>
      <c r="L53" s="78">
        <f t="shared" si="19"/>
        <v>253436984</v>
      </c>
      <c r="M53" s="95">
        <f t="shared" si="20"/>
        <v>0.26834502155127132</v>
      </c>
      <c r="N53" s="77">
        <v>271812925</v>
      </c>
      <c r="O53" s="78">
        <v>49897907</v>
      </c>
      <c r="P53" s="78">
        <f t="shared" si="21"/>
        <v>321710832</v>
      </c>
      <c r="Q53" s="95">
        <f t="shared" si="22"/>
        <v>0.34063497278012678</v>
      </c>
      <c r="R53" s="77">
        <v>189758068</v>
      </c>
      <c r="S53" s="78">
        <v>15183468</v>
      </c>
      <c r="T53" s="78">
        <f t="shared" si="23"/>
        <v>204941536</v>
      </c>
      <c r="U53" s="95">
        <f t="shared" si="24"/>
        <v>0.21973259290673425</v>
      </c>
      <c r="V53" s="77">
        <v>0</v>
      </c>
      <c r="W53" s="78">
        <v>0</v>
      </c>
      <c r="X53" s="78">
        <f t="shared" si="25"/>
        <v>0</v>
      </c>
      <c r="Y53" s="95">
        <f t="shared" si="26"/>
        <v>0</v>
      </c>
      <c r="Z53" s="77">
        <f t="shared" si="27"/>
        <v>667681399</v>
      </c>
      <c r="AA53" s="78">
        <f t="shared" si="28"/>
        <v>112407953</v>
      </c>
      <c r="AB53" s="78">
        <f t="shared" si="29"/>
        <v>780089352</v>
      </c>
      <c r="AC53" s="95">
        <f t="shared" si="30"/>
        <v>0.83639002302536714</v>
      </c>
      <c r="AD53" s="77">
        <v>266764954</v>
      </c>
      <c r="AE53" s="78">
        <v>66041680</v>
      </c>
      <c r="AF53" s="78">
        <f t="shared" si="31"/>
        <v>332806634</v>
      </c>
      <c r="AG53" s="78">
        <v>908807410</v>
      </c>
      <c r="AH53" s="78">
        <v>911885302</v>
      </c>
      <c r="AI53" s="79">
        <v>720787823</v>
      </c>
      <c r="AJ53" s="114">
        <f t="shared" si="32"/>
        <v>0.79043693479774935</v>
      </c>
      <c r="AK53" s="115">
        <f t="shared" si="33"/>
        <v>-0.38420237139864222</v>
      </c>
    </row>
    <row r="54" spans="1:37" ht="16.5" x14ac:dyDescent="0.3">
      <c r="A54" s="58" t="s">
        <v>0</v>
      </c>
      <c r="B54" s="59" t="s">
        <v>322</v>
      </c>
      <c r="C54" s="60" t="s">
        <v>0</v>
      </c>
      <c r="D54" s="80">
        <f>SUM(D49:D53)</f>
        <v>1895804864</v>
      </c>
      <c r="E54" s="81">
        <f>SUM(E49:E53)</f>
        <v>415872888</v>
      </c>
      <c r="F54" s="82">
        <f t="shared" si="17"/>
        <v>2311677752</v>
      </c>
      <c r="G54" s="80">
        <f>SUM(G49:G53)</f>
        <v>1964343641</v>
      </c>
      <c r="H54" s="81">
        <f>SUM(H49:H53)</f>
        <v>428330515</v>
      </c>
      <c r="I54" s="82">
        <f t="shared" si="18"/>
        <v>2392674156</v>
      </c>
      <c r="J54" s="80">
        <f>SUM(J49:J53)</f>
        <v>453822229</v>
      </c>
      <c r="K54" s="81">
        <f>SUM(K49:K53)</f>
        <v>-170185170</v>
      </c>
      <c r="L54" s="81">
        <f t="shared" si="19"/>
        <v>283637059</v>
      </c>
      <c r="M54" s="96">
        <f t="shared" si="20"/>
        <v>0.12269749049347602</v>
      </c>
      <c r="N54" s="80">
        <f>SUM(N49:N53)</f>
        <v>588772771</v>
      </c>
      <c r="O54" s="81">
        <f>SUM(O49:O53)</f>
        <v>363055374</v>
      </c>
      <c r="P54" s="81">
        <f t="shared" si="21"/>
        <v>951828145</v>
      </c>
      <c r="Q54" s="96">
        <f t="shared" si="22"/>
        <v>0.41174776379471772</v>
      </c>
      <c r="R54" s="80">
        <f>SUM(R49:R53)</f>
        <v>441160912</v>
      </c>
      <c r="S54" s="81">
        <f>SUM(S49:S53)</f>
        <v>46217696</v>
      </c>
      <c r="T54" s="81">
        <f t="shared" si="23"/>
        <v>487378608</v>
      </c>
      <c r="U54" s="96">
        <f t="shared" si="24"/>
        <v>0.20369618937782349</v>
      </c>
      <c r="V54" s="80">
        <f>SUM(V49:V53)</f>
        <v>0</v>
      </c>
      <c r="W54" s="81">
        <f>SUM(W49:W53)</f>
        <v>0</v>
      </c>
      <c r="X54" s="81">
        <f t="shared" si="25"/>
        <v>0</v>
      </c>
      <c r="Y54" s="96">
        <f t="shared" si="26"/>
        <v>0</v>
      </c>
      <c r="Z54" s="80">
        <f t="shared" si="27"/>
        <v>1483755912</v>
      </c>
      <c r="AA54" s="81">
        <f t="shared" si="28"/>
        <v>239087900</v>
      </c>
      <c r="AB54" s="81">
        <f t="shared" si="29"/>
        <v>1722843812</v>
      </c>
      <c r="AC54" s="96">
        <f t="shared" si="30"/>
        <v>0.72004949260629703</v>
      </c>
      <c r="AD54" s="80">
        <f>SUM(AD49:AD53)</f>
        <v>510932528</v>
      </c>
      <c r="AE54" s="81">
        <f>SUM(AE49:AE53)</f>
        <v>95853483</v>
      </c>
      <c r="AF54" s="81">
        <f t="shared" si="31"/>
        <v>606786011</v>
      </c>
      <c r="AG54" s="81">
        <f>SUM(AG49:AG53)</f>
        <v>2154532052</v>
      </c>
      <c r="AH54" s="81">
        <f>SUM(AH49:AH53)</f>
        <v>2281945240</v>
      </c>
      <c r="AI54" s="82">
        <f>SUM(AI49:AI53)</f>
        <v>1598101423</v>
      </c>
      <c r="AJ54" s="116">
        <f t="shared" si="32"/>
        <v>0.70032417736720098</v>
      </c>
      <c r="AK54" s="117">
        <f t="shared" si="33"/>
        <v>-0.1967866774041368</v>
      </c>
    </row>
    <row r="55" spans="1:37" x14ac:dyDescent="0.2">
      <c r="A55" s="55" t="s">
        <v>101</v>
      </c>
      <c r="B55" s="56" t="s">
        <v>323</v>
      </c>
      <c r="C55" s="57" t="s">
        <v>324</v>
      </c>
      <c r="D55" s="77">
        <v>245802254</v>
      </c>
      <c r="E55" s="78">
        <v>42895130</v>
      </c>
      <c r="F55" s="79">
        <f t="shared" si="17"/>
        <v>288697384</v>
      </c>
      <c r="G55" s="77">
        <v>260978013</v>
      </c>
      <c r="H55" s="78">
        <v>39425076</v>
      </c>
      <c r="I55" s="79">
        <f t="shared" si="18"/>
        <v>300403089</v>
      </c>
      <c r="J55" s="77">
        <v>43969421</v>
      </c>
      <c r="K55" s="78">
        <v>11720684</v>
      </c>
      <c r="L55" s="78">
        <f t="shared" si="19"/>
        <v>55690105</v>
      </c>
      <c r="M55" s="95">
        <f t="shared" si="20"/>
        <v>0.19290131496307567</v>
      </c>
      <c r="N55" s="77">
        <v>72505137</v>
      </c>
      <c r="O55" s="78">
        <v>22078000</v>
      </c>
      <c r="P55" s="78">
        <f t="shared" si="21"/>
        <v>94583137</v>
      </c>
      <c r="Q55" s="95">
        <f t="shared" si="22"/>
        <v>0.32762034657023426</v>
      </c>
      <c r="R55" s="77">
        <v>64185637</v>
      </c>
      <c r="S55" s="78">
        <v>-4346974</v>
      </c>
      <c r="T55" s="78">
        <f t="shared" si="23"/>
        <v>59838663</v>
      </c>
      <c r="U55" s="95">
        <f t="shared" si="24"/>
        <v>0.19919456620500997</v>
      </c>
      <c r="V55" s="77">
        <v>0</v>
      </c>
      <c r="W55" s="78">
        <v>0</v>
      </c>
      <c r="X55" s="78">
        <f t="shared" si="25"/>
        <v>0</v>
      </c>
      <c r="Y55" s="95">
        <f t="shared" si="26"/>
        <v>0</v>
      </c>
      <c r="Z55" s="77">
        <f t="shared" si="27"/>
        <v>180660195</v>
      </c>
      <c r="AA55" s="78">
        <f t="shared" si="28"/>
        <v>29451710</v>
      </c>
      <c r="AB55" s="78">
        <f t="shared" si="29"/>
        <v>210111905</v>
      </c>
      <c r="AC55" s="95">
        <f t="shared" si="30"/>
        <v>0.69943323718618622</v>
      </c>
      <c r="AD55" s="77">
        <v>76415279</v>
      </c>
      <c r="AE55" s="78">
        <v>3090640</v>
      </c>
      <c r="AF55" s="78">
        <f t="shared" si="31"/>
        <v>79505919</v>
      </c>
      <c r="AG55" s="78">
        <v>262556959</v>
      </c>
      <c r="AH55" s="78">
        <v>268785048</v>
      </c>
      <c r="AI55" s="79">
        <v>222719015</v>
      </c>
      <c r="AJ55" s="114">
        <f t="shared" si="32"/>
        <v>0.82861385578263269</v>
      </c>
      <c r="AK55" s="115">
        <f t="shared" si="33"/>
        <v>-0.2473684506432785</v>
      </c>
    </row>
    <row r="56" spans="1:37" x14ac:dyDescent="0.2">
      <c r="A56" s="55" t="s">
        <v>101</v>
      </c>
      <c r="B56" s="56" t="s">
        <v>71</v>
      </c>
      <c r="C56" s="57" t="s">
        <v>72</v>
      </c>
      <c r="D56" s="77">
        <v>5589918300</v>
      </c>
      <c r="E56" s="78">
        <v>610994000</v>
      </c>
      <c r="F56" s="79">
        <f t="shared" si="17"/>
        <v>6200912300</v>
      </c>
      <c r="G56" s="77">
        <v>5623917191</v>
      </c>
      <c r="H56" s="78">
        <v>627805206</v>
      </c>
      <c r="I56" s="79">
        <f t="shared" si="18"/>
        <v>6251722397</v>
      </c>
      <c r="J56" s="77">
        <v>1501903638</v>
      </c>
      <c r="K56" s="78">
        <v>137066154</v>
      </c>
      <c r="L56" s="78">
        <f t="shared" si="19"/>
        <v>1638969792</v>
      </c>
      <c r="M56" s="95">
        <f t="shared" si="20"/>
        <v>0.26431107435594597</v>
      </c>
      <c r="N56" s="77">
        <v>1375947066</v>
      </c>
      <c r="O56" s="78">
        <v>142916798</v>
      </c>
      <c r="P56" s="78">
        <f t="shared" si="21"/>
        <v>1518863864</v>
      </c>
      <c r="Q56" s="95">
        <f t="shared" si="22"/>
        <v>0.24494200055046739</v>
      </c>
      <c r="R56" s="77">
        <v>1276348746</v>
      </c>
      <c r="S56" s="78">
        <v>92546498</v>
      </c>
      <c r="T56" s="78">
        <f t="shared" si="23"/>
        <v>1368895244</v>
      </c>
      <c r="U56" s="95">
        <f t="shared" si="24"/>
        <v>0.21896289647424022</v>
      </c>
      <c r="V56" s="77">
        <v>0</v>
      </c>
      <c r="W56" s="78">
        <v>0</v>
      </c>
      <c r="X56" s="78">
        <f t="shared" si="25"/>
        <v>0</v>
      </c>
      <c r="Y56" s="95">
        <f t="shared" si="26"/>
        <v>0</v>
      </c>
      <c r="Z56" s="77">
        <f t="shared" si="27"/>
        <v>4154199450</v>
      </c>
      <c r="AA56" s="78">
        <f t="shared" si="28"/>
        <v>372529450</v>
      </c>
      <c r="AB56" s="78">
        <f t="shared" si="29"/>
        <v>4526728900</v>
      </c>
      <c r="AC56" s="95">
        <f t="shared" si="30"/>
        <v>0.72407708028946249</v>
      </c>
      <c r="AD56" s="77">
        <v>1244644217</v>
      </c>
      <c r="AE56" s="78">
        <v>183314195</v>
      </c>
      <c r="AF56" s="78">
        <f t="shared" si="31"/>
        <v>1427958412</v>
      </c>
      <c r="AG56" s="78">
        <v>5739964700</v>
      </c>
      <c r="AH56" s="78">
        <v>6103433700</v>
      </c>
      <c r="AI56" s="79">
        <v>4452319896</v>
      </c>
      <c r="AJ56" s="114">
        <f t="shared" si="32"/>
        <v>0.7294778832446398</v>
      </c>
      <c r="AK56" s="115">
        <f t="shared" si="33"/>
        <v>-4.1361966499623759E-2</v>
      </c>
    </row>
    <row r="57" spans="1:37" x14ac:dyDescent="0.2">
      <c r="A57" s="55" t="s">
        <v>101</v>
      </c>
      <c r="B57" s="56" t="s">
        <v>325</v>
      </c>
      <c r="C57" s="57" t="s">
        <v>326</v>
      </c>
      <c r="D57" s="77">
        <v>540895120</v>
      </c>
      <c r="E57" s="78">
        <v>66089900</v>
      </c>
      <c r="F57" s="79">
        <f t="shared" si="17"/>
        <v>606985020</v>
      </c>
      <c r="G57" s="77">
        <v>587400395</v>
      </c>
      <c r="H57" s="78">
        <v>75958460</v>
      </c>
      <c r="I57" s="79">
        <f t="shared" si="18"/>
        <v>663358855</v>
      </c>
      <c r="J57" s="77">
        <v>125962366</v>
      </c>
      <c r="K57" s="78">
        <v>17012915</v>
      </c>
      <c r="L57" s="78">
        <f t="shared" si="19"/>
        <v>142975281</v>
      </c>
      <c r="M57" s="95">
        <f t="shared" si="20"/>
        <v>0.23554993334102381</v>
      </c>
      <c r="N57" s="77">
        <v>124249271</v>
      </c>
      <c r="O57" s="78">
        <v>16521230</v>
      </c>
      <c r="P57" s="78">
        <f t="shared" si="21"/>
        <v>140770501</v>
      </c>
      <c r="Q57" s="95">
        <f t="shared" si="22"/>
        <v>0.23191758669760912</v>
      </c>
      <c r="R57" s="77">
        <v>137959505</v>
      </c>
      <c r="S57" s="78">
        <v>11938441</v>
      </c>
      <c r="T57" s="78">
        <f t="shared" si="23"/>
        <v>149897946</v>
      </c>
      <c r="U57" s="95">
        <f t="shared" si="24"/>
        <v>0.22596810892047262</v>
      </c>
      <c r="V57" s="77">
        <v>0</v>
      </c>
      <c r="W57" s="78">
        <v>0</v>
      </c>
      <c r="X57" s="78">
        <f t="shared" si="25"/>
        <v>0</v>
      </c>
      <c r="Y57" s="95">
        <f t="shared" si="26"/>
        <v>0</v>
      </c>
      <c r="Z57" s="77">
        <f t="shared" si="27"/>
        <v>388171142</v>
      </c>
      <c r="AA57" s="78">
        <f t="shared" si="28"/>
        <v>45472586</v>
      </c>
      <c r="AB57" s="78">
        <f t="shared" si="29"/>
        <v>433643728</v>
      </c>
      <c r="AC57" s="95">
        <f t="shared" si="30"/>
        <v>0.65370911194062531</v>
      </c>
      <c r="AD57" s="77">
        <v>108789617</v>
      </c>
      <c r="AE57" s="78">
        <v>17896136</v>
      </c>
      <c r="AF57" s="78">
        <f t="shared" si="31"/>
        <v>126685753</v>
      </c>
      <c r="AG57" s="78">
        <v>631217660</v>
      </c>
      <c r="AH57" s="78">
        <v>645600690</v>
      </c>
      <c r="AI57" s="79">
        <v>438331581</v>
      </c>
      <c r="AJ57" s="114">
        <f t="shared" si="32"/>
        <v>0.67895153736592195</v>
      </c>
      <c r="AK57" s="115">
        <f t="shared" si="33"/>
        <v>0.18322654639784153</v>
      </c>
    </row>
    <row r="58" spans="1:37" x14ac:dyDescent="0.2">
      <c r="A58" s="55" t="s">
        <v>101</v>
      </c>
      <c r="B58" s="56" t="s">
        <v>327</v>
      </c>
      <c r="C58" s="57" t="s">
        <v>328</v>
      </c>
      <c r="D58" s="77">
        <v>187369772</v>
      </c>
      <c r="E58" s="78">
        <v>30720004</v>
      </c>
      <c r="F58" s="79">
        <f t="shared" si="17"/>
        <v>218089776</v>
      </c>
      <c r="G58" s="77">
        <v>199301498</v>
      </c>
      <c r="H58" s="78">
        <v>25873034</v>
      </c>
      <c r="I58" s="79">
        <f t="shared" si="18"/>
        <v>225174532</v>
      </c>
      <c r="J58" s="77">
        <v>56706688</v>
      </c>
      <c r="K58" s="78">
        <v>9841581</v>
      </c>
      <c r="L58" s="78">
        <f t="shared" si="19"/>
        <v>66548269</v>
      </c>
      <c r="M58" s="95">
        <f t="shared" si="20"/>
        <v>0.30514162662994343</v>
      </c>
      <c r="N58" s="77">
        <v>66627349</v>
      </c>
      <c r="O58" s="78">
        <v>5918303</v>
      </c>
      <c r="P58" s="78">
        <f t="shared" si="21"/>
        <v>72545652</v>
      </c>
      <c r="Q58" s="95">
        <f t="shared" si="22"/>
        <v>0.33264123303056625</v>
      </c>
      <c r="R58" s="77">
        <v>42558789</v>
      </c>
      <c r="S58" s="78">
        <v>9135543</v>
      </c>
      <c r="T58" s="78">
        <f t="shared" si="23"/>
        <v>51694332</v>
      </c>
      <c r="U58" s="95">
        <f t="shared" si="24"/>
        <v>0.22957450623234779</v>
      </c>
      <c r="V58" s="77">
        <v>0</v>
      </c>
      <c r="W58" s="78">
        <v>0</v>
      </c>
      <c r="X58" s="78">
        <f t="shared" si="25"/>
        <v>0</v>
      </c>
      <c r="Y58" s="95">
        <f t="shared" si="26"/>
        <v>0</v>
      </c>
      <c r="Z58" s="77">
        <f t="shared" si="27"/>
        <v>165892826</v>
      </c>
      <c r="AA58" s="78">
        <f t="shared" si="28"/>
        <v>24895427</v>
      </c>
      <c r="AB58" s="78">
        <f t="shared" si="29"/>
        <v>190788253</v>
      </c>
      <c r="AC58" s="95">
        <f t="shared" si="30"/>
        <v>0.84729054971456541</v>
      </c>
      <c r="AD58" s="77">
        <v>41387394</v>
      </c>
      <c r="AE58" s="78">
        <v>1579738</v>
      </c>
      <c r="AF58" s="78">
        <f t="shared" si="31"/>
        <v>42967132</v>
      </c>
      <c r="AG58" s="78">
        <v>212614545</v>
      </c>
      <c r="AH58" s="78">
        <v>211622903</v>
      </c>
      <c r="AI58" s="79">
        <v>167802493</v>
      </c>
      <c r="AJ58" s="114">
        <f t="shared" si="32"/>
        <v>0.79293162801003636</v>
      </c>
      <c r="AK58" s="115">
        <f t="shared" si="33"/>
        <v>0.20311339374478155</v>
      </c>
    </row>
    <row r="59" spans="1:37" x14ac:dyDescent="0.2">
      <c r="A59" s="55" t="s">
        <v>101</v>
      </c>
      <c r="B59" s="56" t="s">
        <v>329</v>
      </c>
      <c r="C59" s="57" t="s">
        <v>330</v>
      </c>
      <c r="D59" s="77">
        <v>220062044</v>
      </c>
      <c r="E59" s="78">
        <v>34164219</v>
      </c>
      <c r="F59" s="79">
        <f t="shared" si="17"/>
        <v>254226263</v>
      </c>
      <c r="G59" s="77">
        <v>225127665</v>
      </c>
      <c r="H59" s="78">
        <v>34994241</v>
      </c>
      <c r="I59" s="79">
        <f t="shared" si="18"/>
        <v>260121906</v>
      </c>
      <c r="J59" s="77">
        <v>54874869</v>
      </c>
      <c r="K59" s="78">
        <v>3241507</v>
      </c>
      <c r="L59" s="78">
        <f t="shared" si="19"/>
        <v>58116376</v>
      </c>
      <c r="M59" s="95">
        <f t="shared" si="20"/>
        <v>0.22860099233728656</v>
      </c>
      <c r="N59" s="77">
        <v>52325315</v>
      </c>
      <c r="O59" s="78">
        <v>10837616</v>
      </c>
      <c r="P59" s="78">
        <f t="shared" si="21"/>
        <v>63162931</v>
      </c>
      <c r="Q59" s="95">
        <f t="shared" si="22"/>
        <v>0.24845163617104343</v>
      </c>
      <c r="R59" s="77">
        <v>51489111</v>
      </c>
      <c r="S59" s="78">
        <v>7149173</v>
      </c>
      <c r="T59" s="78">
        <f t="shared" si="23"/>
        <v>58638284</v>
      </c>
      <c r="U59" s="95">
        <f t="shared" si="24"/>
        <v>0.22542616614534572</v>
      </c>
      <c r="V59" s="77">
        <v>0</v>
      </c>
      <c r="W59" s="78">
        <v>0</v>
      </c>
      <c r="X59" s="78">
        <f t="shared" si="25"/>
        <v>0</v>
      </c>
      <c r="Y59" s="95">
        <f t="shared" si="26"/>
        <v>0</v>
      </c>
      <c r="Z59" s="77">
        <f t="shared" si="27"/>
        <v>158689295</v>
      </c>
      <c r="AA59" s="78">
        <f t="shared" si="28"/>
        <v>21228296</v>
      </c>
      <c r="AB59" s="78">
        <f t="shared" si="29"/>
        <v>179917591</v>
      </c>
      <c r="AC59" s="95">
        <f t="shared" si="30"/>
        <v>0.69166643350675738</v>
      </c>
      <c r="AD59" s="77">
        <v>45263948</v>
      </c>
      <c r="AE59" s="78">
        <v>8666996</v>
      </c>
      <c r="AF59" s="78">
        <f t="shared" si="31"/>
        <v>53930944</v>
      </c>
      <c r="AG59" s="78">
        <v>280749969</v>
      </c>
      <c r="AH59" s="78">
        <v>244770340</v>
      </c>
      <c r="AI59" s="79">
        <v>170492043</v>
      </c>
      <c r="AJ59" s="114">
        <f t="shared" si="32"/>
        <v>0.69653881675369655</v>
      </c>
      <c r="AK59" s="115">
        <f t="shared" si="33"/>
        <v>8.7284583781808145E-2</v>
      </c>
    </row>
    <row r="60" spans="1:37" x14ac:dyDescent="0.2">
      <c r="A60" s="55" t="s">
        <v>116</v>
      </c>
      <c r="B60" s="56" t="s">
        <v>331</v>
      </c>
      <c r="C60" s="57" t="s">
        <v>332</v>
      </c>
      <c r="D60" s="77">
        <v>1192769485</v>
      </c>
      <c r="E60" s="78">
        <v>465007780</v>
      </c>
      <c r="F60" s="79">
        <f t="shared" si="17"/>
        <v>1657777265</v>
      </c>
      <c r="G60" s="77">
        <v>1182709029</v>
      </c>
      <c r="H60" s="78">
        <v>442160865</v>
      </c>
      <c r="I60" s="79">
        <f t="shared" si="18"/>
        <v>1624869894</v>
      </c>
      <c r="J60" s="77">
        <v>263917640</v>
      </c>
      <c r="K60" s="78">
        <v>108118342</v>
      </c>
      <c r="L60" s="78">
        <f t="shared" si="19"/>
        <v>372035982</v>
      </c>
      <c r="M60" s="95">
        <f t="shared" si="20"/>
        <v>0.22441855721793844</v>
      </c>
      <c r="N60" s="77">
        <v>279573608</v>
      </c>
      <c r="O60" s="78">
        <v>125520496</v>
      </c>
      <c r="P60" s="78">
        <f t="shared" si="21"/>
        <v>405094104</v>
      </c>
      <c r="Q60" s="95">
        <f t="shared" si="22"/>
        <v>0.24435978979359449</v>
      </c>
      <c r="R60" s="77">
        <v>232227815</v>
      </c>
      <c r="S60" s="78">
        <v>96596823</v>
      </c>
      <c r="T60" s="78">
        <f t="shared" si="23"/>
        <v>328824638</v>
      </c>
      <c r="U60" s="95">
        <f t="shared" si="24"/>
        <v>0.20236982617144852</v>
      </c>
      <c r="V60" s="77">
        <v>0</v>
      </c>
      <c r="W60" s="78">
        <v>0</v>
      </c>
      <c r="X60" s="78">
        <f t="shared" si="25"/>
        <v>0</v>
      </c>
      <c r="Y60" s="95">
        <f t="shared" si="26"/>
        <v>0</v>
      </c>
      <c r="Z60" s="77">
        <f t="shared" si="27"/>
        <v>775719063</v>
      </c>
      <c r="AA60" s="78">
        <f t="shared" si="28"/>
        <v>330235661</v>
      </c>
      <c r="AB60" s="78">
        <f t="shared" si="29"/>
        <v>1105954724</v>
      </c>
      <c r="AC60" s="95">
        <f t="shared" si="30"/>
        <v>0.68064201822179859</v>
      </c>
      <c r="AD60" s="77">
        <v>238678312</v>
      </c>
      <c r="AE60" s="78">
        <v>86621323</v>
      </c>
      <c r="AF60" s="78">
        <f t="shared" si="31"/>
        <v>325299635</v>
      </c>
      <c r="AG60" s="78">
        <v>1484179248</v>
      </c>
      <c r="AH60" s="78">
        <v>1584627341</v>
      </c>
      <c r="AI60" s="79">
        <v>1069928622</v>
      </c>
      <c r="AJ60" s="114">
        <f t="shared" si="32"/>
        <v>0.67519257955299916</v>
      </c>
      <c r="AK60" s="115">
        <f t="shared" si="33"/>
        <v>1.0836172625892981E-2</v>
      </c>
    </row>
    <row r="61" spans="1:37" ht="16.5" x14ac:dyDescent="0.3">
      <c r="A61" s="58" t="s">
        <v>0</v>
      </c>
      <c r="B61" s="59" t="s">
        <v>333</v>
      </c>
      <c r="C61" s="60" t="s">
        <v>0</v>
      </c>
      <c r="D61" s="80">
        <f>SUM(D55:D60)</f>
        <v>7976816975</v>
      </c>
      <c r="E61" s="81">
        <f>SUM(E55:E60)</f>
        <v>1249871033</v>
      </c>
      <c r="F61" s="82">
        <f t="shared" si="17"/>
        <v>9226688008</v>
      </c>
      <c r="G61" s="80">
        <f>SUM(G55:G60)</f>
        <v>8079433791</v>
      </c>
      <c r="H61" s="81">
        <f>SUM(H55:H60)</f>
        <v>1246216882</v>
      </c>
      <c r="I61" s="82">
        <f t="shared" si="18"/>
        <v>9325650673</v>
      </c>
      <c r="J61" s="80">
        <f>SUM(J55:J60)</f>
        <v>2047334622</v>
      </c>
      <c r="K61" s="81">
        <f>SUM(K55:K60)</f>
        <v>287001183</v>
      </c>
      <c r="L61" s="81">
        <f t="shared" si="19"/>
        <v>2334335805</v>
      </c>
      <c r="M61" s="96">
        <f t="shared" si="20"/>
        <v>0.25299823760985679</v>
      </c>
      <c r="N61" s="80">
        <f>SUM(N55:N60)</f>
        <v>1971227746</v>
      </c>
      <c r="O61" s="81">
        <f>SUM(O55:O60)</f>
        <v>323792443</v>
      </c>
      <c r="P61" s="81">
        <f t="shared" si="21"/>
        <v>2295020189</v>
      </c>
      <c r="Q61" s="96">
        <f t="shared" si="22"/>
        <v>0.24873716191661652</v>
      </c>
      <c r="R61" s="80">
        <f>SUM(R55:R60)</f>
        <v>1804769603</v>
      </c>
      <c r="S61" s="81">
        <f>SUM(S55:S60)</f>
        <v>213019504</v>
      </c>
      <c r="T61" s="81">
        <f t="shared" si="23"/>
        <v>2017789107</v>
      </c>
      <c r="U61" s="96">
        <f t="shared" si="24"/>
        <v>0.21636979313861546</v>
      </c>
      <c r="V61" s="80">
        <f>SUM(V55:V60)</f>
        <v>0</v>
      </c>
      <c r="W61" s="81">
        <f>SUM(W55:W60)</f>
        <v>0</v>
      </c>
      <c r="X61" s="81">
        <f t="shared" si="25"/>
        <v>0</v>
      </c>
      <c r="Y61" s="96">
        <f t="shared" si="26"/>
        <v>0</v>
      </c>
      <c r="Z61" s="80">
        <f t="shared" si="27"/>
        <v>5823331971</v>
      </c>
      <c r="AA61" s="81">
        <f t="shared" si="28"/>
        <v>823813130</v>
      </c>
      <c r="AB61" s="81">
        <f t="shared" si="29"/>
        <v>6647145101</v>
      </c>
      <c r="AC61" s="96">
        <f t="shared" si="30"/>
        <v>0.71278083793606839</v>
      </c>
      <c r="AD61" s="80">
        <f>SUM(AD55:AD60)</f>
        <v>1755178767</v>
      </c>
      <c r="AE61" s="81">
        <f>SUM(AE55:AE60)</f>
        <v>301169028</v>
      </c>
      <c r="AF61" s="81">
        <f t="shared" si="31"/>
        <v>2056347795</v>
      </c>
      <c r="AG61" s="81">
        <f>SUM(AG55:AG60)</f>
        <v>8611283081</v>
      </c>
      <c r="AH61" s="81">
        <f>SUM(AH55:AH60)</f>
        <v>9058840022</v>
      </c>
      <c r="AI61" s="82">
        <f>SUM(AI55:AI60)</f>
        <v>6521593650</v>
      </c>
      <c r="AJ61" s="116">
        <f t="shared" si="32"/>
        <v>0.71991487145836253</v>
      </c>
      <c r="AK61" s="117">
        <f t="shared" si="33"/>
        <v>-1.8751053734079037E-2</v>
      </c>
    </row>
    <row r="62" spans="1:37" x14ac:dyDescent="0.2">
      <c r="A62" s="55" t="s">
        <v>101</v>
      </c>
      <c r="B62" s="56" t="s">
        <v>334</v>
      </c>
      <c r="C62" s="57" t="s">
        <v>335</v>
      </c>
      <c r="D62" s="77">
        <v>443030793</v>
      </c>
      <c r="E62" s="78">
        <v>127599815</v>
      </c>
      <c r="F62" s="79">
        <f t="shared" si="17"/>
        <v>570630608</v>
      </c>
      <c r="G62" s="77">
        <v>461700014</v>
      </c>
      <c r="H62" s="78">
        <v>135814393</v>
      </c>
      <c r="I62" s="79">
        <f t="shared" si="18"/>
        <v>597514407</v>
      </c>
      <c r="J62" s="77">
        <v>85830827</v>
      </c>
      <c r="K62" s="78">
        <v>7177038</v>
      </c>
      <c r="L62" s="78">
        <f t="shared" si="19"/>
        <v>93007865</v>
      </c>
      <c r="M62" s="95">
        <f t="shared" si="20"/>
        <v>0.16299137076782955</v>
      </c>
      <c r="N62" s="77">
        <v>133561538</v>
      </c>
      <c r="O62" s="78">
        <v>-486805740</v>
      </c>
      <c r="P62" s="78">
        <f t="shared" si="21"/>
        <v>-353244202</v>
      </c>
      <c r="Q62" s="95">
        <f t="shared" si="22"/>
        <v>-0.61904180576307255</v>
      </c>
      <c r="R62" s="77">
        <v>94677544</v>
      </c>
      <c r="S62" s="78">
        <v>562385996</v>
      </c>
      <c r="T62" s="78">
        <f t="shared" si="23"/>
        <v>657063540</v>
      </c>
      <c r="U62" s="95">
        <f t="shared" si="24"/>
        <v>1.0996614178710507</v>
      </c>
      <c r="V62" s="77">
        <v>0</v>
      </c>
      <c r="W62" s="78">
        <v>0</v>
      </c>
      <c r="X62" s="78">
        <f t="shared" si="25"/>
        <v>0</v>
      </c>
      <c r="Y62" s="95">
        <f t="shared" si="26"/>
        <v>0</v>
      </c>
      <c r="Z62" s="77">
        <f t="shared" si="27"/>
        <v>314069909</v>
      </c>
      <c r="AA62" s="78">
        <f t="shared" si="28"/>
        <v>82757294</v>
      </c>
      <c r="AB62" s="78">
        <f t="shared" si="29"/>
        <v>396827203</v>
      </c>
      <c r="AC62" s="95">
        <f t="shared" si="30"/>
        <v>0.66412993285365252</v>
      </c>
      <c r="AD62" s="77">
        <v>90383752</v>
      </c>
      <c r="AE62" s="78">
        <v>31307695</v>
      </c>
      <c r="AF62" s="78">
        <f t="shared" si="31"/>
        <v>121691447</v>
      </c>
      <c r="AG62" s="78">
        <v>546065192</v>
      </c>
      <c r="AH62" s="78">
        <v>578162497</v>
      </c>
      <c r="AI62" s="79">
        <v>354043755</v>
      </c>
      <c r="AJ62" s="114">
        <f t="shared" si="32"/>
        <v>0.61236029115876744</v>
      </c>
      <c r="AK62" s="115">
        <f t="shared" si="33"/>
        <v>4.3994225247399683</v>
      </c>
    </row>
    <row r="63" spans="1:37" x14ac:dyDescent="0.2">
      <c r="A63" s="55" t="s">
        <v>101</v>
      </c>
      <c r="B63" s="56" t="s">
        <v>336</v>
      </c>
      <c r="C63" s="57" t="s">
        <v>337</v>
      </c>
      <c r="D63" s="77">
        <v>2716137107</v>
      </c>
      <c r="E63" s="78">
        <v>328572640</v>
      </c>
      <c r="F63" s="79">
        <f t="shared" si="17"/>
        <v>3044709747</v>
      </c>
      <c r="G63" s="77">
        <v>2985821002</v>
      </c>
      <c r="H63" s="78">
        <v>616439895</v>
      </c>
      <c r="I63" s="79">
        <f t="shared" si="18"/>
        <v>3602260897</v>
      </c>
      <c r="J63" s="77">
        <v>624735864</v>
      </c>
      <c r="K63" s="78">
        <v>100905388</v>
      </c>
      <c r="L63" s="78">
        <f t="shared" si="19"/>
        <v>725641252</v>
      </c>
      <c r="M63" s="95">
        <f t="shared" si="20"/>
        <v>0.23832854764398664</v>
      </c>
      <c r="N63" s="77">
        <v>678520308</v>
      </c>
      <c r="O63" s="78">
        <v>179286366</v>
      </c>
      <c r="P63" s="78">
        <f t="shared" si="21"/>
        <v>857806674</v>
      </c>
      <c r="Q63" s="95">
        <f t="shared" si="22"/>
        <v>0.28173676484111837</v>
      </c>
      <c r="R63" s="77">
        <v>618466251</v>
      </c>
      <c r="S63" s="78">
        <v>47160422</v>
      </c>
      <c r="T63" s="78">
        <f t="shared" si="23"/>
        <v>665626673</v>
      </c>
      <c r="U63" s="95">
        <f t="shared" si="24"/>
        <v>0.1847802510790767</v>
      </c>
      <c r="V63" s="77">
        <v>0</v>
      </c>
      <c r="W63" s="78">
        <v>0</v>
      </c>
      <c r="X63" s="78">
        <f t="shared" si="25"/>
        <v>0</v>
      </c>
      <c r="Y63" s="95">
        <f t="shared" si="26"/>
        <v>0</v>
      </c>
      <c r="Z63" s="77">
        <f t="shared" si="27"/>
        <v>1921722423</v>
      </c>
      <c r="AA63" s="78">
        <f t="shared" si="28"/>
        <v>327352176</v>
      </c>
      <c r="AB63" s="78">
        <f t="shared" si="29"/>
        <v>2249074599</v>
      </c>
      <c r="AC63" s="95">
        <f t="shared" si="30"/>
        <v>0.62435083501948807</v>
      </c>
      <c r="AD63" s="77">
        <v>560957731</v>
      </c>
      <c r="AE63" s="78">
        <v>173086300</v>
      </c>
      <c r="AF63" s="78">
        <f t="shared" si="31"/>
        <v>734044031</v>
      </c>
      <c r="AG63" s="78">
        <v>3523691909</v>
      </c>
      <c r="AH63" s="78">
        <v>3740453970</v>
      </c>
      <c r="AI63" s="79">
        <v>2191654738</v>
      </c>
      <c r="AJ63" s="114">
        <f t="shared" si="32"/>
        <v>0.58593281873750747</v>
      </c>
      <c r="AK63" s="115">
        <f t="shared" si="33"/>
        <v>-9.3206068179307877E-2</v>
      </c>
    </row>
    <row r="64" spans="1:37" x14ac:dyDescent="0.2">
      <c r="A64" s="55" t="s">
        <v>101</v>
      </c>
      <c r="B64" s="56" t="s">
        <v>338</v>
      </c>
      <c r="C64" s="57" t="s">
        <v>339</v>
      </c>
      <c r="D64" s="77">
        <v>261560909</v>
      </c>
      <c r="E64" s="78">
        <v>41193915</v>
      </c>
      <c r="F64" s="79">
        <f t="shared" si="17"/>
        <v>302754824</v>
      </c>
      <c r="G64" s="77">
        <v>265630419</v>
      </c>
      <c r="H64" s="78">
        <v>83773715</v>
      </c>
      <c r="I64" s="79">
        <f t="shared" si="18"/>
        <v>349404134</v>
      </c>
      <c r="J64" s="77">
        <v>62824639</v>
      </c>
      <c r="K64" s="78">
        <v>12142010</v>
      </c>
      <c r="L64" s="78">
        <f t="shared" si="19"/>
        <v>74966649</v>
      </c>
      <c r="M64" s="95">
        <f t="shared" si="20"/>
        <v>0.24761504378209345</v>
      </c>
      <c r="N64" s="77">
        <v>73163855</v>
      </c>
      <c r="O64" s="78">
        <v>25346104</v>
      </c>
      <c r="P64" s="78">
        <f t="shared" si="21"/>
        <v>98509959</v>
      </c>
      <c r="Q64" s="95">
        <f t="shared" si="22"/>
        <v>0.32537866019271094</v>
      </c>
      <c r="R64" s="77">
        <v>62141596</v>
      </c>
      <c r="S64" s="78">
        <v>18694562</v>
      </c>
      <c r="T64" s="78">
        <f t="shared" si="23"/>
        <v>80836158</v>
      </c>
      <c r="U64" s="95">
        <f t="shared" si="24"/>
        <v>0.23135432621984947</v>
      </c>
      <c r="V64" s="77">
        <v>0</v>
      </c>
      <c r="W64" s="78">
        <v>0</v>
      </c>
      <c r="X64" s="78">
        <f t="shared" si="25"/>
        <v>0</v>
      </c>
      <c r="Y64" s="95">
        <f t="shared" si="26"/>
        <v>0</v>
      </c>
      <c r="Z64" s="77">
        <f t="shared" si="27"/>
        <v>198130090</v>
      </c>
      <c r="AA64" s="78">
        <f t="shared" si="28"/>
        <v>56182676</v>
      </c>
      <c r="AB64" s="78">
        <f t="shared" si="29"/>
        <v>254312766</v>
      </c>
      <c r="AC64" s="95">
        <f t="shared" si="30"/>
        <v>0.72784704373303155</v>
      </c>
      <c r="AD64" s="77">
        <v>58277150</v>
      </c>
      <c r="AE64" s="78">
        <v>11457468</v>
      </c>
      <c r="AF64" s="78">
        <f t="shared" si="31"/>
        <v>69734618</v>
      </c>
      <c r="AG64" s="78">
        <v>306992825</v>
      </c>
      <c r="AH64" s="78">
        <v>356425168</v>
      </c>
      <c r="AI64" s="79">
        <v>252552406</v>
      </c>
      <c r="AJ64" s="114">
        <f t="shared" si="32"/>
        <v>0.70857063045559121</v>
      </c>
      <c r="AK64" s="115">
        <f t="shared" si="33"/>
        <v>0.15919697158160395</v>
      </c>
    </row>
    <row r="65" spans="1:37" x14ac:dyDescent="0.2">
      <c r="A65" s="55" t="s">
        <v>101</v>
      </c>
      <c r="B65" s="56" t="s">
        <v>340</v>
      </c>
      <c r="C65" s="57" t="s">
        <v>341</v>
      </c>
      <c r="D65" s="77">
        <v>168545088</v>
      </c>
      <c r="E65" s="78">
        <v>23810000</v>
      </c>
      <c r="F65" s="79">
        <f t="shared" si="17"/>
        <v>192355088</v>
      </c>
      <c r="G65" s="77">
        <v>171024660</v>
      </c>
      <c r="H65" s="78">
        <v>46336720</v>
      </c>
      <c r="I65" s="79">
        <f t="shared" si="18"/>
        <v>217361380</v>
      </c>
      <c r="J65" s="77">
        <v>33652379</v>
      </c>
      <c r="K65" s="78">
        <v>15123123</v>
      </c>
      <c r="L65" s="78">
        <f t="shared" si="19"/>
        <v>48775502</v>
      </c>
      <c r="M65" s="95">
        <f t="shared" si="20"/>
        <v>0.25357011611774988</v>
      </c>
      <c r="N65" s="77">
        <v>44495986</v>
      </c>
      <c r="O65" s="78">
        <v>6861978</v>
      </c>
      <c r="P65" s="78">
        <f t="shared" si="21"/>
        <v>51357964</v>
      </c>
      <c r="Q65" s="95">
        <f t="shared" si="22"/>
        <v>0.2669956097028221</v>
      </c>
      <c r="R65" s="77">
        <v>34480300</v>
      </c>
      <c r="S65" s="78">
        <v>1347051</v>
      </c>
      <c r="T65" s="78">
        <f t="shared" si="23"/>
        <v>35827351</v>
      </c>
      <c r="U65" s="95">
        <f t="shared" si="24"/>
        <v>0.16482850357317386</v>
      </c>
      <c r="V65" s="77">
        <v>0</v>
      </c>
      <c r="W65" s="78">
        <v>0</v>
      </c>
      <c r="X65" s="78">
        <f t="shared" si="25"/>
        <v>0</v>
      </c>
      <c r="Y65" s="95">
        <f t="shared" si="26"/>
        <v>0</v>
      </c>
      <c r="Z65" s="77">
        <f t="shared" si="27"/>
        <v>112628665</v>
      </c>
      <c r="AA65" s="78">
        <f t="shared" si="28"/>
        <v>23332152</v>
      </c>
      <c r="AB65" s="78">
        <f t="shared" si="29"/>
        <v>135960817</v>
      </c>
      <c r="AC65" s="95">
        <f t="shared" si="30"/>
        <v>0.62550586033268651</v>
      </c>
      <c r="AD65" s="77">
        <v>55095817</v>
      </c>
      <c r="AE65" s="78">
        <v>7849950</v>
      </c>
      <c r="AF65" s="78">
        <f t="shared" si="31"/>
        <v>62945767</v>
      </c>
      <c r="AG65" s="78">
        <v>171603730</v>
      </c>
      <c r="AH65" s="78">
        <v>203107211</v>
      </c>
      <c r="AI65" s="79">
        <v>141383287</v>
      </c>
      <c r="AJ65" s="114">
        <f t="shared" si="32"/>
        <v>0.69610175977454591</v>
      </c>
      <c r="AK65" s="115">
        <f t="shared" si="33"/>
        <v>-0.43082191690507166</v>
      </c>
    </row>
    <row r="66" spans="1:37" x14ac:dyDescent="0.2">
      <c r="A66" s="55" t="s">
        <v>116</v>
      </c>
      <c r="B66" s="56" t="s">
        <v>342</v>
      </c>
      <c r="C66" s="57" t="s">
        <v>343</v>
      </c>
      <c r="D66" s="77">
        <v>1571118542</v>
      </c>
      <c r="E66" s="78">
        <v>481111216</v>
      </c>
      <c r="F66" s="79">
        <f t="shared" si="17"/>
        <v>2052229758</v>
      </c>
      <c r="G66" s="77">
        <v>1626382181</v>
      </c>
      <c r="H66" s="78">
        <v>432633733</v>
      </c>
      <c r="I66" s="79">
        <f t="shared" si="18"/>
        <v>2059015914</v>
      </c>
      <c r="J66" s="77">
        <v>246869038</v>
      </c>
      <c r="K66" s="78">
        <v>40567514</v>
      </c>
      <c r="L66" s="78">
        <f t="shared" si="19"/>
        <v>287436552</v>
      </c>
      <c r="M66" s="95">
        <f t="shared" si="20"/>
        <v>0.14006061011420146</v>
      </c>
      <c r="N66" s="77">
        <v>299564131</v>
      </c>
      <c r="O66" s="78">
        <v>139825917</v>
      </c>
      <c r="P66" s="78">
        <f t="shared" si="21"/>
        <v>439390048</v>
      </c>
      <c r="Q66" s="95">
        <f t="shared" si="22"/>
        <v>0.21410373097221214</v>
      </c>
      <c r="R66" s="77">
        <v>268697287</v>
      </c>
      <c r="S66" s="78">
        <v>96426444</v>
      </c>
      <c r="T66" s="78">
        <f t="shared" si="23"/>
        <v>365123731</v>
      </c>
      <c r="U66" s="95">
        <f t="shared" si="24"/>
        <v>0.17732924185645707</v>
      </c>
      <c r="V66" s="77">
        <v>0</v>
      </c>
      <c r="W66" s="78">
        <v>0</v>
      </c>
      <c r="X66" s="78">
        <f t="shared" si="25"/>
        <v>0</v>
      </c>
      <c r="Y66" s="95">
        <f t="shared" si="26"/>
        <v>0</v>
      </c>
      <c r="Z66" s="77">
        <f t="shared" si="27"/>
        <v>815130456</v>
      </c>
      <c r="AA66" s="78">
        <f t="shared" si="28"/>
        <v>276819875</v>
      </c>
      <c r="AB66" s="78">
        <f t="shared" si="29"/>
        <v>1091950331</v>
      </c>
      <c r="AC66" s="95">
        <f t="shared" si="30"/>
        <v>0.53032631927486895</v>
      </c>
      <c r="AD66" s="77">
        <v>226240243</v>
      </c>
      <c r="AE66" s="78">
        <v>85245732</v>
      </c>
      <c r="AF66" s="78">
        <f t="shared" si="31"/>
        <v>311485975</v>
      </c>
      <c r="AG66" s="78">
        <v>1945534112</v>
      </c>
      <c r="AH66" s="78">
        <v>1974708237</v>
      </c>
      <c r="AI66" s="79">
        <v>1001447462</v>
      </c>
      <c r="AJ66" s="114">
        <f t="shared" si="32"/>
        <v>0.50713692445088032</v>
      </c>
      <c r="AK66" s="115">
        <f t="shared" si="33"/>
        <v>0.17219958619324682</v>
      </c>
    </row>
    <row r="67" spans="1:37" ht="16.5" x14ac:dyDescent="0.3">
      <c r="A67" s="58" t="s">
        <v>0</v>
      </c>
      <c r="B67" s="59" t="s">
        <v>344</v>
      </c>
      <c r="C67" s="60" t="s">
        <v>0</v>
      </c>
      <c r="D67" s="80">
        <f>SUM(D62:D66)</f>
        <v>5160392439</v>
      </c>
      <c r="E67" s="81">
        <f>SUM(E62:E66)</f>
        <v>1002287586</v>
      </c>
      <c r="F67" s="82">
        <f t="shared" si="17"/>
        <v>6162680025</v>
      </c>
      <c r="G67" s="80">
        <f>SUM(G62:G66)</f>
        <v>5510558276</v>
      </c>
      <c r="H67" s="81">
        <f>SUM(H62:H66)</f>
        <v>1314998456</v>
      </c>
      <c r="I67" s="82">
        <f t="shared" si="18"/>
        <v>6825556732</v>
      </c>
      <c r="J67" s="80">
        <f>SUM(J62:J66)</f>
        <v>1053912747</v>
      </c>
      <c r="K67" s="81">
        <f>SUM(K62:K66)</f>
        <v>175915073</v>
      </c>
      <c r="L67" s="81">
        <f t="shared" si="19"/>
        <v>1229827820</v>
      </c>
      <c r="M67" s="96">
        <f t="shared" si="20"/>
        <v>0.19956055076865686</v>
      </c>
      <c r="N67" s="80">
        <f>SUM(N62:N66)</f>
        <v>1229305818</v>
      </c>
      <c r="O67" s="81">
        <f>SUM(O62:O66)</f>
        <v>-135485375</v>
      </c>
      <c r="P67" s="81">
        <f t="shared" si="21"/>
        <v>1093820443</v>
      </c>
      <c r="Q67" s="96">
        <f t="shared" si="22"/>
        <v>0.17749103288873092</v>
      </c>
      <c r="R67" s="80">
        <f>SUM(R62:R66)</f>
        <v>1078462978</v>
      </c>
      <c r="S67" s="81">
        <f>SUM(S62:S66)</f>
        <v>726014475</v>
      </c>
      <c r="T67" s="81">
        <f t="shared" si="23"/>
        <v>1804477453</v>
      </c>
      <c r="U67" s="96">
        <f t="shared" si="24"/>
        <v>0.26437073543614931</v>
      </c>
      <c r="V67" s="80">
        <f>SUM(V62:V66)</f>
        <v>0</v>
      </c>
      <c r="W67" s="81">
        <f>SUM(W62:W66)</f>
        <v>0</v>
      </c>
      <c r="X67" s="81">
        <f t="shared" si="25"/>
        <v>0</v>
      </c>
      <c r="Y67" s="96">
        <f t="shared" si="26"/>
        <v>0</v>
      </c>
      <c r="Z67" s="80">
        <f t="shared" si="27"/>
        <v>3361681543</v>
      </c>
      <c r="AA67" s="81">
        <f t="shared" si="28"/>
        <v>766444173</v>
      </c>
      <c r="AB67" s="81">
        <f t="shared" si="29"/>
        <v>4128125716</v>
      </c>
      <c r="AC67" s="96">
        <f t="shared" si="30"/>
        <v>0.60480424939496347</v>
      </c>
      <c r="AD67" s="80">
        <f>SUM(AD62:AD66)</f>
        <v>990954693</v>
      </c>
      <c r="AE67" s="81">
        <f>SUM(AE62:AE66)</f>
        <v>308947145</v>
      </c>
      <c r="AF67" s="81">
        <f t="shared" si="31"/>
        <v>1299901838</v>
      </c>
      <c r="AG67" s="81">
        <f>SUM(AG62:AG66)</f>
        <v>6493887768</v>
      </c>
      <c r="AH67" s="81">
        <f>SUM(AH62:AH66)</f>
        <v>6852857083</v>
      </c>
      <c r="AI67" s="82">
        <f>SUM(AI62:AI66)</f>
        <v>3941081648</v>
      </c>
      <c r="AJ67" s="116">
        <f t="shared" si="32"/>
        <v>0.57510051650963345</v>
      </c>
      <c r="AK67" s="117">
        <f t="shared" si="33"/>
        <v>0.38816439845667783</v>
      </c>
    </row>
    <row r="68" spans="1:37" x14ac:dyDescent="0.2">
      <c r="A68" s="55" t="s">
        <v>101</v>
      </c>
      <c r="B68" s="56" t="s">
        <v>345</v>
      </c>
      <c r="C68" s="57" t="s">
        <v>346</v>
      </c>
      <c r="D68" s="77">
        <v>472185756</v>
      </c>
      <c r="E68" s="78">
        <v>105307548</v>
      </c>
      <c r="F68" s="79">
        <f t="shared" si="17"/>
        <v>577493304</v>
      </c>
      <c r="G68" s="77">
        <v>500206751</v>
      </c>
      <c r="H68" s="78">
        <v>108138981</v>
      </c>
      <c r="I68" s="79">
        <f t="shared" si="18"/>
        <v>608345732</v>
      </c>
      <c r="J68" s="77">
        <v>153529478</v>
      </c>
      <c r="K68" s="78">
        <v>27564457</v>
      </c>
      <c r="L68" s="78">
        <f t="shared" si="19"/>
        <v>181093935</v>
      </c>
      <c r="M68" s="95">
        <f t="shared" si="20"/>
        <v>0.313586207399558</v>
      </c>
      <c r="N68" s="77">
        <v>138098782</v>
      </c>
      <c r="O68" s="78">
        <v>25828021</v>
      </c>
      <c r="P68" s="78">
        <f t="shared" si="21"/>
        <v>163926803</v>
      </c>
      <c r="Q68" s="95">
        <f t="shared" si="22"/>
        <v>0.28385922722317836</v>
      </c>
      <c r="R68" s="77">
        <v>106157289</v>
      </c>
      <c r="S68" s="78">
        <v>9279867</v>
      </c>
      <c r="T68" s="78">
        <f t="shared" si="23"/>
        <v>115437156</v>
      </c>
      <c r="U68" s="95">
        <f t="shared" si="24"/>
        <v>0.18975584100917142</v>
      </c>
      <c r="V68" s="77">
        <v>0</v>
      </c>
      <c r="W68" s="78">
        <v>0</v>
      </c>
      <c r="X68" s="78">
        <f t="shared" si="25"/>
        <v>0</v>
      </c>
      <c r="Y68" s="95">
        <f t="shared" si="26"/>
        <v>0</v>
      </c>
      <c r="Z68" s="77">
        <f t="shared" si="27"/>
        <v>397785549</v>
      </c>
      <c r="AA68" s="78">
        <f t="shared" si="28"/>
        <v>62672345</v>
      </c>
      <c r="AB68" s="78">
        <f t="shared" si="29"/>
        <v>460457894</v>
      </c>
      <c r="AC68" s="95">
        <f t="shared" si="30"/>
        <v>0.75690165933472842</v>
      </c>
      <c r="AD68" s="77">
        <v>105888951</v>
      </c>
      <c r="AE68" s="78">
        <v>10155947</v>
      </c>
      <c r="AF68" s="78">
        <f t="shared" si="31"/>
        <v>116044898</v>
      </c>
      <c r="AG68" s="78">
        <v>553337082</v>
      </c>
      <c r="AH68" s="78">
        <v>593513182</v>
      </c>
      <c r="AI68" s="79">
        <v>443149615</v>
      </c>
      <c r="AJ68" s="114">
        <f t="shared" si="32"/>
        <v>0.74665505070450144</v>
      </c>
      <c r="AK68" s="115">
        <f t="shared" si="33"/>
        <v>-5.2371281329404162E-3</v>
      </c>
    </row>
    <row r="69" spans="1:37" x14ac:dyDescent="0.2">
      <c r="A69" s="55" t="s">
        <v>101</v>
      </c>
      <c r="B69" s="56" t="s">
        <v>347</v>
      </c>
      <c r="C69" s="57" t="s">
        <v>348</v>
      </c>
      <c r="D69" s="77">
        <v>233223600</v>
      </c>
      <c r="E69" s="78">
        <v>62503745</v>
      </c>
      <c r="F69" s="79">
        <f t="shared" si="17"/>
        <v>295727345</v>
      </c>
      <c r="G69" s="77">
        <v>314081185</v>
      </c>
      <c r="H69" s="78">
        <v>67391912</v>
      </c>
      <c r="I69" s="79">
        <f t="shared" si="18"/>
        <v>381473097</v>
      </c>
      <c r="J69" s="77">
        <v>51586881</v>
      </c>
      <c r="K69" s="78">
        <v>15104541</v>
      </c>
      <c r="L69" s="78">
        <f t="shared" si="19"/>
        <v>66691422</v>
      </c>
      <c r="M69" s="95">
        <f t="shared" si="20"/>
        <v>0.2255165885995426</v>
      </c>
      <c r="N69" s="77">
        <v>64667963</v>
      </c>
      <c r="O69" s="78">
        <v>21083024</v>
      </c>
      <c r="P69" s="78">
        <f t="shared" si="21"/>
        <v>85750987</v>
      </c>
      <c r="Q69" s="95">
        <f t="shared" si="22"/>
        <v>0.28996637764424527</v>
      </c>
      <c r="R69" s="77">
        <v>67943681</v>
      </c>
      <c r="S69" s="78">
        <v>8604199</v>
      </c>
      <c r="T69" s="78">
        <f t="shared" si="23"/>
        <v>76547880</v>
      </c>
      <c r="U69" s="95">
        <f t="shared" si="24"/>
        <v>0.200663901601428</v>
      </c>
      <c r="V69" s="77">
        <v>0</v>
      </c>
      <c r="W69" s="78">
        <v>0</v>
      </c>
      <c r="X69" s="78">
        <f t="shared" si="25"/>
        <v>0</v>
      </c>
      <c r="Y69" s="95">
        <f t="shared" si="26"/>
        <v>0</v>
      </c>
      <c r="Z69" s="77">
        <f t="shared" si="27"/>
        <v>184198525</v>
      </c>
      <c r="AA69" s="78">
        <f t="shared" si="28"/>
        <v>44791764</v>
      </c>
      <c r="AB69" s="78">
        <f t="shared" si="29"/>
        <v>228990289</v>
      </c>
      <c r="AC69" s="95">
        <f t="shared" si="30"/>
        <v>0.60027899949127994</v>
      </c>
      <c r="AD69" s="77">
        <v>53559254</v>
      </c>
      <c r="AE69" s="78">
        <v>10973887</v>
      </c>
      <c r="AF69" s="78">
        <f t="shared" si="31"/>
        <v>64533141</v>
      </c>
      <c r="AG69" s="78">
        <v>273184858</v>
      </c>
      <c r="AH69" s="78">
        <v>308449433</v>
      </c>
      <c r="AI69" s="79">
        <v>205590186</v>
      </c>
      <c r="AJ69" s="114">
        <f t="shared" si="32"/>
        <v>0.6665280075259532</v>
      </c>
      <c r="AK69" s="115">
        <f t="shared" si="33"/>
        <v>0.18617936170191984</v>
      </c>
    </row>
    <row r="70" spans="1:37" x14ac:dyDescent="0.2">
      <c r="A70" s="55" t="s">
        <v>101</v>
      </c>
      <c r="B70" s="56" t="s">
        <v>349</v>
      </c>
      <c r="C70" s="57" t="s">
        <v>350</v>
      </c>
      <c r="D70" s="77">
        <v>346352524</v>
      </c>
      <c r="E70" s="78">
        <v>92387395</v>
      </c>
      <c r="F70" s="79">
        <f t="shared" si="17"/>
        <v>438739919</v>
      </c>
      <c r="G70" s="77">
        <v>350188627</v>
      </c>
      <c r="H70" s="78">
        <v>118020750</v>
      </c>
      <c r="I70" s="79">
        <f t="shared" si="18"/>
        <v>468209377</v>
      </c>
      <c r="J70" s="77">
        <v>83933504</v>
      </c>
      <c r="K70" s="78">
        <v>17095135</v>
      </c>
      <c r="L70" s="78">
        <f t="shared" si="19"/>
        <v>101028639</v>
      </c>
      <c r="M70" s="95">
        <f t="shared" si="20"/>
        <v>0.2302699951038647</v>
      </c>
      <c r="N70" s="77">
        <v>80744847</v>
      </c>
      <c r="O70" s="78">
        <v>26831563</v>
      </c>
      <c r="P70" s="78">
        <f t="shared" si="21"/>
        <v>107576410</v>
      </c>
      <c r="Q70" s="95">
        <f t="shared" si="22"/>
        <v>0.24519403259496886</v>
      </c>
      <c r="R70" s="77">
        <v>78482446</v>
      </c>
      <c r="S70" s="78">
        <v>29868602</v>
      </c>
      <c r="T70" s="78">
        <f t="shared" si="23"/>
        <v>108351048</v>
      </c>
      <c r="U70" s="95">
        <f t="shared" si="24"/>
        <v>0.23141580096974435</v>
      </c>
      <c r="V70" s="77">
        <v>0</v>
      </c>
      <c r="W70" s="78">
        <v>0</v>
      </c>
      <c r="X70" s="78">
        <f t="shared" si="25"/>
        <v>0</v>
      </c>
      <c r="Y70" s="95">
        <f t="shared" si="26"/>
        <v>0</v>
      </c>
      <c r="Z70" s="77">
        <f t="shared" si="27"/>
        <v>243160797</v>
      </c>
      <c r="AA70" s="78">
        <f t="shared" si="28"/>
        <v>73795300</v>
      </c>
      <c r="AB70" s="78">
        <f t="shared" si="29"/>
        <v>316956097</v>
      </c>
      <c r="AC70" s="95">
        <f t="shared" si="30"/>
        <v>0.67695375737850716</v>
      </c>
      <c r="AD70" s="77">
        <v>78963190</v>
      </c>
      <c r="AE70" s="78">
        <v>14841522</v>
      </c>
      <c r="AF70" s="78">
        <f t="shared" si="31"/>
        <v>93804712</v>
      </c>
      <c r="AG70" s="78">
        <v>456013310</v>
      </c>
      <c r="AH70" s="78">
        <v>450113160</v>
      </c>
      <c r="AI70" s="79">
        <v>293461025</v>
      </c>
      <c r="AJ70" s="114">
        <f t="shared" si="32"/>
        <v>0.65197166197051426</v>
      </c>
      <c r="AK70" s="115">
        <f t="shared" si="33"/>
        <v>0.15507041906380992</v>
      </c>
    </row>
    <row r="71" spans="1:37" x14ac:dyDescent="0.2">
      <c r="A71" s="55" t="s">
        <v>101</v>
      </c>
      <c r="B71" s="56" t="s">
        <v>351</v>
      </c>
      <c r="C71" s="57" t="s">
        <v>352</v>
      </c>
      <c r="D71" s="77">
        <v>290133305</v>
      </c>
      <c r="E71" s="78">
        <v>90550823</v>
      </c>
      <c r="F71" s="79">
        <f t="shared" si="17"/>
        <v>380684128</v>
      </c>
      <c r="G71" s="77">
        <v>293126062</v>
      </c>
      <c r="H71" s="78">
        <v>86633132</v>
      </c>
      <c r="I71" s="79">
        <f t="shared" si="18"/>
        <v>379759194</v>
      </c>
      <c r="J71" s="77">
        <v>58649177</v>
      </c>
      <c r="K71" s="78">
        <v>11865169</v>
      </c>
      <c r="L71" s="78">
        <f t="shared" si="19"/>
        <v>70514346</v>
      </c>
      <c r="M71" s="95">
        <f t="shared" si="20"/>
        <v>0.18523059096385547</v>
      </c>
      <c r="N71" s="77">
        <v>75407679</v>
      </c>
      <c r="O71" s="78">
        <v>19264482</v>
      </c>
      <c r="P71" s="78">
        <f t="shared" si="21"/>
        <v>94672161</v>
      </c>
      <c r="Q71" s="95">
        <f t="shared" si="22"/>
        <v>0.24868954084684086</v>
      </c>
      <c r="R71" s="77">
        <v>61342409</v>
      </c>
      <c r="S71" s="78">
        <v>21391764</v>
      </c>
      <c r="T71" s="78">
        <f t="shared" si="23"/>
        <v>82734173</v>
      </c>
      <c r="U71" s="95">
        <f t="shared" si="24"/>
        <v>0.21785956550139507</v>
      </c>
      <c r="V71" s="77">
        <v>0</v>
      </c>
      <c r="W71" s="78">
        <v>0</v>
      </c>
      <c r="X71" s="78">
        <f t="shared" si="25"/>
        <v>0</v>
      </c>
      <c r="Y71" s="95">
        <f t="shared" si="26"/>
        <v>0</v>
      </c>
      <c r="Z71" s="77">
        <f t="shared" si="27"/>
        <v>195399265</v>
      </c>
      <c r="AA71" s="78">
        <f t="shared" si="28"/>
        <v>52521415</v>
      </c>
      <c r="AB71" s="78">
        <f t="shared" si="29"/>
        <v>247920680</v>
      </c>
      <c r="AC71" s="95">
        <f t="shared" si="30"/>
        <v>0.65283654462359109</v>
      </c>
      <c r="AD71" s="77">
        <v>81480998</v>
      </c>
      <c r="AE71" s="78">
        <v>10580056</v>
      </c>
      <c r="AF71" s="78">
        <f t="shared" si="31"/>
        <v>92061054</v>
      </c>
      <c r="AG71" s="78">
        <v>356586946</v>
      </c>
      <c r="AH71" s="78">
        <v>363843427</v>
      </c>
      <c r="AI71" s="79">
        <v>167149353</v>
      </c>
      <c r="AJ71" s="114">
        <f t="shared" si="32"/>
        <v>0.45939912774623243</v>
      </c>
      <c r="AK71" s="115">
        <f t="shared" si="33"/>
        <v>-0.10131190763903264</v>
      </c>
    </row>
    <row r="72" spans="1:37" x14ac:dyDescent="0.2">
      <c r="A72" s="55" t="s">
        <v>116</v>
      </c>
      <c r="B72" s="56" t="s">
        <v>353</v>
      </c>
      <c r="C72" s="57" t="s">
        <v>354</v>
      </c>
      <c r="D72" s="77">
        <v>715936732</v>
      </c>
      <c r="E72" s="78">
        <v>322311682</v>
      </c>
      <c r="F72" s="79">
        <f t="shared" si="17"/>
        <v>1038248414</v>
      </c>
      <c r="G72" s="77">
        <v>758215943</v>
      </c>
      <c r="H72" s="78">
        <v>361073601</v>
      </c>
      <c r="I72" s="79">
        <f t="shared" si="18"/>
        <v>1119289544</v>
      </c>
      <c r="J72" s="77">
        <v>140617962</v>
      </c>
      <c r="K72" s="78">
        <v>59447363</v>
      </c>
      <c r="L72" s="78">
        <f t="shared" si="19"/>
        <v>200065325</v>
      </c>
      <c r="M72" s="95">
        <f t="shared" si="20"/>
        <v>0.19269504513781999</v>
      </c>
      <c r="N72" s="77">
        <v>160020342</v>
      </c>
      <c r="O72" s="78">
        <v>86906029</v>
      </c>
      <c r="P72" s="78">
        <f t="shared" si="21"/>
        <v>246926371</v>
      </c>
      <c r="Q72" s="95">
        <f t="shared" si="22"/>
        <v>0.23782975988249377</v>
      </c>
      <c r="R72" s="77">
        <v>199838055</v>
      </c>
      <c r="S72" s="78">
        <v>47241672</v>
      </c>
      <c r="T72" s="78">
        <f t="shared" si="23"/>
        <v>247079727</v>
      </c>
      <c r="U72" s="95">
        <f t="shared" si="24"/>
        <v>0.22074692676660973</v>
      </c>
      <c r="V72" s="77">
        <v>0</v>
      </c>
      <c r="W72" s="78">
        <v>0</v>
      </c>
      <c r="X72" s="78">
        <f t="shared" si="25"/>
        <v>0</v>
      </c>
      <c r="Y72" s="95">
        <f t="shared" si="26"/>
        <v>0</v>
      </c>
      <c r="Z72" s="77">
        <f t="shared" si="27"/>
        <v>500476359</v>
      </c>
      <c r="AA72" s="78">
        <f t="shared" si="28"/>
        <v>193595064</v>
      </c>
      <c r="AB72" s="78">
        <f t="shared" si="29"/>
        <v>694071423</v>
      </c>
      <c r="AC72" s="95">
        <f t="shared" si="30"/>
        <v>0.62009997924183236</v>
      </c>
      <c r="AD72" s="77">
        <v>191970979</v>
      </c>
      <c r="AE72" s="78">
        <v>71774514</v>
      </c>
      <c r="AF72" s="78">
        <f t="shared" si="31"/>
        <v>263745493</v>
      </c>
      <c r="AG72" s="78">
        <v>990295486</v>
      </c>
      <c r="AH72" s="78">
        <v>1023446393</v>
      </c>
      <c r="AI72" s="79">
        <v>701549397</v>
      </c>
      <c r="AJ72" s="114">
        <f t="shared" si="32"/>
        <v>0.6854774239260033</v>
      </c>
      <c r="AK72" s="115">
        <f t="shared" si="33"/>
        <v>-6.3188818168733563E-2</v>
      </c>
    </row>
    <row r="73" spans="1:37" ht="16.5" x14ac:dyDescent="0.3">
      <c r="A73" s="58" t="s">
        <v>0</v>
      </c>
      <c r="B73" s="59" t="s">
        <v>355</v>
      </c>
      <c r="C73" s="60" t="s">
        <v>0</v>
      </c>
      <c r="D73" s="80">
        <f>SUM(D68:D72)</f>
        <v>2057831917</v>
      </c>
      <c r="E73" s="81">
        <f>SUM(E68:E72)</f>
        <v>673061193</v>
      </c>
      <c r="F73" s="82">
        <f t="shared" si="17"/>
        <v>2730893110</v>
      </c>
      <c r="G73" s="80">
        <f>SUM(G68:G72)</f>
        <v>2215818568</v>
      </c>
      <c r="H73" s="81">
        <f>SUM(H68:H72)</f>
        <v>741258376</v>
      </c>
      <c r="I73" s="82">
        <f t="shared" si="18"/>
        <v>2957076944</v>
      </c>
      <c r="J73" s="80">
        <f>SUM(J68:J72)</f>
        <v>488317002</v>
      </c>
      <c r="K73" s="81">
        <f>SUM(K68:K72)</f>
        <v>131076665</v>
      </c>
      <c r="L73" s="81">
        <f t="shared" si="19"/>
        <v>619393667</v>
      </c>
      <c r="M73" s="96">
        <f t="shared" si="20"/>
        <v>0.22680992702786526</v>
      </c>
      <c r="N73" s="80">
        <f>SUM(N68:N72)</f>
        <v>518939613</v>
      </c>
      <c r="O73" s="81">
        <f>SUM(O68:O72)</f>
        <v>179913119</v>
      </c>
      <c r="P73" s="81">
        <f t="shared" si="21"/>
        <v>698852732</v>
      </c>
      <c r="Q73" s="96">
        <f t="shared" si="22"/>
        <v>0.25590629286841621</v>
      </c>
      <c r="R73" s="80">
        <f>SUM(R68:R72)</f>
        <v>513763880</v>
      </c>
      <c r="S73" s="81">
        <f>SUM(S68:S72)</f>
        <v>116386104</v>
      </c>
      <c r="T73" s="81">
        <f t="shared" si="23"/>
        <v>630149984</v>
      </c>
      <c r="U73" s="96">
        <f t="shared" si="24"/>
        <v>0.21309894735021814</v>
      </c>
      <c r="V73" s="80">
        <f>SUM(V68:V72)</f>
        <v>0</v>
      </c>
      <c r="W73" s="81">
        <f>SUM(W68:W72)</f>
        <v>0</v>
      </c>
      <c r="X73" s="81">
        <f t="shared" si="25"/>
        <v>0</v>
      </c>
      <c r="Y73" s="96">
        <f t="shared" si="26"/>
        <v>0</v>
      </c>
      <c r="Z73" s="80">
        <f t="shared" si="27"/>
        <v>1521020495</v>
      </c>
      <c r="AA73" s="81">
        <f t="shared" si="28"/>
        <v>427375888</v>
      </c>
      <c r="AB73" s="81">
        <f t="shared" si="29"/>
        <v>1948396383</v>
      </c>
      <c r="AC73" s="96">
        <f t="shared" si="30"/>
        <v>0.65889269028097364</v>
      </c>
      <c r="AD73" s="80">
        <f>SUM(AD68:AD72)</f>
        <v>511863372</v>
      </c>
      <c r="AE73" s="81">
        <f>SUM(AE68:AE72)</f>
        <v>118325926</v>
      </c>
      <c r="AF73" s="81">
        <f t="shared" si="31"/>
        <v>630189298</v>
      </c>
      <c r="AG73" s="81">
        <f>SUM(AG68:AG72)</f>
        <v>2629417682</v>
      </c>
      <c r="AH73" s="81">
        <f>SUM(AH68:AH72)</f>
        <v>2739365595</v>
      </c>
      <c r="AI73" s="82">
        <f>SUM(AI68:AI72)</f>
        <v>1810899576</v>
      </c>
      <c r="AJ73" s="116">
        <f t="shared" si="32"/>
        <v>0.66106531355483422</v>
      </c>
      <c r="AK73" s="117">
        <f t="shared" si="33"/>
        <v>-6.2384429765471872E-5</v>
      </c>
    </row>
    <row r="74" spans="1:37" ht="16.5" x14ac:dyDescent="0.3">
      <c r="A74" s="61" t="s">
        <v>0</v>
      </c>
      <c r="B74" s="62" t="s">
        <v>356</v>
      </c>
      <c r="C74" s="63" t="s">
        <v>0</v>
      </c>
      <c r="D74" s="83">
        <f>SUM(D9,D11:D15,D17:D24,D26:D29,D31:D35,D37:D40,D42:D47,D49:D53,D55:D60,D62:D66,D68:D72)</f>
        <v>98900260547</v>
      </c>
      <c r="E74" s="84">
        <f>SUM(E9,E11:E15,E17:E24,E26:E29,E31:E35,E37:E40,E42:E47,E49:E53,E55:E60,E62:E66,E68:E72)</f>
        <v>15006751223</v>
      </c>
      <c r="F74" s="85">
        <f t="shared" si="17"/>
        <v>113907011770</v>
      </c>
      <c r="G74" s="83">
        <f>SUM(G9,G11:G15,G17:G24,G26:G29,G31:G35,G37:G40,G42:G47,G49:G53,G55:G60,G62:G66,G68:G72)</f>
        <v>101092653086</v>
      </c>
      <c r="H74" s="84">
        <f>SUM(H9,H11:H15,H17:H24,H26:H29,H31:H35,H37:H40,H42:H47,H49:H53,H55:H60,H62:H66,H68:H72)</f>
        <v>15630289148</v>
      </c>
      <c r="I74" s="85">
        <f t="shared" si="18"/>
        <v>116722942234</v>
      </c>
      <c r="J74" s="83">
        <f>SUM(J9,J11:J15,J17:J24,J26:J29,J31:J35,J37:J40,J42:J47,J49:J53,J55:J60,J62:J66,J68:J72)</f>
        <v>24711488279</v>
      </c>
      <c r="K74" s="84">
        <f>SUM(K9,K11:K15,K17:K24,K26:K29,K31:K35,K37:K40,K42:K47,K49:K53,K55:K60,K62:K66,K68:K72)</f>
        <v>1825179106</v>
      </c>
      <c r="L74" s="84">
        <f t="shared" si="19"/>
        <v>26536667385</v>
      </c>
      <c r="M74" s="97">
        <f t="shared" si="20"/>
        <v>0.23296781271536293</v>
      </c>
      <c r="N74" s="83">
        <f>SUM(N9,N11:N15,N17:N24,N26:N29,N31:N35,N37:N40,N42:N47,N49:N53,N55:N60,N62:N66,N68:N72)</f>
        <v>24302547268</v>
      </c>
      <c r="O74" s="84">
        <f>SUM(O9,O11:O15,O17:O24,O26:O29,O31:O35,O37:O40,O42:O47,O49:O53,O55:O60,O62:O66,O68:O72)</f>
        <v>2969265837</v>
      </c>
      <c r="P74" s="84">
        <f t="shared" si="21"/>
        <v>27271813105</v>
      </c>
      <c r="Q74" s="97">
        <f t="shared" si="22"/>
        <v>0.23942172374837642</v>
      </c>
      <c r="R74" s="83">
        <f>SUM(R9,R11:R15,R17:R24,R26:R29,R31:R35,R37:R40,R42:R47,R49:R53,R55:R60,R62:R66,R68:R72)</f>
        <v>22039644573</v>
      </c>
      <c r="S74" s="84">
        <f>SUM(S9,S11:S15,S17:S24,S26:S29,S31:S35,S37:S40,S42:S47,S49:S53,S55:S60,S62:S66,S68:S72)</f>
        <v>2909350922</v>
      </c>
      <c r="T74" s="84">
        <f t="shared" si="23"/>
        <v>24948995495</v>
      </c>
      <c r="U74" s="97">
        <f t="shared" si="24"/>
        <v>0.21374543013989117</v>
      </c>
      <c r="V74" s="83">
        <f>SUM(V9,V11:V15,V17:V24,V26:V29,V31:V35,V37:V40,V42:V47,V49:V53,V55:V60,V62:V66,V68:V72)</f>
        <v>0</v>
      </c>
      <c r="W74" s="84">
        <f>SUM(W9,W11:W15,W17:W24,W26:W29,W31:W35,W37:W40,W42:W47,W49:W53,W55:W60,W62:W66,W68:W72)</f>
        <v>0</v>
      </c>
      <c r="X74" s="84">
        <f t="shared" si="25"/>
        <v>0</v>
      </c>
      <c r="Y74" s="97">
        <f t="shared" si="26"/>
        <v>0</v>
      </c>
      <c r="Z74" s="83">
        <f t="shared" si="27"/>
        <v>71053680120</v>
      </c>
      <c r="AA74" s="84">
        <f t="shared" si="28"/>
        <v>7703795865</v>
      </c>
      <c r="AB74" s="84">
        <f t="shared" si="29"/>
        <v>78757475985</v>
      </c>
      <c r="AC74" s="97">
        <f t="shared" si="30"/>
        <v>0.67473861160140369</v>
      </c>
      <c r="AD74" s="83">
        <f>SUM(AD9,AD11:AD15,AD17:AD24,AD26:AD29,AD31:AD35,AD37:AD40,AD42:AD47,AD49:AD53,AD55:AD60,AD62:AD66,AD68:AD72)</f>
        <v>20206477911</v>
      </c>
      <c r="AE74" s="84">
        <f>SUM(AE9,AE11:AE15,AE17:AE24,AE26:AE29,AE31:AE35,AE37:AE40,AE42:AE47,AE49:AE53,AE55:AE60,AE62:AE66,AE68:AE72)</f>
        <v>2649012472</v>
      </c>
      <c r="AF74" s="84">
        <f t="shared" si="31"/>
        <v>22855490383</v>
      </c>
      <c r="AG74" s="84">
        <f>SUM(AG9,AG11:AG15,AG17:AG24,AG26:AG29,AG31:AG35,AG37:AG40,AG42:AG47,AG49:AG53,AG55:AG60,AG62:AG66,AG68:AG72)</f>
        <v>109814474286</v>
      </c>
      <c r="AH74" s="84">
        <f>SUM(AH9,AH11:AH15,AH17:AH24,AH26:AH29,AH31:AH35,AH37:AH40,AH42:AH47,AH49:AH53,AH55:AH60,AH62:AH66,AH68:AH72)</f>
        <v>112016464491</v>
      </c>
      <c r="AI74" s="85">
        <f>SUM(AI9,AI11:AI15,AI17:AI24,AI26:AI29,AI31:AI35,AI37:AI40,AI42:AI47,AI49:AI53,AI55:AI60,AI62:AI66,AI68:AI72)</f>
        <v>72069100706</v>
      </c>
      <c r="AJ74" s="118">
        <f t="shared" si="32"/>
        <v>0.64337953383442503</v>
      </c>
      <c r="AK74" s="119">
        <f t="shared" si="33"/>
        <v>9.159747075727398E-2</v>
      </c>
    </row>
    <row r="75" spans="1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1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1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1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1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1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7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32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357</v>
      </c>
      <c r="C9" s="57" t="s">
        <v>358</v>
      </c>
      <c r="D9" s="77">
        <v>711070253</v>
      </c>
      <c r="E9" s="78">
        <v>180504685</v>
      </c>
      <c r="F9" s="79">
        <f>$D9       +$E9</f>
        <v>891574938</v>
      </c>
      <c r="G9" s="77">
        <v>715348309</v>
      </c>
      <c r="H9" s="78">
        <v>171911634</v>
      </c>
      <c r="I9" s="79">
        <f>$G9       +$H9</f>
        <v>887259943</v>
      </c>
      <c r="J9" s="77">
        <v>78494542</v>
      </c>
      <c r="K9" s="78">
        <v>13351413</v>
      </c>
      <c r="L9" s="78">
        <f>$J9       +$K9</f>
        <v>91845955</v>
      </c>
      <c r="M9" s="95">
        <f>IF(($F9       =0),0,($L9       /$F9       ))</f>
        <v>0.10301540687766618</v>
      </c>
      <c r="N9" s="77">
        <v>167453725</v>
      </c>
      <c r="O9" s="78">
        <v>55650729</v>
      </c>
      <c r="P9" s="78">
        <f>$N9       +$O9</f>
        <v>223104454</v>
      </c>
      <c r="Q9" s="95">
        <f>IF(($F9       =0),0,($P9       /$F9       ))</f>
        <v>0.25023634524818822</v>
      </c>
      <c r="R9" s="77">
        <v>100836805</v>
      </c>
      <c r="S9" s="78">
        <v>18893300</v>
      </c>
      <c r="T9" s="78">
        <f>$R9       +$S9</f>
        <v>119730105</v>
      </c>
      <c r="U9" s="95">
        <f>IF(($I9       =0),0,($T9       /$I9       ))</f>
        <v>0.13494366103711278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346785072</v>
      </c>
      <c r="AA9" s="78">
        <f>$K9       +$O9       +$S9</f>
        <v>87895442</v>
      </c>
      <c r="AB9" s="78">
        <f>$Z9       +$AA9</f>
        <v>434680514</v>
      </c>
      <c r="AC9" s="95">
        <f>IF(($I9       =0),0,($AB9       /$I9       ))</f>
        <v>0.48991337592708162</v>
      </c>
      <c r="AD9" s="77">
        <v>107142951</v>
      </c>
      <c r="AE9" s="78">
        <v>31272612</v>
      </c>
      <c r="AF9" s="78">
        <f>$AD9       +$AE9</f>
        <v>138415563</v>
      </c>
      <c r="AG9" s="78">
        <v>763334123</v>
      </c>
      <c r="AH9" s="78">
        <v>853247180</v>
      </c>
      <c r="AI9" s="79">
        <v>470046403</v>
      </c>
      <c r="AJ9" s="114">
        <f>IF(($AH9       =0),0,($AI9       /$AH9       ))</f>
        <v>0.5508912470123839</v>
      </c>
      <c r="AK9" s="115">
        <f>IF(($AF9       =0),0,(($T9       /$AF9       )-1))</f>
        <v>-0.13499535453249578</v>
      </c>
    </row>
    <row r="10" spans="1:37" x14ac:dyDescent="0.2">
      <c r="A10" s="55" t="s">
        <v>101</v>
      </c>
      <c r="B10" s="56" t="s">
        <v>359</v>
      </c>
      <c r="C10" s="57" t="s">
        <v>360</v>
      </c>
      <c r="D10" s="77">
        <v>467527959</v>
      </c>
      <c r="E10" s="78">
        <v>123208925</v>
      </c>
      <c r="F10" s="79">
        <f t="shared" ref="F10:F41" si="0">$D10      +$E10</f>
        <v>590736884</v>
      </c>
      <c r="G10" s="77">
        <v>482757219</v>
      </c>
      <c r="H10" s="78">
        <v>122538110</v>
      </c>
      <c r="I10" s="79">
        <f t="shared" ref="I10:I41" si="1">$G10      +$H10</f>
        <v>605295329</v>
      </c>
      <c r="J10" s="77">
        <v>100893347</v>
      </c>
      <c r="K10" s="78">
        <v>40075947</v>
      </c>
      <c r="L10" s="78">
        <f t="shared" ref="L10:L41" si="2">$J10      +$K10</f>
        <v>140969294</v>
      </c>
      <c r="M10" s="95">
        <f t="shared" ref="M10:M41" si="3">IF(($F10      =0),0,($L10      /$F10      ))</f>
        <v>0.23863296472275125</v>
      </c>
      <c r="N10" s="77">
        <v>169528248</v>
      </c>
      <c r="O10" s="78">
        <v>26288090</v>
      </c>
      <c r="P10" s="78">
        <f t="shared" ref="P10:P41" si="4">$N10      +$O10</f>
        <v>195816338</v>
      </c>
      <c r="Q10" s="95">
        <f t="shared" ref="Q10:Q41" si="5">IF(($F10      =0),0,($P10      /$F10      ))</f>
        <v>0.33147809676972873</v>
      </c>
      <c r="R10" s="77">
        <v>109889369</v>
      </c>
      <c r="S10" s="78">
        <v>19354737</v>
      </c>
      <c r="T10" s="78">
        <f t="shared" ref="T10:T41" si="6">$R10      +$S10</f>
        <v>129244106</v>
      </c>
      <c r="U10" s="95">
        <f t="shared" ref="U10:U41" si="7">IF(($I10      =0),0,($T10      /$I10      ))</f>
        <v>0.21352239114999019</v>
      </c>
      <c r="V10" s="77">
        <v>0</v>
      </c>
      <c r="W10" s="78">
        <v>0</v>
      </c>
      <c r="X10" s="78">
        <f t="shared" ref="X10:X41" si="8">$V10      +$W10</f>
        <v>0</v>
      </c>
      <c r="Y10" s="95">
        <f t="shared" ref="Y10:Y41" si="9">IF(($I10      =0),0,($X10      /$I10      ))</f>
        <v>0</v>
      </c>
      <c r="Z10" s="77">
        <f t="shared" ref="Z10:Z41" si="10">$J10      +$N10      +$R10</f>
        <v>380310964</v>
      </c>
      <c r="AA10" s="78">
        <f t="shared" ref="AA10:AA41" si="11">$K10      +$O10      +$S10</f>
        <v>85718774</v>
      </c>
      <c r="AB10" s="78">
        <f t="shared" ref="AB10:AB41" si="12">$Z10      +$AA10</f>
        <v>466029738</v>
      </c>
      <c r="AC10" s="95">
        <f t="shared" ref="AC10:AC41" si="13">IF(($I10      =0),0,($AB10      /$I10      ))</f>
        <v>0.76992125277081069</v>
      </c>
      <c r="AD10" s="77">
        <v>97121529</v>
      </c>
      <c r="AE10" s="78">
        <v>18846880</v>
      </c>
      <c r="AF10" s="78">
        <f t="shared" ref="AF10:AF41" si="14">$AD10      +$AE10</f>
        <v>115968409</v>
      </c>
      <c r="AG10" s="78">
        <v>533430246</v>
      </c>
      <c r="AH10" s="78">
        <v>546549974</v>
      </c>
      <c r="AI10" s="79">
        <v>407652368</v>
      </c>
      <c r="AJ10" s="114">
        <f t="shared" ref="AJ10:AJ41" si="15">IF(($AH10      =0),0,($AI10      /$AH10      ))</f>
        <v>0.74586476514954514</v>
      </c>
      <c r="AK10" s="115">
        <f t="shared" ref="AK10:AK41" si="16">IF(($AF10      =0),0,(($T10      /$AF10      )-1))</f>
        <v>0.1144768399814815</v>
      </c>
    </row>
    <row r="11" spans="1:37" x14ac:dyDescent="0.2">
      <c r="A11" s="55" t="s">
        <v>101</v>
      </c>
      <c r="B11" s="56" t="s">
        <v>361</v>
      </c>
      <c r="C11" s="57" t="s">
        <v>362</v>
      </c>
      <c r="D11" s="77">
        <v>1717645942</v>
      </c>
      <c r="E11" s="78">
        <v>231308900</v>
      </c>
      <c r="F11" s="79">
        <f t="shared" si="0"/>
        <v>1948954842</v>
      </c>
      <c r="G11" s="77">
        <v>1877001338</v>
      </c>
      <c r="H11" s="78">
        <v>258049933</v>
      </c>
      <c r="I11" s="79">
        <f t="shared" si="1"/>
        <v>2135051271</v>
      </c>
      <c r="J11" s="77">
        <v>371439693</v>
      </c>
      <c r="K11" s="78">
        <v>31512817</v>
      </c>
      <c r="L11" s="78">
        <f t="shared" si="2"/>
        <v>402952510</v>
      </c>
      <c r="M11" s="95">
        <f t="shared" si="3"/>
        <v>0.20675312804400012</v>
      </c>
      <c r="N11" s="77">
        <v>450734857</v>
      </c>
      <c r="O11" s="78">
        <v>46868720</v>
      </c>
      <c r="P11" s="78">
        <f t="shared" si="4"/>
        <v>497603577</v>
      </c>
      <c r="Q11" s="95">
        <f t="shared" si="5"/>
        <v>0.25531816657658607</v>
      </c>
      <c r="R11" s="77">
        <v>395916156</v>
      </c>
      <c r="S11" s="78">
        <v>22003052</v>
      </c>
      <c r="T11" s="78">
        <f t="shared" si="6"/>
        <v>417919208</v>
      </c>
      <c r="U11" s="95">
        <f t="shared" si="7"/>
        <v>0.195742000989165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1218090706</v>
      </c>
      <c r="AA11" s="78">
        <f t="shared" si="11"/>
        <v>100384589</v>
      </c>
      <c r="AB11" s="78">
        <f t="shared" si="12"/>
        <v>1318475295</v>
      </c>
      <c r="AC11" s="95">
        <f t="shared" si="13"/>
        <v>0.61753800150310301</v>
      </c>
      <c r="AD11" s="77">
        <v>347253882</v>
      </c>
      <c r="AE11" s="78">
        <v>20037578</v>
      </c>
      <c r="AF11" s="78">
        <f t="shared" si="14"/>
        <v>367291460</v>
      </c>
      <c r="AG11" s="78">
        <v>1716407521</v>
      </c>
      <c r="AH11" s="78">
        <v>1806529131</v>
      </c>
      <c r="AI11" s="79">
        <v>1121742932</v>
      </c>
      <c r="AJ11" s="114">
        <f t="shared" si="15"/>
        <v>0.62093819177942722</v>
      </c>
      <c r="AK11" s="115">
        <f t="shared" si="16"/>
        <v>0.13784079814978556</v>
      </c>
    </row>
    <row r="12" spans="1:37" x14ac:dyDescent="0.2">
      <c r="A12" s="55" t="s">
        <v>101</v>
      </c>
      <c r="B12" s="56" t="s">
        <v>363</v>
      </c>
      <c r="C12" s="57" t="s">
        <v>364</v>
      </c>
      <c r="D12" s="77">
        <v>814838135</v>
      </c>
      <c r="E12" s="78">
        <v>59792950</v>
      </c>
      <c r="F12" s="79">
        <f t="shared" si="0"/>
        <v>874631085</v>
      </c>
      <c r="G12" s="77">
        <v>817761621</v>
      </c>
      <c r="H12" s="78">
        <v>54978950</v>
      </c>
      <c r="I12" s="79">
        <f t="shared" si="1"/>
        <v>872740571</v>
      </c>
      <c r="J12" s="77">
        <v>147369229</v>
      </c>
      <c r="K12" s="78">
        <v>8542825</v>
      </c>
      <c r="L12" s="78">
        <f t="shared" si="2"/>
        <v>155912054</v>
      </c>
      <c r="M12" s="95">
        <f t="shared" si="3"/>
        <v>0.17826036219602234</v>
      </c>
      <c r="N12" s="77">
        <v>150882299</v>
      </c>
      <c r="O12" s="78">
        <v>12813243</v>
      </c>
      <c r="P12" s="78">
        <f t="shared" si="4"/>
        <v>163695542</v>
      </c>
      <c r="Q12" s="95">
        <f t="shared" si="5"/>
        <v>0.18715952909448674</v>
      </c>
      <c r="R12" s="77">
        <v>142415323</v>
      </c>
      <c r="S12" s="78">
        <v>2189697</v>
      </c>
      <c r="T12" s="78">
        <f t="shared" si="6"/>
        <v>144605020</v>
      </c>
      <c r="U12" s="95">
        <f t="shared" si="7"/>
        <v>0.16569072735361584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440666851</v>
      </c>
      <c r="AA12" s="78">
        <f t="shared" si="11"/>
        <v>23545765</v>
      </c>
      <c r="AB12" s="78">
        <f t="shared" si="12"/>
        <v>464212616</v>
      </c>
      <c r="AC12" s="95">
        <f t="shared" si="13"/>
        <v>0.53190218425172764</v>
      </c>
      <c r="AD12" s="77">
        <v>132657883</v>
      </c>
      <c r="AE12" s="78">
        <v>9458794</v>
      </c>
      <c r="AF12" s="78">
        <f t="shared" si="14"/>
        <v>142116677</v>
      </c>
      <c r="AG12" s="78">
        <v>829291273</v>
      </c>
      <c r="AH12" s="78">
        <v>821771273</v>
      </c>
      <c r="AI12" s="79">
        <v>431055289</v>
      </c>
      <c r="AJ12" s="114">
        <f t="shared" si="15"/>
        <v>0.52454411971151982</v>
      </c>
      <c r="AK12" s="115">
        <f t="shared" si="16"/>
        <v>1.750915552296517E-2</v>
      </c>
    </row>
    <row r="13" spans="1:37" x14ac:dyDescent="0.2">
      <c r="A13" s="55" t="s">
        <v>101</v>
      </c>
      <c r="B13" s="56" t="s">
        <v>365</v>
      </c>
      <c r="C13" s="57" t="s">
        <v>366</v>
      </c>
      <c r="D13" s="77">
        <v>323504750</v>
      </c>
      <c r="E13" s="78">
        <v>189560231</v>
      </c>
      <c r="F13" s="79">
        <f t="shared" si="0"/>
        <v>513064981</v>
      </c>
      <c r="G13" s="77">
        <v>370822579</v>
      </c>
      <c r="H13" s="78">
        <v>213526519</v>
      </c>
      <c r="I13" s="79">
        <f t="shared" si="1"/>
        <v>584349098</v>
      </c>
      <c r="J13" s="77">
        <v>61895258</v>
      </c>
      <c r="K13" s="78">
        <v>35658003</v>
      </c>
      <c r="L13" s="78">
        <f t="shared" si="2"/>
        <v>97553261</v>
      </c>
      <c r="M13" s="95">
        <f t="shared" si="3"/>
        <v>0.19013821759938046</v>
      </c>
      <c r="N13" s="77">
        <v>106476174</v>
      </c>
      <c r="O13" s="78">
        <v>73280665</v>
      </c>
      <c r="P13" s="78">
        <f t="shared" si="4"/>
        <v>179756839</v>
      </c>
      <c r="Q13" s="95">
        <f t="shared" si="5"/>
        <v>0.35035881546552095</v>
      </c>
      <c r="R13" s="77">
        <v>70082083</v>
      </c>
      <c r="S13" s="78">
        <v>18516090</v>
      </c>
      <c r="T13" s="78">
        <f t="shared" si="6"/>
        <v>88598173</v>
      </c>
      <c r="U13" s="95">
        <f t="shared" si="7"/>
        <v>0.15161856722845493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238453515</v>
      </c>
      <c r="AA13" s="78">
        <f t="shared" si="11"/>
        <v>127454758</v>
      </c>
      <c r="AB13" s="78">
        <f t="shared" si="12"/>
        <v>365908273</v>
      </c>
      <c r="AC13" s="95">
        <f t="shared" si="13"/>
        <v>0.62618094945703162</v>
      </c>
      <c r="AD13" s="77">
        <v>68793694</v>
      </c>
      <c r="AE13" s="78">
        <v>14070454</v>
      </c>
      <c r="AF13" s="78">
        <f t="shared" si="14"/>
        <v>82864148</v>
      </c>
      <c r="AG13" s="78">
        <v>454255326</v>
      </c>
      <c r="AH13" s="78">
        <v>530303743</v>
      </c>
      <c r="AI13" s="79">
        <v>273784886</v>
      </c>
      <c r="AJ13" s="114">
        <f t="shared" si="15"/>
        <v>0.51627937689287628</v>
      </c>
      <c r="AK13" s="115">
        <f t="shared" si="16"/>
        <v>6.9197899675502716E-2</v>
      </c>
    </row>
    <row r="14" spans="1:37" x14ac:dyDescent="0.2">
      <c r="A14" s="55" t="s">
        <v>116</v>
      </c>
      <c r="B14" s="56" t="s">
        <v>367</v>
      </c>
      <c r="C14" s="57" t="s">
        <v>368</v>
      </c>
      <c r="D14" s="77">
        <v>1678981680</v>
      </c>
      <c r="E14" s="78">
        <v>513832728</v>
      </c>
      <c r="F14" s="79">
        <f t="shared" si="0"/>
        <v>2192814408</v>
      </c>
      <c r="G14" s="77">
        <v>1890805070</v>
      </c>
      <c r="H14" s="78">
        <v>489430317</v>
      </c>
      <c r="I14" s="79">
        <f t="shared" si="1"/>
        <v>2380235387</v>
      </c>
      <c r="J14" s="77">
        <v>371243904</v>
      </c>
      <c r="K14" s="78">
        <v>46989170</v>
      </c>
      <c r="L14" s="78">
        <f t="shared" si="2"/>
        <v>418233074</v>
      </c>
      <c r="M14" s="95">
        <f t="shared" si="3"/>
        <v>0.19072889729024436</v>
      </c>
      <c r="N14" s="77">
        <v>393131503</v>
      </c>
      <c r="O14" s="78">
        <v>259494437</v>
      </c>
      <c r="P14" s="78">
        <f t="shared" si="4"/>
        <v>652625940</v>
      </c>
      <c r="Q14" s="95">
        <f t="shared" si="5"/>
        <v>0.29762023526434256</v>
      </c>
      <c r="R14" s="77">
        <v>409450438</v>
      </c>
      <c r="S14" s="78">
        <v>105115398</v>
      </c>
      <c r="T14" s="78">
        <f t="shared" si="6"/>
        <v>514565836</v>
      </c>
      <c r="U14" s="95">
        <f t="shared" si="7"/>
        <v>0.21618275184478636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1173825845</v>
      </c>
      <c r="AA14" s="78">
        <f t="shared" si="11"/>
        <v>411599005</v>
      </c>
      <c r="AB14" s="78">
        <f t="shared" si="12"/>
        <v>1585424850</v>
      </c>
      <c r="AC14" s="95">
        <f t="shared" si="13"/>
        <v>0.66607901834374328</v>
      </c>
      <c r="AD14" s="77">
        <v>310401090</v>
      </c>
      <c r="AE14" s="78">
        <v>68289406</v>
      </c>
      <c r="AF14" s="78">
        <f t="shared" si="14"/>
        <v>378690496</v>
      </c>
      <c r="AG14" s="78">
        <v>2140145615</v>
      </c>
      <c r="AH14" s="78">
        <v>2179852043</v>
      </c>
      <c r="AI14" s="79">
        <v>1143124468</v>
      </c>
      <c r="AJ14" s="114">
        <f t="shared" si="15"/>
        <v>0.5244046134556849</v>
      </c>
      <c r="AK14" s="115">
        <f t="shared" si="16"/>
        <v>0.35880314250083534</v>
      </c>
    </row>
    <row r="15" spans="1:37" ht="16.5" x14ac:dyDescent="0.3">
      <c r="A15" s="58" t="s">
        <v>0</v>
      </c>
      <c r="B15" s="59" t="s">
        <v>369</v>
      </c>
      <c r="C15" s="60" t="s">
        <v>0</v>
      </c>
      <c r="D15" s="80">
        <f>SUM(D9:D14)</f>
        <v>5713568719</v>
      </c>
      <c r="E15" s="81">
        <f>SUM(E9:E14)</f>
        <v>1298208419</v>
      </c>
      <c r="F15" s="82">
        <f t="shared" si="0"/>
        <v>7011777138</v>
      </c>
      <c r="G15" s="80">
        <f>SUM(G9:G14)</f>
        <v>6154496136</v>
      </c>
      <c r="H15" s="81">
        <f>SUM(H9:H14)</f>
        <v>1310435463</v>
      </c>
      <c r="I15" s="82">
        <f t="shared" si="1"/>
        <v>7464931599</v>
      </c>
      <c r="J15" s="80">
        <f>SUM(J9:J14)</f>
        <v>1131335973</v>
      </c>
      <c r="K15" s="81">
        <f>SUM(K9:K14)</f>
        <v>176130175</v>
      </c>
      <c r="L15" s="81">
        <f t="shared" si="2"/>
        <v>1307466148</v>
      </c>
      <c r="M15" s="96">
        <f t="shared" si="3"/>
        <v>0.1864671569371833</v>
      </c>
      <c r="N15" s="80">
        <f>SUM(N9:N14)</f>
        <v>1438206806</v>
      </c>
      <c r="O15" s="81">
        <f>SUM(O9:O14)</f>
        <v>474395884</v>
      </c>
      <c r="P15" s="81">
        <f t="shared" si="4"/>
        <v>1912602690</v>
      </c>
      <c r="Q15" s="96">
        <f t="shared" si="5"/>
        <v>0.27277003423778812</v>
      </c>
      <c r="R15" s="80">
        <f>SUM(R9:R14)</f>
        <v>1228590174</v>
      </c>
      <c r="S15" s="81">
        <f>SUM(S9:S14)</f>
        <v>186072274</v>
      </c>
      <c r="T15" s="81">
        <f t="shared" si="6"/>
        <v>1414662448</v>
      </c>
      <c r="U15" s="96">
        <f t="shared" si="7"/>
        <v>0.18950775760483965</v>
      </c>
      <c r="V15" s="80">
        <f>SUM(V9:V14)</f>
        <v>0</v>
      </c>
      <c r="W15" s="81">
        <f>SUM(W9:W14)</f>
        <v>0</v>
      </c>
      <c r="X15" s="81">
        <f t="shared" si="8"/>
        <v>0</v>
      </c>
      <c r="Y15" s="96">
        <f t="shared" si="9"/>
        <v>0</v>
      </c>
      <c r="Z15" s="80">
        <f t="shared" si="10"/>
        <v>3798132953</v>
      </c>
      <c r="AA15" s="81">
        <f t="shared" si="11"/>
        <v>836598333</v>
      </c>
      <c r="AB15" s="81">
        <f t="shared" si="12"/>
        <v>4634731286</v>
      </c>
      <c r="AC15" s="96">
        <f t="shared" si="13"/>
        <v>0.62086721419133528</v>
      </c>
      <c r="AD15" s="80">
        <f>SUM(AD9:AD14)</f>
        <v>1063371029</v>
      </c>
      <c r="AE15" s="81">
        <f>SUM(AE9:AE14)</f>
        <v>161975724</v>
      </c>
      <c r="AF15" s="81">
        <f t="shared" si="14"/>
        <v>1225346753</v>
      </c>
      <c r="AG15" s="81">
        <f>SUM(AG9:AG14)</f>
        <v>6436864104</v>
      </c>
      <c r="AH15" s="81">
        <f>SUM(AH9:AH14)</f>
        <v>6738253344</v>
      </c>
      <c r="AI15" s="82">
        <f>SUM(AI9:AI14)</f>
        <v>3847406346</v>
      </c>
      <c r="AJ15" s="116">
        <f t="shared" si="15"/>
        <v>0.5709797702138758</v>
      </c>
      <c r="AK15" s="117">
        <f t="shared" si="16"/>
        <v>0.15449969123964369</v>
      </c>
    </row>
    <row r="16" spans="1:37" x14ac:dyDescent="0.2">
      <c r="A16" s="55" t="s">
        <v>101</v>
      </c>
      <c r="B16" s="56" t="s">
        <v>370</v>
      </c>
      <c r="C16" s="57" t="s">
        <v>371</v>
      </c>
      <c r="D16" s="77">
        <v>516069534</v>
      </c>
      <c r="E16" s="78">
        <v>101299000</v>
      </c>
      <c r="F16" s="79">
        <f t="shared" si="0"/>
        <v>617368534</v>
      </c>
      <c r="G16" s="77">
        <v>586328096</v>
      </c>
      <c r="H16" s="78">
        <v>129092870</v>
      </c>
      <c r="I16" s="79">
        <f t="shared" si="1"/>
        <v>715420966</v>
      </c>
      <c r="J16" s="77">
        <v>88285133</v>
      </c>
      <c r="K16" s="78">
        <v>13309141</v>
      </c>
      <c r="L16" s="78">
        <f t="shared" si="2"/>
        <v>101594274</v>
      </c>
      <c r="M16" s="95">
        <f t="shared" si="3"/>
        <v>0.16456017500885459</v>
      </c>
      <c r="N16" s="77">
        <v>111724826</v>
      </c>
      <c r="O16" s="78">
        <v>4562238</v>
      </c>
      <c r="P16" s="78">
        <f t="shared" si="4"/>
        <v>116287064</v>
      </c>
      <c r="Q16" s="95">
        <f t="shared" si="5"/>
        <v>0.18835923374092792</v>
      </c>
      <c r="R16" s="77">
        <v>105190159</v>
      </c>
      <c r="S16" s="78">
        <v>25094448</v>
      </c>
      <c r="T16" s="78">
        <f t="shared" si="6"/>
        <v>130284607</v>
      </c>
      <c r="U16" s="95">
        <f t="shared" si="7"/>
        <v>0.1821090144009003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305200118</v>
      </c>
      <c r="AA16" s="78">
        <f t="shared" si="11"/>
        <v>42965827</v>
      </c>
      <c r="AB16" s="78">
        <f t="shared" si="12"/>
        <v>348165945</v>
      </c>
      <c r="AC16" s="95">
        <f t="shared" si="13"/>
        <v>0.48665885058783698</v>
      </c>
      <c r="AD16" s="77">
        <v>63422016</v>
      </c>
      <c r="AE16" s="78">
        <v>16000260</v>
      </c>
      <c r="AF16" s="78">
        <f t="shared" si="14"/>
        <v>79422276</v>
      </c>
      <c r="AG16" s="78">
        <v>564903650</v>
      </c>
      <c r="AH16" s="78">
        <v>576341425</v>
      </c>
      <c r="AI16" s="79">
        <v>347707728</v>
      </c>
      <c r="AJ16" s="114">
        <f t="shared" si="15"/>
        <v>0.60330164190436253</v>
      </c>
      <c r="AK16" s="115">
        <f t="shared" si="16"/>
        <v>0.64040384589331079</v>
      </c>
    </row>
    <row r="17" spans="1:37" x14ac:dyDescent="0.2">
      <c r="A17" s="55" t="s">
        <v>101</v>
      </c>
      <c r="B17" s="56" t="s">
        <v>372</v>
      </c>
      <c r="C17" s="57" t="s">
        <v>373</v>
      </c>
      <c r="D17" s="77">
        <v>917383958</v>
      </c>
      <c r="E17" s="78">
        <v>219322000</v>
      </c>
      <c r="F17" s="79">
        <f t="shared" si="0"/>
        <v>1136705958</v>
      </c>
      <c r="G17" s="77">
        <v>921351744</v>
      </c>
      <c r="H17" s="78">
        <v>190014569</v>
      </c>
      <c r="I17" s="79">
        <f t="shared" si="1"/>
        <v>1111366313</v>
      </c>
      <c r="J17" s="77">
        <v>180536091</v>
      </c>
      <c r="K17" s="78">
        <v>53020526</v>
      </c>
      <c r="L17" s="78">
        <f t="shared" si="2"/>
        <v>233556617</v>
      </c>
      <c r="M17" s="95">
        <f t="shared" si="3"/>
        <v>0.20546792717699469</v>
      </c>
      <c r="N17" s="77">
        <v>241028196</v>
      </c>
      <c r="O17" s="78">
        <v>22135370</v>
      </c>
      <c r="P17" s="78">
        <f t="shared" si="4"/>
        <v>263163566</v>
      </c>
      <c r="Q17" s="95">
        <f t="shared" si="5"/>
        <v>0.23151419603978182</v>
      </c>
      <c r="R17" s="77">
        <v>280006675</v>
      </c>
      <c r="S17" s="78">
        <v>35925700</v>
      </c>
      <c r="T17" s="78">
        <f t="shared" si="6"/>
        <v>315932375</v>
      </c>
      <c r="U17" s="95">
        <f t="shared" si="7"/>
        <v>0.28427384500001485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701570962</v>
      </c>
      <c r="AA17" s="78">
        <f t="shared" si="11"/>
        <v>111081596</v>
      </c>
      <c r="AB17" s="78">
        <f t="shared" si="12"/>
        <v>812652558</v>
      </c>
      <c r="AC17" s="95">
        <f t="shared" si="13"/>
        <v>0.7312193544955865</v>
      </c>
      <c r="AD17" s="77">
        <v>204533737</v>
      </c>
      <c r="AE17" s="78">
        <v>46341100</v>
      </c>
      <c r="AF17" s="78">
        <f t="shared" si="14"/>
        <v>250874837</v>
      </c>
      <c r="AG17" s="78">
        <v>1262752117</v>
      </c>
      <c r="AH17" s="78">
        <v>1340839537</v>
      </c>
      <c r="AI17" s="79">
        <v>768382330</v>
      </c>
      <c r="AJ17" s="114">
        <f t="shared" si="15"/>
        <v>0.57306061523154506</v>
      </c>
      <c r="AK17" s="115">
        <f t="shared" si="16"/>
        <v>0.25932269165759347</v>
      </c>
    </row>
    <row r="18" spans="1:37" x14ac:dyDescent="0.2">
      <c r="A18" s="55" t="s">
        <v>101</v>
      </c>
      <c r="B18" s="56" t="s">
        <v>374</v>
      </c>
      <c r="C18" s="57" t="s">
        <v>375</v>
      </c>
      <c r="D18" s="77">
        <v>1188956784</v>
      </c>
      <c r="E18" s="78">
        <v>319919514</v>
      </c>
      <c r="F18" s="79">
        <f t="shared" si="0"/>
        <v>1508876298</v>
      </c>
      <c r="G18" s="77">
        <v>1334597360</v>
      </c>
      <c r="H18" s="78">
        <v>246112831</v>
      </c>
      <c r="I18" s="79">
        <f t="shared" si="1"/>
        <v>1580710191</v>
      </c>
      <c r="J18" s="77">
        <v>281935578</v>
      </c>
      <c r="K18" s="78">
        <v>79568976</v>
      </c>
      <c r="L18" s="78">
        <f t="shared" si="2"/>
        <v>361504554</v>
      </c>
      <c r="M18" s="95">
        <f t="shared" si="3"/>
        <v>0.23958528242452384</v>
      </c>
      <c r="N18" s="77">
        <v>357738354</v>
      </c>
      <c r="O18" s="78">
        <v>68185613</v>
      </c>
      <c r="P18" s="78">
        <f t="shared" si="4"/>
        <v>425923967</v>
      </c>
      <c r="Q18" s="95">
        <f t="shared" si="5"/>
        <v>0.28227891681018374</v>
      </c>
      <c r="R18" s="77">
        <v>368141592</v>
      </c>
      <c r="S18" s="78">
        <v>46541653</v>
      </c>
      <c r="T18" s="78">
        <f t="shared" si="6"/>
        <v>414683245</v>
      </c>
      <c r="U18" s="95">
        <f t="shared" si="7"/>
        <v>0.26233983140050499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1007815524</v>
      </c>
      <c r="AA18" s="78">
        <f t="shared" si="11"/>
        <v>194296242</v>
      </c>
      <c r="AB18" s="78">
        <f t="shared" si="12"/>
        <v>1202111766</v>
      </c>
      <c r="AC18" s="95">
        <f t="shared" si="13"/>
        <v>0.76048840125431949</v>
      </c>
      <c r="AD18" s="77">
        <v>333526391</v>
      </c>
      <c r="AE18" s="78">
        <v>54739283</v>
      </c>
      <c r="AF18" s="78">
        <f t="shared" si="14"/>
        <v>388265674</v>
      </c>
      <c r="AG18" s="78">
        <v>1872323056</v>
      </c>
      <c r="AH18" s="78">
        <v>1894323747</v>
      </c>
      <c r="AI18" s="79">
        <v>1180815242</v>
      </c>
      <c r="AJ18" s="114">
        <f t="shared" si="15"/>
        <v>0.62334394734270304</v>
      </c>
      <c r="AK18" s="115">
        <f t="shared" si="16"/>
        <v>6.8039934429021898E-2</v>
      </c>
    </row>
    <row r="19" spans="1:37" x14ac:dyDescent="0.2">
      <c r="A19" s="55" t="s">
        <v>101</v>
      </c>
      <c r="B19" s="56" t="s">
        <v>376</v>
      </c>
      <c r="C19" s="57" t="s">
        <v>377</v>
      </c>
      <c r="D19" s="77">
        <v>498124172</v>
      </c>
      <c r="E19" s="78">
        <v>205846964</v>
      </c>
      <c r="F19" s="79">
        <f t="shared" si="0"/>
        <v>703971136</v>
      </c>
      <c r="G19" s="77">
        <v>600557027</v>
      </c>
      <c r="H19" s="78">
        <v>235131304</v>
      </c>
      <c r="I19" s="79">
        <f t="shared" si="1"/>
        <v>835688331</v>
      </c>
      <c r="J19" s="77">
        <v>139321447</v>
      </c>
      <c r="K19" s="78">
        <v>96427125</v>
      </c>
      <c r="L19" s="78">
        <f t="shared" si="2"/>
        <v>235748572</v>
      </c>
      <c r="M19" s="95">
        <f t="shared" si="3"/>
        <v>0.33488386092011591</v>
      </c>
      <c r="N19" s="77">
        <v>118465114</v>
      </c>
      <c r="O19" s="78">
        <v>45790846</v>
      </c>
      <c r="P19" s="78">
        <f t="shared" si="4"/>
        <v>164255960</v>
      </c>
      <c r="Q19" s="95">
        <f t="shared" si="5"/>
        <v>0.23332769143534884</v>
      </c>
      <c r="R19" s="77">
        <v>138245141</v>
      </c>
      <c r="S19" s="78">
        <v>48547485</v>
      </c>
      <c r="T19" s="78">
        <f t="shared" si="6"/>
        <v>186792626</v>
      </c>
      <c r="U19" s="95">
        <f t="shared" si="7"/>
        <v>0.22351948575909936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396031702</v>
      </c>
      <c r="AA19" s="78">
        <f t="shared" si="11"/>
        <v>190765456</v>
      </c>
      <c r="AB19" s="78">
        <f t="shared" si="12"/>
        <v>586797158</v>
      </c>
      <c r="AC19" s="95">
        <f t="shared" si="13"/>
        <v>0.70217225277972684</v>
      </c>
      <c r="AD19" s="77">
        <v>145900162</v>
      </c>
      <c r="AE19" s="78">
        <v>58705271</v>
      </c>
      <c r="AF19" s="78">
        <f t="shared" si="14"/>
        <v>204605433</v>
      </c>
      <c r="AG19" s="78">
        <v>783321337</v>
      </c>
      <c r="AH19" s="78">
        <v>853477479</v>
      </c>
      <c r="AI19" s="79">
        <v>654679400</v>
      </c>
      <c r="AJ19" s="114">
        <f t="shared" si="15"/>
        <v>0.76707284739027071</v>
      </c>
      <c r="AK19" s="115">
        <f t="shared" si="16"/>
        <v>-8.7059305996043612E-2</v>
      </c>
    </row>
    <row r="20" spans="1:37" x14ac:dyDescent="0.2">
      <c r="A20" s="55" t="s">
        <v>116</v>
      </c>
      <c r="B20" s="56" t="s">
        <v>378</v>
      </c>
      <c r="C20" s="57" t="s">
        <v>379</v>
      </c>
      <c r="D20" s="77">
        <v>2101505164</v>
      </c>
      <c r="E20" s="78">
        <v>757618897</v>
      </c>
      <c r="F20" s="79">
        <f t="shared" si="0"/>
        <v>2859124061</v>
      </c>
      <c r="G20" s="77">
        <v>2016199768</v>
      </c>
      <c r="H20" s="78">
        <v>758482012</v>
      </c>
      <c r="I20" s="79">
        <f t="shared" si="1"/>
        <v>2774681780</v>
      </c>
      <c r="J20" s="77">
        <v>356141664</v>
      </c>
      <c r="K20" s="78">
        <v>96845297</v>
      </c>
      <c r="L20" s="78">
        <f t="shared" si="2"/>
        <v>452986961</v>
      </c>
      <c r="M20" s="95">
        <f t="shared" si="3"/>
        <v>0.1584355737405688</v>
      </c>
      <c r="N20" s="77">
        <v>405404563</v>
      </c>
      <c r="O20" s="78">
        <v>210483762</v>
      </c>
      <c r="P20" s="78">
        <f t="shared" si="4"/>
        <v>615888325</v>
      </c>
      <c r="Q20" s="95">
        <f t="shared" si="5"/>
        <v>0.21541154278719493</v>
      </c>
      <c r="R20" s="77">
        <v>351782590</v>
      </c>
      <c r="S20" s="78">
        <v>118242748</v>
      </c>
      <c r="T20" s="78">
        <f t="shared" si="6"/>
        <v>470025338</v>
      </c>
      <c r="U20" s="95">
        <f t="shared" si="7"/>
        <v>0.16939792569654599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1113328817</v>
      </c>
      <c r="AA20" s="78">
        <f t="shared" si="11"/>
        <v>425571807</v>
      </c>
      <c r="AB20" s="78">
        <f t="shared" si="12"/>
        <v>1538900624</v>
      </c>
      <c r="AC20" s="95">
        <f t="shared" si="13"/>
        <v>0.55462238412074771</v>
      </c>
      <c r="AD20" s="77">
        <v>330813532</v>
      </c>
      <c r="AE20" s="78">
        <v>151961334</v>
      </c>
      <c r="AF20" s="78">
        <f t="shared" si="14"/>
        <v>482774866</v>
      </c>
      <c r="AG20" s="78">
        <v>3218597332</v>
      </c>
      <c r="AH20" s="78">
        <v>3125209985</v>
      </c>
      <c r="AI20" s="79">
        <v>1699972756</v>
      </c>
      <c r="AJ20" s="114">
        <f t="shared" si="15"/>
        <v>0.54395473077307477</v>
      </c>
      <c r="AK20" s="115">
        <f t="shared" si="16"/>
        <v>-2.6408847887288367E-2</v>
      </c>
    </row>
    <row r="21" spans="1:37" ht="16.5" x14ac:dyDescent="0.3">
      <c r="A21" s="58" t="s">
        <v>0</v>
      </c>
      <c r="B21" s="59" t="s">
        <v>380</v>
      </c>
      <c r="C21" s="60" t="s">
        <v>0</v>
      </c>
      <c r="D21" s="80">
        <f>SUM(D16:D20)</f>
        <v>5222039612</v>
      </c>
      <c r="E21" s="81">
        <f>SUM(E16:E20)</f>
        <v>1604006375</v>
      </c>
      <c r="F21" s="82">
        <f t="shared" si="0"/>
        <v>6826045987</v>
      </c>
      <c r="G21" s="80">
        <f>SUM(G16:G20)</f>
        <v>5459033995</v>
      </c>
      <c r="H21" s="81">
        <f>SUM(H16:H20)</f>
        <v>1558833586</v>
      </c>
      <c r="I21" s="82">
        <f t="shared" si="1"/>
        <v>7017867581</v>
      </c>
      <c r="J21" s="80">
        <f>SUM(J16:J20)</f>
        <v>1046219913</v>
      </c>
      <c r="K21" s="81">
        <f>SUM(K16:K20)</f>
        <v>339171065</v>
      </c>
      <c r="L21" s="81">
        <f t="shared" si="2"/>
        <v>1385390978</v>
      </c>
      <c r="M21" s="96">
        <f t="shared" si="3"/>
        <v>0.20295658432985006</v>
      </c>
      <c r="N21" s="80">
        <f>SUM(N16:N20)</f>
        <v>1234361053</v>
      </c>
      <c r="O21" s="81">
        <f>SUM(O16:O20)</f>
        <v>351157829</v>
      </c>
      <c r="P21" s="81">
        <f t="shared" si="4"/>
        <v>1585518882</v>
      </c>
      <c r="Q21" s="96">
        <f t="shared" si="5"/>
        <v>0.23227486088133206</v>
      </c>
      <c r="R21" s="80">
        <f>SUM(R16:R20)</f>
        <v>1243366157</v>
      </c>
      <c r="S21" s="81">
        <f>SUM(S16:S20)</f>
        <v>274352034</v>
      </c>
      <c r="T21" s="81">
        <f t="shared" si="6"/>
        <v>1517718191</v>
      </c>
      <c r="U21" s="96">
        <f t="shared" si="7"/>
        <v>0.21626486585598059</v>
      </c>
      <c r="V21" s="80">
        <f>SUM(V16:V20)</f>
        <v>0</v>
      </c>
      <c r="W21" s="81">
        <f>SUM(W16:W20)</f>
        <v>0</v>
      </c>
      <c r="X21" s="81">
        <f t="shared" si="8"/>
        <v>0</v>
      </c>
      <c r="Y21" s="96">
        <f t="shared" si="9"/>
        <v>0</v>
      </c>
      <c r="Z21" s="80">
        <f t="shared" si="10"/>
        <v>3523947123</v>
      </c>
      <c r="AA21" s="81">
        <f t="shared" si="11"/>
        <v>964680928</v>
      </c>
      <c r="AB21" s="81">
        <f t="shared" si="12"/>
        <v>4488628051</v>
      </c>
      <c r="AC21" s="96">
        <f t="shared" si="13"/>
        <v>0.63959999233277065</v>
      </c>
      <c r="AD21" s="80">
        <f>SUM(AD16:AD20)</f>
        <v>1078195838</v>
      </c>
      <c r="AE21" s="81">
        <f>SUM(AE16:AE20)</f>
        <v>327747248</v>
      </c>
      <c r="AF21" s="81">
        <f t="shared" si="14"/>
        <v>1405943086</v>
      </c>
      <c r="AG21" s="81">
        <f>SUM(AG16:AG20)</f>
        <v>7701897492</v>
      </c>
      <c r="AH21" s="81">
        <f>SUM(AH16:AH20)</f>
        <v>7790192173</v>
      </c>
      <c r="AI21" s="82">
        <f>SUM(AI16:AI20)</f>
        <v>4651557456</v>
      </c>
      <c r="AJ21" s="116">
        <f t="shared" si="15"/>
        <v>0.59710432717203266</v>
      </c>
      <c r="AK21" s="117">
        <f t="shared" si="16"/>
        <v>7.9501870390790375E-2</v>
      </c>
    </row>
    <row r="22" spans="1:37" x14ac:dyDescent="0.2">
      <c r="A22" s="55" t="s">
        <v>101</v>
      </c>
      <c r="B22" s="56" t="s">
        <v>381</v>
      </c>
      <c r="C22" s="57" t="s">
        <v>382</v>
      </c>
      <c r="D22" s="77">
        <v>432902565</v>
      </c>
      <c r="E22" s="78">
        <v>74908531</v>
      </c>
      <c r="F22" s="79">
        <f t="shared" si="0"/>
        <v>507811096</v>
      </c>
      <c r="G22" s="77">
        <v>426882883</v>
      </c>
      <c r="H22" s="78">
        <v>145509170</v>
      </c>
      <c r="I22" s="79">
        <f t="shared" si="1"/>
        <v>572392053</v>
      </c>
      <c r="J22" s="77">
        <v>80430630</v>
      </c>
      <c r="K22" s="78">
        <v>5353847</v>
      </c>
      <c r="L22" s="78">
        <f t="shared" si="2"/>
        <v>85784477</v>
      </c>
      <c r="M22" s="95">
        <f t="shared" si="3"/>
        <v>0.16892989868815311</v>
      </c>
      <c r="N22" s="77">
        <v>57171054</v>
      </c>
      <c r="O22" s="78">
        <v>24348394</v>
      </c>
      <c r="P22" s="78">
        <f t="shared" si="4"/>
        <v>81519448</v>
      </c>
      <c r="Q22" s="95">
        <f t="shared" si="5"/>
        <v>0.16053104912855232</v>
      </c>
      <c r="R22" s="77">
        <v>76556869</v>
      </c>
      <c r="S22" s="78">
        <v>34386744</v>
      </c>
      <c r="T22" s="78">
        <f t="shared" si="6"/>
        <v>110943613</v>
      </c>
      <c r="U22" s="95">
        <f t="shared" si="7"/>
        <v>0.19382451663772488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214158553</v>
      </c>
      <c r="AA22" s="78">
        <f t="shared" si="11"/>
        <v>64088985</v>
      </c>
      <c r="AB22" s="78">
        <f t="shared" si="12"/>
        <v>278247538</v>
      </c>
      <c r="AC22" s="95">
        <f t="shared" si="13"/>
        <v>0.48611355895257335</v>
      </c>
      <c r="AD22" s="77">
        <v>127565385</v>
      </c>
      <c r="AE22" s="78">
        <v>19984817</v>
      </c>
      <c r="AF22" s="78">
        <f t="shared" si="14"/>
        <v>147550202</v>
      </c>
      <c r="AG22" s="78">
        <v>475964253</v>
      </c>
      <c r="AH22" s="78">
        <v>538529750</v>
      </c>
      <c r="AI22" s="79">
        <v>312373904</v>
      </c>
      <c r="AJ22" s="114">
        <f t="shared" si="15"/>
        <v>0.58004948473134488</v>
      </c>
      <c r="AK22" s="115">
        <f t="shared" si="16"/>
        <v>-0.2480958243622059</v>
      </c>
    </row>
    <row r="23" spans="1:37" x14ac:dyDescent="0.2">
      <c r="A23" s="55" t="s">
        <v>101</v>
      </c>
      <c r="B23" s="56" t="s">
        <v>383</v>
      </c>
      <c r="C23" s="57" t="s">
        <v>384</v>
      </c>
      <c r="D23" s="77">
        <v>296233062</v>
      </c>
      <c r="E23" s="78">
        <v>60339000</v>
      </c>
      <c r="F23" s="79">
        <f t="shared" si="0"/>
        <v>356572062</v>
      </c>
      <c r="G23" s="77">
        <v>296329658</v>
      </c>
      <c r="H23" s="78">
        <v>60242404</v>
      </c>
      <c r="I23" s="79">
        <f t="shared" si="1"/>
        <v>356572062</v>
      </c>
      <c r="J23" s="77">
        <v>76460965</v>
      </c>
      <c r="K23" s="78">
        <v>3801375</v>
      </c>
      <c r="L23" s="78">
        <f t="shared" si="2"/>
        <v>80262340</v>
      </c>
      <c r="M23" s="95">
        <f t="shared" si="3"/>
        <v>0.22509430365859678</v>
      </c>
      <c r="N23" s="77">
        <v>64975828</v>
      </c>
      <c r="O23" s="78">
        <v>23260940</v>
      </c>
      <c r="P23" s="78">
        <f t="shared" si="4"/>
        <v>88236768</v>
      </c>
      <c r="Q23" s="95">
        <f t="shared" si="5"/>
        <v>0.24745844501973349</v>
      </c>
      <c r="R23" s="77">
        <v>54550507</v>
      </c>
      <c r="S23" s="78">
        <v>10433256</v>
      </c>
      <c r="T23" s="78">
        <f t="shared" si="6"/>
        <v>64983763</v>
      </c>
      <c r="U23" s="95">
        <f t="shared" si="7"/>
        <v>0.18224580645917235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195987300</v>
      </c>
      <c r="AA23" s="78">
        <f t="shared" si="11"/>
        <v>37495571</v>
      </c>
      <c r="AB23" s="78">
        <f t="shared" si="12"/>
        <v>233482871</v>
      </c>
      <c r="AC23" s="95">
        <f t="shared" si="13"/>
        <v>0.65479855513750262</v>
      </c>
      <c r="AD23" s="77">
        <v>64921380</v>
      </c>
      <c r="AE23" s="78">
        <v>4227137</v>
      </c>
      <c r="AF23" s="78">
        <f t="shared" si="14"/>
        <v>69148517</v>
      </c>
      <c r="AG23" s="78">
        <v>333325161</v>
      </c>
      <c r="AH23" s="78">
        <v>346554629</v>
      </c>
      <c r="AI23" s="79">
        <v>224141174</v>
      </c>
      <c r="AJ23" s="114">
        <f t="shared" si="15"/>
        <v>0.64677010561587389</v>
      </c>
      <c r="AK23" s="115">
        <f t="shared" si="16"/>
        <v>-6.022911525347685E-2</v>
      </c>
    </row>
    <row r="24" spans="1:37" x14ac:dyDescent="0.2">
      <c r="A24" s="55" t="s">
        <v>101</v>
      </c>
      <c r="B24" s="56" t="s">
        <v>73</v>
      </c>
      <c r="C24" s="57" t="s">
        <v>74</v>
      </c>
      <c r="D24" s="77">
        <v>5140212955</v>
      </c>
      <c r="E24" s="78">
        <v>820141736</v>
      </c>
      <c r="F24" s="79">
        <f t="shared" si="0"/>
        <v>5960354691</v>
      </c>
      <c r="G24" s="77">
        <v>5347773422</v>
      </c>
      <c r="H24" s="78">
        <v>808418922</v>
      </c>
      <c r="I24" s="79">
        <f t="shared" si="1"/>
        <v>6156192344</v>
      </c>
      <c r="J24" s="77">
        <v>1413310111</v>
      </c>
      <c r="K24" s="78">
        <v>131565710</v>
      </c>
      <c r="L24" s="78">
        <f t="shared" si="2"/>
        <v>1544875821</v>
      </c>
      <c r="M24" s="95">
        <f t="shared" si="3"/>
        <v>0.25919192750940262</v>
      </c>
      <c r="N24" s="77">
        <v>1283567193</v>
      </c>
      <c r="O24" s="78">
        <v>229306244</v>
      </c>
      <c r="P24" s="78">
        <f t="shared" si="4"/>
        <v>1512873437</v>
      </c>
      <c r="Q24" s="95">
        <f t="shared" si="5"/>
        <v>0.25382271952446128</v>
      </c>
      <c r="R24" s="77">
        <v>1080276172</v>
      </c>
      <c r="S24" s="78">
        <v>90392067</v>
      </c>
      <c r="T24" s="78">
        <f t="shared" si="6"/>
        <v>1170668239</v>
      </c>
      <c r="U24" s="95">
        <f t="shared" si="7"/>
        <v>0.19016108880044441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3777153476</v>
      </c>
      <c r="AA24" s="78">
        <f t="shared" si="11"/>
        <v>451264021</v>
      </c>
      <c r="AB24" s="78">
        <f t="shared" si="12"/>
        <v>4228417497</v>
      </c>
      <c r="AC24" s="95">
        <f t="shared" si="13"/>
        <v>0.6868559753694401</v>
      </c>
      <c r="AD24" s="77">
        <v>861906389</v>
      </c>
      <c r="AE24" s="78">
        <v>194414554</v>
      </c>
      <c r="AF24" s="78">
        <f t="shared" si="14"/>
        <v>1056320943</v>
      </c>
      <c r="AG24" s="78">
        <v>5347272559</v>
      </c>
      <c r="AH24" s="78">
        <v>5449682781</v>
      </c>
      <c r="AI24" s="79">
        <v>4389248483</v>
      </c>
      <c r="AJ24" s="114">
        <f t="shared" si="15"/>
        <v>0.80541357348410403</v>
      </c>
      <c r="AK24" s="115">
        <f t="shared" si="16"/>
        <v>0.1082505243863181</v>
      </c>
    </row>
    <row r="25" spans="1:37" x14ac:dyDescent="0.2">
      <c r="A25" s="55" t="s">
        <v>101</v>
      </c>
      <c r="B25" s="56" t="s">
        <v>385</v>
      </c>
      <c r="C25" s="57" t="s">
        <v>386</v>
      </c>
      <c r="D25" s="77">
        <v>560142185</v>
      </c>
      <c r="E25" s="78">
        <v>269131509</v>
      </c>
      <c r="F25" s="79">
        <f t="shared" si="0"/>
        <v>829273694</v>
      </c>
      <c r="G25" s="77">
        <v>556988119</v>
      </c>
      <c r="H25" s="78">
        <v>313847706</v>
      </c>
      <c r="I25" s="79">
        <f t="shared" si="1"/>
        <v>870835825</v>
      </c>
      <c r="J25" s="77">
        <v>60218991</v>
      </c>
      <c r="K25" s="78">
        <v>19306016</v>
      </c>
      <c r="L25" s="78">
        <f t="shared" si="2"/>
        <v>79525007</v>
      </c>
      <c r="M25" s="95">
        <f t="shared" si="3"/>
        <v>9.5897177946657503E-2</v>
      </c>
      <c r="N25" s="77">
        <v>86772977</v>
      </c>
      <c r="O25" s="78">
        <v>32008580</v>
      </c>
      <c r="P25" s="78">
        <f t="shared" si="4"/>
        <v>118781557</v>
      </c>
      <c r="Q25" s="95">
        <f t="shared" si="5"/>
        <v>0.14323565049683101</v>
      </c>
      <c r="R25" s="77">
        <v>73309731</v>
      </c>
      <c r="S25" s="78">
        <v>37464454</v>
      </c>
      <c r="T25" s="78">
        <f t="shared" si="6"/>
        <v>110774185</v>
      </c>
      <c r="U25" s="95">
        <f t="shared" si="7"/>
        <v>0.12720444177867854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220301699</v>
      </c>
      <c r="AA25" s="78">
        <f t="shared" si="11"/>
        <v>88779050</v>
      </c>
      <c r="AB25" s="78">
        <f t="shared" si="12"/>
        <v>309080749</v>
      </c>
      <c r="AC25" s="95">
        <f t="shared" si="13"/>
        <v>0.3549242464846919</v>
      </c>
      <c r="AD25" s="77">
        <v>70100949</v>
      </c>
      <c r="AE25" s="78">
        <v>1995879</v>
      </c>
      <c r="AF25" s="78">
        <f t="shared" si="14"/>
        <v>72096828</v>
      </c>
      <c r="AG25" s="78">
        <v>777741386</v>
      </c>
      <c r="AH25" s="78">
        <v>885833644</v>
      </c>
      <c r="AI25" s="79">
        <v>241117722</v>
      </c>
      <c r="AJ25" s="114">
        <f t="shared" si="15"/>
        <v>0.27219300557520931</v>
      </c>
      <c r="AK25" s="115">
        <f t="shared" si="16"/>
        <v>0.53646405914002204</v>
      </c>
    </row>
    <row r="26" spans="1:37" x14ac:dyDescent="0.2">
      <c r="A26" s="55" t="s">
        <v>116</v>
      </c>
      <c r="B26" s="56" t="s">
        <v>387</v>
      </c>
      <c r="C26" s="57" t="s">
        <v>388</v>
      </c>
      <c r="D26" s="77">
        <v>1165620000</v>
      </c>
      <c r="E26" s="78">
        <v>376295000</v>
      </c>
      <c r="F26" s="79">
        <f t="shared" si="0"/>
        <v>1541915000</v>
      </c>
      <c r="G26" s="77">
        <v>1224376000</v>
      </c>
      <c r="H26" s="78">
        <v>401249000</v>
      </c>
      <c r="I26" s="79">
        <f t="shared" si="1"/>
        <v>1625625000</v>
      </c>
      <c r="J26" s="77">
        <v>216044714</v>
      </c>
      <c r="K26" s="78">
        <v>74708929</v>
      </c>
      <c r="L26" s="78">
        <f t="shared" si="2"/>
        <v>290753643</v>
      </c>
      <c r="M26" s="95">
        <f t="shared" si="3"/>
        <v>0.18856658311255808</v>
      </c>
      <c r="N26" s="77">
        <v>182204606</v>
      </c>
      <c r="O26" s="78">
        <v>167157796</v>
      </c>
      <c r="P26" s="78">
        <f t="shared" si="4"/>
        <v>349362402</v>
      </c>
      <c r="Q26" s="95">
        <f t="shared" si="5"/>
        <v>0.22657695268545933</v>
      </c>
      <c r="R26" s="77">
        <v>203012373</v>
      </c>
      <c r="S26" s="78">
        <v>116670002</v>
      </c>
      <c r="T26" s="78">
        <f t="shared" si="6"/>
        <v>319682375</v>
      </c>
      <c r="U26" s="95">
        <f t="shared" si="7"/>
        <v>0.19665198000768935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601261693</v>
      </c>
      <c r="AA26" s="78">
        <f t="shared" si="11"/>
        <v>358536727</v>
      </c>
      <c r="AB26" s="78">
        <f t="shared" si="12"/>
        <v>959798420</v>
      </c>
      <c r="AC26" s="95">
        <f t="shared" si="13"/>
        <v>0.59041809765474818</v>
      </c>
      <c r="AD26" s="77">
        <v>197167145</v>
      </c>
      <c r="AE26" s="78">
        <v>46888960</v>
      </c>
      <c r="AF26" s="78">
        <f t="shared" si="14"/>
        <v>244056105</v>
      </c>
      <c r="AG26" s="78">
        <v>1502016000</v>
      </c>
      <c r="AH26" s="78">
        <v>1642017000</v>
      </c>
      <c r="AI26" s="79">
        <v>989241698</v>
      </c>
      <c r="AJ26" s="114">
        <f t="shared" si="15"/>
        <v>0.60245521087784104</v>
      </c>
      <c r="AK26" s="115">
        <f t="shared" si="16"/>
        <v>0.30987247788782013</v>
      </c>
    </row>
    <row r="27" spans="1:37" ht="16.5" x14ac:dyDescent="0.3">
      <c r="A27" s="58" t="s">
        <v>0</v>
      </c>
      <c r="B27" s="59" t="s">
        <v>389</v>
      </c>
      <c r="C27" s="60" t="s">
        <v>0</v>
      </c>
      <c r="D27" s="80">
        <f>SUM(D22:D26)</f>
        <v>7595110767</v>
      </c>
      <c r="E27" s="81">
        <f>SUM(E22:E26)</f>
        <v>1600815776</v>
      </c>
      <c r="F27" s="82">
        <f t="shared" si="0"/>
        <v>9195926543</v>
      </c>
      <c r="G27" s="80">
        <f>SUM(G22:G26)</f>
        <v>7852350082</v>
      </c>
      <c r="H27" s="81">
        <f>SUM(H22:H26)</f>
        <v>1729267202</v>
      </c>
      <c r="I27" s="82">
        <f t="shared" si="1"/>
        <v>9581617284</v>
      </c>
      <c r="J27" s="80">
        <f>SUM(J22:J26)</f>
        <v>1846465411</v>
      </c>
      <c r="K27" s="81">
        <f>SUM(K22:K26)</f>
        <v>234735877</v>
      </c>
      <c r="L27" s="81">
        <f t="shared" si="2"/>
        <v>2081201288</v>
      </c>
      <c r="M27" s="96">
        <f t="shared" si="3"/>
        <v>0.22631773734471858</v>
      </c>
      <c r="N27" s="80">
        <f>SUM(N22:N26)</f>
        <v>1674691658</v>
      </c>
      <c r="O27" s="81">
        <f>SUM(O22:O26)</f>
        <v>476081954</v>
      </c>
      <c r="P27" s="81">
        <f t="shared" si="4"/>
        <v>2150773612</v>
      </c>
      <c r="Q27" s="96">
        <f t="shared" si="5"/>
        <v>0.23388329625546903</v>
      </c>
      <c r="R27" s="80">
        <f>SUM(R22:R26)</f>
        <v>1487705652</v>
      </c>
      <c r="S27" s="81">
        <f>SUM(S22:S26)</f>
        <v>289346523</v>
      </c>
      <c r="T27" s="81">
        <f t="shared" si="6"/>
        <v>1777052175</v>
      </c>
      <c r="U27" s="96">
        <f t="shared" si="7"/>
        <v>0.18546474173701719</v>
      </c>
      <c r="V27" s="80">
        <f>SUM(V22:V26)</f>
        <v>0</v>
      </c>
      <c r="W27" s="81">
        <f>SUM(W22:W26)</f>
        <v>0</v>
      </c>
      <c r="X27" s="81">
        <f t="shared" si="8"/>
        <v>0</v>
      </c>
      <c r="Y27" s="96">
        <f t="shared" si="9"/>
        <v>0</v>
      </c>
      <c r="Z27" s="80">
        <f t="shared" si="10"/>
        <v>5008862721</v>
      </c>
      <c r="AA27" s="81">
        <f t="shared" si="11"/>
        <v>1000164354</v>
      </c>
      <c r="AB27" s="81">
        <f t="shared" si="12"/>
        <v>6009027075</v>
      </c>
      <c r="AC27" s="96">
        <f t="shared" si="13"/>
        <v>0.62714121185306149</v>
      </c>
      <c r="AD27" s="80">
        <f>SUM(AD22:AD26)</f>
        <v>1321661248</v>
      </c>
      <c r="AE27" s="81">
        <f>SUM(AE22:AE26)</f>
        <v>267511347</v>
      </c>
      <c r="AF27" s="81">
        <f t="shared" si="14"/>
        <v>1589172595</v>
      </c>
      <c r="AG27" s="81">
        <f>SUM(AG22:AG26)</f>
        <v>8436319359</v>
      </c>
      <c r="AH27" s="81">
        <f>SUM(AH22:AH26)</f>
        <v>8862617804</v>
      </c>
      <c r="AI27" s="82">
        <f>SUM(AI22:AI26)</f>
        <v>6156122981</v>
      </c>
      <c r="AJ27" s="116">
        <f t="shared" si="15"/>
        <v>0.69461677318653336</v>
      </c>
      <c r="AK27" s="117">
        <f t="shared" si="16"/>
        <v>0.11822477973199641</v>
      </c>
    </row>
    <row r="28" spans="1:37" x14ac:dyDescent="0.2">
      <c r="A28" s="55" t="s">
        <v>101</v>
      </c>
      <c r="B28" s="56" t="s">
        <v>390</v>
      </c>
      <c r="C28" s="57" t="s">
        <v>391</v>
      </c>
      <c r="D28" s="77">
        <v>574343388</v>
      </c>
      <c r="E28" s="78">
        <v>79523154</v>
      </c>
      <c r="F28" s="79">
        <f t="shared" si="0"/>
        <v>653866542</v>
      </c>
      <c r="G28" s="77">
        <v>572186470</v>
      </c>
      <c r="H28" s="78">
        <v>79523154</v>
      </c>
      <c r="I28" s="79">
        <f t="shared" si="1"/>
        <v>651709624</v>
      </c>
      <c r="J28" s="77">
        <v>109896617</v>
      </c>
      <c r="K28" s="78">
        <v>490961</v>
      </c>
      <c r="L28" s="78">
        <f t="shared" si="2"/>
        <v>110387578</v>
      </c>
      <c r="M28" s="95">
        <f t="shared" si="3"/>
        <v>0.16882279625801683</v>
      </c>
      <c r="N28" s="77">
        <v>91996470</v>
      </c>
      <c r="O28" s="78">
        <v>6900868</v>
      </c>
      <c r="P28" s="78">
        <f t="shared" si="4"/>
        <v>98897338</v>
      </c>
      <c r="Q28" s="95">
        <f t="shared" si="5"/>
        <v>0.15125003597446648</v>
      </c>
      <c r="R28" s="77">
        <v>123326530</v>
      </c>
      <c r="S28" s="78">
        <v>1020577</v>
      </c>
      <c r="T28" s="78">
        <f t="shared" si="6"/>
        <v>124347107</v>
      </c>
      <c r="U28" s="95">
        <f t="shared" si="7"/>
        <v>0.19080139746409513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325219617</v>
      </c>
      <c r="AA28" s="78">
        <f t="shared" si="11"/>
        <v>8412406</v>
      </c>
      <c r="AB28" s="78">
        <f t="shared" si="12"/>
        <v>333632023</v>
      </c>
      <c r="AC28" s="95">
        <f t="shared" si="13"/>
        <v>0.51193355248042183</v>
      </c>
      <c r="AD28" s="77">
        <v>69934499</v>
      </c>
      <c r="AE28" s="78">
        <v>456721</v>
      </c>
      <c r="AF28" s="78">
        <f t="shared" si="14"/>
        <v>70391220</v>
      </c>
      <c r="AG28" s="78">
        <v>643301894</v>
      </c>
      <c r="AH28" s="78">
        <v>645452670</v>
      </c>
      <c r="AI28" s="79">
        <v>255049975</v>
      </c>
      <c r="AJ28" s="114">
        <f t="shared" si="15"/>
        <v>0.39514899674983139</v>
      </c>
      <c r="AK28" s="115">
        <f t="shared" si="16"/>
        <v>0.76651444597777951</v>
      </c>
    </row>
    <row r="29" spans="1:37" x14ac:dyDescent="0.2">
      <c r="A29" s="55" t="s">
        <v>101</v>
      </c>
      <c r="B29" s="56" t="s">
        <v>392</v>
      </c>
      <c r="C29" s="57" t="s">
        <v>393</v>
      </c>
      <c r="D29" s="77">
        <v>835635016</v>
      </c>
      <c r="E29" s="78">
        <v>224093950</v>
      </c>
      <c r="F29" s="79">
        <f t="shared" si="0"/>
        <v>1059728966</v>
      </c>
      <c r="G29" s="77">
        <v>832066686</v>
      </c>
      <c r="H29" s="78">
        <v>265641673</v>
      </c>
      <c r="I29" s="79">
        <f t="shared" si="1"/>
        <v>1097708359</v>
      </c>
      <c r="J29" s="77">
        <v>199841153</v>
      </c>
      <c r="K29" s="78">
        <v>32907723</v>
      </c>
      <c r="L29" s="78">
        <f t="shared" si="2"/>
        <v>232748876</v>
      </c>
      <c r="M29" s="95">
        <f t="shared" si="3"/>
        <v>0.21963056919970989</v>
      </c>
      <c r="N29" s="77">
        <v>207453718</v>
      </c>
      <c r="O29" s="78">
        <v>43934307</v>
      </c>
      <c r="P29" s="78">
        <f t="shared" si="4"/>
        <v>251388025</v>
      </c>
      <c r="Q29" s="95">
        <f t="shared" si="5"/>
        <v>0.23721916930220061</v>
      </c>
      <c r="R29" s="77">
        <v>182758725</v>
      </c>
      <c r="S29" s="78">
        <v>30137169</v>
      </c>
      <c r="T29" s="78">
        <f t="shared" si="6"/>
        <v>212895894</v>
      </c>
      <c r="U29" s="95">
        <f t="shared" si="7"/>
        <v>0.19394577098232701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590053596</v>
      </c>
      <c r="AA29" s="78">
        <f t="shared" si="11"/>
        <v>106979199</v>
      </c>
      <c r="AB29" s="78">
        <f t="shared" si="12"/>
        <v>697032795</v>
      </c>
      <c r="AC29" s="95">
        <f t="shared" si="13"/>
        <v>0.63498905632365688</v>
      </c>
      <c r="AD29" s="77">
        <v>172792920</v>
      </c>
      <c r="AE29" s="78">
        <v>17723998</v>
      </c>
      <c r="AF29" s="78">
        <f t="shared" si="14"/>
        <v>190516918</v>
      </c>
      <c r="AG29" s="78">
        <v>894339822</v>
      </c>
      <c r="AH29" s="78">
        <v>1077229095</v>
      </c>
      <c r="AI29" s="79">
        <v>618631092</v>
      </c>
      <c r="AJ29" s="114">
        <f t="shared" si="15"/>
        <v>0.57427996966606254</v>
      </c>
      <c r="AK29" s="115">
        <f t="shared" si="16"/>
        <v>0.11746450779767503</v>
      </c>
    </row>
    <row r="30" spans="1:37" x14ac:dyDescent="0.2">
      <c r="A30" s="55" t="s">
        <v>101</v>
      </c>
      <c r="B30" s="56" t="s">
        <v>394</v>
      </c>
      <c r="C30" s="57" t="s">
        <v>395</v>
      </c>
      <c r="D30" s="77">
        <v>571455962</v>
      </c>
      <c r="E30" s="78">
        <v>97284261</v>
      </c>
      <c r="F30" s="79">
        <f t="shared" si="0"/>
        <v>668740223</v>
      </c>
      <c r="G30" s="77">
        <v>589071580</v>
      </c>
      <c r="H30" s="78">
        <v>103993509</v>
      </c>
      <c r="I30" s="79">
        <f t="shared" si="1"/>
        <v>693065089</v>
      </c>
      <c r="J30" s="77">
        <v>119464527</v>
      </c>
      <c r="K30" s="78">
        <v>15511604</v>
      </c>
      <c r="L30" s="78">
        <f t="shared" si="2"/>
        <v>134976131</v>
      </c>
      <c r="M30" s="95">
        <f t="shared" si="3"/>
        <v>0.20183641772658859</v>
      </c>
      <c r="N30" s="77">
        <v>135538052</v>
      </c>
      <c r="O30" s="78">
        <v>19400245</v>
      </c>
      <c r="P30" s="78">
        <f t="shared" si="4"/>
        <v>154938297</v>
      </c>
      <c r="Q30" s="95">
        <f t="shared" si="5"/>
        <v>0.23168682198438662</v>
      </c>
      <c r="R30" s="77">
        <v>140340336</v>
      </c>
      <c r="S30" s="78">
        <v>16061451</v>
      </c>
      <c r="T30" s="78">
        <f t="shared" si="6"/>
        <v>156401787</v>
      </c>
      <c r="U30" s="95">
        <f t="shared" si="7"/>
        <v>0.22566680890775614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395342915</v>
      </c>
      <c r="AA30" s="78">
        <f t="shared" si="11"/>
        <v>50973300</v>
      </c>
      <c r="AB30" s="78">
        <f t="shared" si="12"/>
        <v>446316215</v>
      </c>
      <c r="AC30" s="95">
        <f t="shared" si="13"/>
        <v>0.64397445793146857</v>
      </c>
      <c r="AD30" s="77">
        <v>96963015</v>
      </c>
      <c r="AE30" s="78">
        <v>15821594</v>
      </c>
      <c r="AF30" s="78">
        <f t="shared" si="14"/>
        <v>112784609</v>
      </c>
      <c r="AG30" s="78">
        <v>635696712</v>
      </c>
      <c r="AH30" s="78">
        <v>628727255</v>
      </c>
      <c r="AI30" s="79">
        <v>368448101</v>
      </c>
      <c r="AJ30" s="114">
        <f t="shared" si="15"/>
        <v>0.58602215518714873</v>
      </c>
      <c r="AK30" s="115">
        <f t="shared" si="16"/>
        <v>0.38672987730090025</v>
      </c>
    </row>
    <row r="31" spans="1:37" x14ac:dyDescent="0.2">
      <c r="A31" s="55" t="s">
        <v>101</v>
      </c>
      <c r="B31" s="56" t="s">
        <v>396</v>
      </c>
      <c r="C31" s="57" t="s">
        <v>397</v>
      </c>
      <c r="D31" s="77">
        <v>1522675297</v>
      </c>
      <c r="E31" s="78">
        <v>348889000</v>
      </c>
      <c r="F31" s="79">
        <f t="shared" si="0"/>
        <v>1871564297</v>
      </c>
      <c r="G31" s="77">
        <v>1627594149</v>
      </c>
      <c r="H31" s="78">
        <v>347797000</v>
      </c>
      <c r="I31" s="79">
        <f t="shared" si="1"/>
        <v>1975391149</v>
      </c>
      <c r="J31" s="77">
        <v>338957524</v>
      </c>
      <c r="K31" s="78">
        <v>99633248</v>
      </c>
      <c r="L31" s="78">
        <f t="shared" si="2"/>
        <v>438590772</v>
      </c>
      <c r="M31" s="95">
        <f t="shared" si="3"/>
        <v>0.23434448536073993</v>
      </c>
      <c r="N31" s="77">
        <v>412858461</v>
      </c>
      <c r="O31" s="78">
        <v>92605805</v>
      </c>
      <c r="P31" s="78">
        <f t="shared" si="4"/>
        <v>505464266</v>
      </c>
      <c r="Q31" s="95">
        <f t="shared" si="5"/>
        <v>0.27007582203305946</v>
      </c>
      <c r="R31" s="77">
        <v>331203047</v>
      </c>
      <c r="S31" s="78">
        <v>78550905</v>
      </c>
      <c r="T31" s="78">
        <f t="shared" si="6"/>
        <v>409753952</v>
      </c>
      <c r="U31" s="95">
        <f t="shared" si="7"/>
        <v>0.2074292740490557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1083019032</v>
      </c>
      <c r="AA31" s="78">
        <f t="shared" si="11"/>
        <v>270789958</v>
      </c>
      <c r="AB31" s="78">
        <f t="shared" si="12"/>
        <v>1353808990</v>
      </c>
      <c r="AC31" s="95">
        <f t="shared" si="13"/>
        <v>0.68533717521481108</v>
      </c>
      <c r="AD31" s="77">
        <v>236605948</v>
      </c>
      <c r="AE31" s="78">
        <v>125549439</v>
      </c>
      <c r="AF31" s="78">
        <f t="shared" si="14"/>
        <v>362155387</v>
      </c>
      <c r="AG31" s="78">
        <v>1694842799</v>
      </c>
      <c r="AH31" s="78">
        <v>1908143113</v>
      </c>
      <c r="AI31" s="79">
        <v>1352891133</v>
      </c>
      <c r="AJ31" s="114">
        <f t="shared" si="15"/>
        <v>0.70900925815410787</v>
      </c>
      <c r="AK31" s="115">
        <f t="shared" si="16"/>
        <v>0.13143133226401527</v>
      </c>
    </row>
    <row r="32" spans="1:37" x14ac:dyDescent="0.2">
      <c r="A32" s="55" t="s">
        <v>101</v>
      </c>
      <c r="B32" s="56" t="s">
        <v>398</v>
      </c>
      <c r="C32" s="57" t="s">
        <v>399</v>
      </c>
      <c r="D32" s="77">
        <v>930607918</v>
      </c>
      <c r="E32" s="78">
        <v>182007500</v>
      </c>
      <c r="F32" s="79">
        <f t="shared" si="0"/>
        <v>1112615418</v>
      </c>
      <c r="G32" s="77">
        <v>933924137</v>
      </c>
      <c r="H32" s="78">
        <v>215741554</v>
      </c>
      <c r="I32" s="79">
        <f t="shared" si="1"/>
        <v>1149665691</v>
      </c>
      <c r="J32" s="77">
        <v>198021496</v>
      </c>
      <c r="K32" s="78">
        <v>16281346</v>
      </c>
      <c r="L32" s="78">
        <f t="shared" si="2"/>
        <v>214302842</v>
      </c>
      <c r="M32" s="95">
        <f t="shared" si="3"/>
        <v>0.19261178528805897</v>
      </c>
      <c r="N32" s="77">
        <v>193111897</v>
      </c>
      <c r="O32" s="78">
        <v>48162452</v>
      </c>
      <c r="P32" s="78">
        <f t="shared" si="4"/>
        <v>241274349</v>
      </c>
      <c r="Q32" s="95">
        <f t="shared" si="5"/>
        <v>0.21685332154906378</v>
      </c>
      <c r="R32" s="77">
        <v>235470303</v>
      </c>
      <c r="S32" s="78">
        <v>8122887</v>
      </c>
      <c r="T32" s="78">
        <f t="shared" si="6"/>
        <v>243593190</v>
      </c>
      <c r="U32" s="95">
        <f t="shared" si="7"/>
        <v>0.2118817599819981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626603696</v>
      </c>
      <c r="AA32" s="78">
        <f t="shared" si="11"/>
        <v>72566685</v>
      </c>
      <c r="AB32" s="78">
        <f t="shared" si="12"/>
        <v>699170381</v>
      </c>
      <c r="AC32" s="95">
        <f t="shared" si="13"/>
        <v>0.60815103596929032</v>
      </c>
      <c r="AD32" s="77">
        <v>153385128</v>
      </c>
      <c r="AE32" s="78">
        <v>15890969</v>
      </c>
      <c r="AF32" s="78">
        <f t="shared" si="14"/>
        <v>169276097</v>
      </c>
      <c r="AG32" s="78">
        <v>1083795323</v>
      </c>
      <c r="AH32" s="78">
        <v>1080744544</v>
      </c>
      <c r="AI32" s="79">
        <v>662903373</v>
      </c>
      <c r="AJ32" s="114">
        <f t="shared" si="15"/>
        <v>0.61337656218600345</v>
      </c>
      <c r="AK32" s="115">
        <f t="shared" si="16"/>
        <v>0.43902886655048534</v>
      </c>
    </row>
    <row r="33" spans="1:37" x14ac:dyDescent="0.2">
      <c r="A33" s="55" t="s">
        <v>116</v>
      </c>
      <c r="B33" s="56" t="s">
        <v>400</v>
      </c>
      <c r="C33" s="57" t="s">
        <v>401</v>
      </c>
      <c r="D33" s="77">
        <v>196175455</v>
      </c>
      <c r="E33" s="78">
        <v>700000</v>
      </c>
      <c r="F33" s="79">
        <f t="shared" si="0"/>
        <v>196875455</v>
      </c>
      <c r="G33" s="77">
        <v>196095456</v>
      </c>
      <c r="H33" s="78">
        <v>780000</v>
      </c>
      <c r="I33" s="79">
        <f t="shared" si="1"/>
        <v>196875456</v>
      </c>
      <c r="J33" s="77">
        <v>44408848</v>
      </c>
      <c r="K33" s="78">
        <v>0</v>
      </c>
      <c r="L33" s="78">
        <f t="shared" si="2"/>
        <v>44408848</v>
      </c>
      <c r="M33" s="95">
        <f t="shared" si="3"/>
        <v>0.22556823043278809</v>
      </c>
      <c r="N33" s="77">
        <v>51735585</v>
      </c>
      <c r="O33" s="78">
        <v>0</v>
      </c>
      <c r="P33" s="78">
        <f t="shared" si="4"/>
        <v>51735585</v>
      </c>
      <c r="Q33" s="95">
        <f t="shared" si="5"/>
        <v>0.26278331648808129</v>
      </c>
      <c r="R33" s="77">
        <v>44884223</v>
      </c>
      <c r="S33" s="78">
        <v>0</v>
      </c>
      <c r="T33" s="78">
        <f t="shared" si="6"/>
        <v>44884223</v>
      </c>
      <c r="U33" s="95">
        <f t="shared" si="7"/>
        <v>0.22798282686898258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141028656</v>
      </c>
      <c r="AA33" s="78">
        <f t="shared" si="11"/>
        <v>0</v>
      </c>
      <c r="AB33" s="78">
        <f t="shared" si="12"/>
        <v>141028656</v>
      </c>
      <c r="AC33" s="95">
        <f t="shared" si="13"/>
        <v>0.71633437130934186</v>
      </c>
      <c r="AD33" s="77">
        <v>43300642</v>
      </c>
      <c r="AE33" s="78">
        <v>0</v>
      </c>
      <c r="AF33" s="78">
        <f t="shared" si="14"/>
        <v>43300642</v>
      </c>
      <c r="AG33" s="78">
        <v>186291728</v>
      </c>
      <c r="AH33" s="78">
        <v>185348386</v>
      </c>
      <c r="AI33" s="79">
        <v>129330651</v>
      </c>
      <c r="AJ33" s="114">
        <f t="shared" si="15"/>
        <v>0.6977705810721222</v>
      </c>
      <c r="AK33" s="115">
        <f t="shared" si="16"/>
        <v>3.6571767226915464E-2</v>
      </c>
    </row>
    <row r="34" spans="1:37" ht="16.5" x14ac:dyDescent="0.3">
      <c r="A34" s="58" t="s">
        <v>0</v>
      </c>
      <c r="B34" s="59" t="s">
        <v>402</v>
      </c>
      <c r="C34" s="60" t="s">
        <v>0</v>
      </c>
      <c r="D34" s="80">
        <f>SUM(D28:D33)</f>
        <v>4630893036</v>
      </c>
      <c r="E34" s="81">
        <f>SUM(E28:E33)</f>
        <v>932497865</v>
      </c>
      <c r="F34" s="82">
        <f t="shared" si="0"/>
        <v>5563390901</v>
      </c>
      <c r="G34" s="80">
        <f>SUM(G28:G33)</f>
        <v>4750938478</v>
      </c>
      <c r="H34" s="81">
        <f>SUM(H28:H33)</f>
        <v>1013476890</v>
      </c>
      <c r="I34" s="82">
        <f t="shared" si="1"/>
        <v>5764415368</v>
      </c>
      <c r="J34" s="80">
        <f>SUM(J28:J33)</f>
        <v>1010590165</v>
      </c>
      <c r="K34" s="81">
        <f>SUM(K28:K33)</f>
        <v>164824882</v>
      </c>
      <c r="L34" s="81">
        <f t="shared" si="2"/>
        <v>1175415047</v>
      </c>
      <c r="M34" s="96">
        <f t="shared" si="3"/>
        <v>0.21127673174802858</v>
      </c>
      <c r="N34" s="80">
        <f>SUM(N28:N33)</f>
        <v>1092694183</v>
      </c>
      <c r="O34" s="81">
        <f>SUM(O28:O33)</f>
        <v>211003677</v>
      </c>
      <c r="P34" s="81">
        <f t="shared" si="4"/>
        <v>1303697860</v>
      </c>
      <c r="Q34" s="96">
        <f t="shared" si="5"/>
        <v>0.2343351174129549</v>
      </c>
      <c r="R34" s="80">
        <f>SUM(R28:R33)</f>
        <v>1057983164</v>
      </c>
      <c r="S34" s="81">
        <f>SUM(S28:S33)</f>
        <v>133892989</v>
      </c>
      <c r="T34" s="81">
        <f t="shared" si="6"/>
        <v>1191876153</v>
      </c>
      <c r="U34" s="96">
        <f t="shared" si="7"/>
        <v>0.20676444650683265</v>
      </c>
      <c r="V34" s="80">
        <f>SUM(V28:V33)</f>
        <v>0</v>
      </c>
      <c r="W34" s="81">
        <f>SUM(W28:W33)</f>
        <v>0</v>
      </c>
      <c r="X34" s="81">
        <f t="shared" si="8"/>
        <v>0</v>
      </c>
      <c r="Y34" s="96">
        <f t="shared" si="9"/>
        <v>0</v>
      </c>
      <c r="Z34" s="80">
        <f t="shared" si="10"/>
        <v>3161267512</v>
      </c>
      <c r="AA34" s="81">
        <f t="shared" si="11"/>
        <v>509721548</v>
      </c>
      <c r="AB34" s="81">
        <f t="shared" si="12"/>
        <v>3670989060</v>
      </c>
      <c r="AC34" s="96">
        <f t="shared" si="13"/>
        <v>0.63683631828108056</v>
      </c>
      <c r="AD34" s="80">
        <f>SUM(AD28:AD33)</f>
        <v>772982152</v>
      </c>
      <c r="AE34" s="81">
        <f>SUM(AE28:AE33)</f>
        <v>175442721</v>
      </c>
      <c r="AF34" s="81">
        <f t="shared" si="14"/>
        <v>948424873</v>
      </c>
      <c r="AG34" s="81">
        <f>SUM(AG28:AG33)</f>
        <v>5138268278</v>
      </c>
      <c r="AH34" s="81">
        <f>SUM(AH28:AH33)</f>
        <v>5525645063</v>
      </c>
      <c r="AI34" s="82">
        <f>SUM(AI28:AI33)</f>
        <v>3387254325</v>
      </c>
      <c r="AJ34" s="116">
        <f t="shared" si="15"/>
        <v>0.61300613528024572</v>
      </c>
      <c r="AK34" s="117">
        <f t="shared" si="16"/>
        <v>0.25669010475224008</v>
      </c>
    </row>
    <row r="35" spans="1:37" x14ac:dyDescent="0.2">
      <c r="A35" s="55" t="s">
        <v>101</v>
      </c>
      <c r="B35" s="56" t="s">
        <v>403</v>
      </c>
      <c r="C35" s="57" t="s">
        <v>404</v>
      </c>
      <c r="D35" s="77">
        <v>426239466</v>
      </c>
      <c r="E35" s="78">
        <v>89921363</v>
      </c>
      <c r="F35" s="79">
        <f t="shared" si="0"/>
        <v>516160829</v>
      </c>
      <c r="G35" s="77">
        <v>437309783</v>
      </c>
      <c r="H35" s="78">
        <v>101249425</v>
      </c>
      <c r="I35" s="79">
        <f t="shared" si="1"/>
        <v>538559208</v>
      </c>
      <c r="J35" s="77">
        <v>35615673</v>
      </c>
      <c r="K35" s="78">
        <v>10655314</v>
      </c>
      <c r="L35" s="78">
        <f t="shared" si="2"/>
        <v>46270987</v>
      </c>
      <c r="M35" s="95">
        <f t="shared" si="3"/>
        <v>8.9644514655721777E-2</v>
      </c>
      <c r="N35" s="77">
        <v>147729915</v>
      </c>
      <c r="O35" s="78">
        <v>29335523</v>
      </c>
      <c r="P35" s="78">
        <f t="shared" si="4"/>
        <v>177065438</v>
      </c>
      <c r="Q35" s="95">
        <f t="shared" si="5"/>
        <v>0.34304315254422379</v>
      </c>
      <c r="R35" s="77">
        <v>91496133</v>
      </c>
      <c r="S35" s="78">
        <v>4840647</v>
      </c>
      <c r="T35" s="78">
        <f t="shared" si="6"/>
        <v>96336780</v>
      </c>
      <c r="U35" s="95">
        <f t="shared" si="7"/>
        <v>0.17887871671112529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274841721</v>
      </c>
      <c r="AA35" s="78">
        <f t="shared" si="11"/>
        <v>44831484</v>
      </c>
      <c r="AB35" s="78">
        <f t="shared" si="12"/>
        <v>319673205</v>
      </c>
      <c r="AC35" s="95">
        <f t="shared" si="13"/>
        <v>0.59357114362066576</v>
      </c>
      <c r="AD35" s="77">
        <v>90826399</v>
      </c>
      <c r="AE35" s="78">
        <v>12797598</v>
      </c>
      <c r="AF35" s="78">
        <f t="shared" si="14"/>
        <v>103623997</v>
      </c>
      <c r="AG35" s="78">
        <v>455024661</v>
      </c>
      <c r="AH35" s="78">
        <v>471045087</v>
      </c>
      <c r="AI35" s="79">
        <v>264340486</v>
      </c>
      <c r="AJ35" s="114">
        <f t="shared" si="15"/>
        <v>0.56117873489252634</v>
      </c>
      <c r="AK35" s="115">
        <f t="shared" si="16"/>
        <v>-7.0323643277338532E-2</v>
      </c>
    </row>
    <row r="36" spans="1:37" x14ac:dyDescent="0.2">
      <c r="A36" s="55" t="s">
        <v>101</v>
      </c>
      <c r="B36" s="56" t="s">
        <v>405</v>
      </c>
      <c r="C36" s="57" t="s">
        <v>406</v>
      </c>
      <c r="D36" s="77">
        <v>734364413</v>
      </c>
      <c r="E36" s="78">
        <v>110495280</v>
      </c>
      <c r="F36" s="79">
        <f t="shared" si="0"/>
        <v>844859693</v>
      </c>
      <c r="G36" s="77">
        <v>726802507</v>
      </c>
      <c r="H36" s="78">
        <v>158166958</v>
      </c>
      <c r="I36" s="79">
        <f t="shared" si="1"/>
        <v>884969465</v>
      </c>
      <c r="J36" s="77">
        <v>164789243</v>
      </c>
      <c r="K36" s="78">
        <v>38125062</v>
      </c>
      <c r="L36" s="78">
        <f t="shared" si="2"/>
        <v>202914305</v>
      </c>
      <c r="M36" s="95">
        <f t="shared" si="3"/>
        <v>0.24017515178108989</v>
      </c>
      <c r="N36" s="77">
        <v>160338417</v>
      </c>
      <c r="O36" s="78">
        <v>30144264</v>
      </c>
      <c r="P36" s="78">
        <f t="shared" si="4"/>
        <v>190482681</v>
      </c>
      <c r="Q36" s="95">
        <f t="shared" si="5"/>
        <v>0.22546072747726645</v>
      </c>
      <c r="R36" s="77">
        <v>189644043</v>
      </c>
      <c r="S36" s="78">
        <v>28418061</v>
      </c>
      <c r="T36" s="78">
        <f t="shared" si="6"/>
        <v>218062104</v>
      </c>
      <c r="U36" s="95">
        <f t="shared" si="7"/>
        <v>0.24640635934257912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f t="shared" si="10"/>
        <v>514771703</v>
      </c>
      <c r="AA36" s="78">
        <f t="shared" si="11"/>
        <v>96687387</v>
      </c>
      <c r="AB36" s="78">
        <f t="shared" si="12"/>
        <v>611459090</v>
      </c>
      <c r="AC36" s="95">
        <f t="shared" si="13"/>
        <v>0.69093806530375601</v>
      </c>
      <c r="AD36" s="77">
        <v>189181063</v>
      </c>
      <c r="AE36" s="78">
        <v>35685072</v>
      </c>
      <c r="AF36" s="78">
        <f t="shared" si="14"/>
        <v>224866135</v>
      </c>
      <c r="AG36" s="78">
        <v>738372898</v>
      </c>
      <c r="AH36" s="78">
        <v>771712672</v>
      </c>
      <c r="AI36" s="79">
        <v>530807612</v>
      </c>
      <c r="AJ36" s="114">
        <f t="shared" si="15"/>
        <v>0.68783062823672281</v>
      </c>
      <c r="AK36" s="115">
        <f t="shared" si="16"/>
        <v>-3.0258140026287239E-2</v>
      </c>
    </row>
    <row r="37" spans="1:37" x14ac:dyDescent="0.2">
      <c r="A37" s="55" t="s">
        <v>101</v>
      </c>
      <c r="B37" s="56" t="s">
        <v>407</v>
      </c>
      <c r="C37" s="57" t="s">
        <v>408</v>
      </c>
      <c r="D37" s="77">
        <v>439507898</v>
      </c>
      <c r="E37" s="78">
        <v>155689000</v>
      </c>
      <c r="F37" s="79">
        <f t="shared" si="0"/>
        <v>595196898</v>
      </c>
      <c r="G37" s="77">
        <v>480101039</v>
      </c>
      <c r="H37" s="78">
        <v>126890496</v>
      </c>
      <c r="I37" s="79">
        <f t="shared" si="1"/>
        <v>606991535</v>
      </c>
      <c r="J37" s="77">
        <v>89589147</v>
      </c>
      <c r="K37" s="78">
        <v>27534376</v>
      </c>
      <c r="L37" s="78">
        <f t="shared" si="2"/>
        <v>117123523</v>
      </c>
      <c r="M37" s="95">
        <f t="shared" si="3"/>
        <v>0.19678113813019235</v>
      </c>
      <c r="N37" s="77">
        <v>108340772</v>
      </c>
      <c r="O37" s="78">
        <v>40071531</v>
      </c>
      <c r="P37" s="78">
        <f t="shared" si="4"/>
        <v>148412303</v>
      </c>
      <c r="Q37" s="95">
        <f t="shared" si="5"/>
        <v>0.24934992688755578</v>
      </c>
      <c r="R37" s="77">
        <v>112517284</v>
      </c>
      <c r="S37" s="78">
        <v>18796955</v>
      </c>
      <c r="T37" s="78">
        <f t="shared" si="6"/>
        <v>131314239</v>
      </c>
      <c r="U37" s="95">
        <f t="shared" si="7"/>
        <v>0.21633619486966982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310447203</v>
      </c>
      <c r="AA37" s="78">
        <f t="shared" si="11"/>
        <v>86402862</v>
      </c>
      <c r="AB37" s="78">
        <f t="shared" si="12"/>
        <v>396850065</v>
      </c>
      <c r="AC37" s="95">
        <f t="shared" si="13"/>
        <v>0.65379835157009236</v>
      </c>
      <c r="AD37" s="77">
        <v>104047526</v>
      </c>
      <c r="AE37" s="78">
        <v>29637318</v>
      </c>
      <c r="AF37" s="78">
        <f t="shared" si="14"/>
        <v>133684844</v>
      </c>
      <c r="AG37" s="78">
        <v>607321005</v>
      </c>
      <c r="AH37" s="78">
        <v>642356436</v>
      </c>
      <c r="AI37" s="79">
        <v>474685313</v>
      </c>
      <c r="AJ37" s="114">
        <f t="shared" si="15"/>
        <v>0.73897494661359631</v>
      </c>
      <c r="AK37" s="115">
        <f t="shared" si="16"/>
        <v>-1.7732788018961942E-2</v>
      </c>
    </row>
    <row r="38" spans="1:37" x14ac:dyDescent="0.2">
      <c r="A38" s="55" t="s">
        <v>101</v>
      </c>
      <c r="B38" s="56" t="s">
        <v>409</v>
      </c>
      <c r="C38" s="57" t="s">
        <v>410</v>
      </c>
      <c r="D38" s="77">
        <v>1011317395</v>
      </c>
      <c r="E38" s="78">
        <v>352748523</v>
      </c>
      <c r="F38" s="79">
        <f t="shared" si="0"/>
        <v>1364065918</v>
      </c>
      <c r="G38" s="77">
        <v>1000623305</v>
      </c>
      <c r="H38" s="78">
        <v>338190233</v>
      </c>
      <c r="I38" s="79">
        <f t="shared" si="1"/>
        <v>1338813538</v>
      </c>
      <c r="J38" s="77">
        <v>196721256</v>
      </c>
      <c r="K38" s="78">
        <v>70207170</v>
      </c>
      <c r="L38" s="78">
        <f t="shared" si="2"/>
        <v>266928426</v>
      </c>
      <c r="M38" s="95">
        <f t="shared" si="3"/>
        <v>0.19568587007244617</v>
      </c>
      <c r="N38" s="77">
        <v>223584061</v>
      </c>
      <c r="O38" s="78">
        <v>132841398</v>
      </c>
      <c r="P38" s="78">
        <f t="shared" si="4"/>
        <v>356425459</v>
      </c>
      <c r="Q38" s="95">
        <f t="shared" si="5"/>
        <v>0.26129635987283717</v>
      </c>
      <c r="R38" s="77">
        <v>194684899</v>
      </c>
      <c r="S38" s="78">
        <v>50659763</v>
      </c>
      <c r="T38" s="78">
        <f t="shared" si="6"/>
        <v>245344662</v>
      </c>
      <c r="U38" s="95">
        <f t="shared" si="7"/>
        <v>0.18325528913198066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f t="shared" si="10"/>
        <v>614990216</v>
      </c>
      <c r="AA38" s="78">
        <f t="shared" si="11"/>
        <v>253708331</v>
      </c>
      <c r="AB38" s="78">
        <f t="shared" si="12"/>
        <v>868698547</v>
      </c>
      <c r="AC38" s="95">
        <f t="shared" si="13"/>
        <v>0.64885700834614657</v>
      </c>
      <c r="AD38" s="77">
        <v>173448235</v>
      </c>
      <c r="AE38" s="78">
        <v>38999802</v>
      </c>
      <c r="AF38" s="78">
        <f t="shared" si="14"/>
        <v>212448037</v>
      </c>
      <c r="AG38" s="78">
        <v>1137959070</v>
      </c>
      <c r="AH38" s="78">
        <v>1468279718</v>
      </c>
      <c r="AI38" s="79">
        <v>842025134</v>
      </c>
      <c r="AJ38" s="114">
        <f t="shared" si="15"/>
        <v>0.57347733110892163</v>
      </c>
      <c r="AK38" s="115">
        <f t="shared" si="16"/>
        <v>0.15484551170505756</v>
      </c>
    </row>
    <row r="39" spans="1:37" x14ac:dyDescent="0.2">
      <c r="A39" s="55" t="s">
        <v>116</v>
      </c>
      <c r="B39" s="56" t="s">
        <v>411</v>
      </c>
      <c r="C39" s="57" t="s">
        <v>412</v>
      </c>
      <c r="D39" s="77">
        <v>1249308849</v>
      </c>
      <c r="E39" s="78">
        <v>688963396</v>
      </c>
      <c r="F39" s="79">
        <f t="shared" si="0"/>
        <v>1938272245</v>
      </c>
      <c r="G39" s="77">
        <v>1348817135</v>
      </c>
      <c r="H39" s="78">
        <v>712290167</v>
      </c>
      <c r="I39" s="79">
        <f t="shared" si="1"/>
        <v>2061107302</v>
      </c>
      <c r="J39" s="77">
        <v>334850432</v>
      </c>
      <c r="K39" s="78">
        <v>89591727</v>
      </c>
      <c r="L39" s="78">
        <f t="shared" si="2"/>
        <v>424442159</v>
      </c>
      <c r="M39" s="95">
        <f t="shared" si="3"/>
        <v>0.21897964029299713</v>
      </c>
      <c r="N39" s="77">
        <v>348019147</v>
      </c>
      <c r="O39" s="78">
        <v>132289963</v>
      </c>
      <c r="P39" s="78">
        <f t="shared" si="4"/>
        <v>480309110</v>
      </c>
      <c r="Q39" s="95">
        <f t="shared" si="5"/>
        <v>0.2478027074055327</v>
      </c>
      <c r="R39" s="77">
        <v>339200654</v>
      </c>
      <c r="S39" s="78">
        <v>95726740</v>
      </c>
      <c r="T39" s="78">
        <f t="shared" si="6"/>
        <v>434927394</v>
      </c>
      <c r="U39" s="95">
        <f t="shared" si="7"/>
        <v>0.21101637628374187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f t="shared" si="10"/>
        <v>1022070233</v>
      </c>
      <c r="AA39" s="78">
        <f t="shared" si="11"/>
        <v>317608430</v>
      </c>
      <c r="AB39" s="78">
        <f t="shared" si="12"/>
        <v>1339678663</v>
      </c>
      <c r="AC39" s="95">
        <f t="shared" si="13"/>
        <v>0.64998006736477998</v>
      </c>
      <c r="AD39" s="77">
        <v>296785311</v>
      </c>
      <c r="AE39" s="78">
        <v>70938544</v>
      </c>
      <c r="AF39" s="78">
        <f t="shared" si="14"/>
        <v>367723855</v>
      </c>
      <c r="AG39" s="78">
        <v>1824490128</v>
      </c>
      <c r="AH39" s="78">
        <v>1828129262</v>
      </c>
      <c r="AI39" s="79">
        <v>1091847042</v>
      </c>
      <c r="AJ39" s="114">
        <f t="shared" si="15"/>
        <v>0.59724827160498672</v>
      </c>
      <c r="AK39" s="115">
        <f t="shared" si="16"/>
        <v>0.18275545109794411</v>
      </c>
    </row>
    <row r="40" spans="1:37" ht="16.5" x14ac:dyDescent="0.3">
      <c r="A40" s="58" t="s">
        <v>0</v>
      </c>
      <c r="B40" s="59" t="s">
        <v>413</v>
      </c>
      <c r="C40" s="60" t="s">
        <v>0</v>
      </c>
      <c r="D40" s="80">
        <f>SUM(D35:D39)</f>
        <v>3860738021</v>
      </c>
      <c r="E40" s="81">
        <f>SUM(E35:E39)</f>
        <v>1397817562</v>
      </c>
      <c r="F40" s="82">
        <f t="shared" si="0"/>
        <v>5258555583</v>
      </c>
      <c r="G40" s="80">
        <f>SUM(G35:G39)</f>
        <v>3993653769</v>
      </c>
      <c r="H40" s="81">
        <f>SUM(H35:H39)</f>
        <v>1436787279</v>
      </c>
      <c r="I40" s="82">
        <f t="shared" si="1"/>
        <v>5430441048</v>
      </c>
      <c r="J40" s="80">
        <f>SUM(J35:J39)</f>
        <v>821565751</v>
      </c>
      <c r="K40" s="81">
        <f>SUM(K35:K39)</f>
        <v>236113649</v>
      </c>
      <c r="L40" s="81">
        <f t="shared" si="2"/>
        <v>1057679400</v>
      </c>
      <c r="M40" s="96">
        <f t="shared" si="3"/>
        <v>0.20113496630506186</v>
      </c>
      <c r="N40" s="80">
        <f>SUM(N35:N39)</f>
        <v>988012312</v>
      </c>
      <c r="O40" s="81">
        <f>SUM(O35:O39)</f>
        <v>364682679</v>
      </c>
      <c r="P40" s="81">
        <f t="shared" si="4"/>
        <v>1352694991</v>
      </c>
      <c r="Q40" s="96">
        <f t="shared" si="5"/>
        <v>0.25723698640231718</v>
      </c>
      <c r="R40" s="80">
        <f>SUM(R35:R39)</f>
        <v>927543013</v>
      </c>
      <c r="S40" s="81">
        <f>SUM(S35:S39)</f>
        <v>198442166</v>
      </c>
      <c r="T40" s="81">
        <f t="shared" si="6"/>
        <v>1125985179</v>
      </c>
      <c r="U40" s="96">
        <f t="shared" si="7"/>
        <v>0.20734691142898859</v>
      </c>
      <c r="V40" s="80">
        <f>SUM(V35:V39)</f>
        <v>0</v>
      </c>
      <c r="W40" s="81">
        <f>SUM(W35:W39)</f>
        <v>0</v>
      </c>
      <c r="X40" s="81">
        <f t="shared" si="8"/>
        <v>0</v>
      </c>
      <c r="Y40" s="96">
        <f t="shared" si="9"/>
        <v>0</v>
      </c>
      <c r="Z40" s="80">
        <f t="shared" si="10"/>
        <v>2737121076</v>
      </c>
      <c r="AA40" s="81">
        <f t="shared" si="11"/>
        <v>799238494</v>
      </c>
      <c r="AB40" s="81">
        <f t="shared" si="12"/>
        <v>3536359570</v>
      </c>
      <c r="AC40" s="96">
        <f t="shared" si="13"/>
        <v>0.65121037844659424</v>
      </c>
      <c r="AD40" s="80">
        <f>SUM(AD35:AD39)</f>
        <v>854288534</v>
      </c>
      <c r="AE40" s="81">
        <f>SUM(AE35:AE39)</f>
        <v>188058334</v>
      </c>
      <c r="AF40" s="81">
        <f t="shared" si="14"/>
        <v>1042346868</v>
      </c>
      <c r="AG40" s="81">
        <f>SUM(AG35:AG39)</f>
        <v>4763167762</v>
      </c>
      <c r="AH40" s="81">
        <f>SUM(AH35:AH39)</f>
        <v>5181523175</v>
      </c>
      <c r="AI40" s="82">
        <f>SUM(AI35:AI39)</f>
        <v>3203705587</v>
      </c>
      <c r="AJ40" s="116">
        <f t="shared" si="15"/>
        <v>0.61829417312217272</v>
      </c>
      <c r="AK40" s="117">
        <f t="shared" si="16"/>
        <v>8.0240382129684651E-2</v>
      </c>
    </row>
    <row r="41" spans="1:37" ht="16.5" x14ac:dyDescent="0.3">
      <c r="A41" s="61" t="s">
        <v>0</v>
      </c>
      <c r="B41" s="62" t="s">
        <v>414</v>
      </c>
      <c r="C41" s="63" t="s">
        <v>0</v>
      </c>
      <c r="D41" s="83">
        <f>SUM(D9:D14,D16:D20,D22:D26,D28:D33,D35:D39)</f>
        <v>27022350155</v>
      </c>
      <c r="E41" s="84">
        <f>SUM(E9:E14,E16:E20,E22:E26,E28:E33,E35:E39)</f>
        <v>6833345997</v>
      </c>
      <c r="F41" s="85">
        <f t="shared" si="0"/>
        <v>33855696152</v>
      </c>
      <c r="G41" s="83">
        <f>SUM(G9:G14,G16:G20,G22:G26,G28:G33,G35:G39)</f>
        <v>28210472460</v>
      </c>
      <c r="H41" s="84">
        <f>SUM(H9:H14,H16:H20,H22:H26,H28:H33,H35:H39)</f>
        <v>7048800420</v>
      </c>
      <c r="I41" s="85">
        <f t="shared" si="1"/>
        <v>35259272880</v>
      </c>
      <c r="J41" s="83">
        <f>SUM(J9:J14,J16:J20,J22:J26,J28:J33,J35:J39)</f>
        <v>5856177213</v>
      </c>
      <c r="K41" s="84">
        <f>SUM(K9:K14,K16:K20,K22:K26,K28:K33,K35:K39)</f>
        <v>1150975648</v>
      </c>
      <c r="L41" s="84">
        <f t="shared" si="2"/>
        <v>7007152861</v>
      </c>
      <c r="M41" s="97">
        <f t="shared" si="3"/>
        <v>0.20697116460226908</v>
      </c>
      <c r="N41" s="83">
        <f>SUM(N9:N14,N16:N20,N22:N26,N28:N33,N35:N39)</f>
        <v>6427966012</v>
      </c>
      <c r="O41" s="84">
        <f>SUM(O9:O14,O16:O20,O22:O26,O28:O33,O35:O39)</f>
        <v>1877322023</v>
      </c>
      <c r="P41" s="84">
        <f t="shared" si="4"/>
        <v>8305288035</v>
      </c>
      <c r="Q41" s="97">
        <f t="shared" si="5"/>
        <v>0.24531434821816156</v>
      </c>
      <c r="R41" s="83">
        <f>SUM(R9:R14,R16:R20,R22:R26,R28:R33,R35:R39)</f>
        <v>5945188160</v>
      </c>
      <c r="S41" s="84">
        <f>SUM(S9:S14,S16:S20,S22:S26,S28:S33,S35:S39)</f>
        <v>1082105986</v>
      </c>
      <c r="T41" s="84">
        <f t="shared" si="6"/>
        <v>7027294146</v>
      </c>
      <c r="U41" s="97">
        <f t="shared" si="7"/>
        <v>0.19930343345185852</v>
      </c>
      <c r="V41" s="83">
        <f>SUM(V9:V14,V16:V20,V22:V26,V28:V33,V35:V39)</f>
        <v>0</v>
      </c>
      <c r="W41" s="84">
        <f>SUM(W9:W14,W16:W20,W22:W26,W28:W33,W35:W39)</f>
        <v>0</v>
      </c>
      <c r="X41" s="84">
        <f t="shared" si="8"/>
        <v>0</v>
      </c>
      <c r="Y41" s="97">
        <f t="shared" si="9"/>
        <v>0</v>
      </c>
      <c r="Z41" s="83">
        <f t="shared" si="10"/>
        <v>18229331385</v>
      </c>
      <c r="AA41" s="84">
        <f t="shared" si="11"/>
        <v>4110403657</v>
      </c>
      <c r="AB41" s="84">
        <f t="shared" si="12"/>
        <v>22339735042</v>
      </c>
      <c r="AC41" s="97">
        <f t="shared" si="13"/>
        <v>0.63358467765430559</v>
      </c>
      <c r="AD41" s="83">
        <f>SUM(AD9:AD14,AD16:AD20,AD22:AD26,AD28:AD33,AD35:AD39)</f>
        <v>5090498801</v>
      </c>
      <c r="AE41" s="84">
        <f>SUM(AE9:AE14,AE16:AE20,AE22:AE26,AE28:AE33,AE35:AE39)</f>
        <v>1120735374</v>
      </c>
      <c r="AF41" s="84">
        <f t="shared" si="14"/>
        <v>6211234175</v>
      </c>
      <c r="AG41" s="84">
        <f>SUM(AG9:AG14,AG16:AG20,AG22:AG26,AG28:AG33,AG35:AG39)</f>
        <v>32476516995</v>
      </c>
      <c r="AH41" s="84">
        <f>SUM(AH9:AH14,AH16:AH20,AH22:AH26,AH28:AH33,AH35:AH39)</f>
        <v>34098231559</v>
      </c>
      <c r="AI41" s="85">
        <f>SUM(AI9:AI14,AI16:AI20,AI22:AI26,AI28:AI33,AI35:AI39)</f>
        <v>21246046695</v>
      </c>
      <c r="AJ41" s="118">
        <f t="shared" si="15"/>
        <v>0.62308353611353928</v>
      </c>
      <c r="AK41" s="119">
        <f t="shared" si="16"/>
        <v>0.13138451199998435</v>
      </c>
    </row>
    <row r="42" spans="1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81"/>
  <sheetViews>
    <sheetView showGridLines="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8" t="s">
        <v>42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</row>
    <row r="3" spans="1:37" ht="16.5" x14ac:dyDescent="0.3">
      <c r="A3" s="1" t="s">
        <v>0</v>
      </c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0" t="s">
        <v>3</v>
      </c>
      <c r="E4" s="120"/>
      <c r="F4" s="120"/>
      <c r="G4" s="120" t="s">
        <v>4</v>
      </c>
      <c r="H4" s="120"/>
      <c r="I4" s="120"/>
      <c r="J4" s="121" t="s">
        <v>5</v>
      </c>
      <c r="K4" s="122"/>
      <c r="L4" s="122"/>
      <c r="M4" s="123"/>
      <c r="N4" s="121" t="s">
        <v>6</v>
      </c>
      <c r="O4" s="124"/>
      <c r="P4" s="124"/>
      <c r="Q4" s="125"/>
      <c r="R4" s="121" t="s">
        <v>7</v>
      </c>
      <c r="S4" s="124"/>
      <c r="T4" s="124"/>
      <c r="U4" s="125"/>
      <c r="V4" s="121" t="s">
        <v>8</v>
      </c>
      <c r="W4" s="126"/>
      <c r="X4" s="126"/>
      <c r="Y4" s="127"/>
      <c r="Z4" s="121" t="s">
        <v>9</v>
      </c>
      <c r="AA4" s="122"/>
      <c r="AB4" s="122"/>
      <c r="AC4" s="123"/>
      <c r="AD4" s="121" t="s">
        <v>10</v>
      </c>
      <c r="AE4" s="122"/>
      <c r="AF4" s="122"/>
      <c r="AG4" s="122"/>
      <c r="AH4" s="122"/>
      <c r="AI4" s="122"/>
      <c r="AJ4" s="123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34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415</v>
      </c>
      <c r="C9" s="57" t="s">
        <v>416</v>
      </c>
      <c r="D9" s="77">
        <v>759901613</v>
      </c>
      <c r="E9" s="78">
        <v>489914988</v>
      </c>
      <c r="F9" s="79">
        <f>$D9       +$E9</f>
        <v>1249816601</v>
      </c>
      <c r="G9" s="77">
        <v>772189720</v>
      </c>
      <c r="H9" s="78">
        <v>500474019</v>
      </c>
      <c r="I9" s="79">
        <f>$G9       +$H9</f>
        <v>1272663739</v>
      </c>
      <c r="J9" s="77">
        <v>144170605</v>
      </c>
      <c r="K9" s="78">
        <v>58078686</v>
      </c>
      <c r="L9" s="78">
        <f>$J9       +$K9</f>
        <v>202249291</v>
      </c>
      <c r="M9" s="95">
        <f>IF(($F9       =0),0,($L9       /$F9       ))</f>
        <v>0.16182317536683127</v>
      </c>
      <c r="N9" s="77">
        <v>164604584</v>
      </c>
      <c r="O9" s="78">
        <v>109506147</v>
      </c>
      <c r="P9" s="78">
        <f>$N9       +$O9</f>
        <v>274110731</v>
      </c>
      <c r="Q9" s="95">
        <f>IF(($F9       =0),0,($P9       /$F9       ))</f>
        <v>0.21932076336694459</v>
      </c>
      <c r="R9" s="77">
        <v>137440193</v>
      </c>
      <c r="S9" s="78">
        <v>89829340</v>
      </c>
      <c r="T9" s="78">
        <f>$R9       +$S9</f>
        <v>227269533</v>
      </c>
      <c r="U9" s="95">
        <f>IF(($I9       =0),0,($T9       /$I9       ))</f>
        <v>0.17857783327635141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446215382</v>
      </c>
      <c r="AA9" s="78">
        <f>$K9       +$O9       +$S9</f>
        <v>257414173</v>
      </c>
      <c r="AB9" s="78">
        <f>$Z9       +$AA9</f>
        <v>703629555</v>
      </c>
      <c r="AC9" s="95">
        <f>IF(($I9       =0),0,($AB9       /$I9       ))</f>
        <v>0.55287939259814178</v>
      </c>
      <c r="AD9" s="77">
        <v>171330635</v>
      </c>
      <c r="AE9" s="78">
        <v>98927417</v>
      </c>
      <c r="AF9" s="78">
        <f>$AD9       +$AE9</f>
        <v>270258052</v>
      </c>
      <c r="AG9" s="78">
        <v>742840312</v>
      </c>
      <c r="AH9" s="78">
        <v>1301982942</v>
      </c>
      <c r="AI9" s="79">
        <v>604729082</v>
      </c>
      <c r="AJ9" s="114">
        <f>IF(($AH9       =0),0,($AI9       /$AH9       ))</f>
        <v>0.46446774569186328</v>
      </c>
      <c r="AK9" s="115">
        <f>IF(($AF9       =0),0,(($T9       /$AF9       )-1))</f>
        <v>-0.15906471123383958</v>
      </c>
    </row>
    <row r="10" spans="1:37" x14ac:dyDescent="0.2">
      <c r="A10" s="55" t="s">
        <v>101</v>
      </c>
      <c r="B10" s="56" t="s">
        <v>417</v>
      </c>
      <c r="C10" s="57" t="s">
        <v>418</v>
      </c>
      <c r="D10" s="77">
        <v>1293702089</v>
      </c>
      <c r="E10" s="78">
        <v>199628000</v>
      </c>
      <c r="F10" s="79">
        <f t="shared" ref="F10:F32" si="0">$D10      +$E10</f>
        <v>1493330089</v>
      </c>
      <c r="G10" s="77">
        <v>1370017900</v>
      </c>
      <c r="H10" s="78">
        <v>464745529</v>
      </c>
      <c r="I10" s="79">
        <f t="shared" ref="I10:I32" si="1">$G10      +$H10</f>
        <v>1834763429</v>
      </c>
      <c r="J10" s="77">
        <v>217354842</v>
      </c>
      <c r="K10" s="78">
        <v>63741236</v>
      </c>
      <c r="L10" s="78">
        <f t="shared" ref="L10:L32" si="2">$J10      +$K10</f>
        <v>281096078</v>
      </c>
      <c r="M10" s="95">
        <f t="shared" ref="M10:M32" si="3">IF(($F10      =0),0,($L10      /$F10      ))</f>
        <v>0.18823438975118648</v>
      </c>
      <c r="N10" s="77">
        <v>332911082</v>
      </c>
      <c r="O10" s="78">
        <v>54863879</v>
      </c>
      <c r="P10" s="78">
        <f t="shared" ref="P10:P32" si="4">$N10      +$O10</f>
        <v>387774961</v>
      </c>
      <c r="Q10" s="95">
        <f t="shared" ref="Q10:Q32" si="5">IF(($F10      =0),0,($P10      /$F10      ))</f>
        <v>0.25967129695998509</v>
      </c>
      <c r="R10" s="77">
        <v>299207447</v>
      </c>
      <c r="S10" s="78">
        <v>24536543</v>
      </c>
      <c r="T10" s="78">
        <f t="shared" ref="T10:T32" si="6">$R10      +$S10</f>
        <v>323743990</v>
      </c>
      <c r="U10" s="95">
        <f t="shared" ref="U10:U32" si="7">IF(($I10      =0),0,($T10      /$I10      ))</f>
        <v>0.17644999070885667</v>
      </c>
      <c r="V10" s="77">
        <v>0</v>
      </c>
      <c r="W10" s="78">
        <v>0</v>
      </c>
      <c r="X10" s="78">
        <f t="shared" ref="X10:X32" si="8">$V10      +$W10</f>
        <v>0</v>
      </c>
      <c r="Y10" s="95">
        <f t="shared" ref="Y10:Y32" si="9">IF(($I10      =0),0,($X10      /$I10      ))</f>
        <v>0</v>
      </c>
      <c r="Z10" s="77">
        <f t="shared" ref="Z10:Z32" si="10">$J10      +$N10      +$R10</f>
        <v>849473371</v>
      </c>
      <c r="AA10" s="78">
        <f t="shared" ref="AA10:AA32" si="11">$K10      +$O10      +$S10</f>
        <v>143141658</v>
      </c>
      <c r="AB10" s="78">
        <f t="shared" ref="AB10:AB32" si="12">$Z10      +$AA10</f>
        <v>992615029</v>
      </c>
      <c r="AC10" s="95">
        <f t="shared" ref="AC10:AC32" si="13">IF(($I10      =0),0,($AB10      /$I10      ))</f>
        <v>0.54100436781705663</v>
      </c>
      <c r="AD10" s="77">
        <v>204969877</v>
      </c>
      <c r="AE10" s="78">
        <v>22834362</v>
      </c>
      <c r="AF10" s="78">
        <f t="shared" ref="AF10:AF32" si="14">$AD10      +$AE10</f>
        <v>227804239</v>
      </c>
      <c r="AG10" s="78">
        <v>1327495611</v>
      </c>
      <c r="AH10" s="78">
        <v>1453821975</v>
      </c>
      <c r="AI10" s="79">
        <v>701218652</v>
      </c>
      <c r="AJ10" s="114">
        <f t="shared" ref="AJ10:AJ32" si="15">IF(($AH10      =0),0,($AI10      /$AH10      ))</f>
        <v>0.48232772929436563</v>
      </c>
      <c r="AK10" s="115">
        <f t="shared" ref="AK10:AK32" si="16">IF(($AF10      =0),0,(($T10      /$AF10      )-1))</f>
        <v>0.42114998132234049</v>
      </c>
    </row>
    <row r="11" spans="1:37" x14ac:dyDescent="0.2">
      <c r="A11" s="55" t="s">
        <v>101</v>
      </c>
      <c r="B11" s="56" t="s">
        <v>419</v>
      </c>
      <c r="C11" s="57" t="s">
        <v>420</v>
      </c>
      <c r="D11" s="77">
        <v>876553783</v>
      </c>
      <c r="E11" s="78">
        <v>118323175</v>
      </c>
      <c r="F11" s="79">
        <f t="shared" si="0"/>
        <v>994876958</v>
      </c>
      <c r="G11" s="77">
        <v>893722965</v>
      </c>
      <c r="H11" s="78">
        <v>118368204</v>
      </c>
      <c r="I11" s="79">
        <f t="shared" si="1"/>
        <v>1012091169</v>
      </c>
      <c r="J11" s="77">
        <v>189809503</v>
      </c>
      <c r="K11" s="78">
        <v>151679</v>
      </c>
      <c r="L11" s="78">
        <f t="shared" si="2"/>
        <v>189961182</v>
      </c>
      <c r="M11" s="95">
        <f t="shared" si="3"/>
        <v>0.19093937242438375</v>
      </c>
      <c r="N11" s="77">
        <v>180847256</v>
      </c>
      <c r="O11" s="78">
        <v>26294934</v>
      </c>
      <c r="P11" s="78">
        <f t="shared" si="4"/>
        <v>207142190</v>
      </c>
      <c r="Q11" s="95">
        <f t="shared" si="5"/>
        <v>0.20820885269713926</v>
      </c>
      <c r="R11" s="77">
        <v>374068014</v>
      </c>
      <c r="S11" s="78">
        <v>36041027</v>
      </c>
      <c r="T11" s="78">
        <f t="shared" si="6"/>
        <v>410109041</v>
      </c>
      <c r="U11" s="95">
        <f t="shared" si="7"/>
        <v>0.40520958344613323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744724773</v>
      </c>
      <c r="AA11" s="78">
        <f t="shared" si="11"/>
        <v>62487640</v>
      </c>
      <c r="AB11" s="78">
        <f t="shared" si="12"/>
        <v>807212413</v>
      </c>
      <c r="AC11" s="95">
        <f t="shared" si="13"/>
        <v>0.79756887296780676</v>
      </c>
      <c r="AD11" s="77">
        <v>197427395</v>
      </c>
      <c r="AE11" s="78">
        <v>13187005</v>
      </c>
      <c r="AF11" s="78">
        <f t="shared" si="14"/>
        <v>210614400</v>
      </c>
      <c r="AG11" s="78">
        <v>856730995</v>
      </c>
      <c r="AH11" s="78">
        <v>993358004</v>
      </c>
      <c r="AI11" s="79">
        <v>656735471</v>
      </c>
      <c r="AJ11" s="114">
        <f t="shared" si="15"/>
        <v>0.66112667170898443</v>
      </c>
      <c r="AK11" s="115">
        <f t="shared" si="16"/>
        <v>0.94720323491651093</v>
      </c>
    </row>
    <row r="12" spans="1:37" x14ac:dyDescent="0.2">
      <c r="A12" s="55" t="s">
        <v>101</v>
      </c>
      <c r="B12" s="56" t="s">
        <v>421</v>
      </c>
      <c r="C12" s="57" t="s">
        <v>422</v>
      </c>
      <c r="D12" s="77">
        <v>507226802</v>
      </c>
      <c r="E12" s="78">
        <v>104940350</v>
      </c>
      <c r="F12" s="79">
        <f t="shared" si="0"/>
        <v>612167152</v>
      </c>
      <c r="G12" s="77">
        <v>534597422</v>
      </c>
      <c r="H12" s="78">
        <v>107519437</v>
      </c>
      <c r="I12" s="79">
        <f t="shared" si="1"/>
        <v>642116859</v>
      </c>
      <c r="J12" s="77">
        <v>83392207</v>
      </c>
      <c r="K12" s="78">
        <v>12152149</v>
      </c>
      <c r="L12" s="78">
        <f t="shared" si="2"/>
        <v>95544356</v>
      </c>
      <c r="M12" s="95">
        <f t="shared" si="3"/>
        <v>0.15607560073723131</v>
      </c>
      <c r="N12" s="77">
        <v>92439654</v>
      </c>
      <c r="O12" s="78">
        <v>22693721</v>
      </c>
      <c r="P12" s="78">
        <f t="shared" si="4"/>
        <v>115133375</v>
      </c>
      <c r="Q12" s="95">
        <f t="shared" si="5"/>
        <v>0.18807506189093923</v>
      </c>
      <c r="R12" s="77">
        <v>79059797</v>
      </c>
      <c r="S12" s="78">
        <v>16594049</v>
      </c>
      <c r="T12" s="78">
        <f t="shared" si="6"/>
        <v>95653846</v>
      </c>
      <c r="U12" s="95">
        <f t="shared" si="7"/>
        <v>0.14896641422710255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254891658</v>
      </c>
      <c r="AA12" s="78">
        <f t="shared" si="11"/>
        <v>51439919</v>
      </c>
      <c r="AB12" s="78">
        <f t="shared" si="12"/>
        <v>306331577</v>
      </c>
      <c r="AC12" s="95">
        <f t="shared" si="13"/>
        <v>0.47706515209251033</v>
      </c>
      <c r="AD12" s="77">
        <v>48357796</v>
      </c>
      <c r="AE12" s="78">
        <v>2943411</v>
      </c>
      <c r="AF12" s="78">
        <f t="shared" si="14"/>
        <v>51301207</v>
      </c>
      <c r="AG12" s="78">
        <v>630504566</v>
      </c>
      <c r="AH12" s="78">
        <v>602248694</v>
      </c>
      <c r="AI12" s="79">
        <v>251843281</v>
      </c>
      <c r="AJ12" s="114">
        <f t="shared" si="15"/>
        <v>0.41817156850488746</v>
      </c>
      <c r="AK12" s="115">
        <f t="shared" si="16"/>
        <v>0.86455351820474702</v>
      </c>
    </row>
    <row r="13" spans="1:37" x14ac:dyDescent="0.2">
      <c r="A13" s="55" t="s">
        <v>101</v>
      </c>
      <c r="B13" s="56" t="s">
        <v>423</v>
      </c>
      <c r="C13" s="57" t="s">
        <v>424</v>
      </c>
      <c r="D13" s="77">
        <v>1621918620</v>
      </c>
      <c r="E13" s="78">
        <v>73863450</v>
      </c>
      <c r="F13" s="79">
        <f t="shared" si="0"/>
        <v>1695782070</v>
      </c>
      <c r="G13" s="77">
        <v>1621173782</v>
      </c>
      <c r="H13" s="78">
        <v>80243965</v>
      </c>
      <c r="I13" s="79">
        <f t="shared" si="1"/>
        <v>1701417747</v>
      </c>
      <c r="J13" s="77">
        <v>323111071</v>
      </c>
      <c r="K13" s="78">
        <v>14210207</v>
      </c>
      <c r="L13" s="78">
        <f t="shared" si="2"/>
        <v>337321278</v>
      </c>
      <c r="M13" s="95">
        <f t="shared" si="3"/>
        <v>0.19891782320826165</v>
      </c>
      <c r="N13" s="77">
        <v>293273296</v>
      </c>
      <c r="O13" s="78">
        <v>21199768</v>
      </c>
      <c r="P13" s="78">
        <f t="shared" si="4"/>
        <v>314473064</v>
      </c>
      <c r="Q13" s="95">
        <f t="shared" si="5"/>
        <v>0.18544426761158053</v>
      </c>
      <c r="R13" s="77">
        <v>296553967</v>
      </c>
      <c r="S13" s="78">
        <v>9317478</v>
      </c>
      <c r="T13" s="78">
        <f t="shared" si="6"/>
        <v>305871445</v>
      </c>
      <c r="U13" s="95">
        <f t="shared" si="7"/>
        <v>0.17977445312259341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912938334</v>
      </c>
      <c r="AA13" s="78">
        <f t="shared" si="11"/>
        <v>44727453</v>
      </c>
      <c r="AB13" s="78">
        <f t="shared" si="12"/>
        <v>957665787</v>
      </c>
      <c r="AC13" s="95">
        <f t="shared" si="13"/>
        <v>0.56286340535038515</v>
      </c>
      <c r="AD13" s="77">
        <v>105398247</v>
      </c>
      <c r="AE13" s="78">
        <v>8288577</v>
      </c>
      <c r="AF13" s="78">
        <f t="shared" si="14"/>
        <v>113686824</v>
      </c>
      <c r="AG13" s="78">
        <v>1437166215</v>
      </c>
      <c r="AH13" s="78">
        <v>1534777500</v>
      </c>
      <c r="AI13" s="79">
        <v>828519636</v>
      </c>
      <c r="AJ13" s="114">
        <f t="shared" si="15"/>
        <v>0.53983045490307224</v>
      </c>
      <c r="AK13" s="115">
        <f t="shared" si="16"/>
        <v>1.6904740077882727</v>
      </c>
    </row>
    <row r="14" spans="1:37" x14ac:dyDescent="0.2">
      <c r="A14" s="55" t="s">
        <v>101</v>
      </c>
      <c r="B14" s="56" t="s">
        <v>425</v>
      </c>
      <c r="C14" s="57" t="s">
        <v>426</v>
      </c>
      <c r="D14" s="77">
        <v>374007722</v>
      </c>
      <c r="E14" s="78">
        <v>34410100</v>
      </c>
      <c r="F14" s="79">
        <f t="shared" si="0"/>
        <v>408417822</v>
      </c>
      <c r="G14" s="77">
        <v>392355478</v>
      </c>
      <c r="H14" s="78">
        <v>34410100</v>
      </c>
      <c r="I14" s="79">
        <f t="shared" si="1"/>
        <v>426765578</v>
      </c>
      <c r="J14" s="77">
        <v>83433830</v>
      </c>
      <c r="K14" s="78">
        <v>4394994</v>
      </c>
      <c r="L14" s="78">
        <f t="shared" si="2"/>
        <v>87828824</v>
      </c>
      <c r="M14" s="95">
        <f t="shared" si="3"/>
        <v>0.21504650205984399</v>
      </c>
      <c r="N14" s="77">
        <v>30144207</v>
      </c>
      <c r="O14" s="78">
        <v>3827579</v>
      </c>
      <c r="P14" s="78">
        <f t="shared" si="4"/>
        <v>33971786</v>
      </c>
      <c r="Q14" s="95">
        <f t="shared" si="5"/>
        <v>8.3178999960486541E-2</v>
      </c>
      <c r="R14" s="77">
        <v>9564620</v>
      </c>
      <c r="S14" s="78">
        <v>100288</v>
      </c>
      <c r="T14" s="78">
        <f t="shared" si="6"/>
        <v>9664908</v>
      </c>
      <c r="U14" s="95">
        <f t="shared" si="7"/>
        <v>2.2646878047882298E-2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123142657</v>
      </c>
      <c r="AA14" s="78">
        <f t="shared" si="11"/>
        <v>8322861</v>
      </c>
      <c r="AB14" s="78">
        <f t="shared" si="12"/>
        <v>131465518</v>
      </c>
      <c r="AC14" s="95">
        <f t="shared" si="13"/>
        <v>0.30805089439523636</v>
      </c>
      <c r="AD14" s="77">
        <v>106432732</v>
      </c>
      <c r="AE14" s="78">
        <v>7534795</v>
      </c>
      <c r="AF14" s="78">
        <f t="shared" si="14"/>
        <v>113967527</v>
      </c>
      <c r="AG14" s="78">
        <v>385512336</v>
      </c>
      <c r="AH14" s="78">
        <v>385512336</v>
      </c>
      <c r="AI14" s="79">
        <v>246369081</v>
      </c>
      <c r="AJ14" s="114">
        <f t="shared" si="15"/>
        <v>0.63906925406402559</v>
      </c>
      <c r="AK14" s="115">
        <f t="shared" si="16"/>
        <v>-0.91519594875477117</v>
      </c>
    </row>
    <row r="15" spans="1:37" x14ac:dyDescent="0.2">
      <c r="A15" s="55" t="s">
        <v>101</v>
      </c>
      <c r="B15" s="56" t="s">
        <v>75</v>
      </c>
      <c r="C15" s="57" t="s">
        <v>76</v>
      </c>
      <c r="D15" s="77">
        <v>3988527704</v>
      </c>
      <c r="E15" s="78">
        <v>273903300</v>
      </c>
      <c r="F15" s="79">
        <f t="shared" si="0"/>
        <v>4262431004</v>
      </c>
      <c r="G15" s="77">
        <v>3959362284</v>
      </c>
      <c r="H15" s="78">
        <v>304143478</v>
      </c>
      <c r="I15" s="79">
        <f t="shared" si="1"/>
        <v>4263505762</v>
      </c>
      <c r="J15" s="77">
        <v>917275794</v>
      </c>
      <c r="K15" s="78">
        <v>49630821</v>
      </c>
      <c r="L15" s="78">
        <f t="shared" si="2"/>
        <v>966906615</v>
      </c>
      <c r="M15" s="95">
        <f t="shared" si="3"/>
        <v>0.2268439334484533</v>
      </c>
      <c r="N15" s="77">
        <v>712511540</v>
      </c>
      <c r="O15" s="78">
        <v>71606978</v>
      </c>
      <c r="P15" s="78">
        <f t="shared" si="4"/>
        <v>784118518</v>
      </c>
      <c r="Q15" s="95">
        <f t="shared" si="5"/>
        <v>0.18396040129779423</v>
      </c>
      <c r="R15" s="77">
        <v>1171090908</v>
      </c>
      <c r="S15" s="78">
        <v>26072752</v>
      </c>
      <c r="T15" s="78">
        <f t="shared" si="6"/>
        <v>1197163660</v>
      </c>
      <c r="U15" s="95">
        <f t="shared" si="7"/>
        <v>0.28079325485382095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2800878242</v>
      </c>
      <c r="AA15" s="78">
        <f t="shared" si="11"/>
        <v>147310551</v>
      </c>
      <c r="AB15" s="78">
        <f t="shared" si="12"/>
        <v>2948188793</v>
      </c>
      <c r="AC15" s="95">
        <f t="shared" si="13"/>
        <v>0.69149403274572141</v>
      </c>
      <c r="AD15" s="77">
        <v>760224257</v>
      </c>
      <c r="AE15" s="78">
        <v>45502654</v>
      </c>
      <c r="AF15" s="78">
        <f t="shared" si="14"/>
        <v>805726911</v>
      </c>
      <c r="AG15" s="78">
        <v>3192430894</v>
      </c>
      <c r="AH15" s="78">
        <v>3337844009</v>
      </c>
      <c r="AI15" s="79">
        <v>2557833869</v>
      </c>
      <c r="AJ15" s="114">
        <f t="shared" si="15"/>
        <v>0.76631318363086509</v>
      </c>
      <c r="AK15" s="115">
        <f t="shared" si="16"/>
        <v>0.48581813968976384</v>
      </c>
    </row>
    <row r="16" spans="1:37" x14ac:dyDescent="0.2">
      <c r="A16" s="55" t="s">
        <v>116</v>
      </c>
      <c r="B16" s="56" t="s">
        <v>427</v>
      </c>
      <c r="C16" s="57" t="s">
        <v>428</v>
      </c>
      <c r="D16" s="77">
        <v>647661792</v>
      </c>
      <c r="E16" s="78">
        <v>3620000</v>
      </c>
      <c r="F16" s="79">
        <f t="shared" si="0"/>
        <v>651281792</v>
      </c>
      <c r="G16" s="77">
        <v>916588514</v>
      </c>
      <c r="H16" s="78">
        <v>3334087</v>
      </c>
      <c r="I16" s="79">
        <f t="shared" si="1"/>
        <v>919922601</v>
      </c>
      <c r="J16" s="77">
        <v>161748340</v>
      </c>
      <c r="K16" s="78">
        <v>27000</v>
      </c>
      <c r="L16" s="78">
        <f t="shared" si="2"/>
        <v>161775340</v>
      </c>
      <c r="M16" s="95">
        <f t="shared" si="3"/>
        <v>0.24839530597532811</v>
      </c>
      <c r="N16" s="77">
        <v>198114233</v>
      </c>
      <c r="O16" s="78">
        <v>774096</v>
      </c>
      <c r="P16" s="78">
        <f t="shared" si="4"/>
        <v>198888329</v>
      </c>
      <c r="Q16" s="95">
        <f t="shared" si="5"/>
        <v>0.30537983933074547</v>
      </c>
      <c r="R16" s="77">
        <v>104138439</v>
      </c>
      <c r="S16" s="78">
        <v>491690</v>
      </c>
      <c r="T16" s="78">
        <f t="shared" si="6"/>
        <v>104630129</v>
      </c>
      <c r="U16" s="95">
        <f t="shared" si="7"/>
        <v>0.11373796978817786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464001012</v>
      </c>
      <c r="AA16" s="78">
        <f t="shared" si="11"/>
        <v>1292786</v>
      </c>
      <c r="AB16" s="78">
        <f t="shared" si="12"/>
        <v>465293798</v>
      </c>
      <c r="AC16" s="95">
        <f t="shared" si="13"/>
        <v>0.50579668060574157</v>
      </c>
      <c r="AD16" s="77">
        <v>140370379</v>
      </c>
      <c r="AE16" s="78">
        <v>2036072</v>
      </c>
      <c r="AF16" s="78">
        <f t="shared" si="14"/>
        <v>142406451</v>
      </c>
      <c r="AG16" s="78">
        <v>409660230</v>
      </c>
      <c r="AH16" s="78">
        <v>857189509</v>
      </c>
      <c r="AI16" s="79">
        <v>549934930</v>
      </c>
      <c r="AJ16" s="114">
        <f t="shared" si="15"/>
        <v>0.64155583360038537</v>
      </c>
      <c r="AK16" s="115">
        <f t="shared" si="16"/>
        <v>-0.2652711428079898</v>
      </c>
    </row>
    <row r="17" spans="1:37" ht="16.5" x14ac:dyDescent="0.3">
      <c r="A17" s="58" t="s">
        <v>0</v>
      </c>
      <c r="B17" s="59" t="s">
        <v>429</v>
      </c>
      <c r="C17" s="60" t="s">
        <v>0</v>
      </c>
      <c r="D17" s="80">
        <f>SUM(D9:D16)</f>
        <v>10069500125</v>
      </c>
      <c r="E17" s="81">
        <f>SUM(E9:E16)</f>
        <v>1298603363</v>
      </c>
      <c r="F17" s="82">
        <f t="shared" si="0"/>
        <v>11368103488</v>
      </c>
      <c r="G17" s="80">
        <f>SUM(G9:G16)</f>
        <v>10460008065</v>
      </c>
      <c r="H17" s="81">
        <f>SUM(H9:H16)</f>
        <v>1613238819</v>
      </c>
      <c r="I17" s="82">
        <f t="shared" si="1"/>
        <v>12073246884</v>
      </c>
      <c r="J17" s="80">
        <f>SUM(J9:J16)</f>
        <v>2120296192</v>
      </c>
      <c r="K17" s="81">
        <f>SUM(K9:K16)</f>
        <v>202386772</v>
      </c>
      <c r="L17" s="81">
        <f t="shared" si="2"/>
        <v>2322682964</v>
      </c>
      <c r="M17" s="96">
        <f t="shared" si="3"/>
        <v>0.20431578287898147</v>
      </c>
      <c r="N17" s="80">
        <f>SUM(N9:N16)</f>
        <v>2004845852</v>
      </c>
      <c r="O17" s="81">
        <f>SUM(O9:O16)</f>
        <v>310767102</v>
      </c>
      <c r="P17" s="81">
        <f t="shared" si="4"/>
        <v>2315612954</v>
      </c>
      <c r="Q17" s="96">
        <f t="shared" si="5"/>
        <v>0.20369386647863705</v>
      </c>
      <c r="R17" s="80">
        <f>SUM(R9:R16)</f>
        <v>2471123385</v>
      </c>
      <c r="S17" s="81">
        <f>SUM(S9:S16)</f>
        <v>202983167</v>
      </c>
      <c r="T17" s="81">
        <f t="shared" si="6"/>
        <v>2674106552</v>
      </c>
      <c r="U17" s="96">
        <f t="shared" si="7"/>
        <v>0.221490256738131</v>
      </c>
      <c r="V17" s="80">
        <f>SUM(V9:V16)</f>
        <v>0</v>
      </c>
      <c r="W17" s="81">
        <f>SUM(W9:W16)</f>
        <v>0</v>
      </c>
      <c r="X17" s="81">
        <f t="shared" si="8"/>
        <v>0</v>
      </c>
      <c r="Y17" s="96">
        <f t="shared" si="9"/>
        <v>0</v>
      </c>
      <c r="Z17" s="80">
        <f t="shared" si="10"/>
        <v>6596265429</v>
      </c>
      <c r="AA17" s="81">
        <f t="shared" si="11"/>
        <v>716137041</v>
      </c>
      <c r="AB17" s="81">
        <f t="shared" si="12"/>
        <v>7312402470</v>
      </c>
      <c r="AC17" s="96">
        <f t="shared" si="13"/>
        <v>0.60566991963783323</v>
      </c>
      <c r="AD17" s="80">
        <f>SUM(AD9:AD16)</f>
        <v>1734511318</v>
      </c>
      <c r="AE17" s="81">
        <f>SUM(AE9:AE16)</f>
        <v>201254293</v>
      </c>
      <c r="AF17" s="81">
        <f t="shared" si="14"/>
        <v>1935765611</v>
      </c>
      <c r="AG17" s="81">
        <f>SUM(AG9:AG16)</f>
        <v>8982341159</v>
      </c>
      <c r="AH17" s="81">
        <f>SUM(AH9:AH16)</f>
        <v>10466734969</v>
      </c>
      <c r="AI17" s="82">
        <f>SUM(AI9:AI16)</f>
        <v>6397184002</v>
      </c>
      <c r="AJ17" s="116">
        <f t="shared" si="15"/>
        <v>0.61119193530236027</v>
      </c>
      <c r="AK17" s="117">
        <f t="shared" si="16"/>
        <v>0.3814206310951973</v>
      </c>
    </row>
    <row r="18" spans="1:37" x14ac:dyDescent="0.2">
      <c r="A18" s="55" t="s">
        <v>101</v>
      </c>
      <c r="B18" s="56" t="s">
        <v>430</v>
      </c>
      <c r="C18" s="57" t="s">
        <v>431</v>
      </c>
      <c r="D18" s="77">
        <v>878574294</v>
      </c>
      <c r="E18" s="78">
        <v>65740000</v>
      </c>
      <c r="F18" s="79">
        <f t="shared" si="0"/>
        <v>944314294</v>
      </c>
      <c r="G18" s="77">
        <v>878574294</v>
      </c>
      <c r="H18" s="78">
        <v>65740000</v>
      </c>
      <c r="I18" s="79">
        <f t="shared" si="1"/>
        <v>944314294</v>
      </c>
      <c r="J18" s="77">
        <v>129628853</v>
      </c>
      <c r="K18" s="78">
        <v>13094412</v>
      </c>
      <c r="L18" s="78">
        <f t="shared" si="2"/>
        <v>142723265</v>
      </c>
      <c r="M18" s="95">
        <f t="shared" si="3"/>
        <v>0.15113957917066115</v>
      </c>
      <c r="N18" s="77">
        <v>161698877</v>
      </c>
      <c r="O18" s="78">
        <v>13477378</v>
      </c>
      <c r="P18" s="78">
        <f t="shared" si="4"/>
        <v>175176255</v>
      </c>
      <c r="Q18" s="95">
        <f t="shared" si="5"/>
        <v>0.18550630453551092</v>
      </c>
      <c r="R18" s="77">
        <v>305088043</v>
      </c>
      <c r="S18" s="78">
        <v>10445317</v>
      </c>
      <c r="T18" s="78">
        <f t="shared" si="6"/>
        <v>315533360</v>
      </c>
      <c r="U18" s="95">
        <f t="shared" si="7"/>
        <v>0.33414019252365568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596415773</v>
      </c>
      <c r="AA18" s="78">
        <f t="shared" si="11"/>
        <v>37017107</v>
      </c>
      <c r="AB18" s="78">
        <f t="shared" si="12"/>
        <v>633432880</v>
      </c>
      <c r="AC18" s="95">
        <f t="shared" si="13"/>
        <v>0.67078607622982778</v>
      </c>
      <c r="AD18" s="77">
        <v>193517628</v>
      </c>
      <c r="AE18" s="78">
        <v>14950887</v>
      </c>
      <c r="AF18" s="78">
        <f t="shared" si="14"/>
        <v>208468515</v>
      </c>
      <c r="AG18" s="78">
        <v>878247315</v>
      </c>
      <c r="AH18" s="78">
        <v>878247315</v>
      </c>
      <c r="AI18" s="79">
        <v>543355424</v>
      </c>
      <c r="AJ18" s="114">
        <f t="shared" si="15"/>
        <v>0.61868156579562106</v>
      </c>
      <c r="AK18" s="115">
        <f t="shared" si="16"/>
        <v>0.51357800960974842</v>
      </c>
    </row>
    <row r="19" spans="1:37" x14ac:dyDescent="0.2">
      <c r="A19" s="55" t="s">
        <v>101</v>
      </c>
      <c r="B19" s="56" t="s">
        <v>77</v>
      </c>
      <c r="C19" s="57" t="s">
        <v>78</v>
      </c>
      <c r="D19" s="77">
        <v>5110123861</v>
      </c>
      <c r="E19" s="78">
        <v>209615850</v>
      </c>
      <c r="F19" s="79">
        <f t="shared" si="0"/>
        <v>5319739711</v>
      </c>
      <c r="G19" s="77">
        <v>5456554474</v>
      </c>
      <c r="H19" s="78">
        <v>211215032</v>
      </c>
      <c r="I19" s="79">
        <f t="shared" si="1"/>
        <v>5667769506</v>
      </c>
      <c r="J19" s="77">
        <v>1056263920</v>
      </c>
      <c r="K19" s="78">
        <v>39697925</v>
      </c>
      <c r="L19" s="78">
        <f t="shared" si="2"/>
        <v>1095961845</v>
      </c>
      <c r="M19" s="95">
        <f t="shared" si="3"/>
        <v>0.20601794533928092</v>
      </c>
      <c r="N19" s="77">
        <v>1449919635</v>
      </c>
      <c r="O19" s="78">
        <v>38210621</v>
      </c>
      <c r="P19" s="78">
        <f t="shared" si="4"/>
        <v>1488130256</v>
      </c>
      <c r="Q19" s="95">
        <f t="shared" si="5"/>
        <v>0.27973741890470477</v>
      </c>
      <c r="R19" s="77">
        <v>886039538</v>
      </c>
      <c r="S19" s="78">
        <v>11823268</v>
      </c>
      <c r="T19" s="78">
        <f t="shared" si="6"/>
        <v>897862806</v>
      </c>
      <c r="U19" s="95">
        <f t="shared" si="7"/>
        <v>0.1584155469006823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3392223093</v>
      </c>
      <c r="AA19" s="78">
        <f t="shared" si="11"/>
        <v>89731814</v>
      </c>
      <c r="AB19" s="78">
        <f t="shared" si="12"/>
        <v>3481954907</v>
      </c>
      <c r="AC19" s="95">
        <f t="shared" si="13"/>
        <v>0.61434306799419802</v>
      </c>
      <c r="AD19" s="77">
        <v>986317430</v>
      </c>
      <c r="AE19" s="78">
        <v>26926507</v>
      </c>
      <c r="AF19" s="78">
        <f t="shared" si="14"/>
        <v>1013243937</v>
      </c>
      <c r="AG19" s="78">
        <v>5150758275</v>
      </c>
      <c r="AH19" s="78">
        <v>5423955975</v>
      </c>
      <c r="AI19" s="79">
        <v>2738106853</v>
      </c>
      <c r="AJ19" s="114">
        <f t="shared" si="15"/>
        <v>0.5048173078137862</v>
      </c>
      <c r="AK19" s="115">
        <f t="shared" si="16"/>
        <v>-0.11387300410759826</v>
      </c>
    </row>
    <row r="20" spans="1:37" x14ac:dyDescent="0.2">
      <c r="A20" s="55" t="s">
        <v>101</v>
      </c>
      <c r="B20" s="56" t="s">
        <v>79</v>
      </c>
      <c r="C20" s="57" t="s">
        <v>80</v>
      </c>
      <c r="D20" s="77">
        <v>2625444058</v>
      </c>
      <c r="E20" s="78">
        <v>211949440</v>
      </c>
      <c r="F20" s="79">
        <f t="shared" si="0"/>
        <v>2837393498</v>
      </c>
      <c r="G20" s="77">
        <v>2721044551</v>
      </c>
      <c r="H20" s="78">
        <v>224244794</v>
      </c>
      <c r="I20" s="79">
        <f t="shared" si="1"/>
        <v>2945289345</v>
      </c>
      <c r="J20" s="77">
        <v>667380021</v>
      </c>
      <c r="K20" s="78">
        <v>16724847</v>
      </c>
      <c r="L20" s="78">
        <f t="shared" si="2"/>
        <v>684104868</v>
      </c>
      <c r="M20" s="95">
        <f t="shared" si="3"/>
        <v>0.2411032761166918</v>
      </c>
      <c r="N20" s="77">
        <v>544724601</v>
      </c>
      <c r="O20" s="78">
        <v>67539940</v>
      </c>
      <c r="P20" s="78">
        <f t="shared" si="4"/>
        <v>612264541</v>
      </c>
      <c r="Q20" s="95">
        <f t="shared" si="5"/>
        <v>0.2157841488787397</v>
      </c>
      <c r="R20" s="77">
        <v>648781942</v>
      </c>
      <c r="S20" s="78">
        <v>14052163</v>
      </c>
      <c r="T20" s="78">
        <f t="shared" si="6"/>
        <v>662834105</v>
      </c>
      <c r="U20" s="95">
        <f t="shared" si="7"/>
        <v>0.22504889243742537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1860886564</v>
      </c>
      <c r="AA20" s="78">
        <f t="shared" si="11"/>
        <v>98316950</v>
      </c>
      <c r="AB20" s="78">
        <f t="shared" si="12"/>
        <v>1959203514</v>
      </c>
      <c r="AC20" s="95">
        <f t="shared" si="13"/>
        <v>0.66519899558459172</v>
      </c>
      <c r="AD20" s="77">
        <v>583950069</v>
      </c>
      <c r="AE20" s="78">
        <v>38159363</v>
      </c>
      <c r="AF20" s="78">
        <f t="shared" si="14"/>
        <v>622109432</v>
      </c>
      <c r="AG20" s="78">
        <v>2670023773</v>
      </c>
      <c r="AH20" s="78">
        <v>2737708000</v>
      </c>
      <c r="AI20" s="79">
        <v>1838678926</v>
      </c>
      <c r="AJ20" s="114">
        <f t="shared" si="15"/>
        <v>0.67161250432843822</v>
      </c>
      <c r="AK20" s="115">
        <f t="shared" si="16"/>
        <v>6.5462233660524172E-2</v>
      </c>
    </row>
    <row r="21" spans="1:37" x14ac:dyDescent="0.2">
      <c r="A21" s="55" t="s">
        <v>101</v>
      </c>
      <c r="B21" s="56" t="s">
        <v>432</v>
      </c>
      <c r="C21" s="57" t="s">
        <v>433</v>
      </c>
      <c r="D21" s="77">
        <v>460436028</v>
      </c>
      <c r="E21" s="78">
        <v>58267685</v>
      </c>
      <c r="F21" s="79">
        <f t="shared" si="0"/>
        <v>518703713</v>
      </c>
      <c r="G21" s="77">
        <v>615948087</v>
      </c>
      <c r="H21" s="78">
        <v>76066532</v>
      </c>
      <c r="I21" s="79">
        <f t="shared" si="1"/>
        <v>692014619</v>
      </c>
      <c r="J21" s="77">
        <v>110617609</v>
      </c>
      <c r="K21" s="78">
        <v>13928173</v>
      </c>
      <c r="L21" s="78">
        <f t="shared" si="2"/>
        <v>124545782</v>
      </c>
      <c r="M21" s="95">
        <f t="shared" si="3"/>
        <v>0.24010967895269336</v>
      </c>
      <c r="N21" s="77">
        <v>62830973</v>
      </c>
      <c r="O21" s="78">
        <v>22300403</v>
      </c>
      <c r="P21" s="78">
        <f t="shared" si="4"/>
        <v>85131376</v>
      </c>
      <c r="Q21" s="95">
        <f t="shared" si="5"/>
        <v>0.16412332101428392</v>
      </c>
      <c r="R21" s="77">
        <v>77164075</v>
      </c>
      <c r="S21" s="78">
        <v>5496561</v>
      </c>
      <c r="T21" s="78">
        <f t="shared" si="6"/>
        <v>82660636</v>
      </c>
      <c r="U21" s="95">
        <f t="shared" si="7"/>
        <v>0.11944926267518635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250612657</v>
      </c>
      <c r="AA21" s="78">
        <f t="shared" si="11"/>
        <v>41725137</v>
      </c>
      <c r="AB21" s="78">
        <f t="shared" si="12"/>
        <v>292337794</v>
      </c>
      <c r="AC21" s="95">
        <f t="shared" si="13"/>
        <v>0.42244453509153396</v>
      </c>
      <c r="AD21" s="77">
        <v>22638279</v>
      </c>
      <c r="AE21" s="78">
        <v>7908117</v>
      </c>
      <c r="AF21" s="78">
        <f t="shared" si="14"/>
        <v>30546396</v>
      </c>
      <c r="AG21" s="78">
        <v>578965811</v>
      </c>
      <c r="AH21" s="78">
        <v>571796331</v>
      </c>
      <c r="AI21" s="79">
        <v>210913629</v>
      </c>
      <c r="AJ21" s="114">
        <f t="shared" si="15"/>
        <v>0.36886145916875429</v>
      </c>
      <c r="AK21" s="115">
        <f t="shared" si="16"/>
        <v>1.7060683689165819</v>
      </c>
    </row>
    <row r="22" spans="1:37" x14ac:dyDescent="0.2">
      <c r="A22" s="55" t="s">
        <v>101</v>
      </c>
      <c r="B22" s="56" t="s">
        <v>434</v>
      </c>
      <c r="C22" s="57" t="s">
        <v>435</v>
      </c>
      <c r="D22" s="77">
        <v>1212018561</v>
      </c>
      <c r="E22" s="78">
        <v>238289653</v>
      </c>
      <c r="F22" s="79">
        <f t="shared" si="0"/>
        <v>1450308214</v>
      </c>
      <c r="G22" s="77">
        <v>1118810534</v>
      </c>
      <c r="H22" s="78">
        <v>231359321</v>
      </c>
      <c r="I22" s="79">
        <f t="shared" si="1"/>
        <v>1350169855</v>
      </c>
      <c r="J22" s="77">
        <v>172278319</v>
      </c>
      <c r="K22" s="78">
        <v>43810422</v>
      </c>
      <c r="L22" s="78">
        <f t="shared" si="2"/>
        <v>216088741</v>
      </c>
      <c r="M22" s="95">
        <f t="shared" si="3"/>
        <v>0.14899504733826185</v>
      </c>
      <c r="N22" s="77">
        <v>201037305</v>
      </c>
      <c r="O22" s="78">
        <v>92807386</v>
      </c>
      <c r="P22" s="78">
        <f t="shared" si="4"/>
        <v>293844691</v>
      </c>
      <c r="Q22" s="95">
        <f t="shared" si="5"/>
        <v>0.20260844430410155</v>
      </c>
      <c r="R22" s="77">
        <v>174499441</v>
      </c>
      <c r="S22" s="78">
        <v>32242092</v>
      </c>
      <c r="T22" s="78">
        <f t="shared" si="6"/>
        <v>206741533</v>
      </c>
      <c r="U22" s="95">
        <f t="shared" si="7"/>
        <v>0.15312261063627436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547815065</v>
      </c>
      <c r="AA22" s="78">
        <f t="shared" si="11"/>
        <v>168859900</v>
      </c>
      <c r="AB22" s="78">
        <f t="shared" si="12"/>
        <v>716674965</v>
      </c>
      <c r="AC22" s="95">
        <f t="shared" si="13"/>
        <v>0.53080355952696046</v>
      </c>
      <c r="AD22" s="77">
        <v>182181731</v>
      </c>
      <c r="AE22" s="78">
        <v>25231444</v>
      </c>
      <c r="AF22" s="78">
        <f t="shared" si="14"/>
        <v>207413175</v>
      </c>
      <c r="AG22" s="78">
        <v>1278304491</v>
      </c>
      <c r="AH22" s="78">
        <v>1336220514</v>
      </c>
      <c r="AI22" s="79">
        <v>678363815</v>
      </c>
      <c r="AJ22" s="114">
        <f t="shared" si="15"/>
        <v>0.50767355230111366</v>
      </c>
      <c r="AK22" s="115">
        <f t="shared" si="16"/>
        <v>-3.23818388103847E-3</v>
      </c>
    </row>
    <row r="23" spans="1:37" x14ac:dyDescent="0.2">
      <c r="A23" s="55" t="s">
        <v>101</v>
      </c>
      <c r="B23" s="56" t="s">
        <v>436</v>
      </c>
      <c r="C23" s="57" t="s">
        <v>437</v>
      </c>
      <c r="D23" s="77">
        <v>811890106</v>
      </c>
      <c r="E23" s="78">
        <v>139915550</v>
      </c>
      <c r="F23" s="79">
        <f t="shared" si="0"/>
        <v>951805656</v>
      </c>
      <c r="G23" s="77">
        <v>812543229</v>
      </c>
      <c r="H23" s="78">
        <v>141915550</v>
      </c>
      <c r="I23" s="79">
        <f t="shared" si="1"/>
        <v>954458779</v>
      </c>
      <c r="J23" s="77">
        <v>141539071</v>
      </c>
      <c r="K23" s="78">
        <v>18568560</v>
      </c>
      <c r="L23" s="78">
        <f t="shared" si="2"/>
        <v>160107631</v>
      </c>
      <c r="M23" s="95">
        <f t="shared" si="3"/>
        <v>0.16821462447791968</v>
      </c>
      <c r="N23" s="77">
        <v>188769077</v>
      </c>
      <c r="O23" s="78">
        <v>58595225</v>
      </c>
      <c r="P23" s="78">
        <f t="shared" si="4"/>
        <v>247364302</v>
      </c>
      <c r="Q23" s="95">
        <f t="shared" si="5"/>
        <v>0.25988950626702306</v>
      </c>
      <c r="R23" s="77">
        <v>121165012</v>
      </c>
      <c r="S23" s="78">
        <v>29947530</v>
      </c>
      <c r="T23" s="78">
        <f t="shared" si="6"/>
        <v>151112542</v>
      </c>
      <c r="U23" s="95">
        <f t="shared" si="7"/>
        <v>0.15832275350678082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451473160</v>
      </c>
      <c r="AA23" s="78">
        <f t="shared" si="11"/>
        <v>107111315</v>
      </c>
      <c r="AB23" s="78">
        <f t="shared" si="12"/>
        <v>558584475</v>
      </c>
      <c r="AC23" s="95">
        <f t="shared" si="13"/>
        <v>0.58523687695055504</v>
      </c>
      <c r="AD23" s="77">
        <v>166177662</v>
      </c>
      <c r="AE23" s="78">
        <v>32865459</v>
      </c>
      <c r="AF23" s="78">
        <f t="shared" si="14"/>
        <v>199043121</v>
      </c>
      <c r="AG23" s="78">
        <v>859386543</v>
      </c>
      <c r="AH23" s="78">
        <v>938855621</v>
      </c>
      <c r="AI23" s="79">
        <v>582546990</v>
      </c>
      <c r="AJ23" s="114">
        <f t="shared" si="15"/>
        <v>0.62048623555080151</v>
      </c>
      <c r="AK23" s="115">
        <f t="shared" si="16"/>
        <v>-0.24080500124392645</v>
      </c>
    </row>
    <row r="24" spans="1:37" x14ac:dyDescent="0.2">
      <c r="A24" s="55" t="s">
        <v>116</v>
      </c>
      <c r="B24" s="56" t="s">
        <v>438</v>
      </c>
      <c r="C24" s="57" t="s">
        <v>439</v>
      </c>
      <c r="D24" s="77">
        <v>783261738</v>
      </c>
      <c r="E24" s="78">
        <v>53120000</v>
      </c>
      <c r="F24" s="79">
        <f t="shared" si="0"/>
        <v>836381738</v>
      </c>
      <c r="G24" s="77">
        <v>1226685630</v>
      </c>
      <c r="H24" s="78">
        <v>84221521</v>
      </c>
      <c r="I24" s="79">
        <f t="shared" si="1"/>
        <v>1310907151</v>
      </c>
      <c r="J24" s="77">
        <v>215263819</v>
      </c>
      <c r="K24" s="78">
        <v>3640849</v>
      </c>
      <c r="L24" s="78">
        <f t="shared" si="2"/>
        <v>218904668</v>
      </c>
      <c r="M24" s="95">
        <f t="shared" si="3"/>
        <v>0.26172817752269001</v>
      </c>
      <c r="N24" s="77">
        <v>274416267</v>
      </c>
      <c r="O24" s="78">
        <v>14057420</v>
      </c>
      <c r="P24" s="78">
        <f t="shared" si="4"/>
        <v>288473687</v>
      </c>
      <c r="Q24" s="95">
        <f t="shared" si="5"/>
        <v>0.34490672607201284</v>
      </c>
      <c r="R24" s="77">
        <v>152093484</v>
      </c>
      <c r="S24" s="78">
        <v>16555464</v>
      </c>
      <c r="T24" s="78">
        <f t="shared" si="6"/>
        <v>168648948</v>
      </c>
      <c r="U24" s="95">
        <f t="shared" si="7"/>
        <v>0.12865056680127912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641773570</v>
      </c>
      <c r="AA24" s="78">
        <f t="shared" si="11"/>
        <v>34253733</v>
      </c>
      <c r="AB24" s="78">
        <f t="shared" si="12"/>
        <v>676027303</v>
      </c>
      <c r="AC24" s="95">
        <f t="shared" si="13"/>
        <v>0.51569426750346559</v>
      </c>
      <c r="AD24" s="77">
        <v>203262024</v>
      </c>
      <c r="AE24" s="78">
        <v>3713019</v>
      </c>
      <c r="AF24" s="78">
        <f t="shared" si="14"/>
        <v>206975043</v>
      </c>
      <c r="AG24" s="78">
        <v>1105125775</v>
      </c>
      <c r="AH24" s="78">
        <v>1045930426</v>
      </c>
      <c r="AI24" s="79">
        <v>754153022</v>
      </c>
      <c r="AJ24" s="114">
        <f t="shared" si="15"/>
        <v>0.72103555193832747</v>
      </c>
      <c r="AK24" s="115">
        <f t="shared" si="16"/>
        <v>-0.18517254275917705</v>
      </c>
    </row>
    <row r="25" spans="1:37" ht="16.5" x14ac:dyDescent="0.3">
      <c r="A25" s="58" t="s">
        <v>0</v>
      </c>
      <c r="B25" s="59" t="s">
        <v>440</v>
      </c>
      <c r="C25" s="60" t="s">
        <v>0</v>
      </c>
      <c r="D25" s="80">
        <f>SUM(D18:D24)</f>
        <v>11881748646</v>
      </c>
      <c r="E25" s="81">
        <f>SUM(E18:E24)</f>
        <v>976898178</v>
      </c>
      <c r="F25" s="82">
        <f t="shared" si="0"/>
        <v>12858646824</v>
      </c>
      <c r="G25" s="80">
        <f>SUM(G18:G24)</f>
        <v>12830160799</v>
      </c>
      <c r="H25" s="81">
        <f>SUM(H18:H24)</f>
        <v>1034762750</v>
      </c>
      <c r="I25" s="82">
        <f t="shared" si="1"/>
        <v>13864923549</v>
      </c>
      <c r="J25" s="80">
        <f>SUM(J18:J24)</f>
        <v>2492971612</v>
      </c>
      <c r="K25" s="81">
        <f>SUM(K18:K24)</f>
        <v>149465188</v>
      </c>
      <c r="L25" s="81">
        <f t="shared" si="2"/>
        <v>2642436800</v>
      </c>
      <c r="M25" s="96">
        <f t="shared" si="3"/>
        <v>0.20549882395619018</v>
      </c>
      <c r="N25" s="80">
        <f>SUM(N18:N24)</f>
        <v>2883396735</v>
      </c>
      <c r="O25" s="81">
        <f>SUM(O18:O24)</f>
        <v>306988373</v>
      </c>
      <c r="P25" s="81">
        <f t="shared" si="4"/>
        <v>3190385108</v>
      </c>
      <c r="Q25" s="96">
        <f t="shared" si="5"/>
        <v>0.24811204099993717</v>
      </c>
      <c r="R25" s="80">
        <f>SUM(R18:R24)</f>
        <v>2364831535</v>
      </c>
      <c r="S25" s="81">
        <f>SUM(S18:S24)</f>
        <v>120562395</v>
      </c>
      <c r="T25" s="81">
        <f t="shared" si="6"/>
        <v>2485393930</v>
      </c>
      <c r="U25" s="96">
        <f t="shared" si="7"/>
        <v>0.17925767287618818</v>
      </c>
      <c r="V25" s="80">
        <f>SUM(V18:V24)</f>
        <v>0</v>
      </c>
      <c r="W25" s="81">
        <f>SUM(W18:W24)</f>
        <v>0</v>
      </c>
      <c r="X25" s="81">
        <f t="shared" si="8"/>
        <v>0</v>
      </c>
      <c r="Y25" s="96">
        <f t="shared" si="9"/>
        <v>0</v>
      </c>
      <c r="Z25" s="80">
        <f t="shared" si="10"/>
        <v>7741199882</v>
      </c>
      <c r="AA25" s="81">
        <f t="shared" si="11"/>
        <v>577015956</v>
      </c>
      <c r="AB25" s="81">
        <f t="shared" si="12"/>
        <v>8318215838</v>
      </c>
      <c r="AC25" s="96">
        <f t="shared" si="13"/>
        <v>0.59994675113805063</v>
      </c>
      <c r="AD25" s="80">
        <f>SUM(AD18:AD24)</f>
        <v>2338044823</v>
      </c>
      <c r="AE25" s="81">
        <f>SUM(AE18:AE24)</f>
        <v>149754796</v>
      </c>
      <c r="AF25" s="81">
        <f t="shared" si="14"/>
        <v>2487799619</v>
      </c>
      <c r="AG25" s="81">
        <f>SUM(AG18:AG24)</f>
        <v>12520811983</v>
      </c>
      <c r="AH25" s="81">
        <f>SUM(AH18:AH24)</f>
        <v>12932714182</v>
      </c>
      <c r="AI25" s="82">
        <f>SUM(AI18:AI24)</f>
        <v>7346118659</v>
      </c>
      <c r="AJ25" s="116">
        <f t="shared" si="15"/>
        <v>0.56802605822871033</v>
      </c>
      <c r="AK25" s="117">
        <f t="shared" si="16"/>
        <v>-9.6699468141525635E-4</v>
      </c>
    </row>
    <row r="26" spans="1:37" x14ac:dyDescent="0.2">
      <c r="A26" s="55" t="s">
        <v>101</v>
      </c>
      <c r="B26" s="56" t="s">
        <v>441</v>
      </c>
      <c r="C26" s="57" t="s">
        <v>442</v>
      </c>
      <c r="D26" s="77">
        <v>1049677616</v>
      </c>
      <c r="E26" s="78">
        <v>146762150</v>
      </c>
      <c r="F26" s="79">
        <f t="shared" si="0"/>
        <v>1196439766</v>
      </c>
      <c r="G26" s="77">
        <v>941016539</v>
      </c>
      <c r="H26" s="78">
        <v>164263150</v>
      </c>
      <c r="I26" s="79">
        <f t="shared" si="1"/>
        <v>1105279689</v>
      </c>
      <c r="J26" s="77">
        <v>251532328</v>
      </c>
      <c r="K26" s="78">
        <v>23363759</v>
      </c>
      <c r="L26" s="78">
        <f t="shared" si="2"/>
        <v>274896087</v>
      </c>
      <c r="M26" s="95">
        <f t="shared" si="3"/>
        <v>0.22976174381017689</v>
      </c>
      <c r="N26" s="77">
        <v>236361614</v>
      </c>
      <c r="O26" s="78">
        <v>23023709</v>
      </c>
      <c r="P26" s="78">
        <f t="shared" si="4"/>
        <v>259385323</v>
      </c>
      <c r="Q26" s="95">
        <f t="shared" si="5"/>
        <v>0.21679764445408781</v>
      </c>
      <c r="R26" s="77">
        <v>233103448</v>
      </c>
      <c r="S26" s="78">
        <v>17457251</v>
      </c>
      <c r="T26" s="78">
        <f t="shared" si="6"/>
        <v>250560699</v>
      </c>
      <c r="U26" s="95">
        <f t="shared" si="7"/>
        <v>0.22669438468257241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720997390</v>
      </c>
      <c r="AA26" s="78">
        <f t="shared" si="11"/>
        <v>63844719</v>
      </c>
      <c r="AB26" s="78">
        <f t="shared" si="12"/>
        <v>784842109</v>
      </c>
      <c r="AC26" s="95">
        <f t="shared" si="13"/>
        <v>0.71008462094339631</v>
      </c>
      <c r="AD26" s="77">
        <v>159662205</v>
      </c>
      <c r="AE26" s="78">
        <v>55061342</v>
      </c>
      <c r="AF26" s="78">
        <f t="shared" si="14"/>
        <v>214723547</v>
      </c>
      <c r="AG26" s="78">
        <v>1141301253</v>
      </c>
      <c r="AH26" s="78">
        <v>1142930265</v>
      </c>
      <c r="AI26" s="79">
        <v>728459752</v>
      </c>
      <c r="AJ26" s="114">
        <f t="shared" si="15"/>
        <v>0.63736150341595865</v>
      </c>
      <c r="AK26" s="115">
        <f t="shared" si="16"/>
        <v>0.16689903133911987</v>
      </c>
    </row>
    <row r="27" spans="1:37" x14ac:dyDescent="0.2">
      <c r="A27" s="55" t="s">
        <v>101</v>
      </c>
      <c r="B27" s="56" t="s">
        <v>443</v>
      </c>
      <c r="C27" s="57" t="s">
        <v>444</v>
      </c>
      <c r="D27" s="77">
        <v>1322482022</v>
      </c>
      <c r="E27" s="78">
        <v>443999722</v>
      </c>
      <c r="F27" s="79">
        <f t="shared" si="0"/>
        <v>1766481744</v>
      </c>
      <c r="G27" s="77">
        <v>1314803372</v>
      </c>
      <c r="H27" s="78">
        <v>389048278</v>
      </c>
      <c r="I27" s="79">
        <f t="shared" si="1"/>
        <v>1703851650</v>
      </c>
      <c r="J27" s="77">
        <v>330480069</v>
      </c>
      <c r="K27" s="78">
        <v>82936441</v>
      </c>
      <c r="L27" s="78">
        <f t="shared" si="2"/>
        <v>413416510</v>
      </c>
      <c r="M27" s="95">
        <f t="shared" si="3"/>
        <v>0.23403384235597285</v>
      </c>
      <c r="N27" s="77">
        <v>406189332</v>
      </c>
      <c r="O27" s="78">
        <v>68163168</v>
      </c>
      <c r="P27" s="78">
        <f t="shared" si="4"/>
        <v>474352500</v>
      </c>
      <c r="Q27" s="95">
        <f t="shared" si="5"/>
        <v>0.26852952294082694</v>
      </c>
      <c r="R27" s="77">
        <v>381792239</v>
      </c>
      <c r="S27" s="78">
        <v>52575987</v>
      </c>
      <c r="T27" s="78">
        <f t="shared" si="6"/>
        <v>434368226</v>
      </c>
      <c r="U27" s="95">
        <f t="shared" si="7"/>
        <v>0.25493312519314693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1118461640</v>
      </c>
      <c r="AA27" s="78">
        <f t="shared" si="11"/>
        <v>203675596</v>
      </c>
      <c r="AB27" s="78">
        <f t="shared" si="12"/>
        <v>1322137236</v>
      </c>
      <c r="AC27" s="95">
        <f t="shared" si="13"/>
        <v>0.77596968961470325</v>
      </c>
      <c r="AD27" s="77">
        <v>389670153</v>
      </c>
      <c r="AE27" s="78">
        <v>75458815</v>
      </c>
      <c r="AF27" s="78">
        <f t="shared" si="14"/>
        <v>465128968</v>
      </c>
      <c r="AG27" s="78">
        <v>1681131495</v>
      </c>
      <c r="AH27" s="78">
        <v>1762226938</v>
      </c>
      <c r="AI27" s="79">
        <v>1378851450</v>
      </c>
      <c r="AJ27" s="114">
        <f t="shared" si="15"/>
        <v>0.78244828759960772</v>
      </c>
      <c r="AK27" s="115">
        <f t="shared" si="16"/>
        <v>-6.6133791090818517E-2</v>
      </c>
    </row>
    <row r="28" spans="1:37" x14ac:dyDescent="0.2">
      <c r="A28" s="55" t="s">
        <v>101</v>
      </c>
      <c r="B28" s="56" t="s">
        <v>445</v>
      </c>
      <c r="C28" s="57" t="s">
        <v>446</v>
      </c>
      <c r="D28" s="77">
        <v>1632756980</v>
      </c>
      <c r="E28" s="78">
        <v>654598000</v>
      </c>
      <c r="F28" s="79">
        <f t="shared" si="0"/>
        <v>2287354980</v>
      </c>
      <c r="G28" s="77">
        <v>1973797905</v>
      </c>
      <c r="H28" s="78">
        <v>602895595</v>
      </c>
      <c r="I28" s="79">
        <f t="shared" si="1"/>
        <v>2576693500</v>
      </c>
      <c r="J28" s="77">
        <v>192957435</v>
      </c>
      <c r="K28" s="78">
        <v>80441662</v>
      </c>
      <c r="L28" s="78">
        <f t="shared" si="2"/>
        <v>273399097</v>
      </c>
      <c r="M28" s="95">
        <f t="shared" si="3"/>
        <v>0.11952630850503143</v>
      </c>
      <c r="N28" s="77">
        <v>454310917</v>
      </c>
      <c r="O28" s="78">
        <v>5178030</v>
      </c>
      <c r="P28" s="78">
        <f t="shared" si="4"/>
        <v>459488947</v>
      </c>
      <c r="Q28" s="95">
        <f t="shared" si="5"/>
        <v>0.20088222030145927</v>
      </c>
      <c r="R28" s="77">
        <v>283419456</v>
      </c>
      <c r="S28" s="78">
        <v>19782578</v>
      </c>
      <c r="T28" s="78">
        <f t="shared" si="6"/>
        <v>303202034</v>
      </c>
      <c r="U28" s="95">
        <f t="shared" si="7"/>
        <v>0.11767097406036069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930687808</v>
      </c>
      <c r="AA28" s="78">
        <f t="shared" si="11"/>
        <v>105402270</v>
      </c>
      <c r="AB28" s="78">
        <f t="shared" si="12"/>
        <v>1036090078</v>
      </c>
      <c r="AC28" s="95">
        <f t="shared" si="13"/>
        <v>0.40210062935308372</v>
      </c>
      <c r="AD28" s="77">
        <v>295263482</v>
      </c>
      <c r="AE28" s="78">
        <v>174066504</v>
      </c>
      <c r="AF28" s="78">
        <f t="shared" si="14"/>
        <v>469329986</v>
      </c>
      <c r="AG28" s="78">
        <v>2031104005</v>
      </c>
      <c r="AH28" s="78">
        <v>2564245591</v>
      </c>
      <c r="AI28" s="79">
        <v>1345914031</v>
      </c>
      <c r="AJ28" s="114">
        <f t="shared" si="15"/>
        <v>0.52487719418291867</v>
      </c>
      <c r="AK28" s="115">
        <f t="shared" si="16"/>
        <v>-0.35396833135652239</v>
      </c>
    </row>
    <row r="29" spans="1:37" x14ac:dyDescent="0.2">
      <c r="A29" s="55" t="s">
        <v>101</v>
      </c>
      <c r="B29" s="56" t="s">
        <v>81</v>
      </c>
      <c r="C29" s="57" t="s">
        <v>82</v>
      </c>
      <c r="D29" s="77">
        <v>4248685512</v>
      </c>
      <c r="E29" s="78">
        <v>656588000</v>
      </c>
      <c r="F29" s="79">
        <f t="shared" si="0"/>
        <v>4905273512</v>
      </c>
      <c r="G29" s="77">
        <v>4337197597</v>
      </c>
      <c r="H29" s="78">
        <v>747633693</v>
      </c>
      <c r="I29" s="79">
        <f t="shared" si="1"/>
        <v>5084831290</v>
      </c>
      <c r="J29" s="77">
        <v>1061805067</v>
      </c>
      <c r="K29" s="78">
        <v>125014267</v>
      </c>
      <c r="L29" s="78">
        <f t="shared" si="2"/>
        <v>1186819334</v>
      </c>
      <c r="M29" s="95">
        <f t="shared" si="3"/>
        <v>0.24194763678246042</v>
      </c>
      <c r="N29" s="77">
        <v>1091424672</v>
      </c>
      <c r="O29" s="78">
        <v>191313993</v>
      </c>
      <c r="P29" s="78">
        <f t="shared" si="4"/>
        <v>1282738665</v>
      </c>
      <c r="Q29" s="95">
        <f t="shared" si="5"/>
        <v>0.26150196556052918</v>
      </c>
      <c r="R29" s="77">
        <v>1092403716</v>
      </c>
      <c r="S29" s="78">
        <v>154522962</v>
      </c>
      <c r="T29" s="78">
        <f t="shared" si="6"/>
        <v>1246926678</v>
      </c>
      <c r="U29" s="95">
        <f t="shared" si="7"/>
        <v>0.24522478856914051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3245633455</v>
      </c>
      <c r="AA29" s="78">
        <f t="shared" si="11"/>
        <v>470851222</v>
      </c>
      <c r="AB29" s="78">
        <f t="shared" si="12"/>
        <v>3716484677</v>
      </c>
      <c r="AC29" s="95">
        <f t="shared" si="13"/>
        <v>0.73089635919857632</v>
      </c>
      <c r="AD29" s="77">
        <v>1038994519</v>
      </c>
      <c r="AE29" s="78">
        <v>141969930</v>
      </c>
      <c r="AF29" s="78">
        <f t="shared" si="14"/>
        <v>1180964449</v>
      </c>
      <c r="AG29" s="78">
        <v>4561862497</v>
      </c>
      <c r="AH29" s="78">
        <v>4811979338</v>
      </c>
      <c r="AI29" s="79">
        <v>3542586617</v>
      </c>
      <c r="AJ29" s="114">
        <f t="shared" si="15"/>
        <v>0.73620154372325364</v>
      </c>
      <c r="AK29" s="115">
        <f t="shared" si="16"/>
        <v>5.5854542493514181E-2</v>
      </c>
    </row>
    <row r="30" spans="1:37" x14ac:dyDescent="0.2">
      <c r="A30" s="55" t="s">
        <v>116</v>
      </c>
      <c r="B30" s="56" t="s">
        <v>447</v>
      </c>
      <c r="C30" s="57" t="s">
        <v>448</v>
      </c>
      <c r="D30" s="77">
        <v>314776135</v>
      </c>
      <c r="E30" s="78">
        <v>81617351</v>
      </c>
      <c r="F30" s="79">
        <f t="shared" si="0"/>
        <v>396393486</v>
      </c>
      <c r="G30" s="77">
        <v>317274495</v>
      </c>
      <c r="H30" s="78">
        <v>97018413</v>
      </c>
      <c r="I30" s="79">
        <f t="shared" si="1"/>
        <v>414292908</v>
      </c>
      <c r="J30" s="77">
        <v>75628379</v>
      </c>
      <c r="K30" s="78">
        <v>8612152</v>
      </c>
      <c r="L30" s="78">
        <f t="shared" si="2"/>
        <v>84240531</v>
      </c>
      <c r="M30" s="95">
        <f t="shared" si="3"/>
        <v>0.21251744535479072</v>
      </c>
      <c r="N30" s="77">
        <v>88136187</v>
      </c>
      <c r="O30" s="78">
        <v>19091938</v>
      </c>
      <c r="P30" s="78">
        <f t="shared" si="4"/>
        <v>107228125</v>
      </c>
      <c r="Q30" s="95">
        <f t="shared" si="5"/>
        <v>0.27050930145708801</v>
      </c>
      <c r="R30" s="77">
        <v>69421105</v>
      </c>
      <c r="S30" s="78">
        <v>13730801</v>
      </c>
      <c r="T30" s="78">
        <f t="shared" si="6"/>
        <v>83151906</v>
      </c>
      <c r="U30" s="95">
        <f t="shared" si="7"/>
        <v>0.20070801211977299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233185671</v>
      </c>
      <c r="AA30" s="78">
        <f t="shared" si="11"/>
        <v>41434891</v>
      </c>
      <c r="AB30" s="78">
        <f t="shared" si="12"/>
        <v>274620562</v>
      </c>
      <c r="AC30" s="95">
        <f t="shared" si="13"/>
        <v>0.66286570852909699</v>
      </c>
      <c r="AD30" s="77">
        <v>72917817</v>
      </c>
      <c r="AE30" s="78">
        <v>28386479</v>
      </c>
      <c r="AF30" s="78">
        <f t="shared" si="14"/>
        <v>101304296</v>
      </c>
      <c r="AG30" s="78">
        <v>334132806</v>
      </c>
      <c r="AH30" s="78">
        <v>444683125</v>
      </c>
      <c r="AI30" s="79">
        <v>295430292</v>
      </c>
      <c r="AJ30" s="114">
        <f t="shared" si="15"/>
        <v>0.66436137418077201</v>
      </c>
      <c r="AK30" s="115">
        <f t="shared" si="16"/>
        <v>-0.1791867740732338</v>
      </c>
    </row>
    <row r="31" spans="1:37" ht="16.5" x14ac:dyDescent="0.3">
      <c r="A31" s="58" t="s">
        <v>0</v>
      </c>
      <c r="B31" s="59" t="s">
        <v>449</v>
      </c>
      <c r="C31" s="60" t="s">
        <v>0</v>
      </c>
      <c r="D31" s="80">
        <f>SUM(D26:D30)</f>
        <v>8568378265</v>
      </c>
      <c r="E31" s="81">
        <f>SUM(E26:E30)</f>
        <v>1983565223</v>
      </c>
      <c r="F31" s="82">
        <f t="shared" si="0"/>
        <v>10551943488</v>
      </c>
      <c r="G31" s="80">
        <f>SUM(G26:G30)</f>
        <v>8884089908</v>
      </c>
      <c r="H31" s="81">
        <f>SUM(H26:H30)</f>
        <v>2000859129</v>
      </c>
      <c r="I31" s="82">
        <f t="shared" si="1"/>
        <v>10884949037</v>
      </c>
      <c r="J31" s="80">
        <f>SUM(J26:J30)</f>
        <v>1912403278</v>
      </c>
      <c r="K31" s="81">
        <f>SUM(K26:K30)</f>
        <v>320368281</v>
      </c>
      <c r="L31" s="81">
        <f t="shared" si="2"/>
        <v>2232771559</v>
      </c>
      <c r="M31" s="96">
        <f t="shared" si="3"/>
        <v>0.21159813465066199</v>
      </c>
      <c r="N31" s="80">
        <f>SUM(N26:N30)</f>
        <v>2276422722</v>
      </c>
      <c r="O31" s="81">
        <f>SUM(O26:O30)</f>
        <v>306770838</v>
      </c>
      <c r="P31" s="81">
        <f t="shared" si="4"/>
        <v>2583193560</v>
      </c>
      <c r="Q31" s="96">
        <f t="shared" si="5"/>
        <v>0.24480737249376747</v>
      </c>
      <c r="R31" s="80">
        <f>SUM(R26:R30)</f>
        <v>2060139964</v>
      </c>
      <c r="S31" s="81">
        <f>SUM(S26:S30)</f>
        <v>258069579</v>
      </c>
      <c r="T31" s="81">
        <f t="shared" si="6"/>
        <v>2318209543</v>
      </c>
      <c r="U31" s="96">
        <f t="shared" si="7"/>
        <v>0.21297385363220053</v>
      </c>
      <c r="V31" s="80">
        <f>SUM(V26:V30)</f>
        <v>0</v>
      </c>
      <c r="W31" s="81">
        <f>SUM(W26:W30)</f>
        <v>0</v>
      </c>
      <c r="X31" s="81">
        <f t="shared" si="8"/>
        <v>0</v>
      </c>
      <c r="Y31" s="96">
        <f t="shared" si="9"/>
        <v>0</v>
      </c>
      <c r="Z31" s="80">
        <f t="shared" si="10"/>
        <v>6248965964</v>
      </c>
      <c r="AA31" s="81">
        <f t="shared" si="11"/>
        <v>885208698</v>
      </c>
      <c r="AB31" s="81">
        <f t="shared" si="12"/>
        <v>7134174662</v>
      </c>
      <c r="AC31" s="96">
        <f t="shared" si="13"/>
        <v>0.65541645052719966</v>
      </c>
      <c r="AD31" s="80">
        <f>SUM(AD26:AD30)</f>
        <v>1956508176</v>
      </c>
      <c r="AE31" s="81">
        <f>SUM(AE26:AE30)</f>
        <v>474943070</v>
      </c>
      <c r="AF31" s="81">
        <f t="shared" si="14"/>
        <v>2431451246</v>
      </c>
      <c r="AG31" s="81">
        <f>SUM(AG26:AG30)</f>
        <v>9749532056</v>
      </c>
      <c r="AH31" s="81">
        <f>SUM(AH26:AH30)</f>
        <v>10726065257</v>
      </c>
      <c r="AI31" s="82">
        <f>SUM(AI26:AI30)</f>
        <v>7291242142</v>
      </c>
      <c r="AJ31" s="116">
        <f t="shared" si="15"/>
        <v>0.67976857937178969</v>
      </c>
      <c r="AK31" s="117">
        <f t="shared" si="16"/>
        <v>-4.6573709090936832E-2</v>
      </c>
    </row>
    <row r="32" spans="1:37" ht="16.5" x14ac:dyDescent="0.3">
      <c r="A32" s="61" t="s">
        <v>0</v>
      </c>
      <c r="B32" s="62" t="s">
        <v>450</v>
      </c>
      <c r="C32" s="63" t="s">
        <v>0</v>
      </c>
      <c r="D32" s="83">
        <f>SUM(D9:D16,D18:D24,D26:D30)</f>
        <v>30519627036</v>
      </c>
      <c r="E32" s="84">
        <f>SUM(E9:E16,E18:E24,E26:E30)</f>
        <v>4259066764</v>
      </c>
      <c r="F32" s="85">
        <f t="shared" si="0"/>
        <v>34778693800</v>
      </c>
      <c r="G32" s="83">
        <f>SUM(G9:G16,G18:G24,G26:G30)</f>
        <v>32174258772</v>
      </c>
      <c r="H32" s="84">
        <f>SUM(H9:H16,H18:H24,H26:H30)</f>
        <v>4648860698</v>
      </c>
      <c r="I32" s="85">
        <f t="shared" si="1"/>
        <v>36823119470</v>
      </c>
      <c r="J32" s="83">
        <f>SUM(J9:J16,J18:J24,J26:J30)</f>
        <v>6525671082</v>
      </c>
      <c r="K32" s="84">
        <f>SUM(K9:K16,K18:K24,K26:K30)</f>
        <v>672220241</v>
      </c>
      <c r="L32" s="84">
        <f t="shared" si="2"/>
        <v>7197891323</v>
      </c>
      <c r="M32" s="97">
        <f t="shared" si="3"/>
        <v>0.20696266985737113</v>
      </c>
      <c r="N32" s="83">
        <f>SUM(N9:N16,N18:N24,N26:N30)</f>
        <v>7164665309</v>
      </c>
      <c r="O32" s="84">
        <f>SUM(O9:O16,O18:O24,O26:O30)</f>
        <v>924526313</v>
      </c>
      <c r="P32" s="84">
        <f t="shared" si="4"/>
        <v>8089191622</v>
      </c>
      <c r="Q32" s="97">
        <f t="shared" si="5"/>
        <v>0.23259043794220932</v>
      </c>
      <c r="R32" s="83">
        <f>SUM(R9:R16,R18:R24,R26:R30)</f>
        <v>6896094884</v>
      </c>
      <c r="S32" s="84">
        <f>SUM(S9:S16,S18:S24,S26:S30)</f>
        <v>581615141</v>
      </c>
      <c r="T32" s="84">
        <f t="shared" si="6"/>
        <v>7477710025</v>
      </c>
      <c r="U32" s="97">
        <f t="shared" si="7"/>
        <v>0.20307106330554456</v>
      </c>
      <c r="V32" s="83">
        <f>SUM(V9:V16,V18:V24,V26:V30)</f>
        <v>0</v>
      </c>
      <c r="W32" s="84">
        <f>SUM(W9:W16,W18:W24,W26:W30)</f>
        <v>0</v>
      </c>
      <c r="X32" s="84">
        <f t="shared" si="8"/>
        <v>0</v>
      </c>
      <c r="Y32" s="97">
        <f t="shared" si="9"/>
        <v>0</v>
      </c>
      <c r="Z32" s="83">
        <f t="shared" si="10"/>
        <v>20586431275</v>
      </c>
      <c r="AA32" s="84">
        <f t="shared" si="11"/>
        <v>2178361695</v>
      </c>
      <c r="AB32" s="84">
        <f t="shared" si="12"/>
        <v>22764792970</v>
      </c>
      <c r="AC32" s="97">
        <f t="shared" si="13"/>
        <v>0.61822011001937527</v>
      </c>
      <c r="AD32" s="83">
        <f>SUM(AD9:AD16,AD18:AD24,AD26:AD30)</f>
        <v>6029064317</v>
      </c>
      <c r="AE32" s="84">
        <f>SUM(AE9:AE16,AE18:AE24,AE26:AE30)</f>
        <v>825952159</v>
      </c>
      <c r="AF32" s="84">
        <f t="shared" si="14"/>
        <v>6855016476</v>
      </c>
      <c r="AG32" s="84">
        <f>SUM(AG9:AG16,AG18:AG24,AG26:AG30)</f>
        <v>31252685198</v>
      </c>
      <c r="AH32" s="84">
        <f>SUM(AH9:AH16,AH18:AH24,AH26:AH30)</f>
        <v>34125514408</v>
      </c>
      <c r="AI32" s="85">
        <f>SUM(AI9:AI16,AI18:AI24,AI26:AI30)</f>
        <v>21034544803</v>
      </c>
      <c r="AJ32" s="118">
        <f t="shared" si="15"/>
        <v>0.61638762573697348</v>
      </c>
      <c r="AK32" s="119">
        <f t="shared" si="16"/>
        <v>9.0837644399558215E-2</v>
      </c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CA98C2F-1C70-4466-8D36-0FA5D6251B42}"/>
</file>

<file path=customXml/itemProps2.xml><?xml version="1.0" encoding="utf-8"?>
<ds:datastoreItem xmlns:ds="http://schemas.openxmlformats.org/officeDocument/2006/customXml" ds:itemID="{996F113A-90A6-45CF-B5C1-E173F4AC7A4E}"/>
</file>

<file path=customXml/itemProps3.xml><?xml version="1.0" encoding="utf-8"?>
<ds:datastoreItem xmlns:ds="http://schemas.openxmlformats.org/officeDocument/2006/customXml" ds:itemID="{40BB140A-5CC4-443E-B188-55E472BE22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Summary per Province</vt:lpstr>
      <vt:lpstr>Summary per Metro</vt:lpstr>
      <vt:lpstr>Summary per Top 19</vt:lpstr>
      <vt:lpstr>EC</vt:lpstr>
      <vt:lpstr>FS</vt:lpstr>
      <vt:lpstr>GT</vt:lpstr>
      <vt:lpstr>KZ</vt:lpstr>
      <vt:lpstr>LP</vt:lpstr>
      <vt:lpstr>MP</vt:lpstr>
      <vt:lpstr>NC</vt:lpstr>
      <vt:lpstr>NW</vt:lpstr>
      <vt:lpstr>WC</vt:lpstr>
      <vt:lpstr>EC!Print_Area</vt:lpstr>
      <vt:lpstr>FS!Print_Area</vt:lpstr>
      <vt:lpstr>GT!Print_Area</vt:lpstr>
      <vt:lpstr>KZ!Print_Area</vt:lpstr>
      <vt:lpstr>LP!Print_Area</vt:lpstr>
      <vt:lpstr>MP!Print_Area</vt:lpstr>
      <vt:lpstr>NC!Print_Area</vt:lpstr>
      <vt:lpstr>NW!Print_Area</vt:lpstr>
      <vt:lpstr>'Summary per Metro'!Print_Area</vt:lpstr>
      <vt:lpstr>'Summary per Province'!Print_Area</vt:lpstr>
      <vt:lpstr>'Summary per Top 19'!Print_Area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2025-05-15T10:08:41Z</dcterms:created>
  <dcterms:modified xsi:type="dcterms:W3CDTF">2025-05-15T10:19:59Z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