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13_ncr:1_{9B482868-CD55-417A-840E-EAF971491EB9}" xr6:coauthVersionLast="47" xr6:coauthVersionMax="47" xr10:uidLastSave="{00000000-0000-0000-0000-000000000000}"/>
  <bookViews>
    <workbookView xWindow="32175" yWindow="720" windowWidth="21600" windowHeight="11820" activeTab="7" xr2:uid="{00000000-000D-0000-FFFF-FFFF00000000}"/>
  </bookViews>
  <sheets>
    <sheet name="Summary1" sheetId="1" r:id="rId1"/>
    <sheet name="EC" sheetId="3" r:id="rId2"/>
    <sheet name="FS" sheetId="4" r:id="rId3"/>
    <sheet name="GT" sheetId="5" r:id="rId4"/>
    <sheet name="KZN" sheetId="6" r:id="rId5"/>
    <sheet name="LP" sheetId="7" r:id="rId6"/>
    <sheet name="NC" sheetId="8" r:id="rId7"/>
    <sheet name="NW" sheetId="9" r:id="rId8"/>
    <sheet name="WC" sheetId="2" r:id="rId9"/>
  </sheets>
  <definedNames>
    <definedName name="_xlnm.Print_Area" localSheetId="1">EC!$A$1:$X$128</definedName>
    <definedName name="_xlnm.Print_Area" localSheetId="2">FS!$A$1:$X$128</definedName>
    <definedName name="_xlnm.Print_Area" localSheetId="3">GT!$A$1:$X$128</definedName>
    <definedName name="_xlnm.Print_Area" localSheetId="4">KZN!$A$1:$X$128</definedName>
    <definedName name="_xlnm.Print_Area" localSheetId="5">LP!$A$1:$X$128</definedName>
    <definedName name="_xlnm.Print_Area" localSheetId="6">NC!$A$1:$X$128</definedName>
    <definedName name="_xlnm.Print_Area" localSheetId="7">NW!$A$1:$X$128</definedName>
    <definedName name="_xlnm.Print_Area" localSheetId="0">Summary1!$A$1:$X$128</definedName>
    <definedName name="_xlnm.Print_Area" localSheetId="8">WC!$A$1:$X$128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U16" i="9" s="1"/>
  <c r="P9" i="9"/>
  <c r="Q9" i="9"/>
  <c r="R9" i="9"/>
  <c r="S9" i="9"/>
  <c r="E10" i="9"/>
  <c r="T16" i="9" s="1"/>
  <c r="P10" i="9"/>
  <c r="Q10" i="9"/>
  <c r="R10" i="9"/>
  <c r="S10" i="9"/>
  <c r="E11" i="9"/>
  <c r="T11" i="9" s="1"/>
  <c r="P11" i="9"/>
  <c r="Q11" i="9"/>
  <c r="R11" i="9"/>
  <c r="S11" i="9"/>
  <c r="E12" i="9"/>
  <c r="U12" i="9" s="1"/>
  <c r="P12" i="9"/>
  <c r="Q12" i="9"/>
  <c r="R12" i="9"/>
  <c r="S12" i="9"/>
  <c r="T12" i="9"/>
  <c r="E13" i="9"/>
  <c r="P13" i="9"/>
  <c r="Q13" i="9"/>
  <c r="R13" i="9"/>
  <c r="S13" i="9"/>
  <c r="T13" i="9"/>
  <c r="U13" i="9"/>
  <c r="E14" i="9"/>
  <c r="P14" i="9"/>
  <c r="Q14" i="9"/>
  <c r="R14" i="9"/>
  <c r="S14" i="9"/>
  <c r="T14" i="9"/>
  <c r="U14" i="9"/>
  <c r="E15" i="9"/>
  <c r="U15" i="9" s="1"/>
  <c r="P15" i="9"/>
  <c r="Q15" i="9"/>
  <c r="R15" i="9"/>
  <c r="S15" i="9"/>
  <c r="T15" i="9"/>
  <c r="B16" i="9"/>
  <c r="E16" i="9" s="1"/>
  <c r="C16" i="9"/>
  <c r="F16" i="9"/>
  <c r="G16" i="9"/>
  <c r="H16" i="9"/>
  <c r="I16" i="9"/>
  <c r="S16" i="9" s="1"/>
  <c r="J16" i="9"/>
  <c r="P16" i="9" s="1"/>
  <c r="K16" i="9"/>
  <c r="L16" i="9"/>
  <c r="M16" i="9"/>
  <c r="N16" i="9"/>
  <c r="O16" i="9"/>
  <c r="Q16" i="9"/>
  <c r="R16" i="9"/>
  <c r="E18" i="9"/>
  <c r="P18" i="9"/>
  <c r="Q18" i="9"/>
  <c r="R18" i="9"/>
  <c r="S18" i="9"/>
  <c r="T18" i="9"/>
  <c r="U18" i="9"/>
  <c r="E19" i="9"/>
  <c r="P19" i="9"/>
  <c r="Q19" i="9"/>
  <c r="R19" i="9"/>
  <c r="S19" i="9"/>
  <c r="T19" i="9"/>
  <c r="U19" i="9"/>
  <c r="E20" i="9"/>
  <c r="U20" i="9" s="1"/>
  <c r="P20" i="9"/>
  <c r="Q20" i="9"/>
  <c r="R20" i="9"/>
  <c r="S20" i="9"/>
  <c r="T20" i="9"/>
  <c r="E21" i="9"/>
  <c r="T21" i="9" s="1"/>
  <c r="P21" i="9"/>
  <c r="Q21" i="9"/>
  <c r="R21" i="9"/>
  <c r="S21" i="9"/>
  <c r="U21" i="9"/>
  <c r="E22" i="9"/>
  <c r="T22" i="9" s="1"/>
  <c r="P22" i="9"/>
  <c r="Q22" i="9"/>
  <c r="R22" i="9"/>
  <c r="S22" i="9"/>
  <c r="E23" i="9"/>
  <c r="T23" i="9" s="1"/>
  <c r="P23" i="9"/>
  <c r="Q23" i="9"/>
  <c r="R23" i="9"/>
  <c r="S23" i="9"/>
  <c r="E24" i="9"/>
  <c r="P24" i="9"/>
  <c r="Q24" i="9"/>
  <c r="R24" i="9"/>
  <c r="S24" i="9"/>
  <c r="T24" i="9"/>
  <c r="U24" i="9"/>
  <c r="B25" i="9"/>
  <c r="C25" i="9"/>
  <c r="E25" i="9"/>
  <c r="T25" i="9" s="1"/>
  <c r="F25" i="9"/>
  <c r="G25" i="9"/>
  <c r="H25" i="9"/>
  <c r="R25" i="9" s="1"/>
  <c r="I25" i="9"/>
  <c r="J25" i="9"/>
  <c r="K25" i="9"/>
  <c r="Q25" i="9" s="1"/>
  <c r="L25" i="9"/>
  <c r="M25" i="9"/>
  <c r="N25" i="9"/>
  <c r="O25" i="9"/>
  <c r="P25" i="9"/>
  <c r="S25" i="9"/>
  <c r="U25" i="9"/>
  <c r="E27" i="9"/>
  <c r="T27" i="9" s="1"/>
  <c r="P27" i="9"/>
  <c r="Q27" i="9"/>
  <c r="R27" i="9"/>
  <c r="S27" i="9"/>
  <c r="E28" i="9"/>
  <c r="P28" i="9"/>
  <c r="Q28" i="9"/>
  <c r="R28" i="9"/>
  <c r="S28" i="9"/>
  <c r="E29" i="9"/>
  <c r="T29" i="9" s="1"/>
  <c r="P29" i="9"/>
  <c r="Q29" i="9"/>
  <c r="U29" i="9" s="1"/>
  <c r="R29" i="9"/>
  <c r="S29" i="9"/>
  <c r="E30" i="9"/>
  <c r="U30" i="9" s="1"/>
  <c r="P30" i="9"/>
  <c r="Q30" i="9"/>
  <c r="R30" i="9"/>
  <c r="S30" i="9"/>
  <c r="T30" i="9"/>
  <c r="B31" i="9"/>
  <c r="E31" i="9" s="1"/>
  <c r="C31" i="9"/>
  <c r="F31" i="9"/>
  <c r="G31" i="9"/>
  <c r="H31" i="9"/>
  <c r="R31" i="9" s="1"/>
  <c r="I31" i="9"/>
  <c r="S31" i="9" s="1"/>
  <c r="J31" i="9"/>
  <c r="K31" i="9"/>
  <c r="L31" i="9"/>
  <c r="M31" i="9"/>
  <c r="N31" i="9"/>
  <c r="P31" i="9" s="1"/>
  <c r="O31" i="9"/>
  <c r="Q31" i="9"/>
  <c r="E33" i="9"/>
  <c r="T33" i="9" s="1"/>
  <c r="P33" i="9"/>
  <c r="Q33" i="9"/>
  <c r="R33" i="9"/>
  <c r="S33" i="9"/>
  <c r="B34" i="9"/>
  <c r="C34" i="9"/>
  <c r="E34" i="9" s="1"/>
  <c r="F34" i="9"/>
  <c r="G34" i="9"/>
  <c r="H34" i="9"/>
  <c r="I34" i="9"/>
  <c r="S34" i="9" s="1"/>
  <c r="J34" i="9"/>
  <c r="P34" i="9" s="1"/>
  <c r="K34" i="9"/>
  <c r="L34" i="9"/>
  <c r="M34" i="9"/>
  <c r="Q34" i="9" s="1"/>
  <c r="N34" i="9"/>
  <c r="O34" i="9"/>
  <c r="R34" i="9"/>
  <c r="E36" i="9"/>
  <c r="T41" i="9" s="1"/>
  <c r="P36" i="9"/>
  <c r="Q36" i="9"/>
  <c r="R36" i="9"/>
  <c r="S36" i="9"/>
  <c r="U36" i="9"/>
  <c r="E37" i="9"/>
  <c r="T37" i="9" s="1"/>
  <c r="P37" i="9"/>
  <c r="Q37" i="9"/>
  <c r="R37" i="9"/>
  <c r="S37" i="9"/>
  <c r="E38" i="9"/>
  <c r="T38" i="9" s="1"/>
  <c r="P38" i="9"/>
  <c r="Q38" i="9"/>
  <c r="R38" i="9"/>
  <c r="S38" i="9"/>
  <c r="E39" i="9"/>
  <c r="P39" i="9"/>
  <c r="T39" i="9" s="1"/>
  <c r="Q39" i="9"/>
  <c r="U39" i="9" s="1"/>
  <c r="R39" i="9"/>
  <c r="S39" i="9"/>
  <c r="E40" i="9"/>
  <c r="U40" i="9" s="1"/>
  <c r="P40" i="9"/>
  <c r="Q40" i="9"/>
  <c r="R40" i="9"/>
  <c r="S40" i="9"/>
  <c r="T40" i="9"/>
  <c r="B41" i="9"/>
  <c r="E41" i="9" s="1"/>
  <c r="C41" i="9"/>
  <c r="F41" i="9"/>
  <c r="G41" i="9"/>
  <c r="H41" i="9"/>
  <c r="R41" i="9" s="1"/>
  <c r="I41" i="9"/>
  <c r="S41" i="9" s="1"/>
  <c r="J41" i="9"/>
  <c r="K41" i="9"/>
  <c r="L41" i="9"/>
  <c r="M41" i="9"/>
  <c r="N41" i="9"/>
  <c r="P41" i="9" s="1"/>
  <c r="O41" i="9"/>
  <c r="Q41" i="9"/>
  <c r="E43" i="9"/>
  <c r="T43" i="9" s="1"/>
  <c r="P43" i="9"/>
  <c r="Q43" i="9"/>
  <c r="R43" i="9"/>
  <c r="S43" i="9"/>
  <c r="E44" i="9"/>
  <c r="P44" i="9"/>
  <c r="T44" i="9" s="1"/>
  <c r="Q44" i="9"/>
  <c r="U44" i="9" s="1"/>
  <c r="R44" i="9"/>
  <c r="S44" i="9"/>
  <c r="E45" i="9"/>
  <c r="U45" i="9" s="1"/>
  <c r="P45" i="9"/>
  <c r="Q45" i="9"/>
  <c r="R45" i="9"/>
  <c r="S45" i="9"/>
  <c r="T45" i="9"/>
  <c r="E46" i="9"/>
  <c r="P46" i="9"/>
  <c r="Q46" i="9"/>
  <c r="R46" i="9"/>
  <c r="S46" i="9"/>
  <c r="T46" i="9"/>
  <c r="U46" i="9"/>
  <c r="E47" i="9"/>
  <c r="P47" i="9"/>
  <c r="Q47" i="9"/>
  <c r="R47" i="9"/>
  <c r="S47" i="9"/>
  <c r="T47" i="9"/>
  <c r="U47" i="9"/>
  <c r="E48" i="9"/>
  <c r="U48" i="9" s="1"/>
  <c r="P48" i="9"/>
  <c r="Q48" i="9"/>
  <c r="R48" i="9"/>
  <c r="S48" i="9"/>
  <c r="T48" i="9"/>
  <c r="E49" i="9"/>
  <c r="T49" i="9" s="1"/>
  <c r="P49" i="9"/>
  <c r="Q49" i="9"/>
  <c r="R49" i="9"/>
  <c r="S49" i="9"/>
  <c r="U49" i="9"/>
  <c r="E50" i="9"/>
  <c r="T50" i="9" s="1"/>
  <c r="P50" i="9"/>
  <c r="Q50" i="9"/>
  <c r="R50" i="9"/>
  <c r="S50" i="9"/>
  <c r="E51" i="9"/>
  <c r="T51" i="9" s="1"/>
  <c r="P51" i="9"/>
  <c r="Q51" i="9"/>
  <c r="R51" i="9"/>
  <c r="S51" i="9"/>
  <c r="E52" i="9"/>
  <c r="T52" i="9" s="1"/>
  <c r="P52" i="9"/>
  <c r="Q52" i="9"/>
  <c r="U52" i="9" s="1"/>
  <c r="R52" i="9"/>
  <c r="S52" i="9"/>
  <c r="E53" i="9"/>
  <c r="U53" i="9" s="1"/>
  <c r="P53" i="9"/>
  <c r="Q53" i="9"/>
  <c r="R53" i="9"/>
  <c r="S53" i="9"/>
  <c r="T53" i="9"/>
  <c r="B54" i="9"/>
  <c r="E54" i="9" s="1"/>
  <c r="C54" i="9"/>
  <c r="F54" i="9"/>
  <c r="G54" i="9"/>
  <c r="H54" i="9"/>
  <c r="R54" i="9" s="1"/>
  <c r="I54" i="9"/>
  <c r="S54" i="9" s="1"/>
  <c r="J54" i="9"/>
  <c r="K54" i="9"/>
  <c r="L54" i="9"/>
  <c r="M54" i="9"/>
  <c r="N54" i="9"/>
  <c r="P54" i="9" s="1"/>
  <c r="O54" i="9"/>
  <c r="Q54" i="9"/>
  <c r="E56" i="9"/>
  <c r="T56" i="9" s="1"/>
  <c r="P56" i="9"/>
  <c r="Q56" i="9"/>
  <c r="R56" i="9"/>
  <c r="S56" i="9"/>
  <c r="E57" i="9"/>
  <c r="T57" i="9" s="1"/>
  <c r="P57" i="9"/>
  <c r="Q57" i="9"/>
  <c r="R57" i="9"/>
  <c r="S57" i="9"/>
  <c r="U57" i="9"/>
  <c r="E58" i="9"/>
  <c r="U58" i="9" s="1"/>
  <c r="P58" i="9"/>
  <c r="Q58" i="9"/>
  <c r="R58" i="9"/>
  <c r="S58" i="9"/>
  <c r="T58" i="9"/>
  <c r="E59" i="9"/>
  <c r="P59" i="9"/>
  <c r="Q59" i="9"/>
  <c r="R59" i="9"/>
  <c r="S59" i="9"/>
  <c r="T59" i="9"/>
  <c r="U59" i="9"/>
  <c r="B60" i="9"/>
  <c r="C60" i="9"/>
  <c r="E60" i="9"/>
  <c r="U60" i="9" s="1"/>
  <c r="H60" i="9"/>
  <c r="I60" i="9"/>
  <c r="S60" i="9" s="1"/>
  <c r="J60" i="9"/>
  <c r="P60" i="9" s="1"/>
  <c r="K60" i="9"/>
  <c r="L60" i="9"/>
  <c r="M60" i="9"/>
  <c r="N60" i="9"/>
  <c r="O60" i="9"/>
  <c r="R60" i="9"/>
  <c r="T60" i="9"/>
  <c r="E62" i="9"/>
  <c r="P62" i="9"/>
  <c r="Q62" i="9"/>
  <c r="R62" i="9"/>
  <c r="S62" i="9"/>
  <c r="T62" i="9"/>
  <c r="U62" i="9"/>
  <c r="E63" i="9"/>
  <c r="P63" i="9"/>
  <c r="Q63" i="9"/>
  <c r="R63" i="9"/>
  <c r="S63" i="9"/>
  <c r="T63" i="9"/>
  <c r="U63" i="9"/>
  <c r="E64" i="9"/>
  <c r="U64" i="9" s="1"/>
  <c r="P64" i="9"/>
  <c r="Q64" i="9"/>
  <c r="R64" i="9"/>
  <c r="S64" i="9"/>
  <c r="T64" i="9"/>
  <c r="E65" i="9"/>
  <c r="T65" i="9" s="1"/>
  <c r="P65" i="9"/>
  <c r="Q65" i="9"/>
  <c r="R65" i="9"/>
  <c r="S65" i="9"/>
  <c r="U65" i="9"/>
  <c r="E66" i="9"/>
  <c r="T66" i="9" s="1"/>
  <c r="P66" i="9"/>
  <c r="Q66" i="9"/>
  <c r="R66" i="9"/>
  <c r="S66" i="9"/>
  <c r="B67" i="9"/>
  <c r="E67" i="9" s="1"/>
  <c r="C67" i="9"/>
  <c r="F67" i="9"/>
  <c r="G67" i="9"/>
  <c r="H67" i="9"/>
  <c r="R67" i="9" s="1"/>
  <c r="I67" i="9"/>
  <c r="J67" i="9"/>
  <c r="K67" i="9"/>
  <c r="Q67" i="9" s="1"/>
  <c r="L67" i="9"/>
  <c r="P67" i="9" s="1"/>
  <c r="M67" i="9"/>
  <c r="N67" i="9"/>
  <c r="O67" i="9"/>
  <c r="S67" i="9"/>
  <c r="U67" i="9"/>
  <c r="B68" i="9"/>
  <c r="E68" i="9" s="1"/>
  <c r="C68" i="9"/>
  <c r="F68" i="9"/>
  <c r="G68" i="9"/>
  <c r="H68" i="9"/>
  <c r="R68" i="9" s="1"/>
  <c r="I68" i="9"/>
  <c r="J68" i="9"/>
  <c r="K68" i="9"/>
  <c r="Q68" i="9" s="1"/>
  <c r="L68" i="9"/>
  <c r="M68" i="9"/>
  <c r="N68" i="9"/>
  <c r="O68" i="9"/>
  <c r="S68" i="9"/>
  <c r="E70" i="9"/>
  <c r="U70" i="9" s="1"/>
  <c r="P70" i="9"/>
  <c r="Q70" i="9"/>
  <c r="U73" i="9" s="1"/>
  <c r="R70" i="9"/>
  <c r="S70" i="9"/>
  <c r="T70" i="9"/>
  <c r="E71" i="9"/>
  <c r="P71" i="9"/>
  <c r="Q71" i="9"/>
  <c r="R71" i="9"/>
  <c r="S71" i="9"/>
  <c r="T71" i="9"/>
  <c r="U71" i="9"/>
  <c r="B72" i="9"/>
  <c r="C72" i="9"/>
  <c r="E72" i="9"/>
  <c r="F72" i="9"/>
  <c r="G72" i="9"/>
  <c r="H72" i="9"/>
  <c r="I72" i="9"/>
  <c r="S72" i="9" s="1"/>
  <c r="J72" i="9"/>
  <c r="P72" i="9" s="1"/>
  <c r="K72" i="9"/>
  <c r="L72" i="9"/>
  <c r="M72" i="9"/>
  <c r="N72" i="9"/>
  <c r="O72" i="9"/>
  <c r="Q72" i="9" s="1"/>
  <c r="R72" i="9"/>
  <c r="B73" i="9"/>
  <c r="C73" i="9"/>
  <c r="E73" i="9" s="1"/>
  <c r="F73" i="9"/>
  <c r="G73" i="9"/>
  <c r="H73" i="9"/>
  <c r="I73" i="9"/>
  <c r="S73" i="9" s="1"/>
  <c r="J73" i="9"/>
  <c r="P73" i="9" s="1"/>
  <c r="K73" i="9"/>
  <c r="L73" i="9"/>
  <c r="M73" i="9"/>
  <c r="Q73" i="9" s="1"/>
  <c r="N73" i="9"/>
  <c r="O73" i="9"/>
  <c r="R73" i="9"/>
  <c r="T73" i="9"/>
  <c r="B74" i="9"/>
  <c r="E74" i="9" s="1"/>
  <c r="C74" i="9"/>
  <c r="F74" i="9"/>
  <c r="G74" i="9"/>
  <c r="H74" i="9"/>
  <c r="I74" i="9"/>
  <c r="S74" i="9" s="1"/>
  <c r="J74" i="9"/>
  <c r="P74" i="9" s="1"/>
  <c r="K74" i="9"/>
  <c r="L74" i="9"/>
  <c r="M74" i="9"/>
  <c r="N74" i="9"/>
  <c r="O74" i="9"/>
  <c r="R74" i="9"/>
  <c r="A78" i="9"/>
  <c r="B81" i="9"/>
  <c r="C81" i="9"/>
  <c r="D81" i="9"/>
  <c r="F81" i="9"/>
  <c r="G81" i="9"/>
  <c r="H81" i="9"/>
  <c r="I81" i="9"/>
  <c r="J81" i="9"/>
  <c r="K81" i="9"/>
  <c r="L81" i="9"/>
  <c r="M81" i="9"/>
  <c r="V81" i="9"/>
  <c r="W81" i="9"/>
  <c r="E82" i="9"/>
  <c r="E83" i="9"/>
  <c r="E84" i="9"/>
  <c r="E81" i="9" s="1"/>
  <c r="E85" i="9"/>
  <c r="E86" i="9"/>
  <c r="T86" i="9" s="1"/>
  <c r="P86" i="9"/>
  <c r="Q86" i="9"/>
  <c r="R86" i="9"/>
  <c r="S86" i="9"/>
  <c r="B87" i="9"/>
  <c r="C87" i="9"/>
  <c r="C115" i="9" s="1"/>
  <c r="D87" i="9"/>
  <c r="F87" i="9"/>
  <c r="F115" i="9" s="1"/>
  <c r="G87" i="9"/>
  <c r="H87" i="9"/>
  <c r="I87" i="9"/>
  <c r="J87" i="9"/>
  <c r="K87" i="9"/>
  <c r="K115" i="9" s="1"/>
  <c r="L87" i="9"/>
  <c r="M87" i="9"/>
  <c r="M115" i="9" s="1"/>
  <c r="S115" i="9" s="1"/>
  <c r="N87" i="9"/>
  <c r="N114" i="9" s="1"/>
  <c r="O87" i="9"/>
  <c r="V87" i="9"/>
  <c r="V114" i="9" s="1"/>
  <c r="W87" i="9"/>
  <c r="E88" i="9"/>
  <c r="P88" i="9"/>
  <c r="P87" i="9" s="1"/>
  <c r="Q88" i="9"/>
  <c r="R88" i="9"/>
  <c r="R87" i="9" s="1"/>
  <c r="S88" i="9"/>
  <c r="T88" i="9"/>
  <c r="U88" i="9"/>
  <c r="E89" i="9"/>
  <c r="P89" i="9"/>
  <c r="Q89" i="9"/>
  <c r="Q87" i="9" s="1"/>
  <c r="R89" i="9"/>
  <c r="S89" i="9"/>
  <c r="S87" i="9" s="1"/>
  <c r="T89" i="9"/>
  <c r="U89" i="9"/>
  <c r="E90" i="9"/>
  <c r="P90" i="9"/>
  <c r="Q90" i="9"/>
  <c r="R90" i="9"/>
  <c r="S90" i="9"/>
  <c r="T90" i="9"/>
  <c r="E91" i="9"/>
  <c r="T91" i="9" s="1"/>
  <c r="P91" i="9"/>
  <c r="Q91" i="9"/>
  <c r="R91" i="9"/>
  <c r="S91" i="9"/>
  <c r="U91" i="9"/>
  <c r="E92" i="9"/>
  <c r="U92" i="9" s="1"/>
  <c r="P92" i="9"/>
  <c r="Q92" i="9"/>
  <c r="R92" i="9"/>
  <c r="S92" i="9"/>
  <c r="T92" i="9"/>
  <c r="E93" i="9"/>
  <c r="T93" i="9" s="1"/>
  <c r="P93" i="9"/>
  <c r="Q93" i="9"/>
  <c r="R93" i="9"/>
  <c r="S93" i="9"/>
  <c r="E94" i="9"/>
  <c r="T94" i="9" s="1"/>
  <c r="P94" i="9"/>
  <c r="Q94" i="9"/>
  <c r="U94" i="9" s="1"/>
  <c r="R94" i="9"/>
  <c r="S94" i="9"/>
  <c r="E95" i="9"/>
  <c r="U95" i="9" s="1"/>
  <c r="P95" i="9"/>
  <c r="Q95" i="9"/>
  <c r="R95" i="9"/>
  <c r="S95" i="9"/>
  <c r="T95" i="9"/>
  <c r="E96" i="9"/>
  <c r="P96" i="9"/>
  <c r="Q96" i="9"/>
  <c r="R96" i="9"/>
  <c r="S96" i="9"/>
  <c r="T96" i="9"/>
  <c r="U96" i="9"/>
  <c r="B97" i="9"/>
  <c r="C97" i="9"/>
  <c r="D97" i="9"/>
  <c r="D114" i="9" s="1"/>
  <c r="F97" i="9"/>
  <c r="F114" i="9" s="1"/>
  <c r="G97" i="9"/>
  <c r="H97" i="9"/>
  <c r="I97" i="9"/>
  <c r="I114" i="9" s="1"/>
  <c r="J97" i="9"/>
  <c r="K97" i="9"/>
  <c r="L97" i="9"/>
  <c r="L114" i="9" s="1"/>
  <c r="R114" i="9" s="1"/>
  <c r="M97" i="9"/>
  <c r="R97" i="9"/>
  <c r="S97" i="9"/>
  <c r="V97" i="9"/>
  <c r="W97" i="9"/>
  <c r="E98" i="9"/>
  <c r="E97" i="9" s="1"/>
  <c r="R98" i="9"/>
  <c r="S98" i="9"/>
  <c r="T98" i="9"/>
  <c r="U98" i="9"/>
  <c r="E99" i="9"/>
  <c r="T99" i="9" s="1"/>
  <c r="R99" i="9"/>
  <c r="S99" i="9"/>
  <c r="E100" i="9"/>
  <c r="T100" i="9" s="1"/>
  <c r="R100" i="9"/>
  <c r="S100" i="9"/>
  <c r="E101" i="9"/>
  <c r="R101" i="9"/>
  <c r="S101" i="9"/>
  <c r="T101" i="9"/>
  <c r="U101" i="9"/>
  <c r="E102" i="9"/>
  <c r="T102" i="9" s="1"/>
  <c r="R102" i="9"/>
  <c r="S102" i="9"/>
  <c r="E103" i="9"/>
  <c r="R103" i="9"/>
  <c r="S103" i="9"/>
  <c r="T103" i="9"/>
  <c r="U103" i="9"/>
  <c r="E104" i="9"/>
  <c r="T104" i="9" s="1"/>
  <c r="R104" i="9"/>
  <c r="S104" i="9"/>
  <c r="U104" i="9"/>
  <c r="E105" i="9"/>
  <c r="T105" i="9" s="1"/>
  <c r="R105" i="9"/>
  <c r="S105" i="9"/>
  <c r="E106" i="9"/>
  <c r="R106" i="9"/>
  <c r="S106" i="9"/>
  <c r="T106" i="9"/>
  <c r="U106" i="9"/>
  <c r="E107" i="9"/>
  <c r="T107" i="9" s="1"/>
  <c r="R107" i="9"/>
  <c r="S107" i="9"/>
  <c r="E108" i="9"/>
  <c r="T108" i="9" s="1"/>
  <c r="R108" i="9"/>
  <c r="S108" i="9"/>
  <c r="E109" i="9"/>
  <c r="R109" i="9"/>
  <c r="S109" i="9"/>
  <c r="T109" i="9"/>
  <c r="U109" i="9"/>
  <c r="E110" i="9"/>
  <c r="T110" i="9" s="1"/>
  <c r="R110" i="9"/>
  <c r="S110" i="9"/>
  <c r="E111" i="9"/>
  <c r="R111" i="9"/>
  <c r="S111" i="9"/>
  <c r="T111" i="9"/>
  <c r="U111" i="9"/>
  <c r="E112" i="9"/>
  <c r="T112" i="9" s="1"/>
  <c r="R112" i="9"/>
  <c r="S112" i="9"/>
  <c r="U112" i="9"/>
  <c r="R113" i="9"/>
  <c r="S113" i="9"/>
  <c r="T113" i="9"/>
  <c r="U113" i="9"/>
  <c r="B114" i="9"/>
  <c r="G114" i="9"/>
  <c r="H114" i="9"/>
  <c r="J114" i="9"/>
  <c r="M114" i="9"/>
  <c r="S114" i="9" s="1"/>
  <c r="O114" i="9"/>
  <c r="W114" i="9"/>
  <c r="B115" i="9"/>
  <c r="D115" i="9"/>
  <c r="G115" i="9"/>
  <c r="H115" i="9"/>
  <c r="I115" i="9"/>
  <c r="J115" i="9"/>
  <c r="L115" i="9"/>
  <c r="O115" i="9"/>
  <c r="R115" i="9"/>
  <c r="W115" i="9"/>
  <c r="E9" i="8"/>
  <c r="T9" i="8" s="1"/>
  <c r="P9" i="8"/>
  <c r="Q9" i="8"/>
  <c r="R9" i="8"/>
  <c r="S9" i="8"/>
  <c r="U9" i="8"/>
  <c r="E10" i="8"/>
  <c r="P10" i="8"/>
  <c r="Q10" i="8"/>
  <c r="R10" i="8"/>
  <c r="S10" i="8"/>
  <c r="E11" i="8"/>
  <c r="T11" i="8" s="1"/>
  <c r="P11" i="8"/>
  <c r="Q11" i="8"/>
  <c r="R11" i="8"/>
  <c r="S11" i="8"/>
  <c r="E12" i="8"/>
  <c r="P12" i="8"/>
  <c r="Q12" i="8"/>
  <c r="R12" i="8"/>
  <c r="S12" i="8"/>
  <c r="T12" i="8"/>
  <c r="U12" i="8"/>
  <c r="E13" i="8"/>
  <c r="P13" i="8"/>
  <c r="Q13" i="8"/>
  <c r="R13" i="8"/>
  <c r="S13" i="8"/>
  <c r="T13" i="8"/>
  <c r="U13" i="8"/>
  <c r="E14" i="8"/>
  <c r="T14" i="8" s="1"/>
  <c r="P14" i="8"/>
  <c r="Q14" i="8"/>
  <c r="R14" i="8"/>
  <c r="S14" i="8"/>
  <c r="U14" i="8"/>
  <c r="E15" i="8"/>
  <c r="U15" i="8" s="1"/>
  <c r="P15" i="8"/>
  <c r="Q15" i="8"/>
  <c r="R15" i="8"/>
  <c r="S15" i="8"/>
  <c r="T15" i="8"/>
  <c r="B16" i="8"/>
  <c r="E16" i="8" s="1"/>
  <c r="C16" i="8"/>
  <c r="F16" i="8"/>
  <c r="G16" i="8"/>
  <c r="H16" i="8"/>
  <c r="R16" i="8" s="1"/>
  <c r="I16" i="8"/>
  <c r="S16" i="8" s="1"/>
  <c r="J16" i="8"/>
  <c r="K16" i="8"/>
  <c r="L16" i="8"/>
  <c r="P16" i="8" s="1"/>
  <c r="M16" i="8"/>
  <c r="N16" i="8"/>
  <c r="O16" i="8"/>
  <c r="E18" i="8"/>
  <c r="P18" i="8"/>
  <c r="Q18" i="8"/>
  <c r="R18" i="8"/>
  <c r="S18" i="8"/>
  <c r="T18" i="8"/>
  <c r="U18" i="8"/>
  <c r="E19" i="8"/>
  <c r="T19" i="8" s="1"/>
  <c r="P19" i="8"/>
  <c r="Q19" i="8"/>
  <c r="R19" i="8"/>
  <c r="S19" i="8"/>
  <c r="U19" i="8"/>
  <c r="E20" i="8"/>
  <c r="U20" i="8" s="1"/>
  <c r="P20" i="8"/>
  <c r="Q20" i="8"/>
  <c r="R20" i="8"/>
  <c r="S20" i="8"/>
  <c r="T20" i="8"/>
  <c r="E21" i="8"/>
  <c r="T21" i="8" s="1"/>
  <c r="P21" i="8"/>
  <c r="Q21" i="8"/>
  <c r="R21" i="8"/>
  <c r="S21" i="8"/>
  <c r="U21" i="8"/>
  <c r="E22" i="8"/>
  <c r="T22" i="8" s="1"/>
  <c r="P22" i="8"/>
  <c r="Q22" i="8"/>
  <c r="R22" i="8"/>
  <c r="S22" i="8"/>
  <c r="U22" i="8"/>
  <c r="E23" i="8"/>
  <c r="T23" i="8" s="1"/>
  <c r="P23" i="8"/>
  <c r="Q23" i="8"/>
  <c r="R23" i="8"/>
  <c r="S23" i="8"/>
  <c r="E24" i="8"/>
  <c r="U24" i="8" s="1"/>
  <c r="P24" i="8"/>
  <c r="Q24" i="8"/>
  <c r="R24" i="8"/>
  <c r="S24" i="8"/>
  <c r="T24" i="8"/>
  <c r="B25" i="8"/>
  <c r="C25" i="8"/>
  <c r="E25" i="8"/>
  <c r="T25" i="8" s="1"/>
  <c r="F25" i="8"/>
  <c r="G25" i="8"/>
  <c r="H25" i="8"/>
  <c r="R25" i="8" s="1"/>
  <c r="I25" i="8"/>
  <c r="J25" i="8"/>
  <c r="K25" i="8"/>
  <c r="L25" i="8"/>
  <c r="M25" i="8"/>
  <c r="Q25" i="8" s="1"/>
  <c r="U25" i="8" s="1"/>
  <c r="N25" i="8"/>
  <c r="O25" i="8"/>
  <c r="P25" i="8"/>
  <c r="S25" i="8"/>
  <c r="E27" i="8"/>
  <c r="P27" i="8"/>
  <c r="Q27" i="8"/>
  <c r="R27" i="8"/>
  <c r="S27" i="8"/>
  <c r="T27" i="8"/>
  <c r="U27" i="8"/>
  <c r="E28" i="8"/>
  <c r="T28" i="8" s="1"/>
  <c r="P28" i="8"/>
  <c r="Q28" i="8"/>
  <c r="R28" i="8"/>
  <c r="S28" i="8"/>
  <c r="E29" i="8"/>
  <c r="T29" i="8" s="1"/>
  <c r="P29" i="8"/>
  <c r="Q29" i="8"/>
  <c r="R29" i="8"/>
  <c r="S29" i="8"/>
  <c r="U29" i="8"/>
  <c r="E30" i="8"/>
  <c r="U30" i="8" s="1"/>
  <c r="P30" i="8"/>
  <c r="Q30" i="8"/>
  <c r="R30" i="8"/>
  <c r="S30" i="8"/>
  <c r="T30" i="8"/>
  <c r="B31" i="8"/>
  <c r="C31" i="8"/>
  <c r="E31" i="8"/>
  <c r="F31" i="8"/>
  <c r="G31" i="8"/>
  <c r="H31" i="8"/>
  <c r="R31" i="8" s="1"/>
  <c r="I31" i="8"/>
  <c r="S31" i="8" s="1"/>
  <c r="J31" i="8"/>
  <c r="K31" i="8"/>
  <c r="L31" i="8"/>
  <c r="M31" i="8"/>
  <c r="N31" i="8"/>
  <c r="P31" i="8" s="1"/>
  <c r="T31" i="8" s="1"/>
  <c r="O31" i="8"/>
  <c r="Q31" i="8"/>
  <c r="U31" i="8" s="1"/>
  <c r="E33" i="8"/>
  <c r="P33" i="8"/>
  <c r="Q33" i="8"/>
  <c r="R33" i="8"/>
  <c r="S33" i="8"/>
  <c r="B34" i="8"/>
  <c r="E34" i="8" s="1"/>
  <c r="C34" i="8"/>
  <c r="F34" i="8"/>
  <c r="G34" i="8"/>
  <c r="H34" i="8"/>
  <c r="I34" i="8"/>
  <c r="J34" i="8"/>
  <c r="K34" i="8"/>
  <c r="L34" i="8"/>
  <c r="P34" i="8" s="1"/>
  <c r="M34" i="8"/>
  <c r="N34" i="8"/>
  <c r="O34" i="8"/>
  <c r="Q34" i="8" s="1"/>
  <c r="R34" i="8"/>
  <c r="S34" i="8"/>
  <c r="E36" i="8"/>
  <c r="T41" i="8" s="1"/>
  <c r="P36" i="8"/>
  <c r="Q36" i="8"/>
  <c r="R36" i="8"/>
  <c r="S36" i="8"/>
  <c r="U36" i="8"/>
  <c r="E37" i="8"/>
  <c r="P37" i="8"/>
  <c r="T37" i="8" s="1"/>
  <c r="Q37" i="8"/>
  <c r="U37" i="8" s="1"/>
  <c r="R37" i="8"/>
  <c r="S37" i="8"/>
  <c r="E38" i="8"/>
  <c r="T38" i="8" s="1"/>
  <c r="P38" i="8"/>
  <c r="Q38" i="8"/>
  <c r="R38" i="8"/>
  <c r="S38" i="8"/>
  <c r="E39" i="8"/>
  <c r="T39" i="8" s="1"/>
  <c r="P39" i="8"/>
  <c r="Q39" i="8"/>
  <c r="R39" i="8"/>
  <c r="S39" i="8"/>
  <c r="U39" i="8"/>
  <c r="E40" i="8"/>
  <c r="P40" i="8"/>
  <c r="Q40" i="8"/>
  <c r="R40" i="8"/>
  <c r="S40" i="8"/>
  <c r="T40" i="8"/>
  <c r="U40" i="8"/>
  <c r="B41" i="8"/>
  <c r="E41" i="8" s="1"/>
  <c r="C41" i="8"/>
  <c r="F41" i="8"/>
  <c r="G41" i="8"/>
  <c r="H41" i="8"/>
  <c r="R41" i="8" s="1"/>
  <c r="I41" i="8"/>
  <c r="S41" i="8" s="1"/>
  <c r="J41" i="8"/>
  <c r="K41" i="8"/>
  <c r="L41" i="8"/>
  <c r="M41" i="8"/>
  <c r="N41" i="8"/>
  <c r="P41" i="8" s="1"/>
  <c r="O41" i="8"/>
  <c r="Q41" i="8"/>
  <c r="E43" i="8"/>
  <c r="T43" i="8" s="1"/>
  <c r="P43" i="8"/>
  <c r="Q43" i="8"/>
  <c r="R43" i="8"/>
  <c r="S43" i="8"/>
  <c r="E44" i="8"/>
  <c r="T44" i="8" s="1"/>
  <c r="P44" i="8"/>
  <c r="Q44" i="8"/>
  <c r="R44" i="8"/>
  <c r="S44" i="8"/>
  <c r="U44" i="8"/>
  <c r="E45" i="8"/>
  <c r="U45" i="8" s="1"/>
  <c r="P45" i="8"/>
  <c r="Q45" i="8"/>
  <c r="R45" i="8"/>
  <c r="S45" i="8"/>
  <c r="T45" i="8"/>
  <c r="E46" i="8"/>
  <c r="P46" i="8"/>
  <c r="Q46" i="8"/>
  <c r="R46" i="8"/>
  <c r="S46" i="8"/>
  <c r="T46" i="8"/>
  <c r="U46" i="8"/>
  <c r="E47" i="8"/>
  <c r="P47" i="8"/>
  <c r="Q47" i="8"/>
  <c r="R47" i="8"/>
  <c r="S47" i="8"/>
  <c r="T47" i="8"/>
  <c r="U47" i="8"/>
  <c r="E48" i="8"/>
  <c r="U48" i="8" s="1"/>
  <c r="P48" i="8"/>
  <c r="Q48" i="8"/>
  <c r="R48" i="8"/>
  <c r="S48" i="8"/>
  <c r="T48" i="8"/>
  <c r="E49" i="8"/>
  <c r="T49" i="8" s="1"/>
  <c r="P49" i="8"/>
  <c r="Q49" i="8"/>
  <c r="R49" i="8"/>
  <c r="S49" i="8"/>
  <c r="U49" i="8"/>
  <c r="E50" i="8"/>
  <c r="P50" i="8"/>
  <c r="Q50" i="8"/>
  <c r="R50" i="8"/>
  <c r="S50" i="8"/>
  <c r="T50" i="8"/>
  <c r="U50" i="8"/>
  <c r="E51" i="8"/>
  <c r="T51" i="8" s="1"/>
  <c r="P51" i="8"/>
  <c r="Q51" i="8"/>
  <c r="R51" i="8"/>
  <c r="S51" i="8"/>
  <c r="E52" i="8"/>
  <c r="T52" i="8" s="1"/>
  <c r="P52" i="8"/>
  <c r="Q52" i="8"/>
  <c r="R52" i="8"/>
  <c r="S52" i="8"/>
  <c r="U52" i="8"/>
  <c r="E53" i="8"/>
  <c r="U53" i="8" s="1"/>
  <c r="P53" i="8"/>
  <c r="Q53" i="8"/>
  <c r="R53" i="8"/>
  <c r="S53" i="8"/>
  <c r="T53" i="8"/>
  <c r="B54" i="8"/>
  <c r="E54" i="8" s="1"/>
  <c r="C54" i="8"/>
  <c r="F54" i="8"/>
  <c r="G54" i="8"/>
  <c r="H54" i="8"/>
  <c r="R54" i="8" s="1"/>
  <c r="I54" i="8"/>
  <c r="S54" i="8" s="1"/>
  <c r="J54" i="8"/>
  <c r="K54" i="8"/>
  <c r="L54" i="8"/>
  <c r="M54" i="8"/>
  <c r="N54" i="8"/>
  <c r="P54" i="8" s="1"/>
  <c r="O54" i="8"/>
  <c r="Q54" i="8"/>
  <c r="E56" i="8"/>
  <c r="T56" i="8" s="1"/>
  <c r="P56" i="8"/>
  <c r="Q56" i="8"/>
  <c r="R56" i="8"/>
  <c r="S56" i="8"/>
  <c r="E57" i="8"/>
  <c r="T57" i="8" s="1"/>
  <c r="P57" i="8"/>
  <c r="Q57" i="8"/>
  <c r="R57" i="8"/>
  <c r="S57" i="8"/>
  <c r="U57" i="8"/>
  <c r="E58" i="8"/>
  <c r="U58" i="8" s="1"/>
  <c r="P58" i="8"/>
  <c r="Q58" i="8"/>
  <c r="R58" i="8"/>
  <c r="S58" i="8"/>
  <c r="T58" i="8"/>
  <c r="E59" i="8"/>
  <c r="P59" i="8"/>
  <c r="Q59" i="8"/>
  <c r="R59" i="8"/>
  <c r="S59" i="8"/>
  <c r="T59" i="8"/>
  <c r="U59" i="8"/>
  <c r="B60" i="8"/>
  <c r="C60" i="8"/>
  <c r="E60" i="8"/>
  <c r="U60" i="8" s="1"/>
  <c r="H60" i="8"/>
  <c r="I60" i="8"/>
  <c r="S60" i="8" s="1"/>
  <c r="J60" i="8"/>
  <c r="P60" i="8" s="1"/>
  <c r="K60" i="8"/>
  <c r="L60" i="8"/>
  <c r="M60" i="8"/>
  <c r="N60" i="8"/>
  <c r="O60" i="8"/>
  <c r="R60" i="8"/>
  <c r="T60" i="8"/>
  <c r="E62" i="8"/>
  <c r="P62" i="8"/>
  <c r="Q62" i="8"/>
  <c r="R62" i="8"/>
  <c r="S62" i="8"/>
  <c r="T62" i="8"/>
  <c r="U62" i="8"/>
  <c r="E63" i="8"/>
  <c r="P63" i="8"/>
  <c r="Q63" i="8"/>
  <c r="R63" i="8"/>
  <c r="S63" i="8"/>
  <c r="T63" i="8"/>
  <c r="U63" i="8"/>
  <c r="E64" i="8"/>
  <c r="U64" i="8" s="1"/>
  <c r="P64" i="8"/>
  <c r="Q64" i="8"/>
  <c r="R64" i="8"/>
  <c r="S64" i="8"/>
  <c r="T64" i="8"/>
  <c r="E65" i="8"/>
  <c r="T65" i="8" s="1"/>
  <c r="P65" i="8"/>
  <c r="Q65" i="8"/>
  <c r="R65" i="8"/>
  <c r="S65" i="8"/>
  <c r="U65" i="8"/>
  <c r="E66" i="8"/>
  <c r="U66" i="8" s="1"/>
  <c r="P66" i="8"/>
  <c r="Q66" i="8"/>
  <c r="R66" i="8"/>
  <c r="S66" i="8"/>
  <c r="T66" i="8"/>
  <c r="B67" i="8"/>
  <c r="E67" i="8" s="1"/>
  <c r="C67" i="8"/>
  <c r="F67" i="8"/>
  <c r="G67" i="8"/>
  <c r="H67" i="8"/>
  <c r="R67" i="8" s="1"/>
  <c r="I67" i="8"/>
  <c r="J67" i="8"/>
  <c r="K67" i="8"/>
  <c r="Q67" i="8" s="1"/>
  <c r="L67" i="8"/>
  <c r="M67" i="8"/>
  <c r="N67" i="8"/>
  <c r="P67" i="8" s="1"/>
  <c r="O67" i="8"/>
  <c r="S67" i="8"/>
  <c r="U67" i="8"/>
  <c r="B68" i="8"/>
  <c r="E68" i="8" s="1"/>
  <c r="C68" i="8"/>
  <c r="F68" i="8"/>
  <c r="G68" i="8"/>
  <c r="H68" i="8"/>
  <c r="R68" i="8" s="1"/>
  <c r="I68" i="8"/>
  <c r="J68" i="8"/>
  <c r="K68" i="8"/>
  <c r="Q68" i="8" s="1"/>
  <c r="L68" i="8"/>
  <c r="M68" i="8"/>
  <c r="N68" i="8"/>
  <c r="O68" i="8"/>
  <c r="S68" i="8"/>
  <c r="E70" i="8"/>
  <c r="U70" i="8" s="1"/>
  <c r="P70" i="8"/>
  <c r="Q70" i="8"/>
  <c r="U73" i="8" s="1"/>
  <c r="R70" i="8"/>
  <c r="S70" i="8"/>
  <c r="T70" i="8"/>
  <c r="E71" i="8"/>
  <c r="P71" i="8"/>
  <c r="Q71" i="8"/>
  <c r="R71" i="8"/>
  <c r="S71" i="8"/>
  <c r="T71" i="8"/>
  <c r="U71" i="8"/>
  <c r="B72" i="8"/>
  <c r="C72" i="8"/>
  <c r="E72" i="8"/>
  <c r="F72" i="8"/>
  <c r="G72" i="8"/>
  <c r="H72" i="8"/>
  <c r="I72" i="8"/>
  <c r="S72" i="8" s="1"/>
  <c r="J72" i="8"/>
  <c r="P72" i="8" s="1"/>
  <c r="K72" i="8"/>
  <c r="L72" i="8"/>
  <c r="M72" i="8"/>
  <c r="N72" i="8"/>
  <c r="O72" i="8"/>
  <c r="Q72" i="8" s="1"/>
  <c r="R72" i="8"/>
  <c r="B73" i="8"/>
  <c r="E73" i="8" s="1"/>
  <c r="C73" i="8"/>
  <c r="F73" i="8"/>
  <c r="G73" i="8"/>
  <c r="H73" i="8"/>
  <c r="I73" i="8"/>
  <c r="J73" i="8"/>
  <c r="P73" i="8" s="1"/>
  <c r="K73" i="8"/>
  <c r="Q73" i="8" s="1"/>
  <c r="L73" i="8"/>
  <c r="M73" i="8"/>
  <c r="N73" i="8"/>
  <c r="O73" i="8"/>
  <c r="R73" i="8"/>
  <c r="S73" i="8"/>
  <c r="T73" i="8"/>
  <c r="B74" i="8"/>
  <c r="E74" i="8" s="1"/>
  <c r="C74" i="8"/>
  <c r="F74" i="8"/>
  <c r="G74" i="8"/>
  <c r="H74" i="8"/>
  <c r="R74" i="8" s="1"/>
  <c r="I74" i="8"/>
  <c r="S74" i="8" s="1"/>
  <c r="J74" i="8"/>
  <c r="K74" i="8"/>
  <c r="L74" i="8"/>
  <c r="P74" i="8" s="1"/>
  <c r="M74" i="8"/>
  <c r="N74" i="8"/>
  <c r="O74" i="8"/>
  <c r="A78" i="8"/>
  <c r="B81" i="8"/>
  <c r="C81" i="8"/>
  <c r="D81" i="8"/>
  <c r="F81" i="8"/>
  <c r="G81" i="8"/>
  <c r="H81" i="8"/>
  <c r="I81" i="8"/>
  <c r="J81" i="8"/>
  <c r="K81" i="8"/>
  <c r="L81" i="8"/>
  <c r="M81" i="8"/>
  <c r="V81" i="8"/>
  <c r="W81" i="8"/>
  <c r="E82" i="8"/>
  <c r="E81" i="8" s="1"/>
  <c r="E83" i="8"/>
  <c r="E84" i="8"/>
  <c r="E85" i="8"/>
  <c r="E86" i="8"/>
  <c r="T86" i="8" s="1"/>
  <c r="P86" i="8"/>
  <c r="Q86" i="8"/>
  <c r="R86" i="8"/>
  <c r="S86" i="8"/>
  <c r="B87" i="8"/>
  <c r="C87" i="8"/>
  <c r="C115" i="8" s="1"/>
  <c r="D87" i="8"/>
  <c r="F87" i="8"/>
  <c r="F115" i="8" s="1"/>
  <c r="G87" i="8"/>
  <c r="H87" i="8"/>
  <c r="I87" i="8"/>
  <c r="J87" i="8"/>
  <c r="K87" i="8"/>
  <c r="K115" i="8" s="1"/>
  <c r="L87" i="8"/>
  <c r="M87" i="8"/>
  <c r="M115" i="8" s="1"/>
  <c r="S115" i="8" s="1"/>
  <c r="N87" i="8"/>
  <c r="N114" i="8" s="1"/>
  <c r="O87" i="8"/>
  <c r="V87" i="8"/>
  <c r="V114" i="8" s="1"/>
  <c r="W87" i="8"/>
  <c r="E88" i="8"/>
  <c r="P88" i="8"/>
  <c r="Q88" i="8"/>
  <c r="Q87" i="8" s="1"/>
  <c r="R88" i="8"/>
  <c r="R87" i="8" s="1"/>
  <c r="S88" i="8"/>
  <c r="T88" i="8"/>
  <c r="U88" i="8"/>
  <c r="E89" i="8"/>
  <c r="P89" i="8"/>
  <c r="P87" i="8" s="1"/>
  <c r="Q89" i="8"/>
  <c r="R89" i="8"/>
  <c r="S89" i="8"/>
  <c r="S87" i="8" s="1"/>
  <c r="T89" i="8"/>
  <c r="U89" i="8"/>
  <c r="E90" i="8"/>
  <c r="U90" i="8" s="1"/>
  <c r="P90" i="8"/>
  <c r="Q90" i="8"/>
  <c r="R90" i="8"/>
  <c r="S90" i="8"/>
  <c r="T90" i="8"/>
  <c r="E91" i="8"/>
  <c r="T91" i="8" s="1"/>
  <c r="P91" i="8"/>
  <c r="Q91" i="8"/>
  <c r="R91" i="8"/>
  <c r="S91" i="8"/>
  <c r="U91" i="8"/>
  <c r="E92" i="8"/>
  <c r="U92" i="8" s="1"/>
  <c r="P92" i="8"/>
  <c r="T92" i="8" s="1"/>
  <c r="Q92" i="8"/>
  <c r="R92" i="8"/>
  <c r="S92" i="8"/>
  <c r="E93" i="8"/>
  <c r="T93" i="8" s="1"/>
  <c r="P93" i="8"/>
  <c r="Q93" i="8"/>
  <c r="R93" i="8"/>
  <c r="S93" i="8"/>
  <c r="E94" i="8"/>
  <c r="T94" i="8" s="1"/>
  <c r="P94" i="8"/>
  <c r="Q94" i="8"/>
  <c r="R94" i="8"/>
  <c r="S94" i="8"/>
  <c r="U94" i="8"/>
  <c r="E95" i="8"/>
  <c r="U95" i="8" s="1"/>
  <c r="P95" i="8"/>
  <c r="Q95" i="8"/>
  <c r="R95" i="8"/>
  <c r="S95" i="8"/>
  <c r="T95" i="8"/>
  <c r="E96" i="8"/>
  <c r="P96" i="8"/>
  <c r="Q96" i="8"/>
  <c r="R96" i="8"/>
  <c r="S96" i="8"/>
  <c r="T96" i="8"/>
  <c r="U96" i="8"/>
  <c r="B97" i="8"/>
  <c r="C97" i="8"/>
  <c r="D97" i="8"/>
  <c r="F97" i="8"/>
  <c r="F114" i="8" s="1"/>
  <c r="G97" i="8"/>
  <c r="H97" i="8"/>
  <c r="I97" i="8"/>
  <c r="I114" i="8" s="1"/>
  <c r="J97" i="8"/>
  <c r="K97" i="8"/>
  <c r="L97" i="8"/>
  <c r="M97" i="8"/>
  <c r="R97" i="8"/>
  <c r="S97" i="8"/>
  <c r="V97" i="8"/>
  <c r="W97" i="8"/>
  <c r="E98" i="8"/>
  <c r="E97" i="8" s="1"/>
  <c r="R98" i="8"/>
  <c r="S98" i="8"/>
  <c r="T98" i="8"/>
  <c r="U98" i="8"/>
  <c r="E99" i="8"/>
  <c r="T99" i="8" s="1"/>
  <c r="R99" i="8"/>
  <c r="S99" i="8"/>
  <c r="E100" i="8"/>
  <c r="T100" i="8" s="1"/>
  <c r="R100" i="8"/>
  <c r="S100" i="8"/>
  <c r="E101" i="8"/>
  <c r="R101" i="8"/>
  <c r="S101" i="8"/>
  <c r="T101" i="8"/>
  <c r="U101" i="8"/>
  <c r="E102" i="8"/>
  <c r="T102" i="8" s="1"/>
  <c r="R102" i="8"/>
  <c r="S102" i="8"/>
  <c r="E103" i="8"/>
  <c r="R103" i="8"/>
  <c r="S103" i="8"/>
  <c r="T103" i="8"/>
  <c r="U103" i="8"/>
  <c r="E104" i="8"/>
  <c r="T104" i="8" s="1"/>
  <c r="R104" i="8"/>
  <c r="S104" i="8"/>
  <c r="U104" i="8"/>
  <c r="E105" i="8"/>
  <c r="T105" i="8" s="1"/>
  <c r="R105" i="8"/>
  <c r="S105" i="8"/>
  <c r="E106" i="8"/>
  <c r="R106" i="8"/>
  <c r="S106" i="8"/>
  <c r="T106" i="8"/>
  <c r="U106" i="8"/>
  <c r="E107" i="8"/>
  <c r="T107" i="8" s="1"/>
  <c r="R107" i="8"/>
  <c r="S107" i="8"/>
  <c r="E108" i="8"/>
  <c r="T108" i="8" s="1"/>
  <c r="R108" i="8"/>
  <c r="S108" i="8"/>
  <c r="E109" i="8"/>
  <c r="R109" i="8"/>
  <c r="S109" i="8"/>
  <c r="T109" i="8"/>
  <c r="U109" i="8"/>
  <c r="E110" i="8"/>
  <c r="T110" i="8" s="1"/>
  <c r="R110" i="8"/>
  <c r="S110" i="8"/>
  <c r="E111" i="8"/>
  <c r="R111" i="8"/>
  <c r="S111" i="8"/>
  <c r="T111" i="8"/>
  <c r="U111" i="8"/>
  <c r="E112" i="8"/>
  <c r="T112" i="8" s="1"/>
  <c r="R112" i="8"/>
  <c r="S112" i="8"/>
  <c r="U112" i="8"/>
  <c r="R113" i="8"/>
  <c r="S113" i="8"/>
  <c r="T113" i="8"/>
  <c r="U113" i="8"/>
  <c r="B114" i="8"/>
  <c r="D114" i="8"/>
  <c r="G114" i="8"/>
  <c r="H114" i="8"/>
  <c r="J114" i="8"/>
  <c r="L114" i="8"/>
  <c r="M114" i="8"/>
  <c r="S114" i="8" s="1"/>
  <c r="O114" i="8"/>
  <c r="R114" i="8"/>
  <c r="W114" i="8"/>
  <c r="B115" i="8"/>
  <c r="D115" i="8"/>
  <c r="G115" i="8"/>
  <c r="H115" i="8"/>
  <c r="I115" i="8"/>
  <c r="J115" i="8"/>
  <c r="L115" i="8"/>
  <c r="O115" i="8"/>
  <c r="R115" i="8"/>
  <c r="W115" i="8"/>
  <c r="T31" i="9" l="1"/>
  <c r="U31" i="9"/>
  <c r="T74" i="9"/>
  <c r="Q115" i="9"/>
  <c r="Q114" i="9"/>
  <c r="P115" i="9"/>
  <c r="P114" i="9"/>
  <c r="T97" i="9"/>
  <c r="U97" i="9"/>
  <c r="T87" i="9"/>
  <c r="U34" i="9"/>
  <c r="T34" i="9"/>
  <c r="Q74" i="9"/>
  <c r="U74" i="9" s="1"/>
  <c r="Q60" i="9"/>
  <c r="V115" i="9"/>
  <c r="N115" i="9"/>
  <c r="U107" i="9"/>
  <c r="U99" i="9"/>
  <c r="U66" i="9"/>
  <c r="U54" i="9"/>
  <c r="U50" i="9"/>
  <c r="U41" i="9"/>
  <c r="U37" i="9"/>
  <c r="T36" i="9"/>
  <c r="U27" i="9"/>
  <c r="U22" i="9"/>
  <c r="U9" i="9"/>
  <c r="K114" i="9"/>
  <c r="U110" i="9"/>
  <c r="U102" i="9"/>
  <c r="U93" i="9"/>
  <c r="U86" i="9"/>
  <c r="U72" i="9"/>
  <c r="U56" i="9"/>
  <c r="T54" i="9"/>
  <c r="U51" i="9"/>
  <c r="U43" i="9"/>
  <c r="U38" i="9"/>
  <c r="U33" i="9"/>
  <c r="U28" i="9"/>
  <c r="U23" i="9"/>
  <c r="U10" i="9"/>
  <c r="T9" i="9"/>
  <c r="P68" i="9"/>
  <c r="U105" i="9"/>
  <c r="T72" i="9"/>
  <c r="U68" i="9"/>
  <c r="T28" i="9"/>
  <c r="U11" i="9"/>
  <c r="T10" i="9"/>
  <c r="C114" i="9"/>
  <c r="U108" i="9"/>
  <c r="U100" i="9"/>
  <c r="T68" i="9"/>
  <c r="U87" i="9"/>
  <c r="E87" i="9"/>
  <c r="E115" i="9" s="1"/>
  <c r="U90" i="9"/>
  <c r="T67" i="9"/>
  <c r="Q115" i="8"/>
  <c r="Q114" i="8"/>
  <c r="P115" i="8"/>
  <c r="P114" i="8"/>
  <c r="T87" i="8"/>
  <c r="T16" i="8"/>
  <c r="T74" i="8"/>
  <c r="U34" i="8"/>
  <c r="T34" i="8"/>
  <c r="T97" i="8"/>
  <c r="U97" i="8"/>
  <c r="E114" i="8"/>
  <c r="P68" i="8"/>
  <c r="V115" i="8"/>
  <c r="N115" i="8"/>
  <c r="U107" i="8"/>
  <c r="U99" i="8"/>
  <c r="U54" i="8"/>
  <c r="U41" i="8"/>
  <c r="T36" i="8"/>
  <c r="Q74" i="8"/>
  <c r="K114" i="8"/>
  <c r="C114" i="8"/>
  <c r="U110" i="8"/>
  <c r="U102" i="8"/>
  <c r="U93" i="8"/>
  <c r="U86" i="8"/>
  <c r="U72" i="8"/>
  <c r="U56" i="8"/>
  <c r="T54" i="8"/>
  <c r="U51" i="8"/>
  <c r="U43" i="8"/>
  <c r="U38" i="8"/>
  <c r="U33" i="8"/>
  <c r="U28" i="8"/>
  <c r="U23" i="8"/>
  <c r="U10" i="8"/>
  <c r="U105" i="8"/>
  <c r="T72" i="8"/>
  <c r="U68" i="8"/>
  <c r="T33" i="8"/>
  <c r="U11" i="8"/>
  <c r="T10" i="8"/>
  <c r="Q60" i="8"/>
  <c r="Q16" i="8"/>
  <c r="U108" i="8"/>
  <c r="U100" i="8"/>
  <c r="U74" i="8"/>
  <c r="T68" i="8"/>
  <c r="U16" i="8"/>
  <c r="E87" i="8"/>
  <c r="E115" i="8" s="1"/>
  <c r="U87" i="8"/>
  <c r="T67" i="8"/>
  <c r="E114" i="9" l="1"/>
  <c r="T115" i="9"/>
  <c r="U115" i="9"/>
  <c r="T115" i="8"/>
  <c r="U115" i="8"/>
  <c r="U114" i="8"/>
  <c r="T114" i="8"/>
  <c r="U114" i="9" l="1"/>
  <c r="T114" i="9"/>
  <c r="E9" i="7"/>
  <c r="P9" i="7"/>
  <c r="Q9" i="7"/>
  <c r="R9" i="7"/>
  <c r="S9" i="7"/>
  <c r="E10" i="7"/>
  <c r="P10" i="7"/>
  <c r="Q10" i="7"/>
  <c r="R10" i="7"/>
  <c r="S10" i="7"/>
  <c r="E11" i="7"/>
  <c r="P11" i="7"/>
  <c r="T11" i="7" s="1"/>
  <c r="Q11" i="7"/>
  <c r="U11" i="7" s="1"/>
  <c r="R11" i="7"/>
  <c r="S11" i="7"/>
  <c r="E12" i="7"/>
  <c r="U12" i="7" s="1"/>
  <c r="P12" i="7"/>
  <c r="Q12" i="7"/>
  <c r="R12" i="7"/>
  <c r="S12" i="7"/>
  <c r="T12" i="7"/>
  <c r="E13" i="7"/>
  <c r="P13" i="7"/>
  <c r="Q13" i="7"/>
  <c r="R13" i="7"/>
  <c r="S13" i="7"/>
  <c r="T13" i="7"/>
  <c r="U13" i="7"/>
  <c r="E14" i="7"/>
  <c r="P14" i="7"/>
  <c r="Q14" i="7"/>
  <c r="R14" i="7"/>
  <c r="S14" i="7"/>
  <c r="T14" i="7"/>
  <c r="U14" i="7"/>
  <c r="E15" i="7"/>
  <c r="U15" i="7" s="1"/>
  <c r="P15" i="7"/>
  <c r="Q15" i="7"/>
  <c r="R15" i="7"/>
  <c r="S15" i="7"/>
  <c r="T15" i="7"/>
  <c r="B16" i="7"/>
  <c r="E16" i="7" s="1"/>
  <c r="C16" i="7"/>
  <c r="F16" i="7"/>
  <c r="G16" i="7"/>
  <c r="H16" i="7"/>
  <c r="I16" i="7"/>
  <c r="S16" i="7" s="1"/>
  <c r="J16" i="7"/>
  <c r="P16" i="7" s="1"/>
  <c r="K16" i="7"/>
  <c r="L16" i="7"/>
  <c r="M16" i="7"/>
  <c r="N16" i="7"/>
  <c r="O16" i="7"/>
  <c r="R16" i="7"/>
  <c r="E18" i="7"/>
  <c r="P18" i="7"/>
  <c r="Q18" i="7"/>
  <c r="R18" i="7"/>
  <c r="S18" i="7"/>
  <c r="T18" i="7"/>
  <c r="U18" i="7"/>
  <c r="E19" i="7"/>
  <c r="P19" i="7"/>
  <c r="Q19" i="7"/>
  <c r="R19" i="7"/>
  <c r="S19" i="7"/>
  <c r="T19" i="7"/>
  <c r="U19" i="7"/>
  <c r="E20" i="7"/>
  <c r="U20" i="7" s="1"/>
  <c r="P20" i="7"/>
  <c r="Q20" i="7"/>
  <c r="R20" i="7"/>
  <c r="S20" i="7"/>
  <c r="T20" i="7"/>
  <c r="E21" i="7"/>
  <c r="T21" i="7" s="1"/>
  <c r="P21" i="7"/>
  <c r="Q21" i="7"/>
  <c r="R21" i="7"/>
  <c r="S21" i="7"/>
  <c r="U21" i="7"/>
  <c r="E22" i="7"/>
  <c r="T22" i="7" s="1"/>
  <c r="P22" i="7"/>
  <c r="Q22" i="7"/>
  <c r="R22" i="7"/>
  <c r="S22" i="7"/>
  <c r="E23" i="7"/>
  <c r="T23" i="7" s="1"/>
  <c r="P23" i="7"/>
  <c r="Q23" i="7"/>
  <c r="R23" i="7"/>
  <c r="S23" i="7"/>
  <c r="E24" i="7"/>
  <c r="P24" i="7"/>
  <c r="Q24" i="7"/>
  <c r="R24" i="7"/>
  <c r="S24" i="7"/>
  <c r="T24" i="7"/>
  <c r="U24" i="7"/>
  <c r="B25" i="7"/>
  <c r="C25" i="7"/>
  <c r="E25" i="7"/>
  <c r="T25" i="7" s="1"/>
  <c r="F25" i="7"/>
  <c r="G25" i="7"/>
  <c r="H25" i="7"/>
  <c r="R25" i="7" s="1"/>
  <c r="I25" i="7"/>
  <c r="J25" i="7"/>
  <c r="K25" i="7"/>
  <c r="Q25" i="7" s="1"/>
  <c r="U25" i="7" s="1"/>
  <c r="L25" i="7"/>
  <c r="M25" i="7"/>
  <c r="N25" i="7"/>
  <c r="O25" i="7"/>
  <c r="P25" i="7"/>
  <c r="S25" i="7"/>
  <c r="E27" i="7"/>
  <c r="T27" i="7" s="1"/>
  <c r="P27" i="7"/>
  <c r="Q27" i="7"/>
  <c r="R27" i="7"/>
  <c r="S27" i="7"/>
  <c r="E28" i="7"/>
  <c r="T28" i="7" s="1"/>
  <c r="P28" i="7"/>
  <c r="Q28" i="7"/>
  <c r="R28" i="7"/>
  <c r="S28" i="7"/>
  <c r="E29" i="7"/>
  <c r="T29" i="7" s="1"/>
  <c r="P29" i="7"/>
  <c r="Q29" i="7"/>
  <c r="U29" i="7" s="1"/>
  <c r="R29" i="7"/>
  <c r="S29" i="7"/>
  <c r="E30" i="7"/>
  <c r="U30" i="7" s="1"/>
  <c r="P30" i="7"/>
  <c r="Q30" i="7"/>
  <c r="R30" i="7"/>
  <c r="S30" i="7"/>
  <c r="T30" i="7"/>
  <c r="B31" i="7"/>
  <c r="E31" i="7" s="1"/>
  <c r="C31" i="7"/>
  <c r="F31" i="7"/>
  <c r="G31" i="7"/>
  <c r="H31" i="7"/>
  <c r="R31" i="7" s="1"/>
  <c r="I31" i="7"/>
  <c r="S31" i="7" s="1"/>
  <c r="J31" i="7"/>
  <c r="K31" i="7"/>
  <c r="L31" i="7"/>
  <c r="M31" i="7"/>
  <c r="N31" i="7"/>
  <c r="P31" i="7" s="1"/>
  <c r="O31" i="7"/>
  <c r="Q31" i="7"/>
  <c r="E33" i="7"/>
  <c r="T33" i="7" s="1"/>
  <c r="P33" i="7"/>
  <c r="Q33" i="7"/>
  <c r="R33" i="7"/>
  <c r="S33" i="7"/>
  <c r="B34" i="7"/>
  <c r="C34" i="7"/>
  <c r="E34" i="7" s="1"/>
  <c r="F34" i="7"/>
  <c r="G34" i="7"/>
  <c r="H34" i="7"/>
  <c r="I34" i="7"/>
  <c r="S34" i="7" s="1"/>
  <c r="J34" i="7"/>
  <c r="P34" i="7" s="1"/>
  <c r="K34" i="7"/>
  <c r="L34" i="7"/>
  <c r="M34" i="7"/>
  <c r="Q34" i="7" s="1"/>
  <c r="N34" i="7"/>
  <c r="O34" i="7"/>
  <c r="R34" i="7"/>
  <c r="E36" i="7"/>
  <c r="P36" i="7"/>
  <c r="Q36" i="7"/>
  <c r="R36" i="7"/>
  <c r="S36" i="7"/>
  <c r="U36" i="7"/>
  <c r="E37" i="7"/>
  <c r="T37" i="7" s="1"/>
  <c r="P37" i="7"/>
  <c r="Q37" i="7"/>
  <c r="R37" i="7"/>
  <c r="S37" i="7"/>
  <c r="E38" i="7"/>
  <c r="T38" i="7" s="1"/>
  <c r="P38" i="7"/>
  <c r="Q38" i="7"/>
  <c r="R38" i="7"/>
  <c r="S38" i="7"/>
  <c r="E39" i="7"/>
  <c r="P39" i="7"/>
  <c r="T39" i="7" s="1"/>
  <c r="Q39" i="7"/>
  <c r="U39" i="7" s="1"/>
  <c r="R39" i="7"/>
  <c r="S39" i="7"/>
  <c r="E40" i="7"/>
  <c r="U40" i="7" s="1"/>
  <c r="P40" i="7"/>
  <c r="Q40" i="7"/>
  <c r="R40" i="7"/>
  <c r="S40" i="7"/>
  <c r="T40" i="7"/>
  <c r="B41" i="7"/>
  <c r="E41" i="7" s="1"/>
  <c r="C41" i="7"/>
  <c r="F41" i="7"/>
  <c r="G41" i="7"/>
  <c r="H41" i="7"/>
  <c r="R41" i="7" s="1"/>
  <c r="I41" i="7"/>
  <c r="S41" i="7" s="1"/>
  <c r="J41" i="7"/>
  <c r="K41" i="7"/>
  <c r="L41" i="7"/>
  <c r="M41" i="7"/>
  <c r="N41" i="7"/>
  <c r="P41" i="7" s="1"/>
  <c r="O41" i="7"/>
  <c r="Q41" i="7"/>
  <c r="E43" i="7"/>
  <c r="T43" i="7" s="1"/>
  <c r="P43" i="7"/>
  <c r="Q43" i="7"/>
  <c r="R43" i="7"/>
  <c r="S43" i="7"/>
  <c r="E44" i="7"/>
  <c r="T44" i="7" s="1"/>
  <c r="P44" i="7"/>
  <c r="Q44" i="7"/>
  <c r="U44" i="7" s="1"/>
  <c r="R44" i="7"/>
  <c r="S44" i="7"/>
  <c r="E45" i="7"/>
  <c r="U45" i="7" s="1"/>
  <c r="P45" i="7"/>
  <c r="Q45" i="7"/>
  <c r="R45" i="7"/>
  <c r="S45" i="7"/>
  <c r="T45" i="7"/>
  <c r="E46" i="7"/>
  <c r="P46" i="7"/>
  <c r="Q46" i="7"/>
  <c r="R46" i="7"/>
  <c r="S46" i="7"/>
  <c r="T46" i="7"/>
  <c r="U46" i="7"/>
  <c r="E47" i="7"/>
  <c r="P47" i="7"/>
  <c r="Q47" i="7"/>
  <c r="R47" i="7"/>
  <c r="S47" i="7"/>
  <c r="T47" i="7"/>
  <c r="U47" i="7"/>
  <c r="E48" i="7"/>
  <c r="U48" i="7" s="1"/>
  <c r="P48" i="7"/>
  <c r="Q48" i="7"/>
  <c r="R48" i="7"/>
  <c r="S48" i="7"/>
  <c r="T48" i="7"/>
  <c r="E49" i="7"/>
  <c r="T49" i="7" s="1"/>
  <c r="P49" i="7"/>
  <c r="Q49" i="7"/>
  <c r="R49" i="7"/>
  <c r="S49" i="7"/>
  <c r="U49" i="7"/>
  <c r="E50" i="7"/>
  <c r="T50" i="7" s="1"/>
  <c r="P50" i="7"/>
  <c r="Q50" i="7"/>
  <c r="R50" i="7"/>
  <c r="S50" i="7"/>
  <c r="E51" i="7"/>
  <c r="T51" i="7" s="1"/>
  <c r="P51" i="7"/>
  <c r="Q51" i="7"/>
  <c r="R51" i="7"/>
  <c r="S51" i="7"/>
  <c r="E52" i="7"/>
  <c r="T52" i="7" s="1"/>
  <c r="P52" i="7"/>
  <c r="Q52" i="7"/>
  <c r="U52" i="7" s="1"/>
  <c r="R52" i="7"/>
  <c r="S52" i="7"/>
  <c r="E53" i="7"/>
  <c r="U53" i="7" s="1"/>
  <c r="P53" i="7"/>
  <c r="Q53" i="7"/>
  <c r="R53" i="7"/>
  <c r="S53" i="7"/>
  <c r="T53" i="7"/>
  <c r="B54" i="7"/>
  <c r="E54" i="7" s="1"/>
  <c r="C54" i="7"/>
  <c r="F54" i="7"/>
  <c r="G54" i="7"/>
  <c r="H54" i="7"/>
  <c r="R54" i="7" s="1"/>
  <c r="I54" i="7"/>
  <c r="S54" i="7" s="1"/>
  <c r="J54" i="7"/>
  <c r="K54" i="7"/>
  <c r="L54" i="7"/>
  <c r="M54" i="7"/>
  <c r="N54" i="7"/>
  <c r="P54" i="7" s="1"/>
  <c r="O54" i="7"/>
  <c r="Q54" i="7"/>
  <c r="E56" i="7"/>
  <c r="T56" i="7" s="1"/>
  <c r="P56" i="7"/>
  <c r="Q56" i="7"/>
  <c r="R56" i="7"/>
  <c r="S56" i="7"/>
  <c r="E57" i="7"/>
  <c r="T57" i="7" s="1"/>
  <c r="P57" i="7"/>
  <c r="Q57" i="7"/>
  <c r="R57" i="7"/>
  <c r="S57" i="7"/>
  <c r="U57" i="7"/>
  <c r="E58" i="7"/>
  <c r="U58" i="7" s="1"/>
  <c r="P58" i="7"/>
  <c r="Q58" i="7"/>
  <c r="R58" i="7"/>
  <c r="S58" i="7"/>
  <c r="T58" i="7"/>
  <c r="E59" i="7"/>
  <c r="P59" i="7"/>
  <c r="Q59" i="7"/>
  <c r="R59" i="7"/>
  <c r="S59" i="7"/>
  <c r="T59" i="7"/>
  <c r="U59" i="7"/>
  <c r="B60" i="7"/>
  <c r="C60" i="7"/>
  <c r="E60" i="7"/>
  <c r="U60" i="7" s="1"/>
  <c r="H60" i="7"/>
  <c r="I60" i="7"/>
  <c r="S60" i="7" s="1"/>
  <c r="J60" i="7"/>
  <c r="P60" i="7" s="1"/>
  <c r="K60" i="7"/>
  <c r="L60" i="7"/>
  <c r="M60" i="7"/>
  <c r="N60" i="7"/>
  <c r="O60" i="7"/>
  <c r="R60" i="7"/>
  <c r="T60" i="7"/>
  <c r="E62" i="7"/>
  <c r="P62" i="7"/>
  <c r="Q62" i="7"/>
  <c r="R62" i="7"/>
  <c r="S62" i="7"/>
  <c r="T62" i="7"/>
  <c r="U62" i="7"/>
  <c r="E63" i="7"/>
  <c r="P63" i="7"/>
  <c r="Q63" i="7"/>
  <c r="R63" i="7"/>
  <c r="S63" i="7"/>
  <c r="T63" i="7"/>
  <c r="U63" i="7"/>
  <c r="E64" i="7"/>
  <c r="U64" i="7" s="1"/>
  <c r="P64" i="7"/>
  <c r="Q64" i="7"/>
  <c r="R64" i="7"/>
  <c r="S64" i="7"/>
  <c r="T64" i="7"/>
  <c r="E65" i="7"/>
  <c r="T65" i="7" s="1"/>
  <c r="P65" i="7"/>
  <c r="Q65" i="7"/>
  <c r="R65" i="7"/>
  <c r="S65" i="7"/>
  <c r="U65" i="7"/>
  <c r="E66" i="7"/>
  <c r="T66" i="7" s="1"/>
  <c r="P66" i="7"/>
  <c r="Q66" i="7"/>
  <c r="R66" i="7"/>
  <c r="S66" i="7"/>
  <c r="B67" i="7"/>
  <c r="E67" i="7" s="1"/>
  <c r="C67" i="7"/>
  <c r="F67" i="7"/>
  <c r="G67" i="7"/>
  <c r="H67" i="7"/>
  <c r="R67" i="7" s="1"/>
  <c r="I67" i="7"/>
  <c r="J67" i="7"/>
  <c r="K67" i="7"/>
  <c r="Q67" i="7" s="1"/>
  <c r="L67" i="7"/>
  <c r="P67" i="7" s="1"/>
  <c r="M67" i="7"/>
  <c r="N67" i="7"/>
  <c r="O67" i="7"/>
  <c r="S67" i="7"/>
  <c r="U67" i="7"/>
  <c r="B68" i="7"/>
  <c r="E68" i="7" s="1"/>
  <c r="C68" i="7"/>
  <c r="F68" i="7"/>
  <c r="G68" i="7"/>
  <c r="H68" i="7"/>
  <c r="R68" i="7" s="1"/>
  <c r="I68" i="7"/>
  <c r="J68" i="7"/>
  <c r="K68" i="7"/>
  <c r="Q68" i="7" s="1"/>
  <c r="L68" i="7"/>
  <c r="M68" i="7"/>
  <c r="N68" i="7"/>
  <c r="O68" i="7"/>
  <c r="S68" i="7"/>
  <c r="E70" i="7"/>
  <c r="U70" i="7" s="1"/>
  <c r="P70" i="7"/>
  <c r="Q70" i="7"/>
  <c r="U73" i="7" s="1"/>
  <c r="R70" i="7"/>
  <c r="S70" i="7"/>
  <c r="T70" i="7"/>
  <c r="E71" i="7"/>
  <c r="P71" i="7"/>
  <c r="Q71" i="7"/>
  <c r="R71" i="7"/>
  <c r="S71" i="7"/>
  <c r="T71" i="7"/>
  <c r="U71" i="7"/>
  <c r="B72" i="7"/>
  <c r="C72" i="7"/>
  <c r="E72" i="7"/>
  <c r="F72" i="7"/>
  <c r="G72" i="7"/>
  <c r="H72" i="7"/>
  <c r="I72" i="7"/>
  <c r="S72" i="7" s="1"/>
  <c r="J72" i="7"/>
  <c r="P72" i="7" s="1"/>
  <c r="K72" i="7"/>
  <c r="L72" i="7"/>
  <c r="M72" i="7"/>
  <c r="N72" i="7"/>
  <c r="O72" i="7"/>
  <c r="Q72" i="7" s="1"/>
  <c r="R72" i="7"/>
  <c r="B73" i="7"/>
  <c r="C73" i="7"/>
  <c r="E73" i="7" s="1"/>
  <c r="F73" i="7"/>
  <c r="G73" i="7"/>
  <c r="H73" i="7"/>
  <c r="I73" i="7"/>
  <c r="J73" i="7"/>
  <c r="P73" i="7" s="1"/>
  <c r="K73" i="7"/>
  <c r="Q73" i="7" s="1"/>
  <c r="L73" i="7"/>
  <c r="M73" i="7"/>
  <c r="N73" i="7"/>
  <c r="O73" i="7"/>
  <c r="R73" i="7"/>
  <c r="S73" i="7"/>
  <c r="T73" i="7"/>
  <c r="B74" i="7"/>
  <c r="E74" i="7" s="1"/>
  <c r="C74" i="7"/>
  <c r="F74" i="7"/>
  <c r="G74" i="7"/>
  <c r="H74" i="7"/>
  <c r="I74" i="7"/>
  <c r="S74" i="7" s="1"/>
  <c r="J74" i="7"/>
  <c r="P74" i="7" s="1"/>
  <c r="T74" i="7" s="1"/>
  <c r="K74" i="7"/>
  <c r="L74" i="7"/>
  <c r="M74" i="7"/>
  <c r="N74" i="7"/>
  <c r="O74" i="7"/>
  <c r="R74" i="7"/>
  <c r="A78" i="7"/>
  <c r="B81" i="7"/>
  <c r="C81" i="7"/>
  <c r="D81" i="7"/>
  <c r="F81" i="7"/>
  <c r="G81" i="7"/>
  <c r="H81" i="7"/>
  <c r="I81" i="7"/>
  <c r="J81" i="7"/>
  <c r="K81" i="7"/>
  <c r="L81" i="7"/>
  <c r="M81" i="7"/>
  <c r="V81" i="7"/>
  <c r="W81" i="7"/>
  <c r="E82" i="7"/>
  <c r="E83" i="7"/>
  <c r="E84" i="7"/>
  <c r="E81" i="7" s="1"/>
  <c r="E85" i="7"/>
  <c r="E86" i="7"/>
  <c r="T86" i="7" s="1"/>
  <c r="P86" i="7"/>
  <c r="Q86" i="7"/>
  <c r="R86" i="7"/>
  <c r="S86" i="7"/>
  <c r="B87" i="7"/>
  <c r="C87" i="7"/>
  <c r="C115" i="7" s="1"/>
  <c r="D87" i="7"/>
  <c r="D115" i="7" s="1"/>
  <c r="F87" i="7"/>
  <c r="F115" i="7" s="1"/>
  <c r="G87" i="7"/>
  <c r="H87" i="7"/>
  <c r="I87" i="7"/>
  <c r="J87" i="7"/>
  <c r="K87" i="7"/>
  <c r="K115" i="7" s="1"/>
  <c r="L87" i="7"/>
  <c r="L115" i="7" s="1"/>
  <c r="R115" i="7" s="1"/>
  <c r="M87" i="7"/>
  <c r="M115" i="7" s="1"/>
  <c r="S115" i="7" s="1"/>
  <c r="N87" i="7"/>
  <c r="N114" i="7" s="1"/>
  <c r="O87" i="7"/>
  <c r="V87" i="7"/>
  <c r="V114" i="7" s="1"/>
  <c r="W87" i="7"/>
  <c r="E88" i="7"/>
  <c r="P88" i="7"/>
  <c r="P87" i="7" s="1"/>
  <c r="Q88" i="7"/>
  <c r="R88" i="7"/>
  <c r="R87" i="7" s="1"/>
  <c r="S88" i="7"/>
  <c r="T88" i="7"/>
  <c r="U88" i="7"/>
  <c r="E89" i="7"/>
  <c r="P89" i="7"/>
  <c r="Q89" i="7"/>
  <c r="Q87" i="7" s="1"/>
  <c r="R89" i="7"/>
  <c r="S89" i="7"/>
  <c r="S87" i="7" s="1"/>
  <c r="T89" i="7"/>
  <c r="U89" i="7"/>
  <c r="E90" i="7"/>
  <c r="T87" i="7" s="1"/>
  <c r="P90" i="7"/>
  <c r="Q90" i="7"/>
  <c r="R90" i="7"/>
  <c r="S90" i="7"/>
  <c r="E91" i="7"/>
  <c r="T91" i="7" s="1"/>
  <c r="P91" i="7"/>
  <c r="Q91" i="7"/>
  <c r="R91" i="7"/>
  <c r="S91" i="7"/>
  <c r="U91" i="7"/>
  <c r="E92" i="7"/>
  <c r="T92" i="7" s="1"/>
  <c r="P92" i="7"/>
  <c r="Q92" i="7"/>
  <c r="R92" i="7"/>
  <c r="S92" i="7"/>
  <c r="E93" i="7"/>
  <c r="T93" i="7" s="1"/>
  <c r="P93" i="7"/>
  <c r="Q93" i="7"/>
  <c r="R93" i="7"/>
  <c r="S93" i="7"/>
  <c r="E94" i="7"/>
  <c r="P94" i="7"/>
  <c r="T94" i="7" s="1"/>
  <c r="Q94" i="7"/>
  <c r="U94" i="7" s="1"/>
  <c r="R94" i="7"/>
  <c r="S94" i="7"/>
  <c r="E95" i="7"/>
  <c r="U95" i="7" s="1"/>
  <c r="P95" i="7"/>
  <c r="Q95" i="7"/>
  <c r="R95" i="7"/>
  <c r="S95" i="7"/>
  <c r="T95" i="7"/>
  <c r="E96" i="7"/>
  <c r="P96" i="7"/>
  <c r="Q96" i="7"/>
  <c r="R96" i="7"/>
  <c r="S96" i="7"/>
  <c r="T96" i="7"/>
  <c r="U96" i="7"/>
  <c r="B97" i="7"/>
  <c r="C97" i="7"/>
  <c r="D97" i="7"/>
  <c r="D114" i="7" s="1"/>
  <c r="F97" i="7"/>
  <c r="F114" i="7" s="1"/>
  <c r="G97" i="7"/>
  <c r="H97" i="7"/>
  <c r="I97" i="7"/>
  <c r="I114" i="7" s="1"/>
  <c r="J97" i="7"/>
  <c r="K97" i="7"/>
  <c r="L97" i="7"/>
  <c r="L114" i="7" s="1"/>
  <c r="R114" i="7" s="1"/>
  <c r="M97" i="7"/>
  <c r="R97" i="7"/>
  <c r="S97" i="7"/>
  <c r="V97" i="7"/>
  <c r="W97" i="7"/>
  <c r="E98" i="7"/>
  <c r="E97" i="7" s="1"/>
  <c r="R98" i="7"/>
  <c r="S98" i="7"/>
  <c r="T98" i="7"/>
  <c r="U98" i="7"/>
  <c r="E99" i="7"/>
  <c r="T99" i="7" s="1"/>
  <c r="R99" i="7"/>
  <c r="S99" i="7"/>
  <c r="E100" i="7"/>
  <c r="U100" i="7" s="1"/>
  <c r="R100" i="7"/>
  <c r="S100" i="7"/>
  <c r="T100" i="7"/>
  <c r="E101" i="7"/>
  <c r="R101" i="7"/>
  <c r="S101" i="7"/>
  <c r="T101" i="7"/>
  <c r="U101" i="7"/>
  <c r="E102" i="7"/>
  <c r="T102" i="7" s="1"/>
  <c r="R102" i="7"/>
  <c r="S102" i="7"/>
  <c r="E103" i="7"/>
  <c r="R103" i="7"/>
  <c r="S103" i="7"/>
  <c r="T103" i="7"/>
  <c r="U103" i="7"/>
  <c r="E104" i="7"/>
  <c r="R104" i="7"/>
  <c r="S104" i="7"/>
  <c r="T104" i="7"/>
  <c r="U104" i="7"/>
  <c r="E105" i="7"/>
  <c r="T105" i="7" s="1"/>
  <c r="R105" i="7"/>
  <c r="S105" i="7"/>
  <c r="E106" i="7"/>
  <c r="R106" i="7"/>
  <c r="S106" i="7"/>
  <c r="T106" i="7"/>
  <c r="U106" i="7"/>
  <c r="E107" i="7"/>
  <c r="T107" i="7" s="1"/>
  <c r="R107" i="7"/>
  <c r="S107" i="7"/>
  <c r="E108" i="7"/>
  <c r="U108" i="7" s="1"/>
  <c r="R108" i="7"/>
  <c r="S108" i="7"/>
  <c r="T108" i="7"/>
  <c r="E109" i="7"/>
  <c r="R109" i="7"/>
  <c r="S109" i="7"/>
  <c r="T109" i="7"/>
  <c r="U109" i="7"/>
  <c r="E110" i="7"/>
  <c r="U110" i="7" s="1"/>
  <c r="R110" i="7"/>
  <c r="S110" i="7"/>
  <c r="E111" i="7"/>
  <c r="R111" i="7"/>
  <c r="S111" i="7"/>
  <c r="T111" i="7"/>
  <c r="U111" i="7"/>
  <c r="E112" i="7"/>
  <c r="R112" i="7"/>
  <c r="S112" i="7"/>
  <c r="T112" i="7"/>
  <c r="U112" i="7"/>
  <c r="R113" i="7"/>
  <c r="S113" i="7"/>
  <c r="T113" i="7"/>
  <c r="U113" i="7"/>
  <c r="B114" i="7"/>
  <c r="G114" i="7"/>
  <c r="H114" i="7"/>
  <c r="J114" i="7"/>
  <c r="M114" i="7"/>
  <c r="S114" i="7" s="1"/>
  <c r="O114" i="7"/>
  <c r="W114" i="7"/>
  <c r="B115" i="7"/>
  <c r="G115" i="7"/>
  <c r="H115" i="7"/>
  <c r="I115" i="7"/>
  <c r="J115" i="7"/>
  <c r="O115" i="7"/>
  <c r="W115" i="7"/>
  <c r="U16" i="7" l="1"/>
  <c r="T97" i="7"/>
  <c r="U97" i="7"/>
  <c r="U34" i="7"/>
  <c r="T34" i="7"/>
  <c r="Q114" i="7"/>
  <c r="Q115" i="7"/>
  <c r="P115" i="7"/>
  <c r="P114" i="7"/>
  <c r="T31" i="7"/>
  <c r="U31" i="7"/>
  <c r="T16" i="7"/>
  <c r="T41" i="7"/>
  <c r="P68" i="7"/>
  <c r="Q16" i="7"/>
  <c r="V115" i="7"/>
  <c r="N115" i="7"/>
  <c r="U107" i="7"/>
  <c r="U99" i="7"/>
  <c r="U92" i="7"/>
  <c r="U66" i="7"/>
  <c r="U54" i="7"/>
  <c r="U50" i="7"/>
  <c r="U41" i="7"/>
  <c r="U37" i="7"/>
  <c r="T36" i="7"/>
  <c r="U27" i="7"/>
  <c r="U22" i="7"/>
  <c r="U9" i="7"/>
  <c r="U93" i="7"/>
  <c r="U86" i="7"/>
  <c r="U72" i="7"/>
  <c r="U56" i="7"/>
  <c r="T54" i="7"/>
  <c r="U51" i="7"/>
  <c r="U43" i="7"/>
  <c r="U38" i="7"/>
  <c r="U33" i="7"/>
  <c r="U28" i="7"/>
  <c r="U23" i="7"/>
  <c r="U10" i="7"/>
  <c r="T9" i="7"/>
  <c r="Q74" i="7"/>
  <c r="K114" i="7"/>
  <c r="C114" i="7"/>
  <c r="U102" i="7"/>
  <c r="T110" i="7"/>
  <c r="U105" i="7"/>
  <c r="T72" i="7"/>
  <c r="U68" i="7"/>
  <c r="T10" i="7"/>
  <c r="T90" i="7"/>
  <c r="Q60" i="7"/>
  <c r="U74" i="7"/>
  <c r="T68" i="7"/>
  <c r="E87" i="7"/>
  <c r="E115" i="7" s="1"/>
  <c r="U87" i="7"/>
  <c r="U90" i="7"/>
  <c r="T67" i="7"/>
  <c r="E9" i="6"/>
  <c r="P9" i="6"/>
  <c r="Q9" i="6"/>
  <c r="R9" i="6"/>
  <c r="S9" i="6"/>
  <c r="T9" i="6"/>
  <c r="E10" i="6"/>
  <c r="T74" i="6" s="1"/>
  <c r="P10" i="6"/>
  <c r="Q10" i="6"/>
  <c r="R10" i="6"/>
  <c r="S10" i="6"/>
  <c r="U10" i="6"/>
  <c r="E11" i="6"/>
  <c r="T11" i="6" s="1"/>
  <c r="P11" i="6"/>
  <c r="Q11" i="6"/>
  <c r="U11" i="6" s="1"/>
  <c r="R11" i="6"/>
  <c r="S11" i="6"/>
  <c r="E12" i="6"/>
  <c r="T12" i="6" s="1"/>
  <c r="P12" i="6"/>
  <c r="Q12" i="6"/>
  <c r="R12" i="6"/>
  <c r="S12" i="6"/>
  <c r="E13" i="6"/>
  <c r="P13" i="6"/>
  <c r="T13" i="6" s="1"/>
  <c r="Q13" i="6"/>
  <c r="R13" i="6"/>
  <c r="S13" i="6"/>
  <c r="U13" i="6"/>
  <c r="E14" i="6"/>
  <c r="P14" i="6"/>
  <c r="Q14" i="6"/>
  <c r="U14" i="6" s="1"/>
  <c r="R14" i="6"/>
  <c r="S14" i="6"/>
  <c r="T14" i="6"/>
  <c r="E15" i="6"/>
  <c r="P15" i="6"/>
  <c r="Q15" i="6"/>
  <c r="R15" i="6"/>
  <c r="S15" i="6"/>
  <c r="T15" i="6"/>
  <c r="U15" i="6"/>
  <c r="B16" i="6"/>
  <c r="E16" i="6" s="1"/>
  <c r="C16" i="6"/>
  <c r="F16" i="6"/>
  <c r="G16" i="6"/>
  <c r="H16" i="6"/>
  <c r="I16" i="6"/>
  <c r="S16" i="6" s="1"/>
  <c r="J16" i="6"/>
  <c r="P16" i="6" s="1"/>
  <c r="K16" i="6"/>
  <c r="L16" i="6"/>
  <c r="M16" i="6"/>
  <c r="N16" i="6"/>
  <c r="O16" i="6"/>
  <c r="Q16" i="6" s="1"/>
  <c r="R16" i="6"/>
  <c r="E18" i="6"/>
  <c r="P18" i="6"/>
  <c r="T18" i="6" s="1"/>
  <c r="Q18" i="6"/>
  <c r="R18" i="6"/>
  <c r="S18" i="6"/>
  <c r="U18" i="6"/>
  <c r="E19" i="6"/>
  <c r="P19" i="6"/>
  <c r="Q19" i="6"/>
  <c r="R19" i="6"/>
  <c r="S19" i="6"/>
  <c r="T19" i="6"/>
  <c r="U19" i="6"/>
  <c r="E20" i="6"/>
  <c r="P20" i="6"/>
  <c r="Q20" i="6"/>
  <c r="R20" i="6"/>
  <c r="S20" i="6"/>
  <c r="T20" i="6"/>
  <c r="U20" i="6"/>
  <c r="E21" i="6"/>
  <c r="T21" i="6" s="1"/>
  <c r="P21" i="6"/>
  <c r="Q21" i="6"/>
  <c r="R21" i="6"/>
  <c r="S21" i="6"/>
  <c r="U21" i="6"/>
  <c r="E22" i="6"/>
  <c r="U22" i="6" s="1"/>
  <c r="P22" i="6"/>
  <c r="Q22" i="6"/>
  <c r="R22" i="6"/>
  <c r="S22" i="6"/>
  <c r="T22" i="6"/>
  <c r="E23" i="6"/>
  <c r="T23" i="6" s="1"/>
  <c r="P23" i="6"/>
  <c r="Q23" i="6"/>
  <c r="R23" i="6"/>
  <c r="S23" i="6"/>
  <c r="U23" i="6"/>
  <c r="E24" i="6"/>
  <c r="T24" i="6" s="1"/>
  <c r="P24" i="6"/>
  <c r="Q24" i="6"/>
  <c r="R24" i="6"/>
  <c r="S24" i="6"/>
  <c r="U24" i="6"/>
  <c r="B25" i="6"/>
  <c r="E25" i="6" s="1"/>
  <c r="C25" i="6"/>
  <c r="F25" i="6"/>
  <c r="G25" i="6"/>
  <c r="H25" i="6"/>
  <c r="R25" i="6" s="1"/>
  <c r="I25" i="6"/>
  <c r="J25" i="6"/>
  <c r="K25" i="6"/>
  <c r="Q25" i="6" s="1"/>
  <c r="L25" i="6"/>
  <c r="M25" i="6"/>
  <c r="N25" i="6"/>
  <c r="P25" i="6" s="1"/>
  <c r="O25" i="6"/>
  <c r="S25" i="6"/>
  <c r="E27" i="6"/>
  <c r="U27" i="6" s="1"/>
  <c r="P27" i="6"/>
  <c r="Q27" i="6"/>
  <c r="R27" i="6"/>
  <c r="S27" i="6"/>
  <c r="T27" i="6"/>
  <c r="E28" i="6"/>
  <c r="T28" i="6" s="1"/>
  <c r="P28" i="6"/>
  <c r="Q28" i="6"/>
  <c r="R28" i="6"/>
  <c r="S28" i="6"/>
  <c r="U28" i="6"/>
  <c r="E29" i="6"/>
  <c r="T29" i="6" s="1"/>
  <c r="P29" i="6"/>
  <c r="Q29" i="6"/>
  <c r="U29" i="6" s="1"/>
  <c r="R29" i="6"/>
  <c r="S29" i="6"/>
  <c r="E30" i="6"/>
  <c r="T30" i="6" s="1"/>
  <c r="P30" i="6"/>
  <c r="Q30" i="6"/>
  <c r="R30" i="6"/>
  <c r="S30" i="6"/>
  <c r="B31" i="6"/>
  <c r="E31" i="6" s="1"/>
  <c r="C31" i="6"/>
  <c r="F31" i="6"/>
  <c r="G31" i="6"/>
  <c r="H31" i="6"/>
  <c r="R31" i="6" s="1"/>
  <c r="I31" i="6"/>
  <c r="S31" i="6" s="1"/>
  <c r="J31" i="6"/>
  <c r="K31" i="6"/>
  <c r="L31" i="6"/>
  <c r="P31" i="6" s="1"/>
  <c r="M31" i="6"/>
  <c r="N31" i="6"/>
  <c r="O31" i="6"/>
  <c r="Q31" i="6" s="1"/>
  <c r="E33" i="6"/>
  <c r="U33" i="6" s="1"/>
  <c r="P33" i="6"/>
  <c r="Q33" i="6"/>
  <c r="R33" i="6"/>
  <c r="S33" i="6"/>
  <c r="B34" i="6"/>
  <c r="C34" i="6"/>
  <c r="E34" i="6" s="1"/>
  <c r="F34" i="6"/>
  <c r="G34" i="6"/>
  <c r="H34" i="6"/>
  <c r="I34" i="6"/>
  <c r="S34" i="6" s="1"/>
  <c r="J34" i="6"/>
  <c r="P34" i="6" s="1"/>
  <c r="K34" i="6"/>
  <c r="L34" i="6"/>
  <c r="M34" i="6"/>
  <c r="Q34" i="6" s="1"/>
  <c r="N34" i="6"/>
  <c r="O34" i="6"/>
  <c r="R34" i="6"/>
  <c r="E36" i="6"/>
  <c r="T36" i="6" s="1"/>
  <c r="P36" i="6"/>
  <c r="Q36" i="6"/>
  <c r="R36" i="6"/>
  <c r="S36" i="6"/>
  <c r="U36" i="6"/>
  <c r="E37" i="6"/>
  <c r="U37" i="6" s="1"/>
  <c r="P37" i="6"/>
  <c r="Q37" i="6"/>
  <c r="R37" i="6"/>
  <c r="S37" i="6"/>
  <c r="T37" i="6"/>
  <c r="E38" i="6"/>
  <c r="T38" i="6" s="1"/>
  <c r="P38" i="6"/>
  <c r="Q38" i="6"/>
  <c r="R38" i="6"/>
  <c r="S38" i="6"/>
  <c r="E39" i="6"/>
  <c r="P39" i="6"/>
  <c r="T39" i="6" s="1"/>
  <c r="Q39" i="6"/>
  <c r="U39" i="6" s="1"/>
  <c r="R39" i="6"/>
  <c r="S39" i="6"/>
  <c r="E40" i="6"/>
  <c r="T40" i="6" s="1"/>
  <c r="P40" i="6"/>
  <c r="Q40" i="6"/>
  <c r="R40" i="6"/>
  <c r="S40" i="6"/>
  <c r="B41" i="6"/>
  <c r="E41" i="6" s="1"/>
  <c r="C41" i="6"/>
  <c r="F41" i="6"/>
  <c r="G41" i="6"/>
  <c r="H41" i="6"/>
  <c r="R41" i="6" s="1"/>
  <c r="I41" i="6"/>
  <c r="S41" i="6" s="1"/>
  <c r="J41" i="6"/>
  <c r="K41" i="6"/>
  <c r="L41" i="6"/>
  <c r="P41" i="6" s="1"/>
  <c r="T41" i="6" s="1"/>
  <c r="M41" i="6"/>
  <c r="N41" i="6"/>
  <c r="O41" i="6"/>
  <c r="Q41" i="6" s="1"/>
  <c r="E43" i="6"/>
  <c r="T43" i="6" s="1"/>
  <c r="P43" i="6"/>
  <c r="Q43" i="6"/>
  <c r="R43" i="6"/>
  <c r="S43" i="6"/>
  <c r="E44" i="6"/>
  <c r="P44" i="6"/>
  <c r="T44" i="6" s="1"/>
  <c r="Q44" i="6"/>
  <c r="U44" i="6" s="1"/>
  <c r="R44" i="6"/>
  <c r="S44" i="6"/>
  <c r="E45" i="6"/>
  <c r="T45" i="6" s="1"/>
  <c r="P45" i="6"/>
  <c r="Q45" i="6"/>
  <c r="R45" i="6"/>
  <c r="S45" i="6"/>
  <c r="E46" i="6"/>
  <c r="P46" i="6"/>
  <c r="Q46" i="6"/>
  <c r="R46" i="6"/>
  <c r="S46" i="6"/>
  <c r="T46" i="6"/>
  <c r="U46" i="6"/>
  <c r="E47" i="6"/>
  <c r="P47" i="6"/>
  <c r="Q47" i="6"/>
  <c r="R47" i="6"/>
  <c r="S47" i="6"/>
  <c r="T47" i="6"/>
  <c r="U47" i="6"/>
  <c r="E48" i="6"/>
  <c r="P48" i="6"/>
  <c r="Q48" i="6"/>
  <c r="R48" i="6"/>
  <c r="S48" i="6"/>
  <c r="T48" i="6"/>
  <c r="U48" i="6"/>
  <c r="E49" i="6"/>
  <c r="T49" i="6" s="1"/>
  <c r="P49" i="6"/>
  <c r="Q49" i="6"/>
  <c r="R49" i="6"/>
  <c r="S49" i="6"/>
  <c r="U49" i="6"/>
  <c r="E50" i="6"/>
  <c r="U50" i="6" s="1"/>
  <c r="P50" i="6"/>
  <c r="Q50" i="6"/>
  <c r="R50" i="6"/>
  <c r="S50" i="6"/>
  <c r="T50" i="6"/>
  <c r="E51" i="6"/>
  <c r="U51" i="6" s="1"/>
  <c r="P51" i="6"/>
  <c r="Q51" i="6"/>
  <c r="R51" i="6"/>
  <c r="S51" i="6"/>
  <c r="E52" i="6"/>
  <c r="P52" i="6"/>
  <c r="T52" i="6" s="1"/>
  <c r="Q52" i="6"/>
  <c r="U52" i="6" s="1"/>
  <c r="R52" i="6"/>
  <c r="S52" i="6"/>
  <c r="E53" i="6"/>
  <c r="T53" i="6" s="1"/>
  <c r="P53" i="6"/>
  <c r="Q53" i="6"/>
  <c r="R53" i="6"/>
  <c r="S53" i="6"/>
  <c r="B54" i="6"/>
  <c r="E54" i="6" s="1"/>
  <c r="C54" i="6"/>
  <c r="F54" i="6"/>
  <c r="G54" i="6"/>
  <c r="H54" i="6"/>
  <c r="R54" i="6" s="1"/>
  <c r="I54" i="6"/>
  <c r="S54" i="6" s="1"/>
  <c r="J54" i="6"/>
  <c r="K54" i="6"/>
  <c r="L54" i="6"/>
  <c r="P54" i="6" s="1"/>
  <c r="T54" i="6" s="1"/>
  <c r="M54" i="6"/>
  <c r="N54" i="6"/>
  <c r="O54" i="6"/>
  <c r="Q54" i="6" s="1"/>
  <c r="E56" i="6"/>
  <c r="U56" i="6" s="1"/>
  <c r="P56" i="6"/>
  <c r="Q56" i="6"/>
  <c r="R56" i="6"/>
  <c r="S56" i="6"/>
  <c r="E57" i="6"/>
  <c r="T57" i="6" s="1"/>
  <c r="P57" i="6"/>
  <c r="Q57" i="6"/>
  <c r="R57" i="6"/>
  <c r="S57" i="6"/>
  <c r="U57" i="6"/>
  <c r="E58" i="6"/>
  <c r="T58" i="6" s="1"/>
  <c r="P58" i="6"/>
  <c r="Q58" i="6"/>
  <c r="R58" i="6"/>
  <c r="S58" i="6"/>
  <c r="E59" i="6"/>
  <c r="P59" i="6"/>
  <c r="Q59" i="6"/>
  <c r="R59" i="6"/>
  <c r="S59" i="6"/>
  <c r="T59" i="6"/>
  <c r="U59" i="6"/>
  <c r="B60" i="6"/>
  <c r="C60" i="6"/>
  <c r="E60" i="6"/>
  <c r="T60" i="6" s="1"/>
  <c r="H60" i="6"/>
  <c r="I60" i="6"/>
  <c r="S60" i="6" s="1"/>
  <c r="J60" i="6"/>
  <c r="P60" i="6" s="1"/>
  <c r="K60" i="6"/>
  <c r="L60" i="6"/>
  <c r="M60" i="6"/>
  <c r="N60" i="6"/>
  <c r="O60" i="6"/>
  <c r="Q60" i="6"/>
  <c r="R60" i="6"/>
  <c r="E62" i="6"/>
  <c r="P62" i="6"/>
  <c r="Q62" i="6"/>
  <c r="R62" i="6"/>
  <c r="S62" i="6"/>
  <c r="T62" i="6"/>
  <c r="U62" i="6"/>
  <c r="E63" i="6"/>
  <c r="P63" i="6"/>
  <c r="Q63" i="6"/>
  <c r="R63" i="6"/>
  <c r="S63" i="6"/>
  <c r="T63" i="6"/>
  <c r="U63" i="6"/>
  <c r="E64" i="6"/>
  <c r="P64" i="6"/>
  <c r="Q64" i="6"/>
  <c r="R64" i="6"/>
  <c r="S64" i="6"/>
  <c r="T64" i="6"/>
  <c r="U64" i="6"/>
  <c r="E65" i="6"/>
  <c r="T65" i="6" s="1"/>
  <c r="P65" i="6"/>
  <c r="Q65" i="6"/>
  <c r="R65" i="6"/>
  <c r="S65" i="6"/>
  <c r="U65" i="6"/>
  <c r="E66" i="6"/>
  <c r="U66" i="6" s="1"/>
  <c r="P66" i="6"/>
  <c r="Q66" i="6"/>
  <c r="R66" i="6"/>
  <c r="S66" i="6"/>
  <c r="T66" i="6"/>
  <c r="B67" i="6"/>
  <c r="E67" i="6" s="1"/>
  <c r="C67" i="6"/>
  <c r="F67" i="6"/>
  <c r="G67" i="6"/>
  <c r="H67" i="6"/>
  <c r="R67" i="6" s="1"/>
  <c r="I67" i="6"/>
  <c r="Q67" i="6" s="1"/>
  <c r="U67" i="6" s="1"/>
  <c r="J67" i="6"/>
  <c r="K67" i="6"/>
  <c r="L67" i="6"/>
  <c r="P67" i="6" s="1"/>
  <c r="T67" i="6" s="1"/>
  <c r="M67" i="6"/>
  <c r="N67" i="6"/>
  <c r="O67" i="6"/>
  <c r="S67" i="6"/>
  <c r="B68" i="6"/>
  <c r="E68" i="6" s="1"/>
  <c r="C68" i="6"/>
  <c r="F68" i="6"/>
  <c r="G68" i="6"/>
  <c r="H68" i="6"/>
  <c r="R68" i="6" s="1"/>
  <c r="I68" i="6"/>
  <c r="S68" i="6" s="1"/>
  <c r="J68" i="6"/>
  <c r="K68" i="6"/>
  <c r="L68" i="6"/>
  <c r="M68" i="6"/>
  <c r="N68" i="6"/>
  <c r="O68" i="6"/>
  <c r="P68" i="6"/>
  <c r="Q68" i="6"/>
  <c r="E70" i="6"/>
  <c r="U73" i="6" s="1"/>
  <c r="P70" i="6"/>
  <c r="Q70" i="6"/>
  <c r="U72" i="6" s="1"/>
  <c r="R70" i="6"/>
  <c r="S70" i="6"/>
  <c r="E71" i="6"/>
  <c r="P71" i="6"/>
  <c r="T71" i="6" s="1"/>
  <c r="Q71" i="6"/>
  <c r="R71" i="6"/>
  <c r="S71" i="6"/>
  <c r="U71" i="6"/>
  <c r="B72" i="6"/>
  <c r="C72" i="6"/>
  <c r="E72" i="6"/>
  <c r="F72" i="6"/>
  <c r="G72" i="6"/>
  <c r="H72" i="6"/>
  <c r="R72" i="6" s="1"/>
  <c r="I72" i="6"/>
  <c r="S72" i="6" s="1"/>
  <c r="J72" i="6"/>
  <c r="K72" i="6"/>
  <c r="L72" i="6"/>
  <c r="M72" i="6"/>
  <c r="Q72" i="6" s="1"/>
  <c r="N72" i="6"/>
  <c r="O72" i="6"/>
  <c r="P72" i="6"/>
  <c r="B73" i="6"/>
  <c r="C73" i="6"/>
  <c r="E73" i="6" s="1"/>
  <c r="F73" i="6"/>
  <c r="G73" i="6"/>
  <c r="H73" i="6"/>
  <c r="I73" i="6"/>
  <c r="J73" i="6"/>
  <c r="P73" i="6" s="1"/>
  <c r="K73" i="6"/>
  <c r="Q73" i="6" s="1"/>
  <c r="L73" i="6"/>
  <c r="M73" i="6"/>
  <c r="N73" i="6"/>
  <c r="O73" i="6"/>
  <c r="R73" i="6"/>
  <c r="S73" i="6"/>
  <c r="T73" i="6"/>
  <c r="B74" i="6"/>
  <c r="E74" i="6" s="1"/>
  <c r="C74" i="6"/>
  <c r="F74" i="6"/>
  <c r="G74" i="6"/>
  <c r="H74" i="6"/>
  <c r="I74" i="6"/>
  <c r="S74" i="6" s="1"/>
  <c r="J74" i="6"/>
  <c r="P74" i="6" s="1"/>
  <c r="K74" i="6"/>
  <c r="L74" i="6"/>
  <c r="M74" i="6"/>
  <c r="N74" i="6"/>
  <c r="O74" i="6"/>
  <c r="R74" i="6"/>
  <c r="A78" i="6"/>
  <c r="B81" i="6"/>
  <c r="C81" i="6"/>
  <c r="D81" i="6"/>
  <c r="F81" i="6"/>
  <c r="G81" i="6"/>
  <c r="H81" i="6"/>
  <c r="I81" i="6"/>
  <c r="J81" i="6"/>
  <c r="K81" i="6"/>
  <c r="L81" i="6"/>
  <c r="M81" i="6"/>
  <c r="V81" i="6"/>
  <c r="W81" i="6"/>
  <c r="E82" i="6"/>
  <c r="E83" i="6"/>
  <c r="E84" i="6"/>
  <c r="E81" i="6" s="1"/>
  <c r="E85" i="6"/>
  <c r="E86" i="6"/>
  <c r="U86" i="6" s="1"/>
  <c r="P86" i="6"/>
  <c r="Q86" i="6"/>
  <c r="R86" i="6"/>
  <c r="S86" i="6"/>
  <c r="B87" i="6"/>
  <c r="C87" i="6"/>
  <c r="C114" i="6" s="1"/>
  <c r="D87" i="6"/>
  <c r="D115" i="6" s="1"/>
  <c r="F87" i="6"/>
  <c r="G87" i="6"/>
  <c r="H87" i="6"/>
  <c r="I87" i="6"/>
  <c r="I115" i="6" s="1"/>
  <c r="J87" i="6"/>
  <c r="K87" i="6"/>
  <c r="K114" i="6" s="1"/>
  <c r="L87" i="6"/>
  <c r="L115" i="6" s="1"/>
  <c r="R115" i="6" s="1"/>
  <c r="M87" i="6"/>
  <c r="N87" i="6"/>
  <c r="O87" i="6"/>
  <c r="V87" i="6"/>
  <c r="W87" i="6"/>
  <c r="E88" i="6"/>
  <c r="P88" i="6"/>
  <c r="P87" i="6" s="1"/>
  <c r="Q88" i="6"/>
  <c r="R88" i="6"/>
  <c r="R87" i="6" s="1"/>
  <c r="S88" i="6"/>
  <c r="T88" i="6"/>
  <c r="U88" i="6"/>
  <c r="E89" i="6"/>
  <c r="P89" i="6"/>
  <c r="Q89" i="6"/>
  <c r="U89" i="6" s="1"/>
  <c r="R89" i="6"/>
  <c r="S89" i="6"/>
  <c r="S87" i="6" s="1"/>
  <c r="T89" i="6"/>
  <c r="E90" i="6"/>
  <c r="P90" i="6"/>
  <c r="Q90" i="6"/>
  <c r="R90" i="6"/>
  <c r="S90" i="6"/>
  <c r="T90" i="6"/>
  <c r="U90" i="6"/>
  <c r="E91" i="6"/>
  <c r="T87" i="6" s="1"/>
  <c r="P91" i="6"/>
  <c r="Q91" i="6"/>
  <c r="R91" i="6"/>
  <c r="S91" i="6"/>
  <c r="U91" i="6"/>
  <c r="E92" i="6"/>
  <c r="U92" i="6" s="1"/>
  <c r="P92" i="6"/>
  <c r="Q92" i="6"/>
  <c r="R92" i="6"/>
  <c r="S92" i="6"/>
  <c r="T92" i="6"/>
  <c r="E93" i="6"/>
  <c r="U93" i="6" s="1"/>
  <c r="P93" i="6"/>
  <c r="Q93" i="6"/>
  <c r="R93" i="6"/>
  <c r="S93" i="6"/>
  <c r="E94" i="6"/>
  <c r="P94" i="6"/>
  <c r="T94" i="6" s="1"/>
  <c r="Q94" i="6"/>
  <c r="U94" i="6" s="1"/>
  <c r="R94" i="6"/>
  <c r="S94" i="6"/>
  <c r="E95" i="6"/>
  <c r="T95" i="6" s="1"/>
  <c r="P95" i="6"/>
  <c r="Q95" i="6"/>
  <c r="R95" i="6"/>
  <c r="S95" i="6"/>
  <c r="E96" i="6"/>
  <c r="P96" i="6"/>
  <c r="T96" i="6" s="1"/>
  <c r="Q96" i="6"/>
  <c r="R96" i="6"/>
  <c r="S96" i="6"/>
  <c r="U96" i="6"/>
  <c r="B97" i="6"/>
  <c r="C97" i="6"/>
  <c r="D97" i="6"/>
  <c r="D114" i="6" s="1"/>
  <c r="F97" i="6"/>
  <c r="F114" i="6" s="1"/>
  <c r="G97" i="6"/>
  <c r="H97" i="6"/>
  <c r="H114" i="6" s="1"/>
  <c r="I97" i="6"/>
  <c r="J97" i="6"/>
  <c r="K97" i="6"/>
  <c r="L97" i="6"/>
  <c r="L114" i="6" s="1"/>
  <c r="R114" i="6" s="1"/>
  <c r="M97" i="6"/>
  <c r="R97" i="6"/>
  <c r="S97" i="6"/>
  <c r="V97" i="6"/>
  <c r="W97" i="6"/>
  <c r="E98" i="6"/>
  <c r="T98" i="6" s="1"/>
  <c r="R98" i="6"/>
  <c r="S98" i="6"/>
  <c r="E99" i="6"/>
  <c r="U99" i="6" s="1"/>
  <c r="R99" i="6"/>
  <c r="S99" i="6"/>
  <c r="T99" i="6"/>
  <c r="E100" i="6"/>
  <c r="T100" i="6" s="1"/>
  <c r="R100" i="6"/>
  <c r="S100" i="6"/>
  <c r="E101" i="6"/>
  <c r="R101" i="6"/>
  <c r="S101" i="6"/>
  <c r="T101" i="6"/>
  <c r="U101" i="6"/>
  <c r="E102" i="6"/>
  <c r="T102" i="6" s="1"/>
  <c r="R102" i="6"/>
  <c r="S102" i="6"/>
  <c r="U102" i="6"/>
  <c r="E103" i="6"/>
  <c r="R103" i="6"/>
  <c r="S103" i="6"/>
  <c r="T103" i="6"/>
  <c r="U103" i="6"/>
  <c r="E104" i="6"/>
  <c r="T104" i="6" s="1"/>
  <c r="R104" i="6"/>
  <c r="S104" i="6"/>
  <c r="U104" i="6"/>
  <c r="E105" i="6"/>
  <c r="T105" i="6" s="1"/>
  <c r="R105" i="6"/>
  <c r="S105" i="6"/>
  <c r="E106" i="6"/>
  <c r="T106" i="6" s="1"/>
  <c r="R106" i="6"/>
  <c r="S106" i="6"/>
  <c r="E107" i="6"/>
  <c r="U107" i="6" s="1"/>
  <c r="R107" i="6"/>
  <c r="S107" i="6"/>
  <c r="T107" i="6"/>
  <c r="E108" i="6"/>
  <c r="T108" i="6" s="1"/>
  <c r="R108" i="6"/>
  <c r="S108" i="6"/>
  <c r="E109" i="6"/>
  <c r="R109" i="6"/>
  <c r="S109" i="6"/>
  <c r="T109" i="6"/>
  <c r="U109" i="6"/>
  <c r="E110" i="6"/>
  <c r="T110" i="6" s="1"/>
  <c r="R110" i="6"/>
  <c r="S110" i="6"/>
  <c r="U110" i="6"/>
  <c r="E111" i="6"/>
  <c r="R111" i="6"/>
  <c r="S111" i="6"/>
  <c r="T111" i="6"/>
  <c r="U111" i="6"/>
  <c r="E112" i="6"/>
  <c r="T112" i="6" s="1"/>
  <c r="R112" i="6"/>
  <c r="S112" i="6"/>
  <c r="U112" i="6"/>
  <c r="R113" i="6"/>
  <c r="S113" i="6"/>
  <c r="T113" i="6"/>
  <c r="U113" i="6"/>
  <c r="B114" i="6"/>
  <c r="G114" i="6"/>
  <c r="J114" i="6"/>
  <c r="M114" i="6"/>
  <c r="S114" i="6" s="1"/>
  <c r="N114" i="6"/>
  <c r="O114" i="6"/>
  <c r="V114" i="6"/>
  <c r="W114" i="6"/>
  <c r="B115" i="6"/>
  <c r="F115" i="6"/>
  <c r="G115" i="6"/>
  <c r="H115" i="6"/>
  <c r="J115" i="6"/>
  <c r="M115" i="6"/>
  <c r="S115" i="6" s="1"/>
  <c r="N115" i="6"/>
  <c r="O115" i="6"/>
  <c r="V115" i="6"/>
  <c r="W115" i="6"/>
  <c r="U115" i="7" l="1"/>
  <c r="T115" i="7"/>
  <c r="E114" i="7"/>
  <c r="U34" i="6"/>
  <c r="T34" i="6"/>
  <c r="T31" i="6"/>
  <c r="U31" i="6"/>
  <c r="T25" i="6"/>
  <c r="U25" i="6"/>
  <c r="P115" i="6"/>
  <c r="P114" i="6"/>
  <c r="T16" i="6"/>
  <c r="E97" i="6"/>
  <c r="T91" i="6"/>
  <c r="U54" i="6"/>
  <c r="U41" i="6"/>
  <c r="U9" i="6"/>
  <c r="U43" i="6"/>
  <c r="U38" i="6"/>
  <c r="U105" i="6"/>
  <c r="T93" i="6"/>
  <c r="T86" i="6"/>
  <c r="T72" i="6"/>
  <c r="U68" i="6"/>
  <c r="T56" i="6"/>
  <c r="T51" i="6"/>
  <c r="T33" i="6"/>
  <c r="T10" i="6"/>
  <c r="K115" i="6"/>
  <c r="C115" i="6"/>
  <c r="I114" i="6"/>
  <c r="U108" i="6"/>
  <c r="U100" i="6"/>
  <c r="U95" i="6"/>
  <c r="U74" i="6"/>
  <c r="U70" i="6"/>
  <c r="T68" i="6"/>
  <c r="U60" i="6"/>
  <c r="U58" i="6"/>
  <c r="U53" i="6"/>
  <c r="U45" i="6"/>
  <c r="U40" i="6"/>
  <c r="U30" i="6"/>
  <c r="U16" i="6"/>
  <c r="U12" i="6"/>
  <c r="Q74" i="6"/>
  <c r="T70" i="6"/>
  <c r="Q87" i="6"/>
  <c r="U106" i="6"/>
  <c r="U98" i="6"/>
  <c r="U87" i="6"/>
  <c r="E87" i="6"/>
  <c r="E115" i="6" s="1"/>
  <c r="E9" i="5"/>
  <c r="P9" i="5"/>
  <c r="Q9" i="5"/>
  <c r="R9" i="5"/>
  <c r="S9" i="5"/>
  <c r="T9" i="5"/>
  <c r="U9" i="5"/>
  <c r="E10" i="5"/>
  <c r="P10" i="5"/>
  <c r="Q10" i="5"/>
  <c r="R10" i="5"/>
  <c r="S10" i="5"/>
  <c r="E11" i="5"/>
  <c r="T11" i="5" s="1"/>
  <c r="P11" i="5"/>
  <c r="Q11" i="5"/>
  <c r="R11" i="5"/>
  <c r="S11" i="5"/>
  <c r="E12" i="5"/>
  <c r="T12" i="5" s="1"/>
  <c r="P12" i="5"/>
  <c r="Q12" i="5"/>
  <c r="R12" i="5"/>
  <c r="S12" i="5"/>
  <c r="E13" i="5"/>
  <c r="P13" i="5"/>
  <c r="T13" i="5" s="1"/>
  <c r="Q13" i="5"/>
  <c r="U13" i="5" s="1"/>
  <c r="R13" i="5"/>
  <c r="S13" i="5"/>
  <c r="E14" i="5"/>
  <c r="P14" i="5"/>
  <c r="Q14" i="5"/>
  <c r="U14" i="5" s="1"/>
  <c r="R14" i="5"/>
  <c r="S14" i="5"/>
  <c r="T14" i="5"/>
  <c r="E15" i="5"/>
  <c r="U15" i="5" s="1"/>
  <c r="P15" i="5"/>
  <c r="Q15" i="5"/>
  <c r="R15" i="5"/>
  <c r="S15" i="5"/>
  <c r="T15" i="5"/>
  <c r="B16" i="5"/>
  <c r="E16" i="5" s="1"/>
  <c r="C16" i="5"/>
  <c r="F16" i="5"/>
  <c r="G16" i="5"/>
  <c r="H16" i="5"/>
  <c r="R16" i="5" s="1"/>
  <c r="I16" i="5"/>
  <c r="S16" i="5" s="1"/>
  <c r="J16" i="5"/>
  <c r="K16" i="5"/>
  <c r="L16" i="5"/>
  <c r="M16" i="5"/>
  <c r="N16" i="5"/>
  <c r="O16" i="5"/>
  <c r="E18" i="5"/>
  <c r="T18" i="5" s="1"/>
  <c r="P18" i="5"/>
  <c r="Q18" i="5"/>
  <c r="R18" i="5"/>
  <c r="S18" i="5"/>
  <c r="E19" i="5"/>
  <c r="P19" i="5"/>
  <c r="Q19" i="5"/>
  <c r="R19" i="5"/>
  <c r="S19" i="5"/>
  <c r="T19" i="5"/>
  <c r="U19" i="5"/>
  <c r="E20" i="5"/>
  <c r="P20" i="5"/>
  <c r="Q20" i="5"/>
  <c r="R20" i="5"/>
  <c r="S20" i="5"/>
  <c r="T20" i="5"/>
  <c r="U20" i="5"/>
  <c r="E21" i="5"/>
  <c r="P21" i="5"/>
  <c r="Q21" i="5"/>
  <c r="R21" i="5"/>
  <c r="S21" i="5"/>
  <c r="T21" i="5"/>
  <c r="U21" i="5"/>
  <c r="E22" i="5"/>
  <c r="P22" i="5"/>
  <c r="Q22" i="5"/>
  <c r="R22" i="5"/>
  <c r="S22" i="5"/>
  <c r="T22" i="5"/>
  <c r="U22" i="5"/>
  <c r="E23" i="5"/>
  <c r="T23" i="5" s="1"/>
  <c r="P23" i="5"/>
  <c r="Q23" i="5"/>
  <c r="R23" i="5"/>
  <c r="S23" i="5"/>
  <c r="E24" i="5"/>
  <c r="T24" i="5" s="1"/>
  <c r="P24" i="5"/>
  <c r="Q24" i="5"/>
  <c r="R24" i="5"/>
  <c r="S24" i="5"/>
  <c r="B25" i="5"/>
  <c r="C25" i="5"/>
  <c r="E25" i="5"/>
  <c r="T25" i="5" s="1"/>
  <c r="F25" i="5"/>
  <c r="G25" i="5"/>
  <c r="H25" i="5"/>
  <c r="R25" i="5" s="1"/>
  <c r="I25" i="5"/>
  <c r="J25" i="5"/>
  <c r="K25" i="5"/>
  <c r="Q25" i="5" s="1"/>
  <c r="U25" i="5" s="1"/>
  <c r="L25" i="5"/>
  <c r="P25" i="5" s="1"/>
  <c r="M25" i="5"/>
  <c r="N25" i="5"/>
  <c r="O25" i="5"/>
  <c r="S25" i="5"/>
  <c r="E27" i="5"/>
  <c r="P27" i="5"/>
  <c r="Q27" i="5"/>
  <c r="R27" i="5"/>
  <c r="S27" i="5"/>
  <c r="T27" i="5"/>
  <c r="U27" i="5"/>
  <c r="E28" i="5"/>
  <c r="T28" i="5" s="1"/>
  <c r="P28" i="5"/>
  <c r="Q28" i="5"/>
  <c r="R28" i="5"/>
  <c r="S28" i="5"/>
  <c r="E29" i="5"/>
  <c r="T29" i="5" s="1"/>
  <c r="P29" i="5"/>
  <c r="Q29" i="5"/>
  <c r="R29" i="5"/>
  <c r="S29" i="5"/>
  <c r="E30" i="5"/>
  <c r="T30" i="5" s="1"/>
  <c r="P30" i="5"/>
  <c r="Q30" i="5"/>
  <c r="R30" i="5"/>
  <c r="S30" i="5"/>
  <c r="B31" i="5"/>
  <c r="C31" i="5"/>
  <c r="E31" i="5"/>
  <c r="F31" i="5"/>
  <c r="G31" i="5"/>
  <c r="H31" i="5"/>
  <c r="I31" i="5"/>
  <c r="S31" i="5" s="1"/>
  <c r="J31" i="5"/>
  <c r="K31" i="5"/>
  <c r="L31" i="5"/>
  <c r="P31" i="5" s="1"/>
  <c r="M31" i="5"/>
  <c r="Q31" i="5" s="1"/>
  <c r="U31" i="5" s="1"/>
  <c r="N31" i="5"/>
  <c r="O31" i="5"/>
  <c r="R31" i="5"/>
  <c r="E33" i="5"/>
  <c r="T33" i="5" s="1"/>
  <c r="P33" i="5"/>
  <c r="Q33" i="5"/>
  <c r="R33" i="5"/>
  <c r="S33" i="5"/>
  <c r="B34" i="5"/>
  <c r="E34" i="5" s="1"/>
  <c r="C34" i="5"/>
  <c r="F34" i="5"/>
  <c r="G34" i="5"/>
  <c r="H34" i="5"/>
  <c r="I34" i="5"/>
  <c r="J34" i="5"/>
  <c r="P34" i="5" s="1"/>
  <c r="K34" i="5"/>
  <c r="Q34" i="5" s="1"/>
  <c r="L34" i="5"/>
  <c r="M34" i="5"/>
  <c r="N34" i="5"/>
  <c r="O34" i="5"/>
  <c r="R34" i="5"/>
  <c r="S34" i="5"/>
  <c r="E36" i="5"/>
  <c r="P36" i="5"/>
  <c r="Q36" i="5"/>
  <c r="R36" i="5"/>
  <c r="S36" i="5"/>
  <c r="T36" i="5"/>
  <c r="U36" i="5"/>
  <c r="E37" i="5"/>
  <c r="P37" i="5"/>
  <c r="Q37" i="5"/>
  <c r="R37" i="5"/>
  <c r="S37" i="5"/>
  <c r="T37" i="5"/>
  <c r="U37" i="5"/>
  <c r="E38" i="5"/>
  <c r="T38" i="5" s="1"/>
  <c r="P38" i="5"/>
  <c r="Q38" i="5"/>
  <c r="R38" i="5"/>
  <c r="S38" i="5"/>
  <c r="E39" i="5"/>
  <c r="T39" i="5" s="1"/>
  <c r="P39" i="5"/>
  <c r="Q39" i="5"/>
  <c r="R39" i="5"/>
  <c r="S39" i="5"/>
  <c r="E40" i="5"/>
  <c r="T40" i="5" s="1"/>
  <c r="P40" i="5"/>
  <c r="Q40" i="5"/>
  <c r="R40" i="5"/>
  <c r="S40" i="5"/>
  <c r="B41" i="5"/>
  <c r="C41" i="5"/>
  <c r="E41" i="5"/>
  <c r="F41" i="5"/>
  <c r="G41" i="5"/>
  <c r="H41" i="5"/>
  <c r="I41" i="5"/>
  <c r="S41" i="5" s="1"/>
  <c r="J41" i="5"/>
  <c r="P41" i="5" s="1"/>
  <c r="K41" i="5"/>
  <c r="L41" i="5"/>
  <c r="M41" i="5"/>
  <c r="Q41" i="5" s="1"/>
  <c r="U41" i="5" s="1"/>
  <c r="N41" i="5"/>
  <c r="O41" i="5"/>
  <c r="R41" i="5"/>
  <c r="E43" i="5"/>
  <c r="T43" i="5" s="1"/>
  <c r="P43" i="5"/>
  <c r="Q43" i="5"/>
  <c r="R43" i="5"/>
  <c r="S43" i="5"/>
  <c r="E44" i="5"/>
  <c r="T44" i="5" s="1"/>
  <c r="P44" i="5"/>
  <c r="Q44" i="5"/>
  <c r="R44" i="5"/>
  <c r="S44" i="5"/>
  <c r="E45" i="5"/>
  <c r="T45" i="5" s="1"/>
  <c r="P45" i="5"/>
  <c r="Q45" i="5"/>
  <c r="R45" i="5"/>
  <c r="S45" i="5"/>
  <c r="E46" i="5"/>
  <c r="P46" i="5"/>
  <c r="Q46" i="5"/>
  <c r="R46" i="5"/>
  <c r="S46" i="5"/>
  <c r="T46" i="5"/>
  <c r="U46" i="5"/>
  <c r="E47" i="5"/>
  <c r="U47" i="5" s="1"/>
  <c r="P47" i="5"/>
  <c r="Q47" i="5"/>
  <c r="R47" i="5"/>
  <c r="S47" i="5"/>
  <c r="T47" i="5"/>
  <c r="E48" i="5"/>
  <c r="U48" i="5" s="1"/>
  <c r="P48" i="5"/>
  <c r="Q48" i="5"/>
  <c r="R48" i="5"/>
  <c r="S48" i="5"/>
  <c r="T48" i="5"/>
  <c r="E49" i="5"/>
  <c r="P49" i="5"/>
  <c r="Q49" i="5"/>
  <c r="R49" i="5"/>
  <c r="S49" i="5"/>
  <c r="T49" i="5"/>
  <c r="U49" i="5"/>
  <c r="E50" i="5"/>
  <c r="P50" i="5"/>
  <c r="Q50" i="5"/>
  <c r="R50" i="5"/>
  <c r="S50" i="5"/>
  <c r="T50" i="5"/>
  <c r="U50" i="5"/>
  <c r="E51" i="5"/>
  <c r="T51" i="5" s="1"/>
  <c r="P51" i="5"/>
  <c r="Q51" i="5"/>
  <c r="R51" i="5"/>
  <c r="S51" i="5"/>
  <c r="E52" i="5"/>
  <c r="T52" i="5" s="1"/>
  <c r="P52" i="5"/>
  <c r="Q52" i="5"/>
  <c r="R52" i="5"/>
  <c r="S52" i="5"/>
  <c r="E53" i="5"/>
  <c r="T53" i="5" s="1"/>
  <c r="P53" i="5"/>
  <c r="Q53" i="5"/>
  <c r="R53" i="5"/>
  <c r="S53" i="5"/>
  <c r="B54" i="5"/>
  <c r="C54" i="5"/>
  <c r="E54" i="5"/>
  <c r="F54" i="5"/>
  <c r="G54" i="5"/>
  <c r="H54" i="5"/>
  <c r="I54" i="5"/>
  <c r="S54" i="5" s="1"/>
  <c r="J54" i="5"/>
  <c r="K54" i="5"/>
  <c r="L54" i="5"/>
  <c r="P54" i="5" s="1"/>
  <c r="M54" i="5"/>
  <c r="Q54" i="5" s="1"/>
  <c r="U54" i="5" s="1"/>
  <c r="N54" i="5"/>
  <c r="O54" i="5"/>
  <c r="R54" i="5"/>
  <c r="E56" i="5"/>
  <c r="T56" i="5" s="1"/>
  <c r="P56" i="5"/>
  <c r="Q56" i="5"/>
  <c r="R56" i="5"/>
  <c r="S56" i="5"/>
  <c r="E57" i="5"/>
  <c r="T57" i="5" s="1"/>
  <c r="P57" i="5"/>
  <c r="Q57" i="5"/>
  <c r="R57" i="5"/>
  <c r="S57" i="5"/>
  <c r="E58" i="5"/>
  <c r="T58" i="5" s="1"/>
  <c r="P58" i="5"/>
  <c r="Q58" i="5"/>
  <c r="R58" i="5"/>
  <c r="S58" i="5"/>
  <c r="E59" i="5"/>
  <c r="P59" i="5"/>
  <c r="Q59" i="5"/>
  <c r="R59" i="5"/>
  <c r="S59" i="5"/>
  <c r="T59" i="5"/>
  <c r="U59" i="5"/>
  <c r="B60" i="5"/>
  <c r="C60" i="5"/>
  <c r="E60" i="5"/>
  <c r="T60" i="5" s="1"/>
  <c r="H60" i="5"/>
  <c r="R60" i="5" s="1"/>
  <c r="I60" i="5"/>
  <c r="Q60" i="5" s="1"/>
  <c r="J60" i="5"/>
  <c r="K60" i="5"/>
  <c r="L60" i="5"/>
  <c r="M60" i="5"/>
  <c r="N60" i="5"/>
  <c r="O60" i="5"/>
  <c r="P60" i="5"/>
  <c r="E62" i="5"/>
  <c r="P62" i="5"/>
  <c r="Q62" i="5"/>
  <c r="R62" i="5"/>
  <c r="S62" i="5"/>
  <c r="T62" i="5"/>
  <c r="U62" i="5"/>
  <c r="E63" i="5"/>
  <c r="U63" i="5" s="1"/>
  <c r="P63" i="5"/>
  <c r="Q63" i="5"/>
  <c r="R63" i="5"/>
  <c r="S63" i="5"/>
  <c r="T63" i="5"/>
  <c r="E64" i="5"/>
  <c r="U64" i="5" s="1"/>
  <c r="P64" i="5"/>
  <c r="Q64" i="5"/>
  <c r="R64" i="5"/>
  <c r="S64" i="5"/>
  <c r="T64" i="5"/>
  <c r="E65" i="5"/>
  <c r="P65" i="5"/>
  <c r="Q65" i="5"/>
  <c r="R65" i="5"/>
  <c r="S65" i="5"/>
  <c r="T65" i="5"/>
  <c r="U65" i="5"/>
  <c r="E66" i="5"/>
  <c r="P66" i="5"/>
  <c r="Q66" i="5"/>
  <c r="R66" i="5"/>
  <c r="S66" i="5"/>
  <c r="T66" i="5"/>
  <c r="U66" i="5"/>
  <c r="B67" i="5"/>
  <c r="E67" i="5" s="1"/>
  <c r="C67" i="5"/>
  <c r="F67" i="5"/>
  <c r="G67" i="5"/>
  <c r="H67" i="5"/>
  <c r="I67" i="5"/>
  <c r="J67" i="5"/>
  <c r="P67" i="5" s="1"/>
  <c r="K67" i="5"/>
  <c r="S67" i="5" s="1"/>
  <c r="L67" i="5"/>
  <c r="M67" i="5"/>
  <c r="N67" i="5"/>
  <c r="O67" i="5"/>
  <c r="R67" i="5"/>
  <c r="B68" i="5"/>
  <c r="E68" i="5" s="1"/>
  <c r="C68" i="5"/>
  <c r="F68" i="5"/>
  <c r="G68" i="5"/>
  <c r="H68" i="5"/>
  <c r="R68" i="5" s="1"/>
  <c r="I68" i="5"/>
  <c r="J68" i="5"/>
  <c r="K68" i="5"/>
  <c r="Q68" i="5" s="1"/>
  <c r="L68" i="5"/>
  <c r="M68" i="5"/>
  <c r="N68" i="5"/>
  <c r="O68" i="5"/>
  <c r="S68" i="5"/>
  <c r="E70" i="5"/>
  <c r="U73" i="5" s="1"/>
  <c r="P70" i="5"/>
  <c r="T70" i="5" s="1"/>
  <c r="Q70" i="5"/>
  <c r="U72" i="5" s="1"/>
  <c r="R70" i="5"/>
  <c r="S70" i="5"/>
  <c r="E71" i="5"/>
  <c r="T71" i="5" s="1"/>
  <c r="P71" i="5"/>
  <c r="Q71" i="5"/>
  <c r="U71" i="5" s="1"/>
  <c r="R71" i="5"/>
  <c r="S71" i="5"/>
  <c r="B72" i="5"/>
  <c r="C72" i="5"/>
  <c r="E72" i="5"/>
  <c r="F72" i="5"/>
  <c r="G72" i="5"/>
  <c r="H72" i="5"/>
  <c r="I72" i="5"/>
  <c r="J72" i="5"/>
  <c r="P72" i="5" s="1"/>
  <c r="K72" i="5"/>
  <c r="Q72" i="5" s="1"/>
  <c r="L72" i="5"/>
  <c r="M72" i="5"/>
  <c r="N72" i="5"/>
  <c r="O72" i="5"/>
  <c r="S72" i="5"/>
  <c r="B73" i="5"/>
  <c r="E73" i="5" s="1"/>
  <c r="C73" i="5"/>
  <c r="F73" i="5"/>
  <c r="G73" i="5"/>
  <c r="H73" i="5"/>
  <c r="I73" i="5"/>
  <c r="J73" i="5"/>
  <c r="P73" i="5" s="1"/>
  <c r="K73" i="5"/>
  <c r="Q73" i="5" s="1"/>
  <c r="L73" i="5"/>
  <c r="M73" i="5"/>
  <c r="N73" i="5"/>
  <c r="O73" i="5"/>
  <c r="R73" i="5"/>
  <c r="S73" i="5"/>
  <c r="T73" i="5"/>
  <c r="B74" i="5"/>
  <c r="E74" i="5" s="1"/>
  <c r="C74" i="5"/>
  <c r="F74" i="5"/>
  <c r="G74" i="5"/>
  <c r="H74" i="5"/>
  <c r="R74" i="5" s="1"/>
  <c r="I74" i="5"/>
  <c r="S74" i="5" s="1"/>
  <c r="J74" i="5"/>
  <c r="K74" i="5"/>
  <c r="L74" i="5"/>
  <c r="M74" i="5"/>
  <c r="N74" i="5"/>
  <c r="O74" i="5"/>
  <c r="A78" i="5"/>
  <c r="B81" i="5"/>
  <c r="C81" i="5"/>
  <c r="D81" i="5"/>
  <c r="F81" i="5"/>
  <c r="G81" i="5"/>
  <c r="H81" i="5"/>
  <c r="I81" i="5"/>
  <c r="J81" i="5"/>
  <c r="K81" i="5"/>
  <c r="L81" i="5"/>
  <c r="M81" i="5"/>
  <c r="V81" i="5"/>
  <c r="W81" i="5"/>
  <c r="E82" i="5"/>
  <c r="E83" i="5"/>
  <c r="E84" i="5"/>
  <c r="E81" i="5" s="1"/>
  <c r="E85" i="5"/>
  <c r="E86" i="5"/>
  <c r="T86" i="5" s="1"/>
  <c r="P86" i="5"/>
  <c r="Q86" i="5"/>
  <c r="R86" i="5"/>
  <c r="S86" i="5"/>
  <c r="B87" i="5"/>
  <c r="B115" i="5" s="1"/>
  <c r="C87" i="5"/>
  <c r="C115" i="5" s="1"/>
  <c r="D87" i="5"/>
  <c r="F87" i="5"/>
  <c r="G87" i="5"/>
  <c r="H87" i="5"/>
  <c r="I87" i="5"/>
  <c r="I115" i="5" s="1"/>
  <c r="J87" i="5"/>
  <c r="J115" i="5" s="1"/>
  <c r="K87" i="5"/>
  <c r="K115" i="5" s="1"/>
  <c r="L87" i="5"/>
  <c r="M87" i="5"/>
  <c r="N87" i="5"/>
  <c r="N114" i="5" s="1"/>
  <c r="O87" i="5"/>
  <c r="V87" i="5"/>
  <c r="V114" i="5" s="1"/>
  <c r="W87" i="5"/>
  <c r="E88" i="5"/>
  <c r="E87" i="5" s="1"/>
  <c r="E115" i="5" s="1"/>
  <c r="P88" i="5"/>
  <c r="P87" i="5" s="1"/>
  <c r="Q88" i="5"/>
  <c r="Q87" i="5" s="1"/>
  <c r="R88" i="5"/>
  <c r="R87" i="5" s="1"/>
  <c r="S88" i="5"/>
  <c r="U88" i="5"/>
  <c r="E89" i="5"/>
  <c r="U89" i="5" s="1"/>
  <c r="P89" i="5"/>
  <c r="Q89" i="5"/>
  <c r="R89" i="5"/>
  <c r="S89" i="5"/>
  <c r="S87" i="5" s="1"/>
  <c r="T89" i="5"/>
  <c r="E90" i="5"/>
  <c r="P90" i="5"/>
  <c r="Q90" i="5"/>
  <c r="R90" i="5"/>
  <c r="S90" i="5"/>
  <c r="T90" i="5"/>
  <c r="E91" i="5"/>
  <c r="P91" i="5"/>
  <c r="Q91" i="5"/>
  <c r="R91" i="5"/>
  <c r="S91" i="5"/>
  <c r="T91" i="5"/>
  <c r="U91" i="5"/>
  <c r="E92" i="5"/>
  <c r="P92" i="5"/>
  <c r="Q92" i="5"/>
  <c r="R92" i="5"/>
  <c r="S92" i="5"/>
  <c r="T92" i="5"/>
  <c r="U92" i="5"/>
  <c r="E93" i="5"/>
  <c r="T93" i="5" s="1"/>
  <c r="P93" i="5"/>
  <c r="Q93" i="5"/>
  <c r="R93" i="5"/>
  <c r="S93" i="5"/>
  <c r="E94" i="5"/>
  <c r="T94" i="5" s="1"/>
  <c r="P94" i="5"/>
  <c r="Q94" i="5"/>
  <c r="R94" i="5"/>
  <c r="S94" i="5"/>
  <c r="E95" i="5"/>
  <c r="U95" i="5" s="1"/>
  <c r="P95" i="5"/>
  <c r="Q95" i="5"/>
  <c r="R95" i="5"/>
  <c r="S95" i="5"/>
  <c r="T95" i="5"/>
  <c r="E96" i="5"/>
  <c r="T96" i="5" s="1"/>
  <c r="P96" i="5"/>
  <c r="Q96" i="5"/>
  <c r="U96" i="5" s="1"/>
  <c r="R96" i="5"/>
  <c r="S96" i="5"/>
  <c r="B97" i="5"/>
  <c r="C97" i="5"/>
  <c r="D97" i="5"/>
  <c r="F97" i="5"/>
  <c r="F114" i="5" s="1"/>
  <c r="G97" i="5"/>
  <c r="H97" i="5"/>
  <c r="I97" i="5"/>
  <c r="J97" i="5"/>
  <c r="K97" i="5"/>
  <c r="L97" i="5"/>
  <c r="M97" i="5"/>
  <c r="S97" i="5" s="1"/>
  <c r="R97" i="5"/>
  <c r="V97" i="5"/>
  <c r="W97" i="5"/>
  <c r="E98" i="5"/>
  <c r="T98" i="5" s="1"/>
  <c r="R98" i="5"/>
  <c r="S98" i="5"/>
  <c r="E99" i="5"/>
  <c r="T99" i="5" s="1"/>
  <c r="R99" i="5"/>
  <c r="S99" i="5"/>
  <c r="U99" i="5"/>
  <c r="E100" i="5"/>
  <c r="T100" i="5" s="1"/>
  <c r="R100" i="5"/>
  <c r="S100" i="5"/>
  <c r="E101" i="5"/>
  <c r="R101" i="5"/>
  <c r="S101" i="5"/>
  <c r="T101" i="5"/>
  <c r="U101" i="5"/>
  <c r="E102" i="5"/>
  <c r="T102" i="5" s="1"/>
  <c r="R102" i="5"/>
  <c r="S102" i="5"/>
  <c r="U102" i="5"/>
  <c r="E103" i="5"/>
  <c r="U103" i="5" s="1"/>
  <c r="R103" i="5"/>
  <c r="S103" i="5"/>
  <c r="E104" i="5"/>
  <c r="R104" i="5"/>
  <c r="S104" i="5"/>
  <c r="T104" i="5"/>
  <c r="U104" i="5"/>
  <c r="E105" i="5"/>
  <c r="U105" i="5" s="1"/>
  <c r="R105" i="5"/>
  <c r="S105" i="5"/>
  <c r="T105" i="5"/>
  <c r="E106" i="5"/>
  <c r="T106" i="5" s="1"/>
  <c r="R106" i="5"/>
  <c r="S106" i="5"/>
  <c r="E107" i="5"/>
  <c r="T107" i="5" s="1"/>
  <c r="R107" i="5"/>
  <c r="S107" i="5"/>
  <c r="U107" i="5"/>
  <c r="E108" i="5"/>
  <c r="T108" i="5" s="1"/>
  <c r="R108" i="5"/>
  <c r="S108" i="5"/>
  <c r="E109" i="5"/>
  <c r="R109" i="5"/>
  <c r="S109" i="5"/>
  <c r="T109" i="5"/>
  <c r="U109" i="5"/>
  <c r="E110" i="5"/>
  <c r="R110" i="5"/>
  <c r="S110" i="5"/>
  <c r="T110" i="5"/>
  <c r="U110" i="5"/>
  <c r="E111" i="5"/>
  <c r="U111" i="5" s="1"/>
  <c r="R111" i="5"/>
  <c r="S111" i="5"/>
  <c r="E112" i="5"/>
  <c r="R112" i="5"/>
  <c r="S112" i="5"/>
  <c r="T112" i="5"/>
  <c r="U112" i="5"/>
  <c r="R113" i="5"/>
  <c r="S113" i="5"/>
  <c r="T113" i="5"/>
  <c r="U113" i="5"/>
  <c r="D114" i="5"/>
  <c r="G114" i="5"/>
  <c r="H114" i="5"/>
  <c r="I114" i="5"/>
  <c r="L114" i="5"/>
  <c r="R114" i="5" s="1"/>
  <c r="M114" i="5"/>
  <c r="S114" i="5" s="1"/>
  <c r="O114" i="5"/>
  <c r="W114" i="5"/>
  <c r="D115" i="5"/>
  <c r="F115" i="5"/>
  <c r="G115" i="5"/>
  <c r="H115" i="5"/>
  <c r="L115" i="5"/>
  <c r="M115" i="5"/>
  <c r="N115" i="5"/>
  <c r="O115" i="5"/>
  <c r="R115" i="5"/>
  <c r="S115" i="5"/>
  <c r="V115" i="5"/>
  <c r="W115" i="5"/>
  <c r="U114" i="7" l="1"/>
  <c r="T114" i="7"/>
  <c r="Q115" i="6"/>
  <c r="U115" i="6" s="1"/>
  <c r="Q114" i="6"/>
  <c r="E114" i="6"/>
  <c r="T97" i="6"/>
  <c r="U97" i="6"/>
  <c r="T115" i="6"/>
  <c r="T74" i="5"/>
  <c r="T115" i="5"/>
  <c r="U115" i="5"/>
  <c r="T87" i="5"/>
  <c r="U34" i="5"/>
  <c r="T34" i="5"/>
  <c r="T31" i="5"/>
  <c r="P115" i="5"/>
  <c r="P114" i="5"/>
  <c r="Q114" i="5"/>
  <c r="Q115" i="5"/>
  <c r="P68" i="5"/>
  <c r="Q16" i="5"/>
  <c r="U16" i="5" s="1"/>
  <c r="P16" i="5"/>
  <c r="K114" i="5"/>
  <c r="C114" i="5"/>
  <c r="U86" i="5"/>
  <c r="Q67" i="5"/>
  <c r="U56" i="5"/>
  <c r="T54" i="5"/>
  <c r="U51" i="5"/>
  <c r="U43" i="5"/>
  <c r="T41" i="5"/>
  <c r="U38" i="5"/>
  <c r="U33" i="5"/>
  <c r="U28" i="5"/>
  <c r="U23" i="5"/>
  <c r="U10" i="5"/>
  <c r="E97" i="5"/>
  <c r="U93" i="5"/>
  <c r="J114" i="5"/>
  <c r="B114" i="5"/>
  <c r="U94" i="5"/>
  <c r="T72" i="5"/>
  <c r="U68" i="5"/>
  <c r="U57" i="5"/>
  <c r="U52" i="5"/>
  <c r="U44" i="5"/>
  <c r="U39" i="5"/>
  <c r="U29" i="5"/>
  <c r="U24" i="5"/>
  <c r="U11" i="5"/>
  <c r="T10" i="5"/>
  <c r="P74" i="5"/>
  <c r="U100" i="5"/>
  <c r="U70" i="5"/>
  <c r="T68" i="5"/>
  <c r="U60" i="5"/>
  <c r="U58" i="5"/>
  <c r="U53" i="5"/>
  <c r="U45" i="5"/>
  <c r="U40" i="5"/>
  <c r="U30" i="5"/>
  <c r="U12" i="5"/>
  <c r="Q74" i="5"/>
  <c r="U74" i="5" s="1"/>
  <c r="U18" i="5"/>
  <c r="T16" i="5"/>
  <c r="R72" i="5"/>
  <c r="T111" i="5"/>
  <c r="U106" i="5"/>
  <c r="T103" i="5"/>
  <c r="U98" i="5"/>
  <c r="T88" i="5"/>
  <c r="U87" i="5"/>
  <c r="U67" i="5"/>
  <c r="S60" i="5"/>
  <c r="U108" i="5"/>
  <c r="U90" i="5"/>
  <c r="T67" i="5"/>
  <c r="E9" i="4"/>
  <c r="U9" i="4" s="1"/>
  <c r="P9" i="4"/>
  <c r="Q9" i="4"/>
  <c r="R9" i="4"/>
  <c r="S9" i="4"/>
  <c r="T9" i="4"/>
  <c r="E10" i="4"/>
  <c r="T16" i="4" s="1"/>
  <c r="P10" i="4"/>
  <c r="Q10" i="4"/>
  <c r="R10" i="4"/>
  <c r="S10" i="4"/>
  <c r="E11" i="4"/>
  <c r="U11" i="4" s="1"/>
  <c r="P11" i="4"/>
  <c r="Q11" i="4"/>
  <c r="R11" i="4"/>
  <c r="S11" i="4"/>
  <c r="T11" i="4"/>
  <c r="E12" i="4"/>
  <c r="T12" i="4" s="1"/>
  <c r="P12" i="4"/>
  <c r="Q12" i="4"/>
  <c r="R12" i="4"/>
  <c r="S12" i="4"/>
  <c r="E13" i="4"/>
  <c r="P13" i="4"/>
  <c r="T13" i="4" s="1"/>
  <c r="Q13" i="4"/>
  <c r="R13" i="4"/>
  <c r="S13" i="4"/>
  <c r="U13" i="4"/>
  <c r="E14" i="4"/>
  <c r="P14" i="4"/>
  <c r="Q14" i="4"/>
  <c r="U14" i="4" s="1"/>
  <c r="R14" i="4"/>
  <c r="S14" i="4"/>
  <c r="T14" i="4"/>
  <c r="E15" i="4"/>
  <c r="P15" i="4"/>
  <c r="Q15" i="4"/>
  <c r="R15" i="4"/>
  <c r="S15" i="4"/>
  <c r="T15" i="4"/>
  <c r="U15" i="4"/>
  <c r="B16" i="4"/>
  <c r="E16" i="4" s="1"/>
  <c r="C16" i="4"/>
  <c r="F16" i="4"/>
  <c r="G16" i="4"/>
  <c r="H16" i="4"/>
  <c r="I16" i="4"/>
  <c r="S16" i="4" s="1"/>
  <c r="J16" i="4"/>
  <c r="K16" i="4"/>
  <c r="L16" i="4"/>
  <c r="M16" i="4"/>
  <c r="N16" i="4"/>
  <c r="O16" i="4"/>
  <c r="P16" i="4"/>
  <c r="Q16" i="4"/>
  <c r="R16" i="4"/>
  <c r="E18" i="4"/>
  <c r="P18" i="4"/>
  <c r="Q18" i="4"/>
  <c r="R18" i="4"/>
  <c r="S18" i="4"/>
  <c r="T18" i="4"/>
  <c r="U18" i="4"/>
  <c r="E19" i="4"/>
  <c r="P19" i="4"/>
  <c r="Q19" i="4"/>
  <c r="R19" i="4"/>
  <c r="S19" i="4"/>
  <c r="T19" i="4"/>
  <c r="U19" i="4"/>
  <c r="E20" i="4"/>
  <c r="P20" i="4"/>
  <c r="Q20" i="4"/>
  <c r="R20" i="4"/>
  <c r="S20" i="4"/>
  <c r="T20" i="4"/>
  <c r="U20" i="4"/>
  <c r="E21" i="4"/>
  <c r="T21" i="4" s="1"/>
  <c r="P21" i="4"/>
  <c r="Q21" i="4"/>
  <c r="R21" i="4"/>
  <c r="S21" i="4"/>
  <c r="U21" i="4"/>
  <c r="E22" i="4"/>
  <c r="P22" i="4"/>
  <c r="Q22" i="4"/>
  <c r="R22" i="4"/>
  <c r="S22" i="4"/>
  <c r="T22" i="4"/>
  <c r="U22" i="4"/>
  <c r="E23" i="4"/>
  <c r="U23" i="4" s="1"/>
  <c r="P23" i="4"/>
  <c r="Q23" i="4"/>
  <c r="R23" i="4"/>
  <c r="S23" i="4"/>
  <c r="E24" i="4"/>
  <c r="T24" i="4" s="1"/>
  <c r="P24" i="4"/>
  <c r="Q24" i="4"/>
  <c r="R24" i="4"/>
  <c r="S24" i="4"/>
  <c r="B25" i="4"/>
  <c r="C25" i="4"/>
  <c r="E25" i="4"/>
  <c r="T25" i="4" s="1"/>
  <c r="F25" i="4"/>
  <c r="G25" i="4"/>
  <c r="H25" i="4"/>
  <c r="R25" i="4" s="1"/>
  <c r="I25" i="4"/>
  <c r="J25" i="4"/>
  <c r="K25" i="4"/>
  <c r="Q25" i="4" s="1"/>
  <c r="L25" i="4"/>
  <c r="P25" i="4" s="1"/>
  <c r="M25" i="4"/>
  <c r="N25" i="4"/>
  <c r="O25" i="4"/>
  <c r="S25" i="4"/>
  <c r="U25" i="4"/>
  <c r="E27" i="4"/>
  <c r="P27" i="4"/>
  <c r="Q27" i="4"/>
  <c r="R27" i="4"/>
  <c r="S27" i="4"/>
  <c r="T27" i="4"/>
  <c r="U27" i="4"/>
  <c r="E28" i="4"/>
  <c r="U28" i="4" s="1"/>
  <c r="P28" i="4"/>
  <c r="Q28" i="4"/>
  <c r="R28" i="4"/>
  <c r="S28" i="4"/>
  <c r="E29" i="4"/>
  <c r="U29" i="4" s="1"/>
  <c r="P29" i="4"/>
  <c r="T29" i="4" s="1"/>
  <c r="Q29" i="4"/>
  <c r="R29" i="4"/>
  <c r="S29" i="4"/>
  <c r="E30" i="4"/>
  <c r="T30" i="4" s="1"/>
  <c r="P30" i="4"/>
  <c r="Q30" i="4"/>
  <c r="R30" i="4"/>
  <c r="S30" i="4"/>
  <c r="B31" i="4"/>
  <c r="C31" i="4"/>
  <c r="E31" i="4" s="1"/>
  <c r="F31" i="4"/>
  <c r="G31" i="4"/>
  <c r="H31" i="4"/>
  <c r="I31" i="4"/>
  <c r="S31" i="4" s="1"/>
  <c r="J31" i="4"/>
  <c r="P31" i="4" s="1"/>
  <c r="K31" i="4"/>
  <c r="L31" i="4"/>
  <c r="M31" i="4"/>
  <c r="Q31" i="4" s="1"/>
  <c r="N31" i="4"/>
  <c r="O31" i="4"/>
  <c r="R31" i="4"/>
  <c r="E33" i="4"/>
  <c r="U33" i="4" s="1"/>
  <c r="P33" i="4"/>
  <c r="Q33" i="4"/>
  <c r="R33" i="4"/>
  <c r="S33" i="4"/>
  <c r="B34" i="4"/>
  <c r="E34" i="4" s="1"/>
  <c r="C34" i="4"/>
  <c r="F34" i="4"/>
  <c r="G34" i="4"/>
  <c r="H34" i="4"/>
  <c r="I34" i="4"/>
  <c r="J34" i="4"/>
  <c r="P34" i="4" s="1"/>
  <c r="K34" i="4"/>
  <c r="Q34" i="4" s="1"/>
  <c r="L34" i="4"/>
  <c r="M34" i="4"/>
  <c r="N34" i="4"/>
  <c r="O34" i="4"/>
  <c r="R34" i="4"/>
  <c r="S34" i="4"/>
  <c r="E36" i="4"/>
  <c r="P36" i="4"/>
  <c r="Q36" i="4"/>
  <c r="R36" i="4"/>
  <c r="S36" i="4"/>
  <c r="T36" i="4"/>
  <c r="U36" i="4"/>
  <c r="E37" i="4"/>
  <c r="P37" i="4"/>
  <c r="Q37" i="4"/>
  <c r="R37" i="4"/>
  <c r="S37" i="4"/>
  <c r="T37" i="4"/>
  <c r="U37" i="4"/>
  <c r="E38" i="4"/>
  <c r="T38" i="4" s="1"/>
  <c r="P38" i="4"/>
  <c r="Q38" i="4"/>
  <c r="R38" i="4"/>
  <c r="S38" i="4"/>
  <c r="E39" i="4"/>
  <c r="U39" i="4" s="1"/>
  <c r="P39" i="4"/>
  <c r="T39" i="4" s="1"/>
  <c r="Q39" i="4"/>
  <c r="R39" i="4"/>
  <c r="S39" i="4"/>
  <c r="E40" i="4"/>
  <c r="T40" i="4" s="1"/>
  <c r="P40" i="4"/>
  <c r="Q40" i="4"/>
  <c r="R40" i="4"/>
  <c r="S40" i="4"/>
  <c r="B41" i="4"/>
  <c r="C41" i="4"/>
  <c r="E41" i="4" s="1"/>
  <c r="F41" i="4"/>
  <c r="G41" i="4"/>
  <c r="H41" i="4"/>
  <c r="I41" i="4"/>
  <c r="S41" i="4" s="1"/>
  <c r="J41" i="4"/>
  <c r="K41" i="4"/>
  <c r="L41" i="4"/>
  <c r="P41" i="4" s="1"/>
  <c r="T41" i="4" s="1"/>
  <c r="M41" i="4"/>
  <c r="Q41" i="4" s="1"/>
  <c r="U41" i="4" s="1"/>
  <c r="N41" i="4"/>
  <c r="O41" i="4"/>
  <c r="R41" i="4"/>
  <c r="E43" i="4"/>
  <c r="T43" i="4" s="1"/>
  <c r="P43" i="4"/>
  <c r="Q43" i="4"/>
  <c r="R43" i="4"/>
  <c r="S43" i="4"/>
  <c r="E44" i="4"/>
  <c r="T44" i="4" s="1"/>
  <c r="P44" i="4"/>
  <c r="Q44" i="4"/>
  <c r="R44" i="4"/>
  <c r="S44" i="4"/>
  <c r="E45" i="4"/>
  <c r="T45" i="4" s="1"/>
  <c r="P45" i="4"/>
  <c r="Q45" i="4"/>
  <c r="R45" i="4"/>
  <c r="S45" i="4"/>
  <c r="E46" i="4"/>
  <c r="P46" i="4"/>
  <c r="Q46" i="4"/>
  <c r="R46" i="4"/>
  <c r="S46" i="4"/>
  <c r="T46" i="4"/>
  <c r="U46" i="4"/>
  <c r="E47" i="4"/>
  <c r="T47" i="4" s="1"/>
  <c r="P47" i="4"/>
  <c r="Q47" i="4"/>
  <c r="R47" i="4"/>
  <c r="S47" i="4"/>
  <c r="U47" i="4"/>
  <c r="E48" i="4"/>
  <c r="U48" i="4" s="1"/>
  <c r="P48" i="4"/>
  <c r="Q48" i="4"/>
  <c r="R48" i="4"/>
  <c r="S48" i="4"/>
  <c r="T48" i="4"/>
  <c r="E49" i="4"/>
  <c r="T49" i="4" s="1"/>
  <c r="P49" i="4"/>
  <c r="Q49" i="4"/>
  <c r="R49" i="4"/>
  <c r="S49" i="4"/>
  <c r="U49" i="4"/>
  <c r="E50" i="4"/>
  <c r="P50" i="4"/>
  <c r="Q50" i="4"/>
  <c r="R50" i="4"/>
  <c r="S50" i="4"/>
  <c r="T50" i="4"/>
  <c r="U50" i="4"/>
  <c r="E51" i="4"/>
  <c r="U51" i="4" s="1"/>
  <c r="P51" i="4"/>
  <c r="Q51" i="4"/>
  <c r="R51" i="4"/>
  <c r="S51" i="4"/>
  <c r="E52" i="4"/>
  <c r="T52" i="4" s="1"/>
  <c r="P52" i="4"/>
  <c r="Q52" i="4"/>
  <c r="R52" i="4"/>
  <c r="S52" i="4"/>
  <c r="E53" i="4"/>
  <c r="T53" i="4" s="1"/>
  <c r="P53" i="4"/>
  <c r="Q53" i="4"/>
  <c r="R53" i="4"/>
  <c r="S53" i="4"/>
  <c r="B54" i="4"/>
  <c r="C54" i="4"/>
  <c r="E54" i="4" s="1"/>
  <c r="F54" i="4"/>
  <c r="G54" i="4"/>
  <c r="H54" i="4"/>
  <c r="R54" i="4" s="1"/>
  <c r="I54" i="4"/>
  <c r="S54" i="4" s="1"/>
  <c r="J54" i="4"/>
  <c r="K54" i="4"/>
  <c r="L54" i="4"/>
  <c r="P54" i="4" s="1"/>
  <c r="T54" i="4" s="1"/>
  <c r="M54" i="4"/>
  <c r="Q54" i="4" s="1"/>
  <c r="U54" i="4" s="1"/>
  <c r="N54" i="4"/>
  <c r="O54" i="4"/>
  <c r="E56" i="4"/>
  <c r="U56" i="4" s="1"/>
  <c r="P56" i="4"/>
  <c r="Q56" i="4"/>
  <c r="R56" i="4"/>
  <c r="S56" i="4"/>
  <c r="E57" i="4"/>
  <c r="T57" i="4" s="1"/>
  <c r="P57" i="4"/>
  <c r="Q57" i="4"/>
  <c r="R57" i="4"/>
  <c r="S57" i="4"/>
  <c r="E58" i="4"/>
  <c r="T58" i="4" s="1"/>
  <c r="P58" i="4"/>
  <c r="Q58" i="4"/>
  <c r="R58" i="4"/>
  <c r="S58" i="4"/>
  <c r="E59" i="4"/>
  <c r="P59" i="4"/>
  <c r="Q59" i="4"/>
  <c r="R59" i="4"/>
  <c r="S59" i="4"/>
  <c r="T59" i="4"/>
  <c r="U59" i="4"/>
  <c r="B60" i="4"/>
  <c r="C60" i="4"/>
  <c r="E60" i="4"/>
  <c r="T60" i="4" s="1"/>
  <c r="H60" i="4"/>
  <c r="R60" i="4" s="1"/>
  <c r="I60" i="4"/>
  <c r="Q60" i="4" s="1"/>
  <c r="J60" i="4"/>
  <c r="K60" i="4"/>
  <c r="L60" i="4"/>
  <c r="M60" i="4"/>
  <c r="N60" i="4"/>
  <c r="O60" i="4"/>
  <c r="P60" i="4"/>
  <c r="E62" i="4"/>
  <c r="P62" i="4"/>
  <c r="Q62" i="4"/>
  <c r="R62" i="4"/>
  <c r="S62" i="4"/>
  <c r="T62" i="4"/>
  <c r="U62" i="4"/>
  <c r="E63" i="4"/>
  <c r="T63" i="4" s="1"/>
  <c r="P63" i="4"/>
  <c r="Q63" i="4"/>
  <c r="R63" i="4"/>
  <c r="S63" i="4"/>
  <c r="U63" i="4"/>
  <c r="E64" i="4"/>
  <c r="U64" i="4" s="1"/>
  <c r="P64" i="4"/>
  <c r="Q64" i="4"/>
  <c r="R64" i="4"/>
  <c r="S64" i="4"/>
  <c r="T64" i="4"/>
  <c r="E65" i="4"/>
  <c r="T65" i="4" s="1"/>
  <c r="P65" i="4"/>
  <c r="Q65" i="4"/>
  <c r="R65" i="4"/>
  <c r="S65" i="4"/>
  <c r="U65" i="4"/>
  <c r="E66" i="4"/>
  <c r="P66" i="4"/>
  <c r="Q66" i="4"/>
  <c r="R66" i="4"/>
  <c r="S66" i="4"/>
  <c r="T66" i="4"/>
  <c r="U66" i="4"/>
  <c r="B67" i="4"/>
  <c r="E67" i="4" s="1"/>
  <c r="C67" i="4"/>
  <c r="F67" i="4"/>
  <c r="G67" i="4"/>
  <c r="H67" i="4"/>
  <c r="I67" i="4"/>
  <c r="J67" i="4"/>
  <c r="P67" i="4" s="1"/>
  <c r="K67" i="4"/>
  <c r="Q67" i="4" s="1"/>
  <c r="U67" i="4" s="1"/>
  <c r="L67" i="4"/>
  <c r="M67" i="4"/>
  <c r="N67" i="4"/>
  <c r="O67" i="4"/>
  <c r="R67" i="4"/>
  <c r="B68" i="4"/>
  <c r="E68" i="4" s="1"/>
  <c r="C68" i="4"/>
  <c r="F68" i="4"/>
  <c r="G68" i="4"/>
  <c r="H68" i="4"/>
  <c r="R68" i="4" s="1"/>
  <c r="I68" i="4"/>
  <c r="J68" i="4"/>
  <c r="K68" i="4"/>
  <c r="Q68" i="4" s="1"/>
  <c r="L68" i="4"/>
  <c r="M68" i="4"/>
  <c r="N68" i="4"/>
  <c r="O68" i="4"/>
  <c r="S68" i="4"/>
  <c r="E70" i="4"/>
  <c r="U73" i="4" s="1"/>
  <c r="P70" i="4"/>
  <c r="Q70" i="4"/>
  <c r="U72" i="4" s="1"/>
  <c r="R70" i="4"/>
  <c r="S70" i="4"/>
  <c r="E71" i="4"/>
  <c r="P71" i="4"/>
  <c r="Q71" i="4"/>
  <c r="R71" i="4"/>
  <c r="S71" i="4"/>
  <c r="T71" i="4"/>
  <c r="U71" i="4"/>
  <c r="B72" i="4"/>
  <c r="C72" i="4"/>
  <c r="E72" i="4"/>
  <c r="F72" i="4"/>
  <c r="G72" i="4"/>
  <c r="H72" i="4"/>
  <c r="I72" i="4"/>
  <c r="S72" i="4" s="1"/>
  <c r="J72" i="4"/>
  <c r="P72" i="4" s="1"/>
  <c r="K72" i="4"/>
  <c r="L72" i="4"/>
  <c r="M72" i="4"/>
  <c r="Q72" i="4" s="1"/>
  <c r="N72" i="4"/>
  <c r="O72" i="4"/>
  <c r="R72" i="4"/>
  <c r="B73" i="4"/>
  <c r="E73" i="4" s="1"/>
  <c r="C73" i="4"/>
  <c r="F73" i="4"/>
  <c r="G73" i="4"/>
  <c r="H73" i="4"/>
  <c r="I73" i="4"/>
  <c r="J73" i="4"/>
  <c r="P73" i="4" s="1"/>
  <c r="K73" i="4"/>
  <c r="Q73" i="4" s="1"/>
  <c r="L73" i="4"/>
  <c r="M73" i="4"/>
  <c r="N73" i="4"/>
  <c r="O73" i="4"/>
  <c r="R73" i="4"/>
  <c r="S73" i="4"/>
  <c r="T73" i="4"/>
  <c r="B74" i="4"/>
  <c r="E74" i="4" s="1"/>
  <c r="C74" i="4"/>
  <c r="F74" i="4"/>
  <c r="G74" i="4"/>
  <c r="H74" i="4"/>
  <c r="R74" i="4" s="1"/>
  <c r="I74" i="4"/>
  <c r="S74" i="4" s="1"/>
  <c r="J74" i="4"/>
  <c r="K74" i="4"/>
  <c r="L74" i="4"/>
  <c r="M74" i="4"/>
  <c r="N74" i="4"/>
  <c r="O74" i="4"/>
  <c r="P74" i="4"/>
  <c r="A78" i="4"/>
  <c r="B81" i="4"/>
  <c r="C81" i="4"/>
  <c r="D81" i="4"/>
  <c r="F81" i="4"/>
  <c r="G81" i="4"/>
  <c r="H81" i="4"/>
  <c r="I81" i="4"/>
  <c r="J81" i="4"/>
  <c r="K81" i="4"/>
  <c r="L81" i="4"/>
  <c r="M81" i="4"/>
  <c r="V81" i="4"/>
  <c r="W81" i="4"/>
  <c r="E82" i="4"/>
  <c r="E81" i="4" s="1"/>
  <c r="E83" i="4"/>
  <c r="E84" i="4"/>
  <c r="E85" i="4"/>
  <c r="E86" i="4"/>
  <c r="U86" i="4" s="1"/>
  <c r="P86" i="4"/>
  <c r="Q86" i="4"/>
  <c r="R86" i="4"/>
  <c r="S86" i="4"/>
  <c r="B87" i="4"/>
  <c r="C87" i="4"/>
  <c r="C115" i="4" s="1"/>
  <c r="D87" i="4"/>
  <c r="F87" i="4"/>
  <c r="G87" i="4"/>
  <c r="H87" i="4"/>
  <c r="I87" i="4"/>
  <c r="I115" i="4" s="1"/>
  <c r="J87" i="4"/>
  <c r="K87" i="4"/>
  <c r="K114" i="4" s="1"/>
  <c r="L87" i="4"/>
  <c r="M87" i="4"/>
  <c r="N87" i="4"/>
  <c r="O87" i="4"/>
  <c r="V87" i="4"/>
  <c r="W87" i="4"/>
  <c r="E88" i="4"/>
  <c r="P88" i="4"/>
  <c r="P87" i="4" s="1"/>
  <c r="Q88" i="4"/>
  <c r="R88" i="4"/>
  <c r="R87" i="4" s="1"/>
  <c r="S88" i="4"/>
  <c r="T88" i="4"/>
  <c r="E89" i="4"/>
  <c r="T89" i="4" s="1"/>
  <c r="P89" i="4"/>
  <c r="Q89" i="4"/>
  <c r="Q87" i="4" s="1"/>
  <c r="R89" i="4"/>
  <c r="S89" i="4"/>
  <c r="S87" i="4" s="1"/>
  <c r="U89" i="4"/>
  <c r="E90" i="4"/>
  <c r="U90" i="4" s="1"/>
  <c r="P90" i="4"/>
  <c r="Q90" i="4"/>
  <c r="R90" i="4"/>
  <c r="S90" i="4"/>
  <c r="T90" i="4"/>
  <c r="E91" i="4"/>
  <c r="U87" i="4" s="1"/>
  <c r="P91" i="4"/>
  <c r="Q91" i="4"/>
  <c r="R91" i="4"/>
  <c r="S91" i="4"/>
  <c r="U91" i="4"/>
  <c r="E92" i="4"/>
  <c r="P92" i="4"/>
  <c r="Q92" i="4"/>
  <c r="R92" i="4"/>
  <c r="S92" i="4"/>
  <c r="T92" i="4"/>
  <c r="U92" i="4"/>
  <c r="E93" i="4"/>
  <c r="T93" i="4" s="1"/>
  <c r="P93" i="4"/>
  <c r="Q93" i="4"/>
  <c r="R93" i="4"/>
  <c r="S93" i="4"/>
  <c r="E94" i="4"/>
  <c r="T94" i="4" s="1"/>
  <c r="P94" i="4"/>
  <c r="Q94" i="4"/>
  <c r="R94" i="4"/>
  <c r="S94" i="4"/>
  <c r="U94" i="4"/>
  <c r="E95" i="4"/>
  <c r="T95" i="4" s="1"/>
  <c r="P95" i="4"/>
  <c r="Q95" i="4"/>
  <c r="R95" i="4"/>
  <c r="S95" i="4"/>
  <c r="E96" i="4"/>
  <c r="U96" i="4" s="1"/>
  <c r="P96" i="4"/>
  <c r="Q96" i="4"/>
  <c r="R96" i="4"/>
  <c r="S96" i="4"/>
  <c r="T96" i="4"/>
  <c r="B97" i="4"/>
  <c r="C97" i="4"/>
  <c r="D97" i="4"/>
  <c r="D114" i="4" s="1"/>
  <c r="F97" i="4"/>
  <c r="F114" i="4" s="1"/>
  <c r="G97" i="4"/>
  <c r="H97" i="4"/>
  <c r="I97" i="4"/>
  <c r="J97" i="4"/>
  <c r="K97" i="4"/>
  <c r="L97" i="4"/>
  <c r="L114" i="4" s="1"/>
  <c r="R114" i="4" s="1"/>
  <c r="M97" i="4"/>
  <c r="S97" i="4" s="1"/>
  <c r="R97" i="4"/>
  <c r="V97" i="4"/>
  <c r="W97" i="4"/>
  <c r="E98" i="4"/>
  <c r="T98" i="4" s="1"/>
  <c r="R98" i="4"/>
  <c r="S98" i="4"/>
  <c r="E99" i="4"/>
  <c r="R99" i="4"/>
  <c r="S99" i="4"/>
  <c r="T99" i="4"/>
  <c r="U99" i="4"/>
  <c r="E100" i="4"/>
  <c r="T100" i="4" s="1"/>
  <c r="R100" i="4"/>
  <c r="S100" i="4"/>
  <c r="E101" i="4"/>
  <c r="U101" i="4" s="1"/>
  <c r="R101" i="4"/>
  <c r="S101" i="4"/>
  <c r="T101" i="4"/>
  <c r="E102" i="4"/>
  <c r="T102" i="4" s="1"/>
  <c r="R102" i="4"/>
  <c r="S102" i="4"/>
  <c r="U102" i="4"/>
  <c r="E103" i="4"/>
  <c r="U103" i="4" s="1"/>
  <c r="R103" i="4"/>
  <c r="S103" i="4"/>
  <c r="T103" i="4"/>
  <c r="E104" i="4"/>
  <c r="R104" i="4"/>
  <c r="S104" i="4"/>
  <c r="T104" i="4"/>
  <c r="U104" i="4"/>
  <c r="E105" i="4"/>
  <c r="R105" i="4"/>
  <c r="S105" i="4"/>
  <c r="T105" i="4"/>
  <c r="U105" i="4"/>
  <c r="E106" i="4"/>
  <c r="T106" i="4" s="1"/>
  <c r="R106" i="4"/>
  <c r="S106" i="4"/>
  <c r="E107" i="4"/>
  <c r="R107" i="4"/>
  <c r="S107" i="4"/>
  <c r="T107" i="4"/>
  <c r="U107" i="4"/>
  <c r="E108" i="4"/>
  <c r="T108" i="4" s="1"/>
  <c r="R108" i="4"/>
  <c r="S108" i="4"/>
  <c r="E109" i="4"/>
  <c r="U109" i="4" s="1"/>
  <c r="R109" i="4"/>
  <c r="S109" i="4"/>
  <c r="T109" i="4"/>
  <c r="E110" i="4"/>
  <c r="T110" i="4" s="1"/>
  <c r="R110" i="4"/>
  <c r="S110" i="4"/>
  <c r="U110" i="4"/>
  <c r="E111" i="4"/>
  <c r="U111" i="4" s="1"/>
  <c r="R111" i="4"/>
  <c r="S111" i="4"/>
  <c r="T111" i="4"/>
  <c r="E112" i="4"/>
  <c r="R112" i="4"/>
  <c r="S112" i="4"/>
  <c r="T112" i="4"/>
  <c r="U112" i="4"/>
  <c r="R113" i="4"/>
  <c r="S113" i="4"/>
  <c r="T113" i="4"/>
  <c r="U113" i="4"/>
  <c r="B114" i="4"/>
  <c r="G114" i="4"/>
  <c r="H114" i="4"/>
  <c r="J114" i="4"/>
  <c r="M114" i="4"/>
  <c r="S114" i="4" s="1"/>
  <c r="N114" i="4"/>
  <c r="O114" i="4"/>
  <c r="V114" i="4"/>
  <c r="W114" i="4"/>
  <c r="B115" i="4"/>
  <c r="D115" i="4"/>
  <c r="F115" i="4"/>
  <c r="G115" i="4"/>
  <c r="H115" i="4"/>
  <c r="J115" i="4"/>
  <c r="L115" i="4"/>
  <c r="R115" i="4" s="1"/>
  <c r="M115" i="4"/>
  <c r="S115" i="4" s="1"/>
  <c r="N115" i="4"/>
  <c r="O115" i="4"/>
  <c r="V115" i="4"/>
  <c r="W115" i="4"/>
  <c r="U114" i="6" l="1"/>
  <c r="T114" i="6"/>
  <c r="U97" i="5"/>
  <c r="T97" i="5"/>
  <c r="E114" i="5"/>
  <c r="P115" i="4"/>
  <c r="P114" i="4"/>
  <c r="Q115" i="4"/>
  <c r="Q114" i="4"/>
  <c r="U34" i="4"/>
  <c r="T34" i="4"/>
  <c r="T31" i="4"/>
  <c r="U31" i="4"/>
  <c r="T87" i="4"/>
  <c r="Q74" i="4"/>
  <c r="E97" i="4"/>
  <c r="T91" i="4"/>
  <c r="S67" i="4"/>
  <c r="U93" i="4"/>
  <c r="U43" i="4"/>
  <c r="U38" i="4"/>
  <c r="T86" i="4"/>
  <c r="T72" i="4"/>
  <c r="U68" i="4"/>
  <c r="U57" i="4"/>
  <c r="T56" i="4"/>
  <c r="U52" i="4"/>
  <c r="T51" i="4"/>
  <c r="U44" i="4"/>
  <c r="T33" i="4"/>
  <c r="T28" i="4"/>
  <c r="U24" i="4"/>
  <c r="T23" i="4"/>
  <c r="T10" i="4"/>
  <c r="C114" i="4"/>
  <c r="U10" i="4"/>
  <c r="I114" i="4"/>
  <c r="U108" i="4"/>
  <c r="U100" i="4"/>
  <c r="U95" i="4"/>
  <c r="U74" i="4"/>
  <c r="U70" i="4"/>
  <c r="U60" i="4"/>
  <c r="U58" i="4"/>
  <c r="U53" i="4"/>
  <c r="U45" i="4"/>
  <c r="U40" i="4"/>
  <c r="U30" i="4"/>
  <c r="U16" i="4"/>
  <c r="U12" i="4"/>
  <c r="P68" i="4"/>
  <c r="T68" i="4" s="1"/>
  <c r="K115" i="4"/>
  <c r="U88" i="4"/>
  <c r="T74" i="4"/>
  <c r="T70" i="4"/>
  <c r="U106" i="4"/>
  <c r="U98" i="4"/>
  <c r="E87" i="4"/>
  <c r="E115" i="4" s="1"/>
  <c r="S60" i="4"/>
  <c r="T67" i="4"/>
  <c r="E9" i="3"/>
  <c r="U16" i="3" s="1"/>
  <c r="P9" i="3"/>
  <c r="Q9" i="3"/>
  <c r="R9" i="3"/>
  <c r="S9" i="3"/>
  <c r="E10" i="3"/>
  <c r="T16" i="3" s="1"/>
  <c r="P10" i="3"/>
  <c r="Q10" i="3"/>
  <c r="R10" i="3"/>
  <c r="S10" i="3"/>
  <c r="E11" i="3"/>
  <c r="P11" i="3"/>
  <c r="T11" i="3" s="1"/>
  <c r="Q11" i="3"/>
  <c r="R11" i="3"/>
  <c r="S11" i="3"/>
  <c r="U11" i="3"/>
  <c r="E12" i="3"/>
  <c r="U12" i="3" s="1"/>
  <c r="P12" i="3"/>
  <c r="Q12" i="3"/>
  <c r="R12" i="3"/>
  <c r="S12" i="3"/>
  <c r="T12" i="3"/>
  <c r="E13" i="3"/>
  <c r="T13" i="3" s="1"/>
  <c r="P13" i="3"/>
  <c r="Q13" i="3"/>
  <c r="R13" i="3"/>
  <c r="S13" i="3"/>
  <c r="E14" i="3"/>
  <c r="P14" i="3"/>
  <c r="T14" i="3" s="1"/>
  <c r="Q14" i="3"/>
  <c r="R14" i="3"/>
  <c r="S14" i="3"/>
  <c r="U14" i="3"/>
  <c r="E15" i="3"/>
  <c r="U15" i="3" s="1"/>
  <c r="P15" i="3"/>
  <c r="Q15" i="3"/>
  <c r="R15" i="3"/>
  <c r="S15" i="3"/>
  <c r="T15" i="3"/>
  <c r="B16" i="3"/>
  <c r="E16" i="3" s="1"/>
  <c r="C16" i="3"/>
  <c r="F16" i="3"/>
  <c r="G16" i="3"/>
  <c r="H16" i="3"/>
  <c r="I16" i="3"/>
  <c r="S16" i="3" s="1"/>
  <c r="J16" i="3"/>
  <c r="P16" i="3" s="1"/>
  <c r="K16" i="3"/>
  <c r="L16" i="3"/>
  <c r="M16" i="3"/>
  <c r="N16" i="3"/>
  <c r="O16" i="3"/>
  <c r="Q16" i="3"/>
  <c r="R16" i="3"/>
  <c r="E18" i="3"/>
  <c r="T18" i="3" s="1"/>
  <c r="P18" i="3"/>
  <c r="Q18" i="3"/>
  <c r="R18" i="3"/>
  <c r="S18" i="3"/>
  <c r="E19" i="3"/>
  <c r="P19" i="3"/>
  <c r="Q19" i="3"/>
  <c r="R19" i="3"/>
  <c r="S19" i="3"/>
  <c r="T19" i="3"/>
  <c r="U19" i="3"/>
  <c r="E20" i="3"/>
  <c r="U20" i="3" s="1"/>
  <c r="P20" i="3"/>
  <c r="Q20" i="3"/>
  <c r="R20" i="3"/>
  <c r="S20" i="3"/>
  <c r="T20" i="3"/>
  <c r="E21" i="3"/>
  <c r="T21" i="3" s="1"/>
  <c r="P21" i="3"/>
  <c r="Q21" i="3"/>
  <c r="R21" i="3"/>
  <c r="S21" i="3"/>
  <c r="U21" i="3"/>
  <c r="E22" i="3"/>
  <c r="T22" i="3" s="1"/>
  <c r="P22" i="3"/>
  <c r="Q22" i="3"/>
  <c r="R22" i="3"/>
  <c r="S22" i="3"/>
  <c r="E23" i="3"/>
  <c r="T23" i="3" s="1"/>
  <c r="P23" i="3"/>
  <c r="Q23" i="3"/>
  <c r="R23" i="3"/>
  <c r="S23" i="3"/>
  <c r="E24" i="3"/>
  <c r="P24" i="3"/>
  <c r="Q24" i="3"/>
  <c r="R24" i="3"/>
  <c r="S24" i="3"/>
  <c r="T24" i="3"/>
  <c r="U24" i="3"/>
  <c r="B25" i="3"/>
  <c r="C25" i="3"/>
  <c r="E25" i="3"/>
  <c r="T25" i="3" s="1"/>
  <c r="F25" i="3"/>
  <c r="G25" i="3"/>
  <c r="H25" i="3"/>
  <c r="I25" i="3"/>
  <c r="J25" i="3"/>
  <c r="P25" i="3" s="1"/>
  <c r="K25" i="3"/>
  <c r="Q25" i="3" s="1"/>
  <c r="U25" i="3" s="1"/>
  <c r="L25" i="3"/>
  <c r="M25" i="3"/>
  <c r="N25" i="3"/>
  <c r="O25" i="3"/>
  <c r="R25" i="3"/>
  <c r="S25" i="3"/>
  <c r="E27" i="3"/>
  <c r="T27" i="3" s="1"/>
  <c r="P27" i="3"/>
  <c r="Q27" i="3"/>
  <c r="R27" i="3"/>
  <c r="S27" i="3"/>
  <c r="E28" i="3"/>
  <c r="T28" i="3" s="1"/>
  <c r="P28" i="3"/>
  <c r="Q28" i="3"/>
  <c r="R28" i="3"/>
  <c r="S28" i="3"/>
  <c r="E29" i="3"/>
  <c r="T29" i="3" s="1"/>
  <c r="P29" i="3"/>
  <c r="Q29" i="3"/>
  <c r="R29" i="3"/>
  <c r="S29" i="3"/>
  <c r="U29" i="3"/>
  <c r="E30" i="3"/>
  <c r="U30" i="3" s="1"/>
  <c r="P30" i="3"/>
  <c r="Q30" i="3"/>
  <c r="R30" i="3"/>
  <c r="S30" i="3"/>
  <c r="T30" i="3"/>
  <c r="B31" i="3"/>
  <c r="E31" i="3" s="1"/>
  <c r="C31" i="3"/>
  <c r="F31" i="3"/>
  <c r="G31" i="3"/>
  <c r="H31" i="3"/>
  <c r="R31" i="3" s="1"/>
  <c r="I31" i="3"/>
  <c r="J31" i="3"/>
  <c r="K31" i="3"/>
  <c r="Q31" i="3" s="1"/>
  <c r="L31" i="3"/>
  <c r="M31" i="3"/>
  <c r="N31" i="3"/>
  <c r="P31" i="3" s="1"/>
  <c r="O31" i="3"/>
  <c r="S31" i="3"/>
  <c r="E33" i="3"/>
  <c r="T33" i="3" s="1"/>
  <c r="P33" i="3"/>
  <c r="Q33" i="3"/>
  <c r="R33" i="3"/>
  <c r="S33" i="3"/>
  <c r="B34" i="3"/>
  <c r="C34" i="3"/>
  <c r="E34" i="3" s="1"/>
  <c r="F34" i="3"/>
  <c r="G34" i="3"/>
  <c r="H34" i="3"/>
  <c r="I34" i="3"/>
  <c r="S34" i="3" s="1"/>
  <c r="J34" i="3"/>
  <c r="P34" i="3" s="1"/>
  <c r="K34" i="3"/>
  <c r="L34" i="3"/>
  <c r="M34" i="3"/>
  <c r="N34" i="3"/>
  <c r="O34" i="3"/>
  <c r="Q34" i="3"/>
  <c r="R34" i="3"/>
  <c r="E36" i="3"/>
  <c r="P36" i="3"/>
  <c r="Q36" i="3"/>
  <c r="R36" i="3"/>
  <c r="S36" i="3"/>
  <c r="U36" i="3"/>
  <c r="E37" i="3"/>
  <c r="T37" i="3" s="1"/>
  <c r="P37" i="3"/>
  <c r="Q37" i="3"/>
  <c r="R37" i="3"/>
  <c r="S37" i="3"/>
  <c r="E38" i="3"/>
  <c r="T38" i="3" s="1"/>
  <c r="P38" i="3"/>
  <c r="Q38" i="3"/>
  <c r="R38" i="3"/>
  <c r="S38" i="3"/>
  <c r="E39" i="3"/>
  <c r="P39" i="3"/>
  <c r="T39" i="3" s="1"/>
  <c r="Q39" i="3"/>
  <c r="R39" i="3"/>
  <c r="S39" i="3"/>
  <c r="U39" i="3"/>
  <c r="E40" i="3"/>
  <c r="U40" i="3" s="1"/>
  <c r="P40" i="3"/>
  <c r="Q40" i="3"/>
  <c r="R40" i="3"/>
  <c r="S40" i="3"/>
  <c r="T40" i="3"/>
  <c r="B41" i="3"/>
  <c r="E41" i="3" s="1"/>
  <c r="C41" i="3"/>
  <c r="F41" i="3"/>
  <c r="G41" i="3"/>
  <c r="H41" i="3"/>
  <c r="R41" i="3" s="1"/>
  <c r="I41" i="3"/>
  <c r="J41" i="3"/>
  <c r="K41" i="3"/>
  <c r="Q41" i="3" s="1"/>
  <c r="L41" i="3"/>
  <c r="M41" i="3"/>
  <c r="N41" i="3"/>
  <c r="P41" i="3" s="1"/>
  <c r="O41" i="3"/>
  <c r="S41" i="3"/>
  <c r="E43" i="3"/>
  <c r="T43" i="3" s="1"/>
  <c r="P43" i="3"/>
  <c r="Q43" i="3"/>
  <c r="R43" i="3"/>
  <c r="S43" i="3"/>
  <c r="E44" i="3"/>
  <c r="T44" i="3" s="1"/>
  <c r="P44" i="3"/>
  <c r="Q44" i="3"/>
  <c r="R44" i="3"/>
  <c r="S44" i="3"/>
  <c r="U44" i="3"/>
  <c r="E45" i="3"/>
  <c r="U45" i="3" s="1"/>
  <c r="P45" i="3"/>
  <c r="Q45" i="3"/>
  <c r="R45" i="3"/>
  <c r="S45" i="3"/>
  <c r="T45" i="3"/>
  <c r="E46" i="3"/>
  <c r="T46" i="3" s="1"/>
  <c r="P46" i="3"/>
  <c r="Q46" i="3"/>
  <c r="R46" i="3"/>
  <c r="S46" i="3"/>
  <c r="E47" i="3"/>
  <c r="P47" i="3"/>
  <c r="Q47" i="3"/>
  <c r="R47" i="3"/>
  <c r="S47" i="3"/>
  <c r="T47" i="3"/>
  <c r="U47" i="3"/>
  <c r="E48" i="3"/>
  <c r="U48" i="3" s="1"/>
  <c r="P48" i="3"/>
  <c r="Q48" i="3"/>
  <c r="R48" i="3"/>
  <c r="S48" i="3"/>
  <c r="T48" i="3"/>
  <c r="E49" i="3"/>
  <c r="T49" i="3" s="1"/>
  <c r="P49" i="3"/>
  <c r="Q49" i="3"/>
  <c r="R49" i="3"/>
  <c r="S49" i="3"/>
  <c r="U49" i="3"/>
  <c r="E50" i="3"/>
  <c r="T50" i="3" s="1"/>
  <c r="P50" i="3"/>
  <c r="Q50" i="3"/>
  <c r="R50" i="3"/>
  <c r="S50" i="3"/>
  <c r="E51" i="3"/>
  <c r="T51" i="3" s="1"/>
  <c r="P51" i="3"/>
  <c r="Q51" i="3"/>
  <c r="R51" i="3"/>
  <c r="S51" i="3"/>
  <c r="E52" i="3"/>
  <c r="P52" i="3"/>
  <c r="T52" i="3" s="1"/>
  <c r="Q52" i="3"/>
  <c r="R52" i="3"/>
  <c r="S52" i="3"/>
  <c r="U52" i="3"/>
  <c r="E53" i="3"/>
  <c r="U53" i="3" s="1"/>
  <c r="P53" i="3"/>
  <c r="Q53" i="3"/>
  <c r="R53" i="3"/>
  <c r="S53" i="3"/>
  <c r="T53" i="3"/>
  <c r="B54" i="3"/>
  <c r="E54" i="3" s="1"/>
  <c r="C54" i="3"/>
  <c r="F54" i="3"/>
  <c r="G54" i="3"/>
  <c r="H54" i="3"/>
  <c r="R54" i="3" s="1"/>
  <c r="I54" i="3"/>
  <c r="J54" i="3"/>
  <c r="K54" i="3"/>
  <c r="Q54" i="3" s="1"/>
  <c r="L54" i="3"/>
  <c r="M54" i="3"/>
  <c r="N54" i="3"/>
  <c r="P54" i="3" s="1"/>
  <c r="O54" i="3"/>
  <c r="S54" i="3"/>
  <c r="E56" i="3"/>
  <c r="U56" i="3" s="1"/>
  <c r="P56" i="3"/>
  <c r="Q56" i="3"/>
  <c r="R56" i="3"/>
  <c r="S56" i="3"/>
  <c r="T56" i="3"/>
  <c r="E57" i="3"/>
  <c r="T57" i="3" s="1"/>
  <c r="P57" i="3"/>
  <c r="Q57" i="3"/>
  <c r="R57" i="3"/>
  <c r="S57" i="3"/>
  <c r="U57" i="3"/>
  <c r="E58" i="3"/>
  <c r="U58" i="3" s="1"/>
  <c r="P58" i="3"/>
  <c r="Q58" i="3"/>
  <c r="R58" i="3"/>
  <c r="S58" i="3"/>
  <c r="T58" i="3"/>
  <c r="E59" i="3"/>
  <c r="T59" i="3" s="1"/>
  <c r="P59" i="3"/>
  <c r="Q59" i="3"/>
  <c r="R59" i="3"/>
  <c r="S59" i="3"/>
  <c r="B60" i="3"/>
  <c r="C60" i="3"/>
  <c r="E60" i="3" s="1"/>
  <c r="H60" i="3"/>
  <c r="I60" i="3"/>
  <c r="S60" i="3" s="1"/>
  <c r="J60" i="3"/>
  <c r="P60" i="3" s="1"/>
  <c r="K60" i="3"/>
  <c r="L60" i="3"/>
  <c r="M60" i="3"/>
  <c r="N60" i="3"/>
  <c r="O60" i="3"/>
  <c r="Q60" i="3"/>
  <c r="R60" i="3"/>
  <c r="E62" i="3"/>
  <c r="T67" i="3" s="1"/>
  <c r="P62" i="3"/>
  <c r="Q62" i="3"/>
  <c r="R62" i="3"/>
  <c r="S62" i="3"/>
  <c r="E63" i="3"/>
  <c r="P63" i="3"/>
  <c r="Q63" i="3"/>
  <c r="R63" i="3"/>
  <c r="S63" i="3"/>
  <c r="T63" i="3"/>
  <c r="U63" i="3"/>
  <c r="E64" i="3"/>
  <c r="U64" i="3" s="1"/>
  <c r="P64" i="3"/>
  <c r="Q64" i="3"/>
  <c r="R64" i="3"/>
  <c r="S64" i="3"/>
  <c r="T64" i="3"/>
  <c r="E65" i="3"/>
  <c r="T65" i="3" s="1"/>
  <c r="P65" i="3"/>
  <c r="Q65" i="3"/>
  <c r="R65" i="3"/>
  <c r="S65" i="3"/>
  <c r="U65" i="3"/>
  <c r="E66" i="3"/>
  <c r="T66" i="3" s="1"/>
  <c r="P66" i="3"/>
  <c r="Q66" i="3"/>
  <c r="R66" i="3"/>
  <c r="S66" i="3"/>
  <c r="B67" i="3"/>
  <c r="E67" i="3" s="1"/>
  <c r="C67" i="3"/>
  <c r="F67" i="3"/>
  <c r="G67" i="3"/>
  <c r="H67" i="3"/>
  <c r="R67" i="3" s="1"/>
  <c r="I67" i="3"/>
  <c r="J67" i="3"/>
  <c r="K67" i="3"/>
  <c r="Q67" i="3" s="1"/>
  <c r="L67" i="3"/>
  <c r="M67" i="3"/>
  <c r="N67" i="3"/>
  <c r="O67" i="3"/>
  <c r="P67" i="3"/>
  <c r="B68" i="3"/>
  <c r="C68" i="3"/>
  <c r="E68" i="3"/>
  <c r="F68" i="3"/>
  <c r="G68" i="3"/>
  <c r="H68" i="3"/>
  <c r="R68" i="3" s="1"/>
  <c r="I68" i="3"/>
  <c r="J68" i="3"/>
  <c r="K68" i="3"/>
  <c r="Q68" i="3" s="1"/>
  <c r="U68" i="3" s="1"/>
  <c r="L68" i="3"/>
  <c r="M68" i="3"/>
  <c r="N68" i="3"/>
  <c r="O68" i="3"/>
  <c r="S68" i="3"/>
  <c r="E70" i="3"/>
  <c r="U70" i="3" s="1"/>
  <c r="P70" i="3"/>
  <c r="Q70" i="3"/>
  <c r="U73" i="3" s="1"/>
  <c r="R70" i="3"/>
  <c r="S70" i="3"/>
  <c r="T70" i="3"/>
  <c r="E71" i="3"/>
  <c r="T71" i="3" s="1"/>
  <c r="P71" i="3"/>
  <c r="Q71" i="3"/>
  <c r="R71" i="3"/>
  <c r="S71" i="3"/>
  <c r="B72" i="3"/>
  <c r="C72" i="3"/>
  <c r="E72" i="3" s="1"/>
  <c r="F72" i="3"/>
  <c r="G72" i="3"/>
  <c r="H72" i="3"/>
  <c r="I72" i="3"/>
  <c r="S72" i="3" s="1"/>
  <c r="J72" i="3"/>
  <c r="P72" i="3" s="1"/>
  <c r="K72" i="3"/>
  <c r="L72" i="3"/>
  <c r="M72" i="3"/>
  <c r="N72" i="3"/>
  <c r="O72" i="3"/>
  <c r="Q72" i="3" s="1"/>
  <c r="R72" i="3"/>
  <c r="T72" i="3"/>
  <c r="B73" i="3"/>
  <c r="C73" i="3"/>
  <c r="E73" i="3" s="1"/>
  <c r="F73" i="3"/>
  <c r="G73" i="3"/>
  <c r="H73" i="3"/>
  <c r="I73" i="3"/>
  <c r="S73" i="3" s="1"/>
  <c r="J73" i="3"/>
  <c r="P73" i="3" s="1"/>
  <c r="K73" i="3"/>
  <c r="L73" i="3"/>
  <c r="M73" i="3"/>
  <c r="N73" i="3"/>
  <c r="O73" i="3"/>
  <c r="Q73" i="3"/>
  <c r="R73" i="3"/>
  <c r="T73" i="3"/>
  <c r="B74" i="3"/>
  <c r="E74" i="3" s="1"/>
  <c r="C74" i="3"/>
  <c r="F74" i="3"/>
  <c r="G74" i="3"/>
  <c r="H74" i="3"/>
  <c r="I74" i="3"/>
  <c r="S74" i="3" s="1"/>
  <c r="J74" i="3"/>
  <c r="P74" i="3" s="1"/>
  <c r="K74" i="3"/>
  <c r="L74" i="3"/>
  <c r="M74" i="3"/>
  <c r="N74" i="3"/>
  <c r="O74" i="3"/>
  <c r="R74" i="3"/>
  <c r="A78" i="3"/>
  <c r="B81" i="3"/>
  <c r="C81" i="3"/>
  <c r="D81" i="3"/>
  <c r="F81" i="3"/>
  <c r="G81" i="3"/>
  <c r="H81" i="3"/>
  <c r="I81" i="3"/>
  <c r="J81" i="3"/>
  <c r="K81" i="3"/>
  <c r="L81" i="3"/>
  <c r="M81" i="3"/>
  <c r="V81" i="3"/>
  <c r="W81" i="3"/>
  <c r="E82" i="3"/>
  <c r="E83" i="3"/>
  <c r="E81" i="3" s="1"/>
  <c r="E84" i="3"/>
  <c r="E85" i="3"/>
  <c r="E86" i="3"/>
  <c r="U86" i="3" s="1"/>
  <c r="P86" i="3"/>
  <c r="Q86" i="3"/>
  <c r="R86" i="3"/>
  <c r="S86" i="3"/>
  <c r="T86" i="3"/>
  <c r="B87" i="3"/>
  <c r="C87" i="3"/>
  <c r="C115" i="3" s="1"/>
  <c r="D87" i="3"/>
  <c r="F87" i="3"/>
  <c r="F115" i="3" s="1"/>
  <c r="G87" i="3"/>
  <c r="H87" i="3"/>
  <c r="H115" i="3" s="1"/>
  <c r="I87" i="3"/>
  <c r="J87" i="3"/>
  <c r="K87" i="3"/>
  <c r="K115" i="3" s="1"/>
  <c r="L87" i="3"/>
  <c r="M87" i="3"/>
  <c r="M115" i="3" s="1"/>
  <c r="S115" i="3" s="1"/>
  <c r="N87" i="3"/>
  <c r="N114" i="3" s="1"/>
  <c r="O87" i="3"/>
  <c r="V87" i="3"/>
  <c r="V114" i="3" s="1"/>
  <c r="W87" i="3"/>
  <c r="E88" i="3"/>
  <c r="P88" i="3"/>
  <c r="Q88" i="3"/>
  <c r="R88" i="3"/>
  <c r="R87" i="3" s="1"/>
  <c r="S88" i="3"/>
  <c r="E89" i="3"/>
  <c r="P89" i="3"/>
  <c r="P87" i="3" s="1"/>
  <c r="Q89" i="3"/>
  <c r="Q87" i="3" s="1"/>
  <c r="R89" i="3"/>
  <c r="S89" i="3"/>
  <c r="S87" i="3" s="1"/>
  <c r="T89" i="3"/>
  <c r="U89" i="3"/>
  <c r="E90" i="3"/>
  <c r="U90" i="3" s="1"/>
  <c r="P90" i="3"/>
  <c r="Q90" i="3"/>
  <c r="R90" i="3"/>
  <c r="S90" i="3"/>
  <c r="T90" i="3"/>
  <c r="E91" i="3"/>
  <c r="T91" i="3" s="1"/>
  <c r="P91" i="3"/>
  <c r="Q91" i="3"/>
  <c r="R91" i="3"/>
  <c r="S91" i="3"/>
  <c r="U91" i="3"/>
  <c r="E92" i="3"/>
  <c r="U92" i="3" s="1"/>
  <c r="P92" i="3"/>
  <c r="Q92" i="3"/>
  <c r="R92" i="3"/>
  <c r="S92" i="3"/>
  <c r="T92" i="3"/>
  <c r="E93" i="3"/>
  <c r="U93" i="3" s="1"/>
  <c r="P93" i="3"/>
  <c r="Q93" i="3"/>
  <c r="R93" i="3"/>
  <c r="S93" i="3"/>
  <c r="T93" i="3"/>
  <c r="E94" i="3"/>
  <c r="P94" i="3"/>
  <c r="T94" i="3" s="1"/>
  <c r="Q94" i="3"/>
  <c r="R94" i="3"/>
  <c r="S94" i="3"/>
  <c r="U94" i="3"/>
  <c r="E95" i="3"/>
  <c r="U95" i="3" s="1"/>
  <c r="P95" i="3"/>
  <c r="Q95" i="3"/>
  <c r="R95" i="3"/>
  <c r="S95" i="3"/>
  <c r="T95" i="3"/>
  <c r="E96" i="3"/>
  <c r="T96" i="3" s="1"/>
  <c r="P96" i="3"/>
  <c r="Q96" i="3"/>
  <c r="R96" i="3"/>
  <c r="S96" i="3"/>
  <c r="B97" i="3"/>
  <c r="C97" i="3"/>
  <c r="C114" i="3" s="1"/>
  <c r="D97" i="3"/>
  <c r="D114" i="3" s="1"/>
  <c r="F97" i="3"/>
  <c r="F114" i="3" s="1"/>
  <c r="G97" i="3"/>
  <c r="H97" i="3"/>
  <c r="I97" i="3"/>
  <c r="I114" i="3" s="1"/>
  <c r="J97" i="3"/>
  <c r="K97" i="3"/>
  <c r="K114" i="3" s="1"/>
  <c r="L97" i="3"/>
  <c r="L114" i="3" s="1"/>
  <c r="R114" i="3" s="1"/>
  <c r="M97" i="3"/>
  <c r="R97" i="3"/>
  <c r="S97" i="3"/>
  <c r="V97" i="3"/>
  <c r="W97" i="3"/>
  <c r="W114" i="3" s="1"/>
  <c r="E98" i="3"/>
  <c r="E97" i="3" s="1"/>
  <c r="R98" i="3"/>
  <c r="S98" i="3"/>
  <c r="T98" i="3"/>
  <c r="U98" i="3"/>
  <c r="E99" i="3"/>
  <c r="T99" i="3" s="1"/>
  <c r="R99" i="3"/>
  <c r="S99" i="3"/>
  <c r="E100" i="3"/>
  <c r="T100" i="3" s="1"/>
  <c r="R100" i="3"/>
  <c r="S100" i="3"/>
  <c r="E101" i="3"/>
  <c r="U101" i="3" s="1"/>
  <c r="R101" i="3"/>
  <c r="S101" i="3"/>
  <c r="E102" i="3"/>
  <c r="U102" i="3" s="1"/>
  <c r="R102" i="3"/>
  <c r="S102" i="3"/>
  <c r="T102" i="3"/>
  <c r="E103" i="3"/>
  <c r="R103" i="3"/>
  <c r="S103" i="3"/>
  <c r="T103" i="3"/>
  <c r="U103" i="3"/>
  <c r="E104" i="3"/>
  <c r="R104" i="3"/>
  <c r="S104" i="3"/>
  <c r="T104" i="3"/>
  <c r="U104" i="3"/>
  <c r="E105" i="3"/>
  <c r="T105" i="3" s="1"/>
  <c r="R105" i="3"/>
  <c r="S105" i="3"/>
  <c r="U105" i="3"/>
  <c r="E106" i="3"/>
  <c r="R106" i="3"/>
  <c r="S106" i="3"/>
  <c r="T106" i="3"/>
  <c r="U106" i="3"/>
  <c r="E107" i="3"/>
  <c r="T107" i="3" s="1"/>
  <c r="R107" i="3"/>
  <c r="S107" i="3"/>
  <c r="E108" i="3"/>
  <c r="T108" i="3" s="1"/>
  <c r="R108" i="3"/>
  <c r="S108" i="3"/>
  <c r="E109" i="3"/>
  <c r="U109" i="3" s="1"/>
  <c r="R109" i="3"/>
  <c r="S109" i="3"/>
  <c r="E110" i="3"/>
  <c r="U110" i="3" s="1"/>
  <c r="R110" i="3"/>
  <c r="S110" i="3"/>
  <c r="T110" i="3"/>
  <c r="E111" i="3"/>
  <c r="R111" i="3"/>
  <c r="S111" i="3"/>
  <c r="T111" i="3"/>
  <c r="U111" i="3"/>
  <c r="E112" i="3"/>
  <c r="T112" i="3" s="1"/>
  <c r="R112" i="3"/>
  <c r="S112" i="3"/>
  <c r="U112" i="3"/>
  <c r="R113" i="3"/>
  <c r="S113" i="3"/>
  <c r="T113" i="3"/>
  <c r="U113" i="3"/>
  <c r="B114" i="3"/>
  <c r="G114" i="3"/>
  <c r="J114" i="3"/>
  <c r="M114" i="3"/>
  <c r="S114" i="3" s="1"/>
  <c r="O114" i="3"/>
  <c r="B115" i="3"/>
  <c r="D115" i="3"/>
  <c r="G115" i="3"/>
  <c r="I115" i="3"/>
  <c r="J115" i="3"/>
  <c r="L115" i="3"/>
  <c r="R115" i="3" s="1"/>
  <c r="O115" i="3"/>
  <c r="W115" i="3"/>
  <c r="T114" i="5" l="1"/>
  <c r="U114" i="5"/>
  <c r="T97" i="4"/>
  <c r="U97" i="4"/>
  <c r="E114" i="4"/>
  <c r="U115" i="4"/>
  <c r="T115" i="4"/>
  <c r="T87" i="3"/>
  <c r="Q115" i="3"/>
  <c r="Q114" i="3"/>
  <c r="U34" i="3"/>
  <c r="T34" i="3"/>
  <c r="P115" i="3"/>
  <c r="P114" i="3"/>
  <c r="T60" i="3"/>
  <c r="U60" i="3"/>
  <c r="T97" i="3"/>
  <c r="U97" i="3"/>
  <c r="T41" i="3"/>
  <c r="T31" i="3"/>
  <c r="U31" i="3"/>
  <c r="T109" i="3"/>
  <c r="Q74" i="3"/>
  <c r="U74" i="3" s="1"/>
  <c r="P68" i="3"/>
  <c r="T68" i="3" s="1"/>
  <c r="S67" i="3"/>
  <c r="V115" i="3"/>
  <c r="N115" i="3"/>
  <c r="U107" i="3"/>
  <c r="U99" i="3"/>
  <c r="U66" i="3"/>
  <c r="U54" i="3"/>
  <c r="U50" i="3"/>
  <c r="U41" i="3"/>
  <c r="U37" i="3"/>
  <c r="T36" i="3"/>
  <c r="U27" i="3"/>
  <c r="U22" i="3"/>
  <c r="U9" i="3"/>
  <c r="T101" i="3"/>
  <c r="U72" i="3"/>
  <c r="T54" i="3"/>
  <c r="U51" i="3"/>
  <c r="U43" i="3"/>
  <c r="U38" i="3"/>
  <c r="U33" i="3"/>
  <c r="U28" i="3"/>
  <c r="U23" i="3"/>
  <c r="U10" i="3"/>
  <c r="T9" i="3"/>
  <c r="T10" i="3"/>
  <c r="U108" i="3"/>
  <c r="U100" i="3"/>
  <c r="H114" i="3"/>
  <c r="U96" i="3"/>
  <c r="U88" i="3"/>
  <c r="T74" i="3"/>
  <c r="U71" i="3"/>
  <c r="U62" i="3"/>
  <c r="U59" i="3"/>
  <c r="U46" i="3"/>
  <c r="U18" i="3"/>
  <c r="U13" i="3"/>
  <c r="T88" i="3"/>
  <c r="U87" i="3"/>
  <c r="E87" i="3"/>
  <c r="E115" i="3" s="1"/>
  <c r="U67" i="3"/>
  <c r="T62" i="3"/>
  <c r="E9" i="2"/>
  <c r="T16" i="2" s="1"/>
  <c r="P9" i="2"/>
  <c r="Q9" i="2"/>
  <c r="R9" i="2"/>
  <c r="S9" i="2"/>
  <c r="E10" i="2"/>
  <c r="T10" i="2" s="1"/>
  <c r="P10" i="2"/>
  <c r="Q10" i="2"/>
  <c r="R10" i="2"/>
  <c r="S10" i="2"/>
  <c r="U10" i="2"/>
  <c r="E11" i="2"/>
  <c r="T11" i="2" s="1"/>
  <c r="P11" i="2"/>
  <c r="Q11" i="2"/>
  <c r="R11" i="2"/>
  <c r="S11" i="2"/>
  <c r="E12" i="2"/>
  <c r="T12" i="2" s="1"/>
  <c r="P12" i="2"/>
  <c r="Q12" i="2"/>
  <c r="R12" i="2"/>
  <c r="S12" i="2"/>
  <c r="E13" i="2"/>
  <c r="T13" i="2" s="1"/>
  <c r="P13" i="2"/>
  <c r="Q13" i="2"/>
  <c r="R13" i="2"/>
  <c r="S13" i="2"/>
  <c r="E14" i="2"/>
  <c r="P14" i="2"/>
  <c r="Q14" i="2"/>
  <c r="U14" i="2" s="1"/>
  <c r="R14" i="2"/>
  <c r="S14" i="2"/>
  <c r="T14" i="2"/>
  <c r="E15" i="2"/>
  <c r="P15" i="2"/>
  <c r="Q15" i="2"/>
  <c r="R15" i="2"/>
  <c r="S15" i="2"/>
  <c r="T15" i="2"/>
  <c r="U15" i="2"/>
  <c r="B16" i="2"/>
  <c r="E16" i="2" s="1"/>
  <c r="C16" i="2"/>
  <c r="F16" i="2"/>
  <c r="G16" i="2"/>
  <c r="H16" i="2"/>
  <c r="I16" i="2"/>
  <c r="J16" i="2"/>
  <c r="P16" i="2" s="1"/>
  <c r="K16" i="2"/>
  <c r="Q16" i="2" s="1"/>
  <c r="L16" i="2"/>
  <c r="M16" i="2"/>
  <c r="N16" i="2"/>
  <c r="O16" i="2"/>
  <c r="R16" i="2"/>
  <c r="S16" i="2"/>
  <c r="E18" i="2"/>
  <c r="U18" i="2" s="1"/>
  <c r="P18" i="2"/>
  <c r="T18" i="2" s="1"/>
  <c r="Q18" i="2"/>
  <c r="R18" i="2"/>
  <c r="S18" i="2"/>
  <c r="E19" i="2"/>
  <c r="P19" i="2"/>
  <c r="Q19" i="2"/>
  <c r="R19" i="2"/>
  <c r="S19" i="2"/>
  <c r="T19" i="2"/>
  <c r="U19" i="2"/>
  <c r="E20" i="2"/>
  <c r="P20" i="2"/>
  <c r="T20" i="2" s="1"/>
  <c r="Q20" i="2"/>
  <c r="R20" i="2"/>
  <c r="S20" i="2"/>
  <c r="U20" i="2"/>
  <c r="E21" i="2"/>
  <c r="T21" i="2" s="1"/>
  <c r="P21" i="2"/>
  <c r="Q21" i="2"/>
  <c r="R21" i="2"/>
  <c r="S21" i="2"/>
  <c r="E22" i="2"/>
  <c r="T22" i="2" s="1"/>
  <c r="P22" i="2"/>
  <c r="Q22" i="2"/>
  <c r="R22" i="2"/>
  <c r="S22" i="2"/>
  <c r="E23" i="2"/>
  <c r="P23" i="2"/>
  <c r="Q23" i="2"/>
  <c r="R23" i="2"/>
  <c r="S23" i="2"/>
  <c r="T23" i="2"/>
  <c r="U23" i="2"/>
  <c r="E24" i="2"/>
  <c r="U24" i="2" s="1"/>
  <c r="P24" i="2"/>
  <c r="Q24" i="2"/>
  <c r="R24" i="2"/>
  <c r="S24" i="2"/>
  <c r="T24" i="2"/>
  <c r="B25" i="2"/>
  <c r="E25" i="2" s="1"/>
  <c r="C25" i="2"/>
  <c r="F25" i="2"/>
  <c r="G25" i="2"/>
  <c r="H25" i="2"/>
  <c r="I25" i="2"/>
  <c r="J25" i="2"/>
  <c r="K25" i="2"/>
  <c r="Q25" i="2" s="1"/>
  <c r="L25" i="2"/>
  <c r="P25" i="2" s="1"/>
  <c r="M25" i="2"/>
  <c r="N25" i="2"/>
  <c r="O25" i="2"/>
  <c r="R25" i="2"/>
  <c r="S25" i="2"/>
  <c r="E27" i="2"/>
  <c r="T27" i="2" s="1"/>
  <c r="P27" i="2"/>
  <c r="Q27" i="2"/>
  <c r="R27" i="2"/>
  <c r="S27" i="2"/>
  <c r="E28" i="2"/>
  <c r="T28" i="2" s="1"/>
  <c r="P28" i="2"/>
  <c r="Q28" i="2"/>
  <c r="R28" i="2"/>
  <c r="S28" i="2"/>
  <c r="U28" i="2"/>
  <c r="E29" i="2"/>
  <c r="T29" i="2" s="1"/>
  <c r="P29" i="2"/>
  <c r="Q29" i="2"/>
  <c r="U29" i="2" s="1"/>
  <c r="R29" i="2"/>
  <c r="S29" i="2"/>
  <c r="E30" i="2"/>
  <c r="T30" i="2" s="1"/>
  <c r="P30" i="2"/>
  <c r="Q30" i="2"/>
  <c r="R30" i="2"/>
  <c r="S30" i="2"/>
  <c r="B31" i="2"/>
  <c r="E31" i="2" s="1"/>
  <c r="C31" i="2"/>
  <c r="F31" i="2"/>
  <c r="G31" i="2"/>
  <c r="H31" i="2"/>
  <c r="I31" i="2"/>
  <c r="J31" i="2"/>
  <c r="K31" i="2"/>
  <c r="L31" i="2"/>
  <c r="P31" i="2" s="1"/>
  <c r="M31" i="2"/>
  <c r="N31" i="2"/>
  <c r="O31" i="2"/>
  <c r="Q31" i="2" s="1"/>
  <c r="R31" i="2"/>
  <c r="S31" i="2"/>
  <c r="E33" i="2"/>
  <c r="T33" i="2" s="1"/>
  <c r="P33" i="2"/>
  <c r="Q33" i="2"/>
  <c r="R33" i="2"/>
  <c r="S33" i="2"/>
  <c r="U33" i="2"/>
  <c r="B34" i="2"/>
  <c r="C34" i="2"/>
  <c r="E34" i="2"/>
  <c r="T34" i="2" s="1"/>
  <c r="F34" i="2"/>
  <c r="G34" i="2"/>
  <c r="H34" i="2"/>
  <c r="I34" i="2"/>
  <c r="J34" i="2"/>
  <c r="P34" i="2" s="1"/>
  <c r="K34" i="2"/>
  <c r="L34" i="2"/>
  <c r="M34" i="2"/>
  <c r="Q34" i="2" s="1"/>
  <c r="U34" i="2" s="1"/>
  <c r="N34" i="2"/>
  <c r="O34" i="2"/>
  <c r="R34" i="2"/>
  <c r="S34" i="2"/>
  <c r="E36" i="2"/>
  <c r="T36" i="2" s="1"/>
  <c r="P36" i="2"/>
  <c r="Q36" i="2"/>
  <c r="R36" i="2"/>
  <c r="S36" i="2"/>
  <c r="E37" i="2"/>
  <c r="T37" i="2" s="1"/>
  <c r="P37" i="2"/>
  <c r="Q37" i="2"/>
  <c r="R37" i="2"/>
  <c r="S37" i="2"/>
  <c r="E38" i="2"/>
  <c r="P38" i="2"/>
  <c r="Q38" i="2"/>
  <c r="R38" i="2"/>
  <c r="S38" i="2"/>
  <c r="T38" i="2"/>
  <c r="U38" i="2"/>
  <c r="E39" i="2"/>
  <c r="P39" i="2"/>
  <c r="Q39" i="2"/>
  <c r="U39" i="2" s="1"/>
  <c r="R39" i="2"/>
  <c r="S39" i="2"/>
  <c r="T39" i="2"/>
  <c r="E40" i="2"/>
  <c r="T40" i="2" s="1"/>
  <c r="P40" i="2"/>
  <c r="Q40" i="2"/>
  <c r="R40" i="2"/>
  <c r="S40" i="2"/>
  <c r="B41" i="2"/>
  <c r="C41" i="2"/>
  <c r="E41" i="2" s="1"/>
  <c r="F41" i="2"/>
  <c r="G41" i="2"/>
  <c r="H41" i="2"/>
  <c r="I41" i="2"/>
  <c r="J41" i="2"/>
  <c r="K41" i="2"/>
  <c r="L41" i="2"/>
  <c r="P41" i="2" s="1"/>
  <c r="T41" i="2" s="1"/>
  <c r="M41" i="2"/>
  <c r="N41" i="2"/>
  <c r="O41" i="2"/>
  <c r="Q41" i="2" s="1"/>
  <c r="U41" i="2" s="1"/>
  <c r="R41" i="2"/>
  <c r="S41" i="2"/>
  <c r="E43" i="2"/>
  <c r="P43" i="2"/>
  <c r="Q43" i="2"/>
  <c r="R43" i="2"/>
  <c r="S43" i="2"/>
  <c r="T43" i="2"/>
  <c r="U43" i="2"/>
  <c r="E44" i="2"/>
  <c r="P44" i="2"/>
  <c r="Q44" i="2"/>
  <c r="U44" i="2" s="1"/>
  <c r="R44" i="2"/>
  <c r="S44" i="2"/>
  <c r="T44" i="2"/>
  <c r="E45" i="2"/>
  <c r="T45" i="2" s="1"/>
  <c r="P45" i="2"/>
  <c r="Q45" i="2"/>
  <c r="R45" i="2"/>
  <c r="S45" i="2"/>
  <c r="E46" i="2"/>
  <c r="U46" i="2" s="1"/>
  <c r="P46" i="2"/>
  <c r="Q46" i="2"/>
  <c r="R46" i="2"/>
  <c r="S46" i="2"/>
  <c r="T46" i="2"/>
  <c r="E47" i="2"/>
  <c r="P47" i="2"/>
  <c r="Q47" i="2"/>
  <c r="R47" i="2"/>
  <c r="S47" i="2"/>
  <c r="T47" i="2"/>
  <c r="U47" i="2"/>
  <c r="E48" i="2"/>
  <c r="P48" i="2"/>
  <c r="Q48" i="2"/>
  <c r="R48" i="2"/>
  <c r="S48" i="2"/>
  <c r="T48" i="2"/>
  <c r="U48" i="2"/>
  <c r="E49" i="2"/>
  <c r="T49" i="2" s="1"/>
  <c r="P49" i="2"/>
  <c r="Q49" i="2"/>
  <c r="R49" i="2"/>
  <c r="S49" i="2"/>
  <c r="E50" i="2"/>
  <c r="T50" i="2" s="1"/>
  <c r="P50" i="2"/>
  <c r="Q50" i="2"/>
  <c r="R50" i="2"/>
  <c r="S50" i="2"/>
  <c r="E51" i="2"/>
  <c r="P51" i="2"/>
  <c r="Q51" i="2"/>
  <c r="R51" i="2"/>
  <c r="S51" i="2"/>
  <c r="T51" i="2"/>
  <c r="U51" i="2"/>
  <c r="E52" i="2"/>
  <c r="P52" i="2"/>
  <c r="Q52" i="2"/>
  <c r="U52" i="2" s="1"/>
  <c r="R52" i="2"/>
  <c r="S52" i="2"/>
  <c r="T52" i="2"/>
  <c r="E53" i="2"/>
  <c r="T53" i="2" s="1"/>
  <c r="P53" i="2"/>
  <c r="Q53" i="2"/>
  <c r="R53" i="2"/>
  <c r="S53" i="2"/>
  <c r="B54" i="2"/>
  <c r="E54" i="2" s="1"/>
  <c r="C54" i="2"/>
  <c r="F54" i="2"/>
  <c r="G54" i="2"/>
  <c r="H54" i="2"/>
  <c r="R54" i="2" s="1"/>
  <c r="I54" i="2"/>
  <c r="J54" i="2"/>
  <c r="K54" i="2"/>
  <c r="L54" i="2"/>
  <c r="P54" i="2" s="1"/>
  <c r="T54" i="2" s="1"/>
  <c r="M54" i="2"/>
  <c r="N54" i="2"/>
  <c r="O54" i="2"/>
  <c r="Q54" i="2" s="1"/>
  <c r="U54" i="2" s="1"/>
  <c r="S54" i="2"/>
  <c r="E56" i="2"/>
  <c r="P56" i="2"/>
  <c r="Q56" i="2"/>
  <c r="R56" i="2"/>
  <c r="S56" i="2"/>
  <c r="T56" i="2"/>
  <c r="U56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E59" i="2"/>
  <c r="U59" i="2" s="1"/>
  <c r="P59" i="2"/>
  <c r="Q59" i="2"/>
  <c r="R59" i="2"/>
  <c r="S59" i="2"/>
  <c r="T59" i="2"/>
  <c r="B60" i="2"/>
  <c r="C60" i="2"/>
  <c r="E60" i="2"/>
  <c r="T60" i="2" s="1"/>
  <c r="H60" i="2"/>
  <c r="I60" i="2"/>
  <c r="J60" i="2"/>
  <c r="P60" i="2" s="1"/>
  <c r="K60" i="2"/>
  <c r="Q60" i="2" s="1"/>
  <c r="L60" i="2"/>
  <c r="M60" i="2"/>
  <c r="N60" i="2"/>
  <c r="O60" i="2"/>
  <c r="R60" i="2"/>
  <c r="S60" i="2"/>
  <c r="E62" i="2"/>
  <c r="P62" i="2"/>
  <c r="Q62" i="2"/>
  <c r="R62" i="2"/>
  <c r="S62" i="2"/>
  <c r="T62" i="2"/>
  <c r="U62" i="2"/>
  <c r="E63" i="2"/>
  <c r="P63" i="2"/>
  <c r="Q63" i="2"/>
  <c r="R63" i="2"/>
  <c r="S63" i="2"/>
  <c r="T63" i="2"/>
  <c r="U63" i="2"/>
  <c r="E64" i="2"/>
  <c r="T64" i="2" s="1"/>
  <c r="P64" i="2"/>
  <c r="Q64" i="2"/>
  <c r="R64" i="2"/>
  <c r="S64" i="2"/>
  <c r="U64" i="2"/>
  <c r="E65" i="2"/>
  <c r="T65" i="2" s="1"/>
  <c r="P65" i="2"/>
  <c r="Q65" i="2"/>
  <c r="R65" i="2"/>
  <c r="S65" i="2"/>
  <c r="E66" i="2"/>
  <c r="P66" i="2"/>
  <c r="Q66" i="2"/>
  <c r="R66" i="2"/>
  <c r="S66" i="2"/>
  <c r="B67" i="2"/>
  <c r="C67" i="2"/>
  <c r="E67" i="2" s="1"/>
  <c r="F67" i="2"/>
  <c r="G67" i="2"/>
  <c r="H67" i="2"/>
  <c r="R67" i="2" s="1"/>
  <c r="I67" i="2"/>
  <c r="Q67" i="2" s="1"/>
  <c r="J67" i="2"/>
  <c r="K67" i="2"/>
  <c r="L67" i="2"/>
  <c r="P67" i="2" s="1"/>
  <c r="T67" i="2" s="1"/>
  <c r="M67" i="2"/>
  <c r="N67" i="2"/>
  <c r="O67" i="2"/>
  <c r="B68" i="2"/>
  <c r="E68" i="2" s="1"/>
  <c r="C68" i="2"/>
  <c r="F68" i="2"/>
  <c r="G68" i="2"/>
  <c r="H68" i="2"/>
  <c r="I68" i="2"/>
  <c r="S68" i="2" s="1"/>
  <c r="J68" i="2"/>
  <c r="K68" i="2"/>
  <c r="L68" i="2"/>
  <c r="P68" i="2" s="1"/>
  <c r="M68" i="2"/>
  <c r="N68" i="2"/>
  <c r="O68" i="2"/>
  <c r="R68" i="2"/>
  <c r="E70" i="2"/>
  <c r="T70" i="2" s="1"/>
  <c r="P70" i="2"/>
  <c r="Q70" i="2"/>
  <c r="R70" i="2"/>
  <c r="S70" i="2"/>
  <c r="E71" i="2"/>
  <c r="P71" i="2"/>
  <c r="Q71" i="2"/>
  <c r="R71" i="2"/>
  <c r="S71" i="2"/>
  <c r="T71" i="2"/>
  <c r="U71" i="2"/>
  <c r="B72" i="2"/>
  <c r="C72" i="2"/>
  <c r="E72" i="2"/>
  <c r="F72" i="2"/>
  <c r="G72" i="2"/>
  <c r="H72" i="2"/>
  <c r="R72" i="2" s="1"/>
  <c r="I72" i="2"/>
  <c r="J72" i="2"/>
  <c r="K72" i="2"/>
  <c r="L72" i="2"/>
  <c r="M72" i="2"/>
  <c r="Q72" i="2" s="1"/>
  <c r="N72" i="2"/>
  <c r="O72" i="2"/>
  <c r="P72" i="2"/>
  <c r="S72" i="2"/>
  <c r="U72" i="2"/>
  <c r="B73" i="2"/>
  <c r="C73" i="2"/>
  <c r="E73" i="2"/>
  <c r="F73" i="2"/>
  <c r="G73" i="2"/>
  <c r="H73" i="2"/>
  <c r="I73" i="2"/>
  <c r="J73" i="2"/>
  <c r="P73" i="2" s="1"/>
  <c r="K73" i="2"/>
  <c r="L73" i="2"/>
  <c r="M73" i="2"/>
  <c r="Q73" i="2" s="1"/>
  <c r="N73" i="2"/>
  <c r="O73" i="2"/>
  <c r="S73" i="2"/>
  <c r="U73" i="2"/>
  <c r="B74" i="2"/>
  <c r="E74" i="2" s="1"/>
  <c r="C74" i="2"/>
  <c r="F74" i="2"/>
  <c r="G74" i="2"/>
  <c r="H74" i="2"/>
  <c r="I74" i="2"/>
  <c r="J74" i="2"/>
  <c r="P74" i="2" s="1"/>
  <c r="K74" i="2"/>
  <c r="Q74" i="2" s="1"/>
  <c r="L74" i="2"/>
  <c r="M74" i="2"/>
  <c r="N74" i="2"/>
  <c r="O74" i="2"/>
  <c r="S74" i="2"/>
  <c r="A78" i="2"/>
  <c r="B81" i="2"/>
  <c r="C81" i="2"/>
  <c r="D81" i="2"/>
  <c r="E81" i="2"/>
  <c r="F81" i="2"/>
  <c r="G81" i="2"/>
  <c r="H81" i="2"/>
  <c r="I81" i="2"/>
  <c r="J81" i="2"/>
  <c r="K81" i="2"/>
  <c r="L81" i="2"/>
  <c r="M81" i="2"/>
  <c r="V81" i="2"/>
  <c r="W81" i="2"/>
  <c r="E82" i="2"/>
  <c r="E83" i="2"/>
  <c r="E84" i="2"/>
  <c r="E85" i="2"/>
  <c r="E86" i="2"/>
  <c r="P86" i="2"/>
  <c r="Q86" i="2"/>
  <c r="R86" i="2"/>
  <c r="S86" i="2"/>
  <c r="T86" i="2"/>
  <c r="U86" i="2"/>
  <c r="B87" i="2"/>
  <c r="C87" i="2"/>
  <c r="D87" i="2"/>
  <c r="D115" i="2" s="1"/>
  <c r="F87" i="2"/>
  <c r="G87" i="2"/>
  <c r="H87" i="2"/>
  <c r="I87" i="2"/>
  <c r="I115" i="2" s="1"/>
  <c r="J87" i="2"/>
  <c r="K87" i="2"/>
  <c r="L87" i="2"/>
  <c r="L115" i="2" s="1"/>
  <c r="R115" i="2" s="1"/>
  <c r="M87" i="2"/>
  <c r="N87" i="2"/>
  <c r="O87" i="2"/>
  <c r="V87" i="2"/>
  <c r="W87" i="2"/>
  <c r="E88" i="2"/>
  <c r="E87" i="2" s="1"/>
  <c r="E115" i="2" s="1"/>
  <c r="P88" i="2"/>
  <c r="T88" i="2" s="1"/>
  <c r="Q88" i="2"/>
  <c r="R88" i="2"/>
  <c r="R87" i="2" s="1"/>
  <c r="S88" i="2"/>
  <c r="S87" i="2" s="1"/>
  <c r="E89" i="2"/>
  <c r="P89" i="2"/>
  <c r="Q89" i="2"/>
  <c r="U89" i="2" s="1"/>
  <c r="R89" i="2"/>
  <c r="S89" i="2"/>
  <c r="T89" i="2"/>
  <c r="E90" i="2"/>
  <c r="P90" i="2"/>
  <c r="T90" i="2" s="1"/>
  <c r="Q90" i="2"/>
  <c r="R90" i="2"/>
  <c r="S90" i="2"/>
  <c r="U90" i="2"/>
  <c r="E91" i="2"/>
  <c r="T91" i="2" s="1"/>
  <c r="P91" i="2"/>
  <c r="Q91" i="2"/>
  <c r="R91" i="2"/>
  <c r="S91" i="2"/>
  <c r="E92" i="2"/>
  <c r="T92" i="2" s="1"/>
  <c r="P92" i="2"/>
  <c r="Q92" i="2"/>
  <c r="R92" i="2"/>
  <c r="S92" i="2"/>
  <c r="E93" i="2"/>
  <c r="P93" i="2"/>
  <c r="T93" i="2" s="1"/>
  <c r="Q93" i="2"/>
  <c r="R93" i="2"/>
  <c r="S93" i="2"/>
  <c r="U93" i="2"/>
  <c r="E94" i="2"/>
  <c r="U94" i="2" s="1"/>
  <c r="P94" i="2"/>
  <c r="Q94" i="2"/>
  <c r="R94" i="2"/>
  <c r="S94" i="2"/>
  <c r="T94" i="2"/>
  <c r="E95" i="2"/>
  <c r="T95" i="2" s="1"/>
  <c r="P95" i="2"/>
  <c r="Q95" i="2"/>
  <c r="R95" i="2"/>
  <c r="S95" i="2"/>
  <c r="E96" i="2"/>
  <c r="U96" i="2" s="1"/>
  <c r="P96" i="2"/>
  <c r="T96" i="2" s="1"/>
  <c r="Q96" i="2"/>
  <c r="R96" i="2"/>
  <c r="S96" i="2"/>
  <c r="B97" i="2"/>
  <c r="C97" i="2"/>
  <c r="D97" i="2"/>
  <c r="D114" i="2" s="1"/>
  <c r="F97" i="2"/>
  <c r="G97" i="2"/>
  <c r="G114" i="2" s="1"/>
  <c r="H97" i="2"/>
  <c r="I97" i="2"/>
  <c r="J97" i="2"/>
  <c r="K97" i="2"/>
  <c r="L97" i="2"/>
  <c r="L114" i="2" s="1"/>
  <c r="R114" i="2" s="1"/>
  <c r="M97" i="2"/>
  <c r="S97" i="2"/>
  <c r="V97" i="2"/>
  <c r="W97" i="2"/>
  <c r="E98" i="2"/>
  <c r="U98" i="2" s="1"/>
  <c r="R98" i="2"/>
  <c r="S98" i="2"/>
  <c r="T98" i="2"/>
  <c r="E99" i="2"/>
  <c r="R99" i="2"/>
  <c r="S99" i="2"/>
  <c r="T99" i="2"/>
  <c r="U99" i="2"/>
  <c r="E100" i="2"/>
  <c r="T100" i="2" s="1"/>
  <c r="R100" i="2"/>
  <c r="S100" i="2"/>
  <c r="U100" i="2"/>
  <c r="E101" i="2"/>
  <c r="R101" i="2"/>
  <c r="S101" i="2"/>
  <c r="T101" i="2"/>
  <c r="U101" i="2"/>
  <c r="E102" i="2"/>
  <c r="T102" i="2" s="1"/>
  <c r="R102" i="2"/>
  <c r="S102" i="2"/>
  <c r="U102" i="2"/>
  <c r="E103" i="2"/>
  <c r="R103" i="2"/>
  <c r="S103" i="2"/>
  <c r="T103" i="2"/>
  <c r="U103" i="2"/>
  <c r="E104" i="2"/>
  <c r="T104" i="2" s="1"/>
  <c r="R104" i="2"/>
  <c r="S104" i="2"/>
  <c r="E105" i="2"/>
  <c r="T105" i="2" s="1"/>
  <c r="R105" i="2"/>
  <c r="S105" i="2"/>
  <c r="E106" i="2"/>
  <c r="U106" i="2" s="1"/>
  <c r="R106" i="2"/>
  <c r="S106" i="2"/>
  <c r="T106" i="2"/>
  <c r="E107" i="2"/>
  <c r="U107" i="2" s="1"/>
  <c r="R107" i="2"/>
  <c r="S107" i="2"/>
  <c r="T107" i="2"/>
  <c r="E108" i="2"/>
  <c r="T108" i="2" s="1"/>
  <c r="R108" i="2"/>
  <c r="S108" i="2"/>
  <c r="U108" i="2"/>
  <c r="E109" i="2"/>
  <c r="R109" i="2"/>
  <c r="S109" i="2"/>
  <c r="T109" i="2"/>
  <c r="U109" i="2"/>
  <c r="E110" i="2"/>
  <c r="T110" i="2" s="1"/>
  <c r="R110" i="2"/>
  <c r="S110" i="2"/>
  <c r="U110" i="2"/>
  <c r="E111" i="2"/>
  <c r="R111" i="2"/>
  <c r="S111" i="2"/>
  <c r="T111" i="2"/>
  <c r="U111" i="2"/>
  <c r="E112" i="2"/>
  <c r="T112" i="2" s="1"/>
  <c r="R112" i="2"/>
  <c r="S112" i="2"/>
  <c r="R113" i="2"/>
  <c r="S113" i="2"/>
  <c r="T113" i="2"/>
  <c r="U113" i="2"/>
  <c r="B114" i="2"/>
  <c r="C114" i="2"/>
  <c r="F114" i="2"/>
  <c r="H114" i="2"/>
  <c r="J114" i="2"/>
  <c r="K114" i="2"/>
  <c r="M114" i="2"/>
  <c r="N114" i="2"/>
  <c r="O114" i="2"/>
  <c r="S114" i="2"/>
  <c r="V114" i="2"/>
  <c r="W114" i="2"/>
  <c r="B115" i="2"/>
  <c r="C115" i="2"/>
  <c r="F115" i="2"/>
  <c r="G115" i="2"/>
  <c r="H115" i="2"/>
  <c r="J115" i="2"/>
  <c r="K115" i="2"/>
  <c r="M115" i="2"/>
  <c r="S115" i="2" s="1"/>
  <c r="N115" i="2"/>
  <c r="O115" i="2"/>
  <c r="V115" i="2"/>
  <c r="W115" i="2"/>
  <c r="U114" i="4" l="1"/>
  <c r="T114" i="4"/>
  <c r="U115" i="3"/>
  <c r="T115" i="3"/>
  <c r="E114" i="3"/>
  <c r="T25" i="2"/>
  <c r="U25" i="2"/>
  <c r="U67" i="2"/>
  <c r="T31" i="2"/>
  <c r="U31" i="2"/>
  <c r="T87" i="2"/>
  <c r="R74" i="2"/>
  <c r="Q68" i="2"/>
  <c r="U112" i="2"/>
  <c r="U104" i="2"/>
  <c r="R97" i="2"/>
  <c r="U91" i="2"/>
  <c r="T73" i="2"/>
  <c r="S67" i="2"/>
  <c r="U65" i="2"/>
  <c r="U49" i="2"/>
  <c r="U36" i="2"/>
  <c r="U21" i="2"/>
  <c r="E97" i="2"/>
  <c r="U92" i="2"/>
  <c r="U66" i="2"/>
  <c r="U50" i="2"/>
  <c r="U37" i="2"/>
  <c r="U27" i="2"/>
  <c r="U22" i="2"/>
  <c r="U9" i="2"/>
  <c r="T9" i="2"/>
  <c r="R73" i="2"/>
  <c r="T66" i="2"/>
  <c r="U105" i="2"/>
  <c r="P87" i="2"/>
  <c r="T72" i="2"/>
  <c r="U68" i="2"/>
  <c r="U11" i="2"/>
  <c r="I114" i="2"/>
  <c r="U95" i="2"/>
  <c r="U74" i="2"/>
  <c r="U70" i="2"/>
  <c r="T68" i="2"/>
  <c r="U60" i="2"/>
  <c r="U58" i="2"/>
  <c r="U53" i="2"/>
  <c r="U45" i="2"/>
  <c r="U40" i="2"/>
  <c r="U30" i="2"/>
  <c r="U16" i="2"/>
  <c r="U12" i="2"/>
  <c r="U88" i="2"/>
  <c r="T74" i="2"/>
  <c r="U13" i="2"/>
  <c r="Q87" i="2"/>
  <c r="U87" i="2" s="1"/>
  <c r="W87" i="1"/>
  <c r="V87" i="1"/>
  <c r="O87" i="1"/>
  <c r="N87" i="1"/>
  <c r="N114" i="1" s="1"/>
  <c r="M87" i="1"/>
  <c r="L87" i="1"/>
  <c r="L115" i="1" s="1"/>
  <c r="R115" i="1" s="1"/>
  <c r="K87" i="1"/>
  <c r="K115" i="1" s="1"/>
  <c r="J87" i="1"/>
  <c r="J115" i="1" s="1"/>
  <c r="I87" i="1"/>
  <c r="I115" i="1" s="1"/>
  <c r="H87" i="1"/>
  <c r="H115" i="1" s="1"/>
  <c r="G87" i="1"/>
  <c r="G115" i="1" s="1"/>
  <c r="F87" i="1"/>
  <c r="F115" i="1" s="1"/>
  <c r="D87" i="1"/>
  <c r="C87" i="1"/>
  <c r="C115" i="1" s="1"/>
  <c r="B87" i="1"/>
  <c r="B115" i="1" s="1"/>
  <c r="W115" i="1"/>
  <c r="V115" i="1"/>
  <c r="O115" i="1"/>
  <c r="N115" i="1"/>
  <c r="M115" i="1"/>
  <c r="S115" i="1" s="1"/>
  <c r="D115" i="1"/>
  <c r="O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T109" i="1" s="1"/>
  <c r="U108" i="1"/>
  <c r="S108" i="1"/>
  <c r="R108" i="1"/>
  <c r="E108" i="1"/>
  <c r="T108" i="1" s="1"/>
  <c r="S107" i="1"/>
  <c r="R107" i="1"/>
  <c r="E107" i="1"/>
  <c r="U107" i="1" s="1"/>
  <c r="U106" i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W97" i="1"/>
  <c r="W114" i="1" s="1"/>
  <c r="V97" i="1"/>
  <c r="V114" i="1" s="1"/>
  <c r="M97" i="1"/>
  <c r="M114" i="1" s="1"/>
  <c r="S114" i="1" s="1"/>
  <c r="L97" i="1"/>
  <c r="R97" i="1" s="1"/>
  <c r="K97" i="1"/>
  <c r="J97" i="1"/>
  <c r="I97" i="1"/>
  <c r="H97" i="1"/>
  <c r="H114" i="1" s="1"/>
  <c r="G97" i="1"/>
  <c r="G114" i="1" s="1"/>
  <c r="F97" i="1"/>
  <c r="F114" i="1" s="1"/>
  <c r="D97" i="1"/>
  <c r="C97" i="1"/>
  <c r="B97" i="1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1"/>
  <c r="R96" i="1"/>
  <c r="Q96" i="1"/>
  <c r="P96" i="1"/>
  <c r="E96" i="1"/>
  <c r="U96" i="1" s="1"/>
  <c r="S95" i="1"/>
  <c r="R95" i="1"/>
  <c r="Q95" i="1"/>
  <c r="P95" i="1"/>
  <c r="E95" i="1"/>
  <c r="S94" i="1"/>
  <c r="R94" i="1"/>
  <c r="Q94" i="1"/>
  <c r="P94" i="1"/>
  <c r="E94" i="1"/>
  <c r="U94" i="1" s="1"/>
  <c r="S93" i="1"/>
  <c r="R93" i="1"/>
  <c r="Q93" i="1"/>
  <c r="P93" i="1"/>
  <c r="E93" i="1"/>
  <c r="S92" i="1"/>
  <c r="R92" i="1"/>
  <c r="Q92" i="1"/>
  <c r="P92" i="1"/>
  <c r="E92" i="1"/>
  <c r="U92" i="1" s="1"/>
  <c r="T91" i="1"/>
  <c r="S91" i="1"/>
  <c r="R91" i="1"/>
  <c r="Q91" i="1"/>
  <c r="U91" i="1" s="1"/>
  <c r="P91" i="1"/>
  <c r="E91" i="1"/>
  <c r="S90" i="1"/>
  <c r="R90" i="1"/>
  <c r="Q90" i="1"/>
  <c r="P90" i="1"/>
  <c r="E90" i="1"/>
  <c r="T90" i="1" s="1"/>
  <c r="S89" i="1"/>
  <c r="R89" i="1"/>
  <c r="Q89" i="1"/>
  <c r="P89" i="1"/>
  <c r="E89" i="1"/>
  <c r="S88" i="1"/>
  <c r="R88" i="1"/>
  <c r="Q88" i="1"/>
  <c r="Q87" i="1" s="1"/>
  <c r="P88" i="1"/>
  <c r="E88" i="1"/>
  <c r="S86" i="1"/>
  <c r="R86" i="1"/>
  <c r="Q86" i="1"/>
  <c r="P86" i="1"/>
  <c r="E86" i="1"/>
  <c r="U86" i="1" s="1"/>
  <c r="O74" i="1"/>
  <c r="N74" i="1"/>
  <c r="M74" i="1"/>
  <c r="L74" i="1"/>
  <c r="K74" i="1"/>
  <c r="J74" i="1"/>
  <c r="I74" i="1"/>
  <c r="H74" i="1"/>
  <c r="R74" i="1" s="1"/>
  <c r="G74" i="1"/>
  <c r="F74" i="1"/>
  <c r="C74" i="1"/>
  <c r="B74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E72" i="1" s="1"/>
  <c r="B72" i="1"/>
  <c r="S71" i="1"/>
  <c r="R71" i="1"/>
  <c r="Q71" i="1"/>
  <c r="P71" i="1"/>
  <c r="T71" i="1" s="1"/>
  <c r="E71" i="1"/>
  <c r="S70" i="1"/>
  <c r="R70" i="1"/>
  <c r="Q70" i="1"/>
  <c r="P70" i="1"/>
  <c r="E70" i="1"/>
  <c r="U72" i="1" s="1"/>
  <c r="O68" i="1"/>
  <c r="N68" i="1"/>
  <c r="M68" i="1"/>
  <c r="L68" i="1"/>
  <c r="K68" i="1"/>
  <c r="J68" i="1"/>
  <c r="I68" i="1"/>
  <c r="S68" i="1" s="1"/>
  <c r="H68" i="1"/>
  <c r="G68" i="1"/>
  <c r="F68" i="1"/>
  <c r="C68" i="1"/>
  <c r="B68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S66" i="1"/>
  <c r="R66" i="1"/>
  <c r="Q66" i="1"/>
  <c r="P66" i="1"/>
  <c r="T66" i="1" s="1"/>
  <c r="E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T62" i="1"/>
  <c r="S62" i="1"/>
  <c r="R62" i="1"/>
  <c r="Q62" i="1"/>
  <c r="P62" i="1"/>
  <c r="E62" i="1"/>
  <c r="O60" i="1"/>
  <c r="N60" i="1"/>
  <c r="M60" i="1"/>
  <c r="L60" i="1"/>
  <c r="K60" i="1"/>
  <c r="J60" i="1"/>
  <c r="I60" i="1"/>
  <c r="S60" i="1" s="1"/>
  <c r="H60" i="1"/>
  <c r="C60" i="1"/>
  <c r="B60" i="1"/>
  <c r="T59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O54" i="1"/>
  <c r="N54" i="1"/>
  <c r="M54" i="1"/>
  <c r="L54" i="1"/>
  <c r="K54" i="1"/>
  <c r="J54" i="1"/>
  <c r="I54" i="1"/>
  <c r="H54" i="1"/>
  <c r="R54" i="1" s="1"/>
  <c r="G54" i="1"/>
  <c r="F54" i="1"/>
  <c r="C54" i="1"/>
  <c r="E54" i="1" s="1"/>
  <c r="B54" i="1"/>
  <c r="S53" i="1"/>
  <c r="R53" i="1"/>
  <c r="Q53" i="1"/>
  <c r="P53" i="1"/>
  <c r="E53" i="1"/>
  <c r="U53" i="1" s="1"/>
  <c r="S52" i="1"/>
  <c r="R52" i="1"/>
  <c r="Q52" i="1"/>
  <c r="P52" i="1"/>
  <c r="E52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T43" i="1" s="1"/>
  <c r="O41" i="1"/>
  <c r="N41" i="1"/>
  <c r="M41" i="1"/>
  <c r="L41" i="1"/>
  <c r="K41" i="1"/>
  <c r="J41" i="1"/>
  <c r="I41" i="1"/>
  <c r="Q41" i="1" s="1"/>
  <c r="H41" i="1"/>
  <c r="P41" i="1" s="1"/>
  <c r="G41" i="1"/>
  <c r="F41" i="1"/>
  <c r="C41" i="1"/>
  <c r="B41" i="1"/>
  <c r="E41" i="1" s="1"/>
  <c r="U40" i="1"/>
  <c r="S40" i="1"/>
  <c r="R40" i="1"/>
  <c r="Q40" i="1"/>
  <c r="P40" i="1"/>
  <c r="E40" i="1"/>
  <c r="T40" i="1" s="1"/>
  <c r="S39" i="1"/>
  <c r="R39" i="1"/>
  <c r="Q39" i="1"/>
  <c r="P39" i="1"/>
  <c r="E39" i="1"/>
  <c r="T39" i="1" s="1"/>
  <c r="S38" i="1"/>
  <c r="R38" i="1"/>
  <c r="Q38" i="1"/>
  <c r="P38" i="1"/>
  <c r="E38" i="1"/>
  <c r="U38" i="1" s="1"/>
  <c r="U37" i="1"/>
  <c r="T37" i="1"/>
  <c r="S37" i="1"/>
  <c r="R37" i="1"/>
  <c r="Q37" i="1"/>
  <c r="P37" i="1"/>
  <c r="E37" i="1"/>
  <c r="T36" i="1"/>
  <c r="S36" i="1"/>
  <c r="R36" i="1"/>
  <c r="Q36" i="1"/>
  <c r="U36" i="1" s="1"/>
  <c r="P36" i="1"/>
  <c r="E36" i="1"/>
  <c r="O34" i="1"/>
  <c r="N34" i="1"/>
  <c r="M34" i="1"/>
  <c r="L34" i="1"/>
  <c r="K34" i="1"/>
  <c r="J34" i="1"/>
  <c r="R34" i="1" s="1"/>
  <c r="I34" i="1"/>
  <c r="H34" i="1"/>
  <c r="G34" i="1"/>
  <c r="F34" i="1"/>
  <c r="C34" i="1"/>
  <c r="B34" i="1"/>
  <c r="E34" i="1" s="1"/>
  <c r="S33" i="1"/>
  <c r="R33" i="1"/>
  <c r="Q33" i="1"/>
  <c r="P33" i="1"/>
  <c r="E33" i="1"/>
  <c r="T33" i="1" s="1"/>
  <c r="O31" i="1"/>
  <c r="N31" i="1"/>
  <c r="M31" i="1"/>
  <c r="L31" i="1"/>
  <c r="K31" i="1"/>
  <c r="J31" i="1"/>
  <c r="I31" i="1"/>
  <c r="S31" i="1" s="1"/>
  <c r="H31" i="1"/>
  <c r="G31" i="1"/>
  <c r="F31" i="1"/>
  <c r="E31" i="1"/>
  <c r="C31" i="1"/>
  <c r="B31" i="1"/>
  <c r="S30" i="1"/>
  <c r="R30" i="1"/>
  <c r="Q30" i="1"/>
  <c r="U30" i="1" s="1"/>
  <c r="P30" i="1"/>
  <c r="E30" i="1"/>
  <c r="T30" i="1" s="1"/>
  <c r="S29" i="1"/>
  <c r="R29" i="1"/>
  <c r="Q29" i="1"/>
  <c r="P29" i="1"/>
  <c r="E29" i="1"/>
  <c r="U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O25" i="1"/>
  <c r="N25" i="1"/>
  <c r="M25" i="1"/>
  <c r="L25" i="1"/>
  <c r="K25" i="1"/>
  <c r="J25" i="1"/>
  <c r="I25" i="1"/>
  <c r="Q25" i="1" s="1"/>
  <c r="H25" i="1"/>
  <c r="P25" i="1" s="1"/>
  <c r="G25" i="1"/>
  <c r="F25" i="1"/>
  <c r="C25" i="1"/>
  <c r="B25" i="1"/>
  <c r="E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O16" i="1"/>
  <c r="N16" i="1"/>
  <c r="M16" i="1"/>
  <c r="L16" i="1"/>
  <c r="K16" i="1"/>
  <c r="J16" i="1"/>
  <c r="I16" i="1"/>
  <c r="H16" i="1"/>
  <c r="R16" i="1" s="1"/>
  <c r="G16" i="1"/>
  <c r="F16" i="1"/>
  <c r="E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S9" i="1"/>
  <c r="R9" i="1"/>
  <c r="Q9" i="1"/>
  <c r="P9" i="1"/>
  <c r="E9" i="1"/>
  <c r="U9" i="1" s="1"/>
  <c r="T114" i="3" l="1"/>
  <c r="U114" i="3"/>
  <c r="Q115" i="2"/>
  <c r="U115" i="2" s="1"/>
  <c r="Q114" i="2"/>
  <c r="T97" i="2"/>
  <c r="U97" i="2"/>
  <c r="E114" i="2"/>
  <c r="P114" i="2"/>
  <c r="P115" i="2"/>
  <c r="T115" i="2" s="1"/>
  <c r="R87" i="1"/>
  <c r="S87" i="1"/>
  <c r="U90" i="1"/>
  <c r="U93" i="1"/>
  <c r="S25" i="1"/>
  <c r="T29" i="1"/>
  <c r="S41" i="1"/>
  <c r="T47" i="1"/>
  <c r="T58" i="1"/>
  <c r="U66" i="1"/>
  <c r="S74" i="1"/>
  <c r="T89" i="1"/>
  <c r="T9" i="1"/>
  <c r="S16" i="1"/>
  <c r="T18" i="1"/>
  <c r="T20" i="1"/>
  <c r="R31" i="1"/>
  <c r="U33" i="1"/>
  <c r="U51" i="1"/>
  <c r="U89" i="1"/>
  <c r="E73" i="1"/>
  <c r="P31" i="1"/>
  <c r="T31" i="1" s="1"/>
  <c r="R41" i="1"/>
  <c r="U10" i="1"/>
  <c r="U12" i="1"/>
  <c r="T15" i="1"/>
  <c r="T19" i="1"/>
  <c r="P34" i="1"/>
  <c r="U43" i="1"/>
  <c r="T46" i="1"/>
  <c r="U52" i="1"/>
  <c r="T57" i="1"/>
  <c r="R67" i="1"/>
  <c r="S73" i="1"/>
  <c r="E87" i="1"/>
  <c r="E115" i="1" s="1"/>
  <c r="U95" i="1"/>
  <c r="U13" i="1"/>
  <c r="U21" i="1"/>
  <c r="U23" i="1"/>
  <c r="S34" i="1"/>
  <c r="T50" i="1"/>
  <c r="S67" i="1"/>
  <c r="U71" i="1"/>
  <c r="P87" i="1"/>
  <c r="T87" i="1" s="1"/>
  <c r="T93" i="1"/>
  <c r="R25" i="1"/>
  <c r="T11" i="1"/>
  <c r="U39" i="1"/>
  <c r="U87" i="1"/>
  <c r="T94" i="1"/>
  <c r="E81" i="1"/>
  <c r="Q54" i="1"/>
  <c r="U54" i="1"/>
  <c r="S54" i="1"/>
  <c r="R68" i="1"/>
  <c r="Q74" i="1"/>
  <c r="U74" i="1" s="1"/>
  <c r="E60" i="1"/>
  <c r="U60" i="1" s="1"/>
  <c r="P60" i="1"/>
  <c r="Q60" i="1"/>
  <c r="E74" i="1"/>
  <c r="E68" i="1"/>
  <c r="E97" i="1"/>
  <c r="E114" i="1" s="1"/>
  <c r="U103" i="1"/>
  <c r="U101" i="1"/>
  <c r="U25" i="1"/>
  <c r="T25" i="1"/>
  <c r="U41" i="1"/>
  <c r="T73" i="1"/>
  <c r="T10" i="1"/>
  <c r="T21" i="1"/>
  <c r="T38" i="1"/>
  <c r="T49" i="1"/>
  <c r="R60" i="1"/>
  <c r="U62" i="1"/>
  <c r="T92" i="1"/>
  <c r="U73" i="1"/>
  <c r="T34" i="1"/>
  <c r="Q31" i="1"/>
  <c r="U31" i="1" s="1"/>
  <c r="Q34" i="1"/>
  <c r="U34" i="1" s="1"/>
  <c r="P67" i="1"/>
  <c r="T67" i="1" s="1"/>
  <c r="P72" i="1"/>
  <c r="T98" i="1"/>
  <c r="T100" i="1"/>
  <c r="Q16" i="1"/>
  <c r="U16" i="1" s="1"/>
  <c r="P54" i="1"/>
  <c r="T54" i="1" s="1"/>
  <c r="Q67" i="1"/>
  <c r="U67" i="1" s="1"/>
  <c r="P68" i="1"/>
  <c r="T68" i="1" s="1"/>
  <c r="Q72" i="1"/>
  <c r="P73" i="1"/>
  <c r="U98" i="1"/>
  <c r="T41" i="1"/>
  <c r="P16" i="1"/>
  <c r="T16" i="1" s="1"/>
  <c r="T14" i="1"/>
  <c r="T28" i="1"/>
  <c r="T45" i="1"/>
  <c r="T53" i="1"/>
  <c r="T56" i="1"/>
  <c r="T65" i="1"/>
  <c r="Q68" i="1"/>
  <c r="U68" i="1" s="1"/>
  <c r="T70" i="1"/>
  <c r="Q73" i="1"/>
  <c r="P74" i="1"/>
  <c r="T74" i="1" s="1"/>
  <c r="T88" i="1"/>
  <c r="T96" i="1"/>
  <c r="S97" i="1"/>
  <c r="T13" i="1"/>
  <c r="T24" i="1"/>
  <c r="T27" i="1"/>
  <c r="T44" i="1"/>
  <c r="T52" i="1"/>
  <c r="T64" i="1"/>
  <c r="U70" i="1"/>
  <c r="T86" i="1"/>
  <c r="U88" i="1"/>
  <c r="T95" i="1"/>
  <c r="T111" i="1"/>
  <c r="T72" i="1"/>
  <c r="U44" i="1"/>
  <c r="U109" i="1"/>
  <c r="B114" i="1"/>
  <c r="K114" i="1"/>
  <c r="P114" i="1"/>
  <c r="P115" i="1"/>
  <c r="T115" i="1" s="1"/>
  <c r="C114" i="1"/>
  <c r="Q114" i="1"/>
  <c r="Q115" i="1"/>
  <c r="U115" i="1" s="1"/>
  <c r="I114" i="1"/>
  <c r="J114" i="1"/>
  <c r="D114" i="1"/>
  <c r="U97" i="1"/>
  <c r="T97" i="1"/>
  <c r="T105" i="1"/>
  <c r="T102" i="1"/>
  <c r="T110" i="1"/>
  <c r="T99" i="1"/>
  <c r="T107" i="1"/>
  <c r="T104" i="1"/>
  <c r="T112" i="1"/>
  <c r="L114" i="1"/>
  <c r="R114" i="1" s="1"/>
  <c r="T114" i="2" l="1"/>
  <c r="U114" i="2"/>
  <c r="T60" i="1"/>
  <c r="U114" i="1"/>
  <c r="T114" i="1"/>
</calcChain>
</file>

<file path=xl/sharedStrings.xml><?xml version="1.0" encoding="utf-8"?>
<sst xmlns="http://schemas.openxmlformats.org/spreadsheetml/2006/main" count="3161" uniqueCount="135">
  <si>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</si>
  <si>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</si>
  <si>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</si>
  <si>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</si>
  <si>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</si>
  <si>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</si>
  <si>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</si>
  <si>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</si>
  <si>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</si>
  <si>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</si>
  <si>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</si>
  <si>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</si>
  <si>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</si>
  <si>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</si>
  <si>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</si>
  <si>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</si>
  <si>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</si>
  <si>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</si>
  <si>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</si>
  <si>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</si>
  <si>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</si>
  <si>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</si>
  <si>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</si>
  <si>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</si>
  <si>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</si>
  <si>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</si>
  <si>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</si>
  <si>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</si>
  <si>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</si>
  <si>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</si>
  <si>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</si>
  <si>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</si>
  <si>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</si>
  <si>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</si>
  <si>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</si>
  <si>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</si>
  <si>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</si>
  <si>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</si>
  <si>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</si>
  <si>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</si>
  <si>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</si>
  <si>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</si>
  <si>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</si>
  <si>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</si>
  <si>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</si>
  <si>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</si>
  <si>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</si>
  <si>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</si>
  <si>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</si>
  <si>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</si>
  <si>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</si>
  <si>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</si>
  <si>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</si>
  <si>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</si>
  <si>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</si>
  <si>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</si>
  <si>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</si>
  <si>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</si>
  <si>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</si>
  <si>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</si>
  <si>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</si>
  <si>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</si>
  <si>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</si>
  <si>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</si>
  <si>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</si>
  <si>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</si>
  <si>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</si>
  <si>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</si>
  <si>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</si>
  <si>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</si>
  <si>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</si>
  <si>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</si>
  <si>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</si>
  <si>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</si>
  <si>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</si>
  <si>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</si>
  <si>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</si>
  <si>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</si>
  <si>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</si>
  <si>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</si>
  <si>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</si>
  <si>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</si>
  <si>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</si>
  <si>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</si>
  <si>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</si>
  <si>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</si>
  <si>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</si>
  <si>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</si>
  <si>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</si>
  <si>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</si>
  <si>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</si>
  <si>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</si>
  <si>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</si>
  <si>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</si>
  <si>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</si>
  <si>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</si>
  <si>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</si>
  <si>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</si>
  <si>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</si>
  <si>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</si>
  <si>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</si>
  <si>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</si>
  <si>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</si>
  <si>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</si>
  <si>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</si>
  <si>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</si>
  <si>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</si>
  <si>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</si>
  <si>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</si>
  <si>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</si>
  <si>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</si>
  <si>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</si>
  <si>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</si>
  <si>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</si>
  <si>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</si>
  <si>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</si>
  <si>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</si>
  <si>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</si>
  <si>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</si>
  <si>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</si>
  <si>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</si>
  <si>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</si>
  <si>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</si>
  <si>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</si>
  <si>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</si>
  <si>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</si>
  <si>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</si>
  <si>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WESTERN CAPE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</si>
  <si>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</si>
  <si>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</si>
  <si>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</si>
  <si>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</si>
  <si>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</si>
  <si>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NORTHERN CAPE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</si>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</sst>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opLeftCell="A7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385840000</v>
      </c>
      <c r="C9" s="93"/>
      <c r="D9" s="93"/>
      <c r="E9" s="93">
        <f>$B9       +$C9       +$D9</f>
        <v>385840000</v>
      </c>
      <c r="F9" s="94">
        <v>385840000</v>
      </c>
      <c r="G9" s="95">
        <v>263821000</v>
      </c>
      <c r="H9" s="94">
        <v>10178000</v>
      </c>
      <c r="I9" s="95">
        <v>9533529</v>
      </c>
      <c r="J9" s="94">
        <v>72199000</v>
      </c>
      <c r="K9" s="95">
        <v>37398792</v>
      </c>
      <c r="L9" s="94"/>
      <c r="M9" s="95"/>
      <c r="N9" s="94"/>
      <c r="O9" s="95"/>
      <c r="P9" s="94">
        <f>$H9       +$J9       +$L9       +$N9</f>
        <v>82377000</v>
      </c>
      <c r="Q9" s="95">
        <f>$I9       +$K9       +$M9       +$O9</f>
        <v>46932321</v>
      </c>
      <c r="R9" s="48">
        <f>IF(($H9       =0),0,((($J9       -$H9       )/$H9       )*100))</f>
        <v>609.36333267832583</v>
      </c>
      <c r="S9" s="49">
        <f>IF(($I9       =0),0,((($K9       -$I9       )/$I9       )*100))</f>
        <v>292.28696949471697</v>
      </c>
      <c r="T9" s="48">
        <f>IF(($E9       =0),0,(($P9       /$E9       )*100))</f>
        <v>21.350041467965998</v>
      </c>
      <c r="U9" s="50">
        <f>IF(($E9       =0),0,(($Q9       /$E9       )*100))</f>
        <v>12.163674320962055</v>
      </c>
      <c r="V9" s="94" t="s">
        <v>36</v>
      </c>
      <c r="W9" s="95" t="s">
        <v>36</v>
      </c>
    </row>
    <row r="10" spans="1:23" ht="12.95" customHeight="1" x14ac:dyDescent="0.2">
      <c r="A10" s="47" t="s">
        <v>37</v>
      </c>
      <c r="B10" s="93">
        <v>582223000</v>
      </c>
      <c r="C10" s="93"/>
      <c r="D10" s="93"/>
      <c r="E10" s="93">
        <f t="shared" ref="E10:E16" si="0">$B10      +$C10      +$D10</f>
        <v>582223000</v>
      </c>
      <c r="F10" s="94">
        <v>582223000</v>
      </c>
      <c r="G10" s="95">
        <v>582223000</v>
      </c>
      <c r="H10" s="94">
        <v>144944000</v>
      </c>
      <c r="I10" s="95">
        <v>74528855</v>
      </c>
      <c r="J10" s="94">
        <v>88232000</v>
      </c>
      <c r="K10" s="95">
        <v>81484452</v>
      </c>
      <c r="L10" s="94"/>
      <c r="M10" s="95"/>
      <c r="N10" s="94"/>
      <c r="O10" s="95"/>
      <c r="P10" s="94">
        <f t="shared" ref="P10:P16" si="1">$H10      +$J10      +$L10      +$N10</f>
        <v>233176000</v>
      </c>
      <c r="Q10" s="95">
        <f t="shared" ref="Q10:Q16" si="2">$I10      +$K10      +$M10      +$O10</f>
        <v>156013307</v>
      </c>
      <c r="R10" s="48">
        <f t="shared" ref="R10:R16" si="3">IF(($H10      =0),0,((($J10      -$H10      )/$H10      )*100))</f>
        <v>-39.12683519152224</v>
      </c>
      <c r="S10" s="49">
        <f t="shared" ref="S10:S16" si="4">IF(($I10      =0),0,((($K10      -$I10      )/$I10      )*100))</f>
        <v>9.3327570911964219</v>
      </c>
      <c r="T10" s="48">
        <f t="shared" ref="T10:T15" si="5">IF(($E10      =0),0,(($P10      /$E10      )*100))</f>
        <v>40.04925947618009</v>
      </c>
      <c r="U10" s="50">
        <f t="shared" ref="U10:U15" si="6">IF(($E10      =0),0,(($Q10      /$E10      )*100))</f>
        <v>26.796142886832019</v>
      </c>
      <c r="V10" s="94" t="s">
        <v>36</v>
      </c>
      <c r="W10" s="95" t="s">
        <v>36</v>
      </c>
    </row>
    <row r="11" spans="1:23" ht="12.95" customHeight="1" x14ac:dyDescent="0.2">
      <c r="A11" s="47" t="s">
        <v>38</v>
      </c>
      <c r="B11" s="93">
        <v>165365000</v>
      </c>
      <c r="C11" s="93"/>
      <c r="D11" s="93"/>
      <c r="E11" s="93">
        <f t="shared" si="0"/>
        <v>165365000</v>
      </c>
      <c r="F11" s="94">
        <v>165365000</v>
      </c>
      <c r="G11" s="95">
        <v>95000000</v>
      </c>
      <c r="H11" s="94">
        <v>35789000</v>
      </c>
      <c r="I11" s="95">
        <v>13822781</v>
      </c>
      <c r="J11" s="94">
        <v>39522000</v>
      </c>
      <c r="K11" s="95">
        <v>45073738</v>
      </c>
      <c r="L11" s="94"/>
      <c r="M11" s="95"/>
      <c r="N11" s="94"/>
      <c r="O11" s="95"/>
      <c r="P11" s="94">
        <f t="shared" si="1"/>
        <v>75311000</v>
      </c>
      <c r="Q11" s="95">
        <f t="shared" si="2"/>
        <v>58896519</v>
      </c>
      <c r="R11" s="48">
        <f t="shared" si="3"/>
        <v>10.430579228254491</v>
      </c>
      <c r="S11" s="49">
        <f t="shared" si="4"/>
        <v>226.08299299540374</v>
      </c>
      <c r="T11" s="48">
        <f t="shared" si="5"/>
        <v>45.542285247785202</v>
      </c>
      <c r="U11" s="50">
        <f t="shared" si="6"/>
        <v>35.616072929580021</v>
      </c>
      <c r="V11" s="94" t="s">
        <v>36</v>
      </c>
      <c r="W11" s="95" t="s">
        <v>36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2.95" customHeight="1" x14ac:dyDescent="0.2">
      <c r="A13" s="47" t="s">
        <v>40</v>
      </c>
      <c r="B13" s="93">
        <v>1290552000</v>
      </c>
      <c r="C13" s="93"/>
      <c r="D13" s="93"/>
      <c r="E13" s="93">
        <f t="shared" si="0"/>
        <v>1290552000</v>
      </c>
      <c r="F13" s="94">
        <v>1290552000</v>
      </c>
      <c r="G13" s="95">
        <v>940109000</v>
      </c>
      <c r="H13" s="94">
        <v>218690000</v>
      </c>
      <c r="I13" s="95">
        <v>143175599</v>
      </c>
      <c r="J13" s="94">
        <v>210393000</v>
      </c>
      <c r="K13" s="95">
        <v>210348786</v>
      </c>
      <c r="L13" s="94"/>
      <c r="M13" s="95"/>
      <c r="N13" s="94"/>
      <c r="O13" s="95"/>
      <c r="P13" s="94">
        <f t="shared" si="1"/>
        <v>429083000</v>
      </c>
      <c r="Q13" s="95">
        <f t="shared" si="2"/>
        <v>353524385</v>
      </c>
      <c r="R13" s="48">
        <f t="shared" si="3"/>
        <v>-3.7939549133476609</v>
      </c>
      <c r="S13" s="49">
        <f t="shared" si="4"/>
        <v>46.916644644175712</v>
      </c>
      <c r="T13" s="48">
        <f t="shared" si="5"/>
        <v>33.248021001865865</v>
      </c>
      <c r="U13" s="50">
        <f t="shared" si="6"/>
        <v>27.393269314215935</v>
      </c>
      <c r="V13" s="94" t="s">
        <v>36</v>
      </c>
      <c r="W13" s="95" t="s">
        <v>36</v>
      </c>
    </row>
    <row r="14" spans="1:23" ht="12.95" customHeight="1" x14ac:dyDescent="0.2">
      <c r="A14" s="47" t="s">
        <v>41</v>
      </c>
      <c r="B14" s="93">
        <v>385840000</v>
      </c>
      <c r="C14" s="93"/>
      <c r="D14" s="93"/>
      <c r="E14" s="93">
        <f t="shared" si="0"/>
        <v>385840000</v>
      </c>
      <c r="F14" s="94">
        <v>385840000</v>
      </c>
      <c r="G14" s="95">
        <v>263821000</v>
      </c>
      <c r="H14" s="94">
        <v>10178000</v>
      </c>
      <c r="I14" s="95"/>
      <c r="J14" s="94">
        <v>72199000</v>
      </c>
      <c r="K14" s="95"/>
      <c r="L14" s="94"/>
      <c r="M14" s="95"/>
      <c r="N14" s="94"/>
      <c r="O14" s="95"/>
      <c r="P14" s="94">
        <f t="shared" si="1"/>
        <v>82377000</v>
      </c>
      <c r="Q14" s="95">
        <f t="shared" si="2"/>
        <v>0</v>
      </c>
      <c r="R14" s="48">
        <f t="shared" si="3"/>
        <v>609.36333267832583</v>
      </c>
      <c r="S14" s="49">
        <f t="shared" si="4"/>
        <v>0</v>
      </c>
      <c r="T14" s="48">
        <f t="shared" si="5"/>
        <v>21.350041467965998</v>
      </c>
      <c r="U14" s="50">
        <f t="shared" si="6"/>
        <v>0</v>
      </c>
      <c r="V14" s="94" t="s">
        <v>36</v>
      </c>
      <c r="W14" s="95" t="s">
        <v>36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2.95" customHeight="1" x14ac:dyDescent="0.2">
      <c r="A16" s="51" t="s">
        <v>43</v>
      </c>
      <c r="B16" s="96">
        <f>SUM(B9:B15)</f>
        <v>2809820000</v>
      </c>
      <c r="C16" s="96">
        <f>SUM(C9:C15)</f>
        <v>0</v>
      </c>
      <c r="D16" s="96"/>
      <c r="E16" s="96">
        <f t="shared" si="0"/>
        <v>2809820000</v>
      </c>
      <c r="F16" s="97">
        <f t="shared" ref="F16:O16" si="7">SUM(F9:F15)</f>
        <v>2809820000</v>
      </c>
      <c r="G16" s="98">
        <f t="shared" si="7"/>
        <v>2144974000</v>
      </c>
      <c r="H16" s="97">
        <f t="shared" si="7"/>
        <v>419779000</v>
      </c>
      <c r="I16" s="98">
        <f t="shared" si="7"/>
        <v>241060764</v>
      </c>
      <c r="J16" s="97">
        <f t="shared" si="7"/>
        <v>482545000</v>
      </c>
      <c r="K16" s="98">
        <f t="shared" si="7"/>
        <v>374305768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902324000</v>
      </c>
      <c r="Q16" s="98">
        <f t="shared" si="2"/>
        <v>615366532</v>
      </c>
      <c r="R16" s="52">
        <f t="shared" si="3"/>
        <v>14.952153395000703</v>
      </c>
      <c r="S16" s="53">
        <f t="shared" si="4"/>
        <v>55.274446902524545</v>
      </c>
      <c r="T16" s="52">
        <f>IF((SUM($E9:$E13))=0,0,(P16/(SUM($E9:$E13))*100))</f>
        <v>37.224894594839888</v>
      </c>
      <c r="U16" s="54">
        <f>IF((SUM($E9:$E13))=0,0,(Q16/(SUM($E9:$E13))*100))</f>
        <v>25.386617546349395</v>
      </c>
      <c r="V16" s="97" t="s">
        <v>36</v>
      </c>
      <c r="W16" s="98" t="s">
        <v>36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1145564000</v>
      </c>
      <c r="C18" s="93"/>
      <c r="D18" s="93"/>
      <c r="E18" s="93">
        <f t="shared" ref="E18:E25" si="8">$B18      +$C18      +$D18</f>
        <v>1145564000</v>
      </c>
      <c r="F18" s="94">
        <v>1145564000</v>
      </c>
      <c r="G18" s="95">
        <v>693335000</v>
      </c>
      <c r="H18" s="94">
        <v>249381000</v>
      </c>
      <c r="I18" s="95">
        <v>240134821</v>
      </c>
      <c r="J18" s="94">
        <v>346334000</v>
      </c>
      <c r="K18" s="95">
        <v>295964788</v>
      </c>
      <c r="L18" s="94"/>
      <c r="M18" s="95"/>
      <c r="N18" s="94"/>
      <c r="O18" s="95"/>
      <c r="P18" s="94">
        <f t="shared" ref="P18:P25" si="9">$H18      +$J18      +$L18      +$N18</f>
        <v>595715000</v>
      </c>
      <c r="Q18" s="95">
        <f t="shared" ref="Q18:Q25" si="10">$I18      +$K18      +$M18      +$O18</f>
        <v>536099609</v>
      </c>
      <c r="R18" s="48">
        <f t="shared" ref="R18:R25" si="11">IF(($H18      =0),0,((($J18      -$H18      )/$H18      )*100))</f>
        <v>38.87746059242685</v>
      </c>
      <c r="S18" s="49">
        <f t="shared" ref="S18:S25" si="12">IF(($I18      =0),0,((($K18      -$I18      )/$I18      )*100))</f>
        <v>23.249425788190877</v>
      </c>
      <c r="T18" s="48">
        <f t="shared" ref="T18:T24" si="13">IF(($E18      =0),0,(($P18      /$E18      )*100))</f>
        <v>52.001896009301973</v>
      </c>
      <c r="U18" s="50">
        <f t="shared" ref="U18:U24" si="14">IF(($E18      =0),0,(($Q18      /$E18      )*100))</f>
        <v>46.797875020513914</v>
      </c>
      <c r="V18" s="94" t="s">
        <v>36</v>
      </c>
      <c r="W18" s="95" t="s">
        <v>36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2.95" customHeight="1" x14ac:dyDescent="0.2">
      <c r="A20" s="47" t="s">
        <v>47</v>
      </c>
      <c r="B20" s="93">
        <v>144596000</v>
      </c>
      <c r="C20" s="93"/>
      <c r="D20" s="93"/>
      <c r="E20" s="93">
        <f t="shared" si="8"/>
        <v>144596000</v>
      </c>
      <c r="F20" s="94">
        <v>144596000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2.95" customHeight="1" x14ac:dyDescent="0.2">
      <c r="A21" s="47" t="s">
        <v>48</v>
      </c>
      <c r="B21" s="93"/>
      <c r="C21" s="93">
        <v>225130000</v>
      </c>
      <c r="D21" s="93"/>
      <c r="E21" s="93">
        <f t="shared" si="8"/>
        <v>225130000</v>
      </c>
      <c r="F21" s="94">
        <v>225130000</v>
      </c>
      <c r="G21" s="95">
        <v>225130000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2.95" customHeight="1" x14ac:dyDescent="0.2">
      <c r="A22" s="47" t="s">
        <v>49</v>
      </c>
      <c r="B22" s="93">
        <v>741003000</v>
      </c>
      <c r="C22" s="93"/>
      <c r="D22" s="93"/>
      <c r="E22" s="93">
        <f t="shared" si="8"/>
        <v>741003000</v>
      </c>
      <c r="F22" s="94">
        <v>741003000</v>
      </c>
      <c r="G22" s="95">
        <v>217631000</v>
      </c>
      <c r="H22" s="94">
        <v>4430000</v>
      </c>
      <c r="I22" s="95">
        <v>21834139</v>
      </c>
      <c r="J22" s="94">
        <v>120998000</v>
      </c>
      <c r="K22" s="95">
        <v>98197168</v>
      </c>
      <c r="L22" s="94"/>
      <c r="M22" s="95"/>
      <c r="N22" s="94"/>
      <c r="O22" s="95"/>
      <c r="P22" s="94">
        <f t="shared" si="9"/>
        <v>125428000</v>
      </c>
      <c r="Q22" s="95">
        <f t="shared" si="10"/>
        <v>120031307</v>
      </c>
      <c r="R22" s="48">
        <f t="shared" si="11"/>
        <v>2631.3318284424381</v>
      </c>
      <c r="S22" s="49">
        <f t="shared" si="12"/>
        <v>349.74142557212809</v>
      </c>
      <c r="T22" s="48">
        <f t="shared" si="13"/>
        <v>16.926787071037499</v>
      </c>
      <c r="U22" s="50">
        <f t="shared" si="14"/>
        <v>16.19849136913076</v>
      </c>
      <c r="V22" s="94" t="s">
        <v>36</v>
      </c>
      <c r="W22" s="95" t="s">
        <v>36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2.95" customHeight="1" x14ac:dyDescent="0.2">
      <c r="A25" s="51" t="s">
        <v>43</v>
      </c>
      <c r="B25" s="96">
        <f>SUM(B18:B24)</f>
        <v>2031163000</v>
      </c>
      <c r="C25" s="96">
        <f>SUM(C18:C24)</f>
        <v>225130000</v>
      </c>
      <c r="D25" s="96"/>
      <c r="E25" s="96">
        <f t="shared" si="8"/>
        <v>2256293000</v>
      </c>
      <c r="F25" s="97">
        <f t="shared" ref="F25:O25" si="15">SUM(F18:F24)</f>
        <v>2256293000</v>
      </c>
      <c r="G25" s="98">
        <f t="shared" si="15"/>
        <v>1136096000</v>
      </c>
      <c r="H25" s="97">
        <f t="shared" si="15"/>
        <v>253811000</v>
      </c>
      <c r="I25" s="98">
        <f t="shared" si="15"/>
        <v>261968960</v>
      </c>
      <c r="J25" s="97">
        <f t="shared" si="15"/>
        <v>467332000</v>
      </c>
      <c r="K25" s="98">
        <f t="shared" si="15"/>
        <v>394161956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721143000</v>
      </c>
      <c r="Q25" s="98">
        <f t="shared" si="10"/>
        <v>656130916</v>
      </c>
      <c r="R25" s="52">
        <f t="shared" si="11"/>
        <v>84.125983507412997</v>
      </c>
      <c r="S25" s="53">
        <f t="shared" si="12"/>
        <v>50.461320302985513</v>
      </c>
      <c r="T25" s="52">
        <f>IF(($E25-$E20-$E24)   =0,0,($P25   /($E25-$E20-$E24)   )*100)</f>
        <v>34.149927759522321</v>
      </c>
      <c r="U25" s="54">
        <f>IF(($E25-$E20-$E24)   =0,0,($Q25   /($E25-$E20-$E24)   )*100)</f>
        <v>31.071262401755558</v>
      </c>
      <c r="V25" s="97" t="s">
        <v>36</v>
      </c>
      <c r="W25" s="98" t="s">
        <v>36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2.95" customHeight="1" x14ac:dyDescent="0.2">
      <c r="A29" s="47" t="s">
        <v>55</v>
      </c>
      <c r="B29" s="93">
        <v>7473434000</v>
      </c>
      <c r="C29" s="93"/>
      <c r="D29" s="93"/>
      <c r="E29" s="93">
        <f>$B29      +$C29      +$D29</f>
        <v>7473434000</v>
      </c>
      <c r="F29" s="94">
        <v>7473434000</v>
      </c>
      <c r="G29" s="95">
        <v>2888971000</v>
      </c>
      <c r="H29" s="94">
        <v>684028000</v>
      </c>
      <c r="I29" s="95">
        <v>527225397</v>
      </c>
      <c r="J29" s="94">
        <v>956712000</v>
      </c>
      <c r="K29" s="95">
        <v>950503926</v>
      </c>
      <c r="L29" s="94"/>
      <c r="M29" s="95"/>
      <c r="N29" s="94"/>
      <c r="O29" s="95"/>
      <c r="P29" s="94">
        <f>$H29      +$J29      +$L29      +$N29</f>
        <v>1640740000</v>
      </c>
      <c r="Q29" s="95">
        <f>$I29      +$K29      +$M29      +$O29</f>
        <v>1477729323</v>
      </c>
      <c r="R29" s="48">
        <f>IF(($H29      =0),0,((($J29      -$H29      )/$H29      )*100))</f>
        <v>39.86444999327513</v>
      </c>
      <c r="S29" s="49">
        <f>IF(($I29      =0),0,((($K29      -$I29      )/$I29      )*100))</f>
        <v>80.284169049618072</v>
      </c>
      <c r="T29" s="48">
        <f>IF(($E29      =0),0,(($P29      /$E29      )*100))</f>
        <v>21.9542983854544</v>
      </c>
      <c r="U29" s="50">
        <f>IF(($E29      =0),0,(($Q29      /$E29      )*100))</f>
        <v>19.773096584515233</v>
      </c>
      <c r="V29" s="94" t="s">
        <v>36</v>
      </c>
      <c r="W29" s="95" t="s">
        <v>36</v>
      </c>
    </row>
    <row r="30" spans="1:23" ht="12.95" customHeight="1" x14ac:dyDescent="0.2">
      <c r="A30" s="47" t="s">
        <v>56</v>
      </c>
      <c r="B30" s="93">
        <v>120646000</v>
      </c>
      <c r="C30" s="93"/>
      <c r="D30" s="93"/>
      <c r="E30" s="93">
        <f>$B30      +$C30      +$D30</f>
        <v>120646000</v>
      </c>
      <c r="F30" s="94">
        <v>120646000</v>
      </c>
      <c r="G30" s="95">
        <v>82742000</v>
      </c>
      <c r="H30" s="94">
        <v>16040000</v>
      </c>
      <c r="I30" s="95">
        <v>-12532808</v>
      </c>
      <c r="J30" s="94">
        <v>28415000</v>
      </c>
      <c r="K30" s="95">
        <v>33377956</v>
      </c>
      <c r="L30" s="94"/>
      <c r="M30" s="95"/>
      <c r="N30" s="94"/>
      <c r="O30" s="95"/>
      <c r="P30" s="94">
        <f>$H30      +$J30      +$L30      +$N30</f>
        <v>44455000</v>
      </c>
      <c r="Q30" s="95">
        <f>$I30      +$K30      +$M30      +$O30</f>
        <v>20845148</v>
      </c>
      <c r="R30" s="48">
        <f>IF(($H30      =0),0,((($J30      -$H30      )/$H30      )*100))</f>
        <v>77.150872817955104</v>
      </c>
      <c r="S30" s="49">
        <f>IF(($I30      =0),0,((($K30      -$I30      )/$I30      )*100))</f>
        <v>-366.32464169242837</v>
      </c>
      <c r="T30" s="48">
        <f>IF(($E30      =0),0,(($P30      /$E30      )*100))</f>
        <v>36.84747111383718</v>
      </c>
      <c r="U30" s="50">
        <f>IF(($E30      =0),0,(($Q30      /$E30      )*100))</f>
        <v>17.277943736220017</v>
      </c>
      <c r="V30" s="94" t="s">
        <v>36</v>
      </c>
      <c r="W30" s="95" t="s">
        <v>36</v>
      </c>
    </row>
    <row r="31" spans="1:23" ht="12.95" customHeight="1" x14ac:dyDescent="0.2">
      <c r="A31" s="51" t="s">
        <v>43</v>
      </c>
      <c r="B31" s="96">
        <f>SUM(B27:B30)</f>
        <v>7594080000</v>
      </c>
      <c r="C31" s="96">
        <f>SUM(C27:C30)</f>
        <v>0</v>
      </c>
      <c r="D31" s="96"/>
      <c r="E31" s="96">
        <f>$B31      +$C31      +$D31</f>
        <v>7594080000</v>
      </c>
      <c r="F31" s="97">
        <f t="shared" ref="F31:O31" si="16">SUM(F27:F30)</f>
        <v>7594080000</v>
      </c>
      <c r="G31" s="98">
        <f t="shared" si="16"/>
        <v>2971713000</v>
      </c>
      <c r="H31" s="97">
        <f t="shared" si="16"/>
        <v>700068000</v>
      </c>
      <c r="I31" s="98">
        <f t="shared" si="16"/>
        <v>514692589</v>
      </c>
      <c r="J31" s="97">
        <f t="shared" si="16"/>
        <v>985127000</v>
      </c>
      <c r="K31" s="98">
        <f t="shared" si="16"/>
        <v>983881882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1685195000</v>
      </c>
      <c r="Q31" s="98">
        <f>$I31      +$K31      +$M31      +$O31</f>
        <v>1498574471</v>
      </c>
      <c r="R31" s="52">
        <f>IF(($H31      =0),0,((($J31      -$H31      )/$H31      )*100))</f>
        <v>40.718758749150084</v>
      </c>
      <c r="S31" s="53">
        <f>IF(($I31      =0),0,((($K31      -$I31      )/$I31      )*100))</f>
        <v>91.159131300412028</v>
      </c>
      <c r="T31" s="52">
        <f>IF($E31   =0,0,($P31   /$E31   )*100)</f>
        <v>22.190903967300844</v>
      </c>
      <c r="U31" s="54">
        <f>IF($E31   =0,0,($Q31   /$E31   )*100)</f>
        <v>19.733456468723006</v>
      </c>
      <c r="V31" s="97" t="s">
        <v>36</v>
      </c>
      <c r="W31" s="98" t="s">
        <v>36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560103000</v>
      </c>
      <c r="C33" s="93"/>
      <c r="D33" s="93"/>
      <c r="E33" s="93">
        <f>$B33      +$C33      +$D33</f>
        <v>560103000</v>
      </c>
      <c r="F33" s="94">
        <v>560103000</v>
      </c>
      <c r="G33" s="95">
        <v>370749000</v>
      </c>
      <c r="H33" s="94">
        <v>106440000</v>
      </c>
      <c r="I33" s="95">
        <v>67034284</v>
      </c>
      <c r="J33" s="94">
        <v>148324000</v>
      </c>
      <c r="K33" s="95">
        <v>180059503</v>
      </c>
      <c r="L33" s="94"/>
      <c r="M33" s="95"/>
      <c r="N33" s="94"/>
      <c r="O33" s="95"/>
      <c r="P33" s="94">
        <f>$H33      +$J33      +$L33      +$N33</f>
        <v>254764000</v>
      </c>
      <c r="Q33" s="95">
        <f>$I33      +$K33      +$M33      +$O33</f>
        <v>247093787</v>
      </c>
      <c r="R33" s="48">
        <f>IF(($H33      =0),0,((($J33      -$H33      )/$H33      )*100))</f>
        <v>39.349868470499807</v>
      </c>
      <c r="S33" s="49">
        <f>IF(($I33      =0),0,((($K33      -$I33      )/$I33      )*100))</f>
        <v>168.60807971037624</v>
      </c>
      <c r="T33" s="48">
        <f>IF(($E33      =0),0,(($P33      /$E33      )*100))</f>
        <v>45.485205399721124</v>
      </c>
      <c r="U33" s="50">
        <f>IF(($E33      =0),0,(($Q33      /$E33      )*100))</f>
        <v>44.115776383986514</v>
      </c>
      <c r="V33" s="94" t="s">
        <v>36</v>
      </c>
      <c r="W33" s="95" t="s">
        <v>36</v>
      </c>
    </row>
    <row r="34" spans="1:23" ht="12.95" customHeight="1" x14ac:dyDescent="0.2">
      <c r="A34" s="51" t="s">
        <v>43</v>
      </c>
      <c r="B34" s="96">
        <f>B33</f>
        <v>560103000</v>
      </c>
      <c r="C34" s="96">
        <f>C33</f>
        <v>0</v>
      </c>
      <c r="D34" s="96"/>
      <c r="E34" s="96">
        <f>$B34      +$C34      +$D34</f>
        <v>560103000</v>
      </c>
      <c r="F34" s="97">
        <f t="shared" ref="F34:O34" si="17">F33</f>
        <v>560103000</v>
      </c>
      <c r="G34" s="98">
        <f t="shared" si="17"/>
        <v>370749000</v>
      </c>
      <c r="H34" s="97">
        <f t="shared" si="17"/>
        <v>106440000</v>
      </c>
      <c r="I34" s="98">
        <f t="shared" si="17"/>
        <v>67034284</v>
      </c>
      <c r="J34" s="97">
        <f t="shared" si="17"/>
        <v>148324000</v>
      </c>
      <c r="K34" s="98">
        <f t="shared" si="17"/>
        <v>180059503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254764000</v>
      </c>
      <c r="Q34" s="98">
        <f>$I34      +$K34      +$M34      +$O34</f>
        <v>247093787</v>
      </c>
      <c r="R34" s="52">
        <f>IF(($H34      =0),0,((($J34      -$H34      )/$H34      )*100))</f>
        <v>39.349868470499807</v>
      </c>
      <c r="S34" s="53">
        <f>IF(($I34      =0),0,((($K34      -$I34      )/$I34      )*100))</f>
        <v>168.60807971037624</v>
      </c>
      <c r="T34" s="52">
        <f>IF($E34   =0,0,($P34   /$E34   )*100)</f>
        <v>45.485205399721124</v>
      </c>
      <c r="U34" s="54">
        <f>IF($E34   =0,0,($Q34   /$E34   )*100)</f>
        <v>44.115776383986514</v>
      </c>
      <c r="V34" s="97" t="s">
        <v>36</v>
      </c>
      <c r="W34" s="98" t="s">
        <v>36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1746436000</v>
      </c>
      <c r="C36" s="93"/>
      <c r="D36" s="93"/>
      <c r="E36" s="93">
        <f t="shared" ref="E36:E41" si="18">$B36      +$C36      +$D36</f>
        <v>1746436000</v>
      </c>
      <c r="F36" s="94">
        <v>1620853000</v>
      </c>
      <c r="G36" s="95">
        <v>1153650000</v>
      </c>
      <c r="H36" s="94">
        <v>273445000</v>
      </c>
      <c r="I36" s="95">
        <v>173691698</v>
      </c>
      <c r="J36" s="94">
        <v>396847000</v>
      </c>
      <c r="K36" s="95">
        <v>469195336</v>
      </c>
      <c r="L36" s="94"/>
      <c r="M36" s="95"/>
      <c r="N36" s="94"/>
      <c r="O36" s="95"/>
      <c r="P36" s="94">
        <f t="shared" ref="P36:P41" si="19">$H36      +$J36      +$L36      +$N36</f>
        <v>670292000</v>
      </c>
      <c r="Q36" s="95">
        <f t="shared" ref="Q36:Q41" si="20">$I36      +$K36      +$M36      +$O36</f>
        <v>642887034</v>
      </c>
      <c r="R36" s="48">
        <f t="shared" ref="R36:R41" si="21">IF(($H36      =0),0,((($J36      -$H36      )/$H36      )*100))</f>
        <v>45.128636471685347</v>
      </c>
      <c r="S36" s="49">
        <f t="shared" ref="S36:S41" si="22">IF(($I36      =0),0,((($K36      -$I36      )/$I36      )*100))</f>
        <v>170.13112394122604</v>
      </c>
      <c r="T36" s="48">
        <f t="shared" ref="T36:T40" si="23">IF(($E36      =0),0,(($P36      /$E36      )*100))</f>
        <v>38.380564761605925</v>
      </c>
      <c r="U36" s="50">
        <f t="shared" ref="U36:U40" si="24">IF(($E36      =0),0,(($Q36      /$E36      )*100))</f>
        <v>36.811370929137972</v>
      </c>
      <c r="V36" s="94" t="s">
        <v>36</v>
      </c>
      <c r="W36" s="95" t="s">
        <v>36</v>
      </c>
    </row>
    <row r="37" spans="1:23" ht="12.95" customHeight="1" x14ac:dyDescent="0.2">
      <c r="A37" s="47" t="s">
        <v>61</v>
      </c>
      <c r="B37" s="93">
        <v>2196019000</v>
      </c>
      <c r="C37" s="93"/>
      <c r="D37" s="93"/>
      <c r="E37" s="93">
        <f t="shared" si="18"/>
        <v>2196019000</v>
      </c>
      <c r="F37" s="94">
        <v>2196018000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2.95" customHeight="1" x14ac:dyDescent="0.2">
      <c r="A39" s="47" t="s">
        <v>63</v>
      </c>
      <c r="B39" s="93">
        <v>235700000</v>
      </c>
      <c r="C39" s="93"/>
      <c r="D39" s="93"/>
      <c r="E39" s="93">
        <f t="shared" si="18"/>
        <v>235700000</v>
      </c>
      <c r="F39" s="94">
        <v>235700000</v>
      </c>
      <c r="G39" s="95">
        <v>162600000</v>
      </c>
      <c r="H39" s="94">
        <v>9054000</v>
      </c>
      <c r="I39" s="95">
        <v>7483860</v>
      </c>
      <c r="J39" s="94">
        <v>56693000</v>
      </c>
      <c r="K39" s="95">
        <v>22964353</v>
      </c>
      <c r="L39" s="94"/>
      <c r="M39" s="95"/>
      <c r="N39" s="94"/>
      <c r="O39" s="95"/>
      <c r="P39" s="94">
        <f t="shared" si="19"/>
        <v>65747000</v>
      </c>
      <c r="Q39" s="95">
        <f t="shared" si="20"/>
        <v>30448213</v>
      </c>
      <c r="R39" s="48">
        <f t="shared" si="21"/>
        <v>526.16523083719903</v>
      </c>
      <c r="S39" s="49">
        <f t="shared" si="22"/>
        <v>206.85171823096638</v>
      </c>
      <c r="T39" s="48">
        <f t="shared" si="23"/>
        <v>27.894357233771743</v>
      </c>
      <c r="U39" s="50">
        <f t="shared" si="24"/>
        <v>12.918206618582945</v>
      </c>
      <c r="V39" s="94" t="s">
        <v>36</v>
      </c>
      <c r="W39" s="95" t="s">
        <v>36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2.95" customHeight="1" x14ac:dyDescent="0.2">
      <c r="A41" s="51" t="s">
        <v>43</v>
      </c>
      <c r="B41" s="96">
        <f>SUM(B36:B40)</f>
        <v>4178155000</v>
      </c>
      <c r="C41" s="96">
        <f>SUM(C36:C40)</f>
        <v>0</v>
      </c>
      <c r="D41" s="96"/>
      <c r="E41" s="96">
        <f t="shared" si="18"/>
        <v>4178155000</v>
      </c>
      <c r="F41" s="97">
        <f t="shared" ref="F41:O41" si="25">SUM(F36:F40)</f>
        <v>4052571000</v>
      </c>
      <c r="G41" s="98">
        <f t="shared" si="25"/>
        <v>1316250000</v>
      </c>
      <c r="H41" s="97">
        <f t="shared" si="25"/>
        <v>282499000</v>
      </c>
      <c r="I41" s="98">
        <f t="shared" si="25"/>
        <v>181175558</v>
      </c>
      <c r="J41" s="97">
        <f t="shared" si="25"/>
        <v>453540000</v>
      </c>
      <c r="K41" s="98">
        <f t="shared" si="25"/>
        <v>492159689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736039000</v>
      </c>
      <c r="Q41" s="98">
        <f t="shared" si="20"/>
        <v>673335247</v>
      </c>
      <c r="R41" s="52">
        <f t="shared" si="21"/>
        <v>60.54570104672937</v>
      </c>
      <c r="S41" s="53">
        <f t="shared" si="22"/>
        <v>171.64794988516056</v>
      </c>
      <c r="T41" s="52">
        <f>IF((+$E36+$E39) =0,0,(P41   /(+$E36+$E39) )*100)</f>
        <v>37.133627561378226</v>
      </c>
      <c r="U41" s="54">
        <f>IF((+$E36+$E39) =0,0,(Q41   /(+$E36+$E39) )*100)</f>
        <v>33.970184033789813</v>
      </c>
      <c r="V41" s="97" t="s">
        <v>36</v>
      </c>
      <c r="W41" s="98" t="s">
        <v>36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2.95" customHeight="1" x14ac:dyDescent="0.2">
      <c r="A44" s="47" t="s">
        <v>67</v>
      </c>
      <c r="B44" s="93">
        <v>3852383000</v>
      </c>
      <c r="C44" s="93"/>
      <c r="D44" s="93"/>
      <c r="E44" s="93">
        <f t="shared" si="26"/>
        <v>3852383000</v>
      </c>
      <c r="F44" s="94">
        <v>3852383000</v>
      </c>
      <c r="G44" s="95">
        <v>2416206000</v>
      </c>
      <c r="H44" s="94">
        <v>599426000</v>
      </c>
      <c r="I44" s="95">
        <v>357290489</v>
      </c>
      <c r="J44" s="94">
        <v>986891000</v>
      </c>
      <c r="K44" s="95">
        <v>781985030</v>
      </c>
      <c r="L44" s="94"/>
      <c r="M44" s="95"/>
      <c r="N44" s="94"/>
      <c r="O44" s="95"/>
      <c r="P44" s="94">
        <f t="shared" si="27"/>
        <v>1586317000</v>
      </c>
      <c r="Q44" s="95">
        <f t="shared" si="28"/>
        <v>1139275519</v>
      </c>
      <c r="R44" s="48">
        <f t="shared" si="29"/>
        <v>64.639338300307287</v>
      </c>
      <c r="S44" s="49">
        <f t="shared" si="30"/>
        <v>118.8653362110627</v>
      </c>
      <c r="T44" s="48">
        <f t="shared" si="31"/>
        <v>41.177551660881065</v>
      </c>
      <c r="U44" s="50">
        <f t="shared" si="32"/>
        <v>29.573267221872801</v>
      </c>
      <c r="V44" s="94" t="s">
        <v>36</v>
      </c>
      <c r="W44" s="95" t="s">
        <v>36</v>
      </c>
    </row>
    <row r="45" spans="1:23" ht="12.95" customHeight="1" x14ac:dyDescent="0.2">
      <c r="A45" s="47" t="s">
        <v>68</v>
      </c>
      <c r="B45" s="93">
        <v>3057957000</v>
      </c>
      <c r="C45" s="93"/>
      <c r="D45" s="93"/>
      <c r="E45" s="93">
        <f t="shared" si="26"/>
        <v>3057957000</v>
      </c>
      <c r="F45" s="94">
        <v>3057957000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2.95" customHeight="1" x14ac:dyDescent="0.2">
      <c r="A52" s="47" t="s">
        <v>75</v>
      </c>
      <c r="B52" s="93">
        <v>3976226000</v>
      </c>
      <c r="C52" s="93"/>
      <c r="D52" s="93"/>
      <c r="E52" s="93">
        <f t="shared" si="26"/>
        <v>3976226000</v>
      </c>
      <c r="F52" s="94">
        <v>3976226000</v>
      </c>
      <c r="G52" s="95">
        <v>2624056000</v>
      </c>
      <c r="H52" s="94">
        <v>770900000</v>
      </c>
      <c r="I52" s="95">
        <v>127024372</v>
      </c>
      <c r="J52" s="94">
        <v>864512000</v>
      </c>
      <c r="K52" s="95">
        <v>1161750496</v>
      </c>
      <c r="L52" s="94"/>
      <c r="M52" s="95"/>
      <c r="N52" s="94"/>
      <c r="O52" s="95"/>
      <c r="P52" s="94">
        <f t="shared" si="27"/>
        <v>1635412000</v>
      </c>
      <c r="Q52" s="95">
        <f t="shared" si="28"/>
        <v>1288774868</v>
      </c>
      <c r="R52" s="48">
        <f t="shared" si="29"/>
        <v>12.143209235957972</v>
      </c>
      <c r="S52" s="49">
        <f t="shared" si="30"/>
        <v>814.58865547471464</v>
      </c>
      <c r="T52" s="48">
        <f t="shared" si="31"/>
        <v>41.129754697041868</v>
      </c>
      <c r="U52" s="50">
        <f t="shared" si="32"/>
        <v>32.412012496271593</v>
      </c>
      <c r="V52" s="94" t="s">
        <v>36</v>
      </c>
      <c r="W52" s="95" t="s">
        <v>36</v>
      </c>
    </row>
    <row r="53" spans="1:23" ht="12.95" customHeight="1" x14ac:dyDescent="0.2">
      <c r="A53" s="47" t="s">
        <v>76</v>
      </c>
      <c r="B53" s="93">
        <v>1046718000</v>
      </c>
      <c r="C53" s="93"/>
      <c r="D53" s="93"/>
      <c r="E53" s="93">
        <f t="shared" si="26"/>
        <v>1046718000</v>
      </c>
      <c r="F53" s="94">
        <v>1046718000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2.95" customHeight="1" x14ac:dyDescent="0.2">
      <c r="A54" s="51" t="s">
        <v>43</v>
      </c>
      <c r="B54" s="96">
        <f>SUM(B43:B53)</f>
        <v>11933284000</v>
      </c>
      <c r="C54" s="96">
        <f>SUM(C43:C53)</f>
        <v>0</v>
      </c>
      <c r="D54" s="96"/>
      <c r="E54" s="96">
        <f t="shared" si="26"/>
        <v>11933284000</v>
      </c>
      <c r="F54" s="97">
        <f t="shared" ref="F54:O54" si="33">SUM(F43:F53)</f>
        <v>11933284000</v>
      </c>
      <c r="G54" s="98">
        <f t="shared" si="33"/>
        <v>5040262000</v>
      </c>
      <c r="H54" s="97">
        <f t="shared" si="33"/>
        <v>1370326000</v>
      </c>
      <c r="I54" s="98">
        <f t="shared" si="33"/>
        <v>484314861</v>
      </c>
      <c r="J54" s="97">
        <f t="shared" si="33"/>
        <v>1851403000</v>
      </c>
      <c r="K54" s="98">
        <f t="shared" si="33"/>
        <v>1943735526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3221729000</v>
      </c>
      <c r="Q54" s="98">
        <f t="shared" si="28"/>
        <v>2428050387</v>
      </c>
      <c r="R54" s="52">
        <f t="shared" si="29"/>
        <v>35.106755618735981</v>
      </c>
      <c r="S54" s="53">
        <f t="shared" si="30"/>
        <v>301.33716359366474</v>
      </c>
      <c r="T54" s="52">
        <f>IF((+$E44+$E46+$E48+$E49+$E52) =0,0,(P54   /(+$E44+$E46+$E48+$E49+$E52) )*100)</f>
        <v>41.153275122055526</v>
      </c>
      <c r="U54" s="54">
        <f>IF((+$E44+$E46+$E48+$E49+$E52) =0,0,(Q54   /(+$E44+$E46+$E48+$E49+$E52) )*100)</f>
        <v>31.015093319898845</v>
      </c>
      <c r="V54" s="97" t="s">
        <v>36</v>
      </c>
      <c r="W54" s="98" t="s">
        <v>36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2.95" customHeight="1" x14ac:dyDescent="0.2">
      <c r="A66" s="47" t="s">
        <v>87</v>
      </c>
      <c r="B66" s="93">
        <v>4515194000</v>
      </c>
      <c r="C66" s="93"/>
      <c r="D66" s="93"/>
      <c r="E66" s="93">
        <f t="shared" si="35"/>
        <v>4515194000</v>
      </c>
      <c r="F66" s="94">
        <v>4515194000</v>
      </c>
      <c r="G66" s="95">
        <v>3006147000</v>
      </c>
      <c r="H66" s="94">
        <v>415617000</v>
      </c>
      <c r="I66" s="95">
        <v>368188296</v>
      </c>
      <c r="J66" s="94">
        <v>1152371000</v>
      </c>
      <c r="K66" s="95">
        <v>652431390</v>
      </c>
      <c r="L66" s="94"/>
      <c r="M66" s="95"/>
      <c r="N66" s="94"/>
      <c r="O66" s="95"/>
      <c r="P66" s="94">
        <f t="shared" si="36"/>
        <v>1567988000</v>
      </c>
      <c r="Q66" s="95">
        <f t="shared" si="37"/>
        <v>1020619686</v>
      </c>
      <c r="R66" s="48">
        <f t="shared" si="38"/>
        <v>177.26753236754033</v>
      </c>
      <c r="S66" s="49">
        <f t="shared" si="39"/>
        <v>77.200469729217033</v>
      </c>
      <c r="T66" s="48">
        <f t="shared" si="40"/>
        <v>34.726924247330238</v>
      </c>
      <c r="U66" s="50">
        <f t="shared" si="41"/>
        <v>22.604115925030023</v>
      </c>
      <c r="V66" s="94" t="s">
        <v>36</v>
      </c>
      <c r="W66" s="95" t="s">
        <v>36</v>
      </c>
    </row>
    <row r="67" spans="1:23" ht="12.95" customHeight="1" x14ac:dyDescent="0.2">
      <c r="A67" s="51" t="s">
        <v>43</v>
      </c>
      <c r="B67" s="96">
        <f>SUM(B62:B66)</f>
        <v>4515194000</v>
      </c>
      <c r="C67" s="96">
        <f>SUM(C62:C66)</f>
        <v>0</v>
      </c>
      <c r="D67" s="96"/>
      <c r="E67" s="96">
        <f t="shared" si="35"/>
        <v>4515194000</v>
      </c>
      <c r="F67" s="97">
        <f t="shared" ref="F67:O67" si="42">SUM(F62:F66)</f>
        <v>4515194000</v>
      </c>
      <c r="G67" s="98">
        <f t="shared" si="42"/>
        <v>3006147000</v>
      </c>
      <c r="H67" s="97">
        <f t="shared" si="42"/>
        <v>415617000</v>
      </c>
      <c r="I67" s="98">
        <f t="shared" si="42"/>
        <v>368188296</v>
      </c>
      <c r="J67" s="97">
        <f t="shared" si="42"/>
        <v>1152371000</v>
      </c>
      <c r="K67" s="98">
        <f t="shared" si="42"/>
        <v>652431390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1567988000</v>
      </c>
      <c r="Q67" s="98">
        <f t="shared" si="37"/>
        <v>1020619686</v>
      </c>
      <c r="R67" s="52">
        <f t="shared" si="38"/>
        <v>177.26753236754033</v>
      </c>
      <c r="S67" s="53">
        <f t="shared" si="39"/>
        <v>77.200469729217033</v>
      </c>
      <c r="T67" s="52">
        <f>IF((+$E62+$E64+$E65++$E66) =0,0,(P67   /(+$E62+$E64+$E65+$E66) )*100)</f>
        <v>34.726924247330238</v>
      </c>
      <c r="U67" s="54">
        <f>IF((+$E62+$E64+$E66) =0,0,(Q67  /(+$E62+$E64+$E66) )*100)</f>
        <v>22.604115925030023</v>
      </c>
      <c r="V67" s="97" t="s">
        <v>36</v>
      </c>
      <c r="W67" s="98" t="s">
        <v>36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33621799000</v>
      </c>
      <c r="C68" s="105">
        <f>SUM(C9:C15,C18:C24,C27:C30,C33,C36:C40,C43:C53,C56:C59,C62:C66)</f>
        <v>225130000</v>
      </c>
      <c r="D68" s="105"/>
      <c r="E68" s="105">
        <f t="shared" si="35"/>
        <v>33846929000</v>
      </c>
      <c r="F68" s="106">
        <f t="shared" ref="F68:O68" si="43">SUM(F9:F15,F18:F24,F27:F30,F33,F36:F40,F43:F53,F56:F59,F62:F66)</f>
        <v>33721345000</v>
      </c>
      <c r="G68" s="107">
        <f t="shared" si="43"/>
        <v>15986191000</v>
      </c>
      <c r="H68" s="106">
        <f t="shared" si="43"/>
        <v>3548540000</v>
      </c>
      <c r="I68" s="107">
        <f t="shared" si="43"/>
        <v>2118435312</v>
      </c>
      <c r="J68" s="106">
        <f t="shared" si="43"/>
        <v>5540642000</v>
      </c>
      <c r="K68" s="107">
        <f t="shared" si="43"/>
        <v>5020735714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9089182000</v>
      </c>
      <c r="Q68" s="107">
        <f t="shared" si="37"/>
        <v>7139171026</v>
      </c>
      <c r="R68" s="61">
        <f t="shared" si="38"/>
        <v>56.138637298720042</v>
      </c>
      <c r="S68" s="62">
        <f t="shared" si="39"/>
        <v>137.00207816399919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33.643950341798146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26.425911097428585</v>
      </c>
      <c r="V68" s="106" t="s">
        <v>36</v>
      </c>
      <c r="W68" s="107" t="s">
        <v>36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17054355000</v>
      </c>
      <c r="C70" s="93"/>
      <c r="D70" s="93"/>
      <c r="E70" s="93">
        <f>$B70      +$C70      +$D70</f>
        <v>17054355000</v>
      </c>
      <c r="F70" s="94">
        <v>17030647000</v>
      </c>
      <c r="G70" s="95">
        <v>12512806000</v>
      </c>
      <c r="H70" s="94">
        <v>4172118000</v>
      </c>
      <c r="I70" s="95">
        <v>1209554951</v>
      </c>
      <c r="J70" s="94">
        <v>5191057000</v>
      </c>
      <c r="K70" s="95">
        <v>4464770114</v>
      </c>
      <c r="L70" s="94"/>
      <c r="M70" s="95"/>
      <c r="N70" s="94"/>
      <c r="O70" s="95"/>
      <c r="P70" s="94">
        <f>$H70      +$J70      +$L70      +$N70</f>
        <v>9363175000</v>
      </c>
      <c r="Q70" s="95">
        <f>$I70      +$K70      +$M70      +$O70</f>
        <v>5674325065</v>
      </c>
      <c r="R70" s="48">
        <f>IF(($H70      =0),0,((($J70      -$H70      )/$H70      )*100))</f>
        <v>24.422583445626415</v>
      </c>
      <c r="S70" s="49">
        <f>IF(($I70      =0),0,((($K70      -$I70      )/$I70      )*100))</f>
        <v>269.12503316271403</v>
      </c>
      <c r="T70" s="48">
        <f>IF(($E70      =0),0,(($P70      /$E70      )*100))</f>
        <v>54.901959059724035</v>
      </c>
      <c r="U70" s="50">
        <f>IF(($E70      =0),0,(($Q70      /$E70      )*100))</f>
        <v>33.272000406934183</v>
      </c>
      <c r="V70" s="94" t="s">
        <v>36</v>
      </c>
      <c r="W70" s="95" t="s">
        <v>36</v>
      </c>
    </row>
    <row r="71" spans="1:23" s="64" customFormat="1" ht="12.95" customHeight="1" x14ac:dyDescent="0.2">
      <c r="A71" s="63" t="s">
        <v>90</v>
      </c>
      <c r="B71" s="93">
        <v>58309000</v>
      </c>
      <c r="C71" s="93"/>
      <c r="D71" s="93"/>
      <c r="E71" s="93">
        <f>$B71      +$C71      +$D71</f>
        <v>58309000</v>
      </c>
      <c r="F71" s="94">
        <v>58309000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2.95" customHeight="1" x14ac:dyDescent="0.2">
      <c r="A72" s="56" t="s">
        <v>43</v>
      </c>
      <c r="B72" s="102">
        <f>SUM(B70:B71)</f>
        <v>17112664000</v>
      </c>
      <c r="C72" s="102">
        <f>SUM(C70:C71)</f>
        <v>0</v>
      </c>
      <c r="D72" s="102"/>
      <c r="E72" s="102">
        <f>$B72      +$C72      +$D72</f>
        <v>17112664000</v>
      </c>
      <c r="F72" s="103">
        <f t="shared" ref="F72:O72" si="44">SUM(F70:F71)</f>
        <v>17088956000</v>
      </c>
      <c r="G72" s="104">
        <f t="shared" si="44"/>
        <v>12512806000</v>
      </c>
      <c r="H72" s="103">
        <f t="shared" si="44"/>
        <v>4172118000</v>
      </c>
      <c r="I72" s="104">
        <f t="shared" si="44"/>
        <v>1209554951</v>
      </c>
      <c r="J72" s="103">
        <f t="shared" si="44"/>
        <v>5191057000</v>
      </c>
      <c r="K72" s="104">
        <f t="shared" si="44"/>
        <v>4464770114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9363175000</v>
      </c>
      <c r="Q72" s="104">
        <f>$I72      +$K72      +$M72      +$O72</f>
        <v>5674325065</v>
      </c>
      <c r="R72" s="57">
        <f>IF(($H72      =0),0,((($J72      -$H72      )/$H72      )*100))</f>
        <v>24.422583445626415</v>
      </c>
      <c r="S72" s="58">
        <f>IF(($I72      =0),0,((($K72      -$I72      )/$I72      )*100))</f>
        <v>269.12503316271403</v>
      </c>
      <c r="T72" s="57">
        <f>IF(($E70      =0),0,(($P70      /$E70      )*100))</f>
        <v>54.901959059724035</v>
      </c>
      <c r="U72" s="59">
        <f>IF($E70   =0,0,($Q70   /$E70 )*100)</f>
        <v>33.272000406934183</v>
      </c>
      <c r="V72" s="103" t="s">
        <v>36</v>
      </c>
      <c r="W72" s="104" t="s">
        <v>36</v>
      </c>
    </row>
    <row r="73" spans="1:23" ht="12.95" customHeight="1" x14ac:dyDescent="0.2">
      <c r="A73" s="60" t="s">
        <v>88</v>
      </c>
      <c r="B73" s="105">
        <f>SUM(B70:B71)</f>
        <v>17112664000</v>
      </c>
      <c r="C73" s="105">
        <f>SUM(C70:C71)</f>
        <v>0</v>
      </c>
      <c r="D73" s="105"/>
      <c r="E73" s="105">
        <f>$B73      +$C73      +$D73</f>
        <v>17112664000</v>
      </c>
      <c r="F73" s="106">
        <f t="shared" ref="F73:O73" si="45">SUM(F70:F71)</f>
        <v>17088956000</v>
      </c>
      <c r="G73" s="107">
        <f t="shared" si="45"/>
        <v>12512806000</v>
      </c>
      <c r="H73" s="106">
        <f t="shared" si="45"/>
        <v>4172118000</v>
      </c>
      <c r="I73" s="107">
        <f t="shared" si="45"/>
        <v>1209554951</v>
      </c>
      <c r="J73" s="106">
        <f t="shared" si="45"/>
        <v>5191057000</v>
      </c>
      <c r="K73" s="107">
        <f t="shared" si="45"/>
        <v>4464770114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9363175000</v>
      </c>
      <c r="Q73" s="107">
        <f>$I73      +$K73      +$M73      +$O73</f>
        <v>5674325065</v>
      </c>
      <c r="R73" s="61">
        <f>IF(($H73      =0),0,((($J73      -$H73      )/$H73      )*100))</f>
        <v>24.422583445626415</v>
      </c>
      <c r="S73" s="62">
        <f>IF(($I73      =0),0,((($K73      -$I73      )/$I73      )*100))</f>
        <v>269.12503316271403</v>
      </c>
      <c r="T73" s="61">
        <f>IF(($E70      =0),0,(($P70      /$E70      )*100))</f>
        <v>54.901959059724035</v>
      </c>
      <c r="U73" s="65">
        <f>IF($E70   =0,0,($Q70   /$E70 )*100)</f>
        <v>33.272000406934183</v>
      </c>
      <c r="V73" s="106" t="s">
        <v>36</v>
      </c>
      <c r="W73" s="107" t="s">
        <v>36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50734463000</v>
      </c>
      <c r="C74" s="105">
        <f>SUM(C9:C15,C18:C24,C27:C30,C33,C36:C40,C43:C53,C56:C59,C62:C66,C70:C71)</f>
        <v>225130000</v>
      </c>
      <c r="D74" s="105"/>
      <c r="E74" s="105">
        <f>$B74      +$C74      +$D74</f>
        <v>50959593000</v>
      </c>
      <c r="F74" s="106">
        <f t="shared" ref="F74:O74" si="46">SUM(F9:F15,F18:F24,F27:F30,F33,F36:F40,F43:F53,F56:F59,F62:F66,F70:F71)</f>
        <v>50810301000</v>
      </c>
      <c r="G74" s="107">
        <f t="shared" si="46"/>
        <v>28498997000</v>
      </c>
      <c r="H74" s="106">
        <f t="shared" si="46"/>
        <v>7720658000</v>
      </c>
      <c r="I74" s="107">
        <f t="shared" si="46"/>
        <v>3327990263</v>
      </c>
      <c r="J74" s="106">
        <f t="shared" si="46"/>
        <v>10731699000</v>
      </c>
      <c r="K74" s="107">
        <f t="shared" si="46"/>
        <v>9485505828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18452357000</v>
      </c>
      <c r="Q74" s="107">
        <f>$I74      +$K74      +$M74      +$O74</f>
        <v>12813496091</v>
      </c>
      <c r="R74" s="61">
        <f>IF(($H74      =0),0,((($J74      -$H74      )/$H74      )*100))</f>
        <v>38.999797685637674</v>
      </c>
      <c r="S74" s="62">
        <f>IF(($I74      =0),0,((($K74      -$I74      )/$I74      )*100))</f>
        <v>185.02204268618678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41.870416427407989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29.075224223178342</v>
      </c>
      <c r="V74" s="106" t="s">
        <v>36</v>
      </c>
      <c r="W74" s="107" t="s">
        <v>36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 t="shared" ref="B87:S87" si="55">+B88+B89+B90+B91+B92+B93+B94+B95+B96</f>
        <v>7852792000</v>
      </c>
      <c r="C87" s="119">
        <f t="shared" si="55"/>
        <v>448096000</v>
      </c>
      <c r="D87" s="119">
        <f t="shared" si="55"/>
        <v>0</v>
      </c>
      <c r="E87" s="119">
        <f t="shared" si="55"/>
        <v>8300888000</v>
      </c>
      <c r="F87" s="119">
        <f t="shared" si="55"/>
        <v>0</v>
      </c>
      <c r="G87" s="119">
        <f t="shared" si="55"/>
        <v>0</v>
      </c>
      <c r="H87" s="119">
        <f t="shared" si="55"/>
        <v>3304360000</v>
      </c>
      <c r="I87" s="119">
        <f t="shared" si="55"/>
        <v>0</v>
      </c>
      <c r="J87" s="119">
        <f t="shared" si="55"/>
        <v>1958230000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5262590000</v>
      </c>
      <c r="Q87" s="120">
        <f t="shared" si="55"/>
        <v>0</v>
      </c>
      <c r="R87" s="85">
        <f t="shared" si="55"/>
        <v>459.48477324795783</v>
      </c>
      <c r="S87" s="85">
        <f t="shared" si="55"/>
        <v>0</v>
      </c>
      <c r="T87" s="86">
        <f>IF(SUM($E88:$E96) =0,0,(P87   /SUM($E88:$E96) )*100)</f>
        <v>63.39791598200096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>
        <v>24104000</v>
      </c>
      <c r="C88" s="121">
        <v>1225000</v>
      </c>
      <c r="D88" s="121"/>
      <c r="E88" s="121">
        <f t="shared" ref="E88:E96" si="56">$B88      +$C88      +$D88</f>
        <v>25329000</v>
      </c>
      <c r="F88" s="121">
        <v>0</v>
      </c>
      <c r="G88" s="121">
        <v>0</v>
      </c>
      <c r="H88" s="121">
        <v>24034000</v>
      </c>
      <c r="I88" s="121"/>
      <c r="J88" s="121">
        <v>80000</v>
      </c>
      <c r="K88" s="121"/>
      <c r="L88" s="121"/>
      <c r="M88" s="121"/>
      <c r="N88" s="121"/>
      <c r="O88" s="121"/>
      <c r="P88" s="121">
        <f t="shared" ref="P88:P96" si="57">$H88      +$J88      +$L88      +$N88</f>
        <v>24114000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-99.667138220853786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95.203126850645504</v>
      </c>
      <c r="U88" s="90">
        <f t="shared" ref="U88:U96" si="62"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>
        <v>1469478000</v>
      </c>
      <c r="C89" s="93">
        <v>-47594000</v>
      </c>
      <c r="D89" s="93"/>
      <c r="E89" s="93">
        <f t="shared" si="56"/>
        <v>1421884000</v>
      </c>
      <c r="F89" s="93">
        <v>0</v>
      </c>
      <c r="G89" s="93">
        <v>0</v>
      </c>
      <c r="H89" s="93">
        <v>437846000</v>
      </c>
      <c r="I89" s="93"/>
      <c r="J89" s="93">
        <v>489274000</v>
      </c>
      <c r="K89" s="93"/>
      <c r="L89" s="93"/>
      <c r="M89" s="93"/>
      <c r="N89" s="93"/>
      <c r="O89" s="93"/>
      <c r="P89" s="93">
        <f t="shared" si="57"/>
        <v>927120000</v>
      </c>
      <c r="Q89" s="93">
        <f t="shared" si="58"/>
        <v>0</v>
      </c>
      <c r="R89" s="89">
        <f t="shared" si="59"/>
        <v>11.745682271849006</v>
      </c>
      <c r="S89" s="89">
        <f t="shared" si="60"/>
        <v>0</v>
      </c>
      <c r="T89" s="89">
        <f t="shared" si="61"/>
        <v>65.203631238553911</v>
      </c>
      <c r="U89" s="90">
        <f t="shared" si="62"/>
        <v>0</v>
      </c>
      <c r="V89" s="93"/>
      <c r="W89" s="93"/>
    </row>
    <row r="90" spans="1:23" x14ac:dyDescent="0.2">
      <c r="A90" s="91" t="s">
        <v>106</v>
      </c>
      <c r="B90" s="93">
        <v>6500000</v>
      </c>
      <c r="C90" s="93"/>
      <c r="D90" s="93"/>
      <c r="E90" s="93">
        <f t="shared" si="56"/>
        <v>6500000</v>
      </c>
      <c r="F90" s="93">
        <v>0</v>
      </c>
      <c r="G90" s="93">
        <v>0</v>
      </c>
      <c r="H90" s="93"/>
      <c r="I90" s="93"/>
      <c r="J90" s="93">
        <v>6500000</v>
      </c>
      <c r="K90" s="93"/>
      <c r="L90" s="93"/>
      <c r="M90" s="93"/>
      <c r="N90" s="93"/>
      <c r="O90" s="93"/>
      <c r="P90" s="93">
        <f t="shared" si="57"/>
        <v>6500000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100</v>
      </c>
      <c r="U90" s="90">
        <f t="shared" si="62"/>
        <v>0</v>
      </c>
      <c r="V90" s="93"/>
      <c r="W90" s="93"/>
    </row>
    <row r="91" spans="1:23" x14ac:dyDescent="0.2">
      <c r="A91" s="91" t="s">
        <v>107</v>
      </c>
      <c r="B91" s="93">
        <v>3622470000</v>
      </c>
      <c r="C91" s="93">
        <v>322945000</v>
      </c>
      <c r="D91" s="93"/>
      <c r="E91" s="93">
        <f t="shared" si="56"/>
        <v>3945415000</v>
      </c>
      <c r="F91" s="93">
        <v>0</v>
      </c>
      <c r="G91" s="93">
        <v>0</v>
      </c>
      <c r="H91" s="93">
        <v>1975765000</v>
      </c>
      <c r="I91" s="93"/>
      <c r="J91" s="93">
        <v>753340000</v>
      </c>
      <c r="K91" s="93"/>
      <c r="L91" s="93"/>
      <c r="M91" s="93"/>
      <c r="N91" s="93"/>
      <c r="O91" s="93"/>
      <c r="P91" s="93">
        <f t="shared" si="57"/>
        <v>2729105000</v>
      </c>
      <c r="Q91" s="93">
        <f t="shared" si="58"/>
        <v>0</v>
      </c>
      <c r="R91" s="89">
        <f t="shared" si="59"/>
        <v>-61.870971497116315</v>
      </c>
      <c r="S91" s="89">
        <f t="shared" si="60"/>
        <v>0</v>
      </c>
      <c r="T91" s="89">
        <f t="shared" si="61"/>
        <v>69.171557364687871</v>
      </c>
      <c r="U91" s="90">
        <f t="shared" si="62"/>
        <v>0</v>
      </c>
      <c r="V91" s="93"/>
      <c r="W91" s="93"/>
    </row>
    <row r="92" spans="1:23" x14ac:dyDescent="0.2">
      <c r="A92" s="91" t="s">
        <v>108</v>
      </c>
      <c r="B92" s="93">
        <v>1345000</v>
      </c>
      <c r="C92" s="93">
        <v>192000</v>
      </c>
      <c r="D92" s="93"/>
      <c r="E92" s="93">
        <f t="shared" si="56"/>
        <v>1537000</v>
      </c>
      <c r="F92" s="93">
        <v>0</v>
      </c>
      <c r="G92" s="93">
        <v>0</v>
      </c>
      <c r="H92" s="93">
        <v>461000</v>
      </c>
      <c r="I92" s="93"/>
      <c r="J92" s="93">
        <v>105000</v>
      </c>
      <c r="K92" s="93"/>
      <c r="L92" s="93"/>
      <c r="M92" s="93"/>
      <c r="N92" s="93"/>
      <c r="O92" s="93"/>
      <c r="P92" s="93">
        <f t="shared" si="57"/>
        <v>566000</v>
      </c>
      <c r="Q92" s="93">
        <f t="shared" si="58"/>
        <v>0</v>
      </c>
      <c r="R92" s="89">
        <f t="shared" si="59"/>
        <v>-77.223427331887208</v>
      </c>
      <c r="S92" s="89">
        <f t="shared" si="60"/>
        <v>0</v>
      </c>
      <c r="T92" s="89">
        <f t="shared" si="61"/>
        <v>36.824983734547821</v>
      </c>
      <c r="U92" s="90">
        <f t="shared" si="62"/>
        <v>0</v>
      </c>
      <c r="V92" s="93"/>
      <c r="W92" s="93"/>
    </row>
    <row r="93" spans="1:23" x14ac:dyDescent="0.2">
      <c r="A93" s="91" t="s">
        <v>109</v>
      </c>
      <c r="B93" s="93">
        <v>679079000</v>
      </c>
      <c r="C93" s="93">
        <v>-2757000</v>
      </c>
      <c r="D93" s="93"/>
      <c r="E93" s="93">
        <f t="shared" si="56"/>
        <v>676322000</v>
      </c>
      <c r="F93" s="93">
        <v>0</v>
      </c>
      <c r="G93" s="93">
        <v>0</v>
      </c>
      <c r="H93" s="93">
        <v>241001000</v>
      </c>
      <c r="I93" s="93"/>
      <c r="J93" s="93">
        <v>60303000</v>
      </c>
      <c r="K93" s="93"/>
      <c r="L93" s="93"/>
      <c r="M93" s="93"/>
      <c r="N93" s="93"/>
      <c r="O93" s="93"/>
      <c r="P93" s="93">
        <f t="shared" si="57"/>
        <v>301304000</v>
      </c>
      <c r="Q93" s="93">
        <f t="shared" si="58"/>
        <v>0</v>
      </c>
      <c r="R93" s="89">
        <f t="shared" si="59"/>
        <v>-74.978112124016079</v>
      </c>
      <c r="S93" s="89">
        <f t="shared" si="60"/>
        <v>0</v>
      </c>
      <c r="T93" s="89">
        <f t="shared" si="61"/>
        <v>44.550376891480688</v>
      </c>
      <c r="U93" s="90">
        <f t="shared" si="62"/>
        <v>0</v>
      </c>
      <c r="V93" s="93"/>
      <c r="W93" s="93"/>
    </row>
    <row r="94" spans="1:23" x14ac:dyDescent="0.2">
      <c r="A94" s="91" t="s">
        <v>110</v>
      </c>
      <c r="B94" s="93">
        <v>1468363000</v>
      </c>
      <c r="C94" s="93">
        <v>135162000</v>
      </c>
      <c r="D94" s="93"/>
      <c r="E94" s="93">
        <f t="shared" si="56"/>
        <v>1603525000</v>
      </c>
      <c r="F94" s="93">
        <v>0</v>
      </c>
      <c r="G94" s="93">
        <v>0</v>
      </c>
      <c r="H94" s="93">
        <v>517402000</v>
      </c>
      <c r="I94" s="93"/>
      <c r="J94" s="93">
        <v>315203000</v>
      </c>
      <c r="K94" s="93"/>
      <c r="L94" s="93"/>
      <c r="M94" s="93"/>
      <c r="N94" s="93"/>
      <c r="O94" s="93"/>
      <c r="P94" s="93">
        <f t="shared" si="57"/>
        <v>832605000</v>
      </c>
      <c r="Q94" s="93">
        <f t="shared" si="58"/>
        <v>0</v>
      </c>
      <c r="R94" s="89">
        <f t="shared" si="59"/>
        <v>-39.0796711261263</v>
      </c>
      <c r="S94" s="89">
        <f t="shared" si="60"/>
        <v>0</v>
      </c>
      <c r="T94" s="89">
        <f t="shared" si="61"/>
        <v>51.923418718136602</v>
      </c>
      <c r="U94" s="90">
        <f t="shared" si="62"/>
        <v>0</v>
      </c>
      <c r="V94" s="93"/>
      <c r="W94" s="93"/>
    </row>
    <row r="95" spans="1:23" x14ac:dyDescent="0.2">
      <c r="A95" s="91" t="s">
        <v>111</v>
      </c>
      <c r="B95" s="93">
        <v>141268000</v>
      </c>
      <c r="C95" s="93">
        <v>36000</v>
      </c>
      <c r="D95" s="93"/>
      <c r="E95" s="93">
        <f t="shared" si="56"/>
        <v>141304000</v>
      </c>
      <c r="F95" s="93">
        <v>0</v>
      </c>
      <c r="G95" s="93">
        <v>0</v>
      </c>
      <c r="H95" s="93">
        <v>76323000</v>
      </c>
      <c r="I95" s="93"/>
      <c r="J95" s="93">
        <v>30616000</v>
      </c>
      <c r="K95" s="93"/>
      <c r="L95" s="93"/>
      <c r="M95" s="93"/>
      <c r="N95" s="93"/>
      <c r="O95" s="93"/>
      <c r="P95" s="93">
        <f t="shared" si="57"/>
        <v>106939000</v>
      </c>
      <c r="Q95" s="93">
        <f t="shared" si="58"/>
        <v>0</v>
      </c>
      <c r="R95" s="89">
        <f t="shared" si="59"/>
        <v>-59.886272814223759</v>
      </c>
      <c r="S95" s="89">
        <f t="shared" si="60"/>
        <v>0</v>
      </c>
      <c r="T95" s="89">
        <f t="shared" si="61"/>
        <v>75.680093981769801</v>
      </c>
      <c r="U95" s="90">
        <f t="shared" si="62"/>
        <v>0</v>
      </c>
      <c r="V95" s="93"/>
      <c r="W95" s="93"/>
    </row>
    <row r="96" spans="1:23" x14ac:dyDescent="0.2">
      <c r="A96" s="91" t="s">
        <v>112</v>
      </c>
      <c r="B96" s="122">
        <v>440185000</v>
      </c>
      <c r="C96" s="122">
        <v>38887000</v>
      </c>
      <c r="D96" s="122"/>
      <c r="E96" s="122">
        <f t="shared" si="56"/>
        <v>479072000</v>
      </c>
      <c r="F96" s="122">
        <v>0</v>
      </c>
      <c r="G96" s="122">
        <v>0</v>
      </c>
      <c r="H96" s="122">
        <v>31528000</v>
      </c>
      <c r="I96" s="122"/>
      <c r="J96" s="122">
        <v>302809000</v>
      </c>
      <c r="K96" s="122"/>
      <c r="L96" s="122"/>
      <c r="M96" s="122"/>
      <c r="N96" s="122"/>
      <c r="O96" s="122"/>
      <c r="P96" s="122">
        <f t="shared" si="57"/>
        <v>334337000</v>
      </c>
      <c r="Q96" s="122">
        <f t="shared" si="58"/>
        <v>0</v>
      </c>
      <c r="R96" s="89">
        <f t="shared" si="59"/>
        <v>860.44468409033232</v>
      </c>
      <c r="S96" s="89">
        <f t="shared" si="60"/>
        <v>0</v>
      </c>
      <c r="T96" s="89">
        <f t="shared" si="61"/>
        <v>69.788466034333041</v>
      </c>
      <c r="U96" s="90">
        <f t="shared" si="62"/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 t="shared" ref="B114:Q114" si="69">B97+B87</f>
        <v>7852792000</v>
      </c>
      <c r="C114" s="128">
        <f t="shared" si="69"/>
        <v>448096000</v>
      </c>
      <c r="D114" s="128">
        <f t="shared" si="69"/>
        <v>0</v>
      </c>
      <c r="E114" s="128">
        <f t="shared" si="69"/>
        <v>8300888000</v>
      </c>
      <c r="F114" s="128">
        <f t="shared" si="69"/>
        <v>0</v>
      </c>
      <c r="G114" s="128">
        <f t="shared" si="69"/>
        <v>0</v>
      </c>
      <c r="H114" s="128">
        <f t="shared" si="69"/>
        <v>3304360000</v>
      </c>
      <c r="I114" s="128">
        <f t="shared" si="69"/>
        <v>0</v>
      </c>
      <c r="J114" s="128">
        <f t="shared" si="69"/>
        <v>1958230000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5262590000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0.63397915982000963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7852792000</v>
      </c>
      <c r="C115" s="130">
        <f t="shared" ref="C115:Q115" si="70">C87</f>
        <v>448096000</v>
      </c>
      <c r="D115" s="130">
        <f t="shared" si="70"/>
        <v>0</v>
      </c>
      <c r="E115" s="130">
        <f t="shared" si="70"/>
        <v>8300888000</v>
      </c>
      <c r="F115" s="130">
        <f t="shared" si="70"/>
        <v>0</v>
      </c>
      <c r="G115" s="130">
        <f t="shared" si="70"/>
        <v>0</v>
      </c>
      <c r="H115" s="130">
        <f t="shared" si="70"/>
        <v>3304360000</v>
      </c>
      <c r="I115" s="130">
        <f t="shared" si="70"/>
        <v>0</v>
      </c>
      <c r="J115" s="130">
        <f t="shared" si="70"/>
        <v>1958230000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5262590000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0.63397915982000963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WjbRxjsB/b1iXVrAykercKvDT36WRqYq/MKxRosSaEKqvigFNG6zoYaKDRlTgPX1uBABpN7NOwKewpZRmZu4+Q==" saltValue="hD5me9VZ2eewW4eBISIk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D52C-BF45-441A-9B64-D391C0A953E8}">
  <sheetPr>
    <pageSetUpPr fitToPage="1"/>
  </sheetPr>
  <dimension ref="A1:W127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30000000</v>
      </c>
      <c r="C9" s="93"/>
      <c r="D9" s="93"/>
      <c r="E9" s="93">
        <f>$B9       +$C9       +$D9</f>
        <v>30000000</v>
      </c>
      <c r="F9" s="94">
        <v>30000000</v>
      </c>
      <c r="G9" s="95">
        <v>24000000</v>
      </c>
      <c r="H9" s="94">
        <v>2138000</v>
      </c>
      <c r="I9" s="95">
        <v>2137902</v>
      </c>
      <c r="J9" s="94">
        <v>2282000</v>
      </c>
      <c r="K9" s="95"/>
      <c r="L9" s="94"/>
      <c r="M9" s="95"/>
      <c r="N9" s="94"/>
      <c r="O9" s="95"/>
      <c r="P9" s="94">
        <f>$H9       +$J9       +$L9       +$N9</f>
        <v>4420000</v>
      </c>
      <c r="Q9" s="95">
        <f>$I9       +$K9       +$M9       +$O9</f>
        <v>2137902</v>
      </c>
      <c r="R9" s="48">
        <f>IF(($H9       =0),0,((($J9       -$H9       )/$H9       )*100))</f>
        <v>6.7352666043030878</v>
      </c>
      <c r="S9" s="49">
        <f>IF(($I9       =0),0,((($K9       -$I9       )/$I9       )*100))</f>
        <v>-100</v>
      </c>
      <c r="T9" s="48">
        <f>IF(($E9       =0),0,(($P9       /$E9       )*100))</f>
        <v>14.733333333333334</v>
      </c>
      <c r="U9" s="50">
        <f>IF(($E9       =0),0,(($Q9       /$E9       )*100))</f>
        <v>7.1263400000000008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88923000</v>
      </c>
      <c r="C10" s="93"/>
      <c r="D10" s="93"/>
      <c r="E10" s="93">
        <f>$B10      +$C10      +$D10</f>
        <v>88923000</v>
      </c>
      <c r="F10" s="94">
        <v>88923000</v>
      </c>
      <c r="G10" s="95">
        <v>88923000</v>
      </c>
      <c r="H10" s="94">
        <v>23950000</v>
      </c>
      <c r="I10" s="95">
        <v>30384296</v>
      </c>
      <c r="J10" s="94">
        <v>19150000</v>
      </c>
      <c r="K10" s="95">
        <v>-14155850</v>
      </c>
      <c r="L10" s="94"/>
      <c r="M10" s="95"/>
      <c r="N10" s="94"/>
      <c r="O10" s="95"/>
      <c r="P10" s="94">
        <f>$H10      +$J10      +$L10      +$N10</f>
        <v>43100000</v>
      </c>
      <c r="Q10" s="95">
        <f>$I10      +$K10      +$M10      +$O10</f>
        <v>16228446</v>
      </c>
      <c r="R10" s="48">
        <f>IF(($H10      =0),0,((($J10      -$H10      )/$H10      )*100))</f>
        <v>-20.041753653444676</v>
      </c>
      <c r="S10" s="49">
        <f>IF(($I10      =0),0,((($K10      -$I10      )/$I10      )*100))</f>
        <v>-146.58936313679936</v>
      </c>
      <c r="T10" s="48">
        <f>IF(($E10      =0),0,(($P10      /$E10      )*100))</f>
        <v>48.468900059602127</v>
      </c>
      <c r="U10" s="50">
        <f>IF(($E10      =0),0,(($Q10      /$E10      )*100))</f>
        <v>18.24999831314733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37300000</v>
      </c>
      <c r="C11" s="93"/>
      <c r="D11" s="93"/>
      <c r="E11" s="93">
        <f>$B11      +$C11      +$D11</f>
        <v>37300000</v>
      </c>
      <c r="F11" s="94">
        <v>37300000</v>
      </c>
      <c r="G11" s="95">
        <v>20500000</v>
      </c>
      <c r="H11" s="94">
        <v>6368000</v>
      </c>
      <c r="I11" s="95">
        <v>2628137</v>
      </c>
      <c r="J11" s="94">
        <v>7697000</v>
      </c>
      <c r="K11" s="95">
        <v>4906029</v>
      </c>
      <c r="L11" s="94"/>
      <c r="M11" s="95"/>
      <c r="N11" s="94"/>
      <c r="O11" s="95"/>
      <c r="P11" s="94">
        <f>$H11      +$J11      +$L11      +$N11</f>
        <v>14065000</v>
      </c>
      <c r="Q11" s="95">
        <f>$I11      +$K11      +$M11      +$O11</f>
        <v>7534166</v>
      </c>
      <c r="R11" s="48">
        <f>IF(($H11      =0),0,((($J11      -$H11      )/$H11      )*100))</f>
        <v>20.869974874371859</v>
      </c>
      <c r="S11" s="49">
        <f>IF(($I11      =0),0,((($K11      -$I11      )/$I11      )*100))</f>
        <v>86.673259422929632</v>
      </c>
      <c r="T11" s="48">
        <f>IF(($E11      =0),0,(($P11      /$E11      )*100))</f>
        <v>37.707774798927609</v>
      </c>
      <c r="U11" s="50">
        <f>IF(($E11      =0),0,(($Q11      /$E11      )*100))</f>
        <v>20.198836461126003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73868000</v>
      </c>
      <c r="C13" s="93"/>
      <c r="D13" s="93"/>
      <c r="E13" s="93">
        <f>$B13      +$C13      +$D13</f>
        <v>73868000</v>
      </c>
      <c r="F13" s="94">
        <v>73868000</v>
      </c>
      <c r="G13" s="95">
        <v>42645000</v>
      </c>
      <c r="H13" s="94">
        <v>3706000</v>
      </c>
      <c r="I13" s="95">
        <v>1789456</v>
      </c>
      <c r="J13" s="94">
        <v>20775000</v>
      </c>
      <c r="K13" s="95">
        <v>10746713</v>
      </c>
      <c r="L13" s="94"/>
      <c r="M13" s="95"/>
      <c r="N13" s="94"/>
      <c r="O13" s="95"/>
      <c r="P13" s="94">
        <f>$H13      +$J13      +$L13      +$N13</f>
        <v>24481000</v>
      </c>
      <c r="Q13" s="95">
        <f>$I13      +$K13      +$M13      +$O13</f>
        <v>12536169</v>
      </c>
      <c r="R13" s="48">
        <f>IF(($H13      =0),0,((($J13      -$H13      )/$H13      )*100))</f>
        <v>460.57744198596868</v>
      </c>
      <c r="S13" s="49">
        <f>IF(($I13      =0),0,((($K13      -$I13      )/$I13      )*100))</f>
        <v>500.55754374513822</v>
      </c>
      <c r="T13" s="48">
        <f>IF(($E13      =0),0,(($P13      /$E13      )*100))</f>
        <v>33.141549791520006</v>
      </c>
      <c r="U13" s="50">
        <f>IF(($E13      =0),0,(($Q13      /$E13      )*100))</f>
        <v>16.971041587696973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>
        <v>30000000</v>
      </c>
      <c r="C14" s="93"/>
      <c r="D14" s="93"/>
      <c r="E14" s="93">
        <f>$B14      +$C14      +$D14</f>
        <v>30000000</v>
      </c>
      <c r="F14" s="94">
        <v>30000000</v>
      </c>
      <c r="G14" s="95">
        <v>24000000</v>
      </c>
      <c r="H14" s="94">
        <v>2138000</v>
      </c>
      <c r="I14" s="95"/>
      <c r="J14" s="94">
        <v>2282000</v>
      </c>
      <c r="K14" s="95"/>
      <c r="L14" s="94"/>
      <c r="M14" s="95"/>
      <c r="N14" s="94"/>
      <c r="O14" s="95"/>
      <c r="P14" s="94">
        <f>$H14      +$J14      +$L14      +$N14</f>
        <v>4420000</v>
      </c>
      <c r="Q14" s="95">
        <f>$I14      +$K14      +$M14      +$O14</f>
        <v>0</v>
      </c>
      <c r="R14" s="48">
        <f>IF(($H14      =0),0,((($J14      -$H14      )/$H14      )*100))</f>
        <v>6.7352666043030878</v>
      </c>
      <c r="S14" s="49">
        <f>IF(($I14      =0),0,((($K14      -$I14      )/$I14      )*100))</f>
        <v>0</v>
      </c>
      <c r="T14" s="48">
        <f>IF(($E14      =0),0,(($P14      /$E14      )*100))</f>
        <v>14.733333333333334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260091000</v>
      </c>
      <c r="C16" s="96">
        <f>SUM(C9:C15)</f>
        <v>0</v>
      </c>
      <c r="D16" s="96"/>
      <c r="E16" s="96">
        <f>$B16      +$C16      +$D16</f>
        <v>260091000</v>
      </c>
      <c r="F16" s="97">
        <f>SUM(F9:F15)</f>
        <v>260091000</v>
      </c>
      <c r="G16" s="98">
        <f>SUM(G9:G15)</f>
        <v>200068000</v>
      </c>
      <c r="H16" s="97">
        <f>SUM(H9:H15)</f>
        <v>38300000</v>
      </c>
      <c r="I16" s="98">
        <f>SUM(I9:I15)</f>
        <v>36939791</v>
      </c>
      <c r="J16" s="97">
        <f>SUM(J9:J15)</f>
        <v>52186000</v>
      </c>
      <c r="K16" s="98">
        <f>SUM(K9:K15)</f>
        <v>1496892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90486000</v>
      </c>
      <c r="Q16" s="98">
        <f>$I16      +$K16      +$M16      +$O16</f>
        <v>38436683</v>
      </c>
      <c r="R16" s="52">
        <f>IF(($H16      =0),0,((($J16      -$H16      )/$H16      )*100))</f>
        <v>36.255874673629243</v>
      </c>
      <c r="S16" s="53">
        <f>IF(($I16      =0),0,((($K16      -$I16      )/$I16      )*100))</f>
        <v>-95.94775184299229</v>
      </c>
      <c r="T16" s="52">
        <f>IF((SUM($E9:$E13))=0,0,(P16/(SUM($E9:$E13))*100))</f>
        <v>39.326179641967748</v>
      </c>
      <c r="U16" s="54">
        <f>IF((SUM($E9:$E13))=0,0,(Q16/(SUM($E9:$E13))*100))</f>
        <v>16.70499193797237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/>
      <c r="C18" s="93"/>
      <c r="D18" s="93"/>
      <c r="E18" s="93">
        <f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>$H18      +$J18      +$L18      +$N18</f>
        <v>0</v>
      </c>
      <c r="Q18" s="95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24554000</v>
      </c>
      <c r="C20" s="93"/>
      <c r="D20" s="93"/>
      <c r="E20" s="93">
        <f>$B20      +$C20      +$D20</f>
        <v>24554000</v>
      </c>
      <c r="F20" s="94">
        <v>24554000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>
        <v>98599000</v>
      </c>
      <c r="D21" s="93"/>
      <c r="E21" s="93">
        <f>$B21      +$C21      +$D21</f>
        <v>98599000</v>
      </c>
      <c r="F21" s="94">
        <v>98599000</v>
      </c>
      <c r="G21" s="95">
        <v>98599000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>
        <v>494205000</v>
      </c>
      <c r="C22" s="93"/>
      <c r="D22" s="93"/>
      <c r="E22" s="93">
        <f>$B22      +$C22      +$D22</f>
        <v>494205000</v>
      </c>
      <c r="F22" s="94">
        <v>494205000</v>
      </c>
      <c r="G22" s="95">
        <v>146480000</v>
      </c>
      <c r="H22" s="94"/>
      <c r="I22" s="95">
        <v>-12455382</v>
      </c>
      <c r="J22" s="94">
        <v>83683000</v>
      </c>
      <c r="K22" s="95">
        <v>47201440</v>
      </c>
      <c r="L22" s="94"/>
      <c r="M22" s="95"/>
      <c r="N22" s="94"/>
      <c r="O22" s="95"/>
      <c r="P22" s="94">
        <f>$H22      +$J22      +$L22      +$N22</f>
        <v>83683000</v>
      </c>
      <c r="Q22" s="95">
        <f>$I22      +$K22      +$M22      +$O22</f>
        <v>34746058</v>
      </c>
      <c r="R22" s="48">
        <f>IF(($H22      =0),0,((($J22      -$H22      )/$H22      )*100))</f>
        <v>0</v>
      </c>
      <c r="S22" s="49">
        <f>IF(($I22      =0),0,((($K22      -$I22      )/$I22      )*100))</f>
        <v>-478.96421000977733</v>
      </c>
      <c r="T22" s="48">
        <f>IF(($E22      =0),0,(($P22      /$E22      )*100))</f>
        <v>16.932851751803401</v>
      </c>
      <c r="U22" s="50">
        <f>IF(($E22      =0),0,(($Q22      /$E22      )*100))</f>
        <v>7.030697382665088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518759000</v>
      </c>
      <c r="C25" s="96">
        <f>SUM(C18:C24)</f>
        <v>98599000</v>
      </c>
      <c r="D25" s="96"/>
      <c r="E25" s="96">
        <f>$B25      +$C25      +$D25</f>
        <v>617358000</v>
      </c>
      <c r="F25" s="97">
        <f>SUM(F18:F24)</f>
        <v>617358000</v>
      </c>
      <c r="G25" s="98">
        <f>SUM(G18:G24)</f>
        <v>245079000</v>
      </c>
      <c r="H25" s="97">
        <f>SUM(H18:H24)</f>
        <v>0</v>
      </c>
      <c r="I25" s="98">
        <f>SUM(I18:I24)</f>
        <v>-12455382</v>
      </c>
      <c r="J25" s="97">
        <f>SUM(J18:J24)</f>
        <v>83683000</v>
      </c>
      <c r="K25" s="98">
        <f>SUM(K18:K24)</f>
        <v>47201440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83683000</v>
      </c>
      <c r="Q25" s="98">
        <f>$I25      +$K25      +$M25      +$O25</f>
        <v>34746058</v>
      </c>
      <c r="R25" s="52">
        <f>IF(($H25      =0),0,((($J25      -$H25      )/$H25      )*100))</f>
        <v>0</v>
      </c>
      <c r="S25" s="53">
        <f>IF(($I25      =0),0,((($K25      -$I25      )/$I25      )*100))</f>
        <v>-478.96421000977733</v>
      </c>
      <c r="T25" s="52">
        <f>IF(($E25-$E20-$E24)   =0,0,($P25   /($E25-$E20-$E24)   )*100)</f>
        <v>14.116470199256415</v>
      </c>
      <c r="U25" s="54">
        <f>IF(($E25-$E20-$E24)   =0,0,($Q25   /($E25-$E20-$E24)   )*100)</f>
        <v>5.8613062664894304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339948000</v>
      </c>
      <c r="C29" s="93"/>
      <c r="D29" s="93"/>
      <c r="E29" s="93">
        <f>$B29      +$C29      +$D29</f>
        <v>339948000</v>
      </c>
      <c r="F29" s="94">
        <v>339948000</v>
      </c>
      <c r="G29" s="95">
        <v>90025000</v>
      </c>
      <c r="H29" s="94">
        <v>14415000</v>
      </c>
      <c r="I29" s="95"/>
      <c r="J29" s="94">
        <v>19231000</v>
      </c>
      <c r="K29" s="95"/>
      <c r="L29" s="94"/>
      <c r="M29" s="95"/>
      <c r="N29" s="94"/>
      <c r="O29" s="95"/>
      <c r="P29" s="94">
        <f>$H29      +$J29      +$L29      +$N29</f>
        <v>33646000</v>
      </c>
      <c r="Q29" s="95">
        <f>$I29      +$K29      +$M29      +$O29</f>
        <v>0</v>
      </c>
      <c r="R29" s="48">
        <f>IF(($H29      =0),0,((($J29      -$H29      )/$H29      )*100))</f>
        <v>33.409642733263958</v>
      </c>
      <c r="S29" s="49">
        <f>IF(($I29      =0),0,((($K29      -$I29      )/$I29      )*100))</f>
        <v>0</v>
      </c>
      <c r="T29" s="48">
        <f>IF(($E29      =0),0,(($P29      /$E29      )*100))</f>
        <v>9.8973960723404755</v>
      </c>
      <c r="U29" s="50">
        <f>IF(($E29      =0),0,(($Q29      /$E29      )*100))</f>
        <v>0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17749000</v>
      </c>
      <c r="C30" s="93"/>
      <c r="D30" s="93"/>
      <c r="E30" s="93">
        <f>$B30      +$C30      +$D30</f>
        <v>17749000</v>
      </c>
      <c r="F30" s="94">
        <v>17749000</v>
      </c>
      <c r="G30" s="95">
        <v>10712000</v>
      </c>
      <c r="H30" s="94">
        <v>2868000</v>
      </c>
      <c r="I30" s="95">
        <v>2156476</v>
      </c>
      <c r="J30" s="94">
        <v>1832000</v>
      </c>
      <c r="K30" s="95">
        <v>3353518</v>
      </c>
      <c r="L30" s="94"/>
      <c r="M30" s="95"/>
      <c r="N30" s="94"/>
      <c r="O30" s="95"/>
      <c r="P30" s="94">
        <f>$H30      +$J30      +$L30      +$N30</f>
        <v>4700000</v>
      </c>
      <c r="Q30" s="95">
        <f>$I30      +$K30      +$M30      +$O30</f>
        <v>5509994</v>
      </c>
      <c r="R30" s="48">
        <f>IF(($H30      =0),0,((($J30      -$H30      )/$H30      )*100))</f>
        <v>-36.122733612273365</v>
      </c>
      <c r="S30" s="49">
        <f>IF(($I30      =0),0,((($K30      -$I30      )/$I30      )*100))</f>
        <v>55.509173299401425</v>
      </c>
      <c r="T30" s="48">
        <f>IF(($E30      =0),0,(($P30      /$E30      )*100))</f>
        <v>26.480365090991043</v>
      </c>
      <c r="U30" s="50">
        <f>IF(($E30      =0),0,(($Q30      /$E30      )*100))</f>
        <v>31.043968674291513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357697000</v>
      </c>
      <c r="C31" s="96">
        <f>SUM(C27:C30)</f>
        <v>0</v>
      </c>
      <c r="D31" s="96"/>
      <c r="E31" s="96">
        <f>$B31      +$C31      +$D31</f>
        <v>357697000</v>
      </c>
      <c r="F31" s="97">
        <f>SUM(F27:F30)</f>
        <v>357697000</v>
      </c>
      <c r="G31" s="98">
        <f>SUM(G27:G30)</f>
        <v>100737000</v>
      </c>
      <c r="H31" s="97">
        <f>SUM(H27:H30)</f>
        <v>17283000</v>
      </c>
      <c r="I31" s="98">
        <f>SUM(I27:I30)</f>
        <v>2156476</v>
      </c>
      <c r="J31" s="97">
        <f>SUM(J27:J30)</f>
        <v>21063000</v>
      </c>
      <c r="K31" s="98">
        <f>SUM(K27:K30)</f>
        <v>3353518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38346000</v>
      </c>
      <c r="Q31" s="98">
        <f>$I31      +$K31      +$M31      +$O31</f>
        <v>5509994</v>
      </c>
      <c r="R31" s="52">
        <f>IF(($H31      =0),0,((($J31      -$H31      )/$H31      )*100))</f>
        <v>21.871202916160389</v>
      </c>
      <c r="S31" s="53">
        <f>IF(($I31      =0),0,((($K31      -$I31      )/$I31      )*100))</f>
        <v>55.509173299401425</v>
      </c>
      <c r="T31" s="52">
        <f>IF($E31   =0,0,($P31   /$E31   )*100)</f>
        <v>10.720246465584001</v>
      </c>
      <c r="U31" s="54">
        <f>IF($E31   =0,0,($Q31   /$E31   )*100)</f>
        <v>1.540408222601811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78107000</v>
      </c>
      <c r="C33" s="93"/>
      <c r="D33" s="93"/>
      <c r="E33" s="93">
        <f>$B33      +$C33      +$D33</f>
        <v>78107000</v>
      </c>
      <c r="F33" s="94">
        <v>78107000</v>
      </c>
      <c r="G33" s="95">
        <v>51646000</v>
      </c>
      <c r="H33" s="94">
        <v>15530000</v>
      </c>
      <c r="I33" s="95">
        <v>6393996</v>
      </c>
      <c r="J33" s="94">
        <v>25190000</v>
      </c>
      <c r="K33" s="95">
        <v>23900713</v>
      </c>
      <c r="L33" s="94"/>
      <c r="M33" s="95"/>
      <c r="N33" s="94"/>
      <c r="O33" s="95"/>
      <c r="P33" s="94">
        <f>$H33      +$J33      +$L33      +$N33</f>
        <v>40720000</v>
      </c>
      <c r="Q33" s="95">
        <f>$I33      +$K33      +$M33      +$O33</f>
        <v>30294709</v>
      </c>
      <c r="R33" s="48">
        <f>IF(($H33      =0),0,((($J33      -$H33      )/$H33      )*100))</f>
        <v>62.202189311010947</v>
      </c>
      <c r="S33" s="49">
        <f>IF(($I33      =0),0,((($K33      -$I33      )/$I33      )*100))</f>
        <v>273.79931110372917</v>
      </c>
      <c r="T33" s="48">
        <f>IF(($E33      =0),0,(($P33      /$E33      )*100))</f>
        <v>52.133611584108976</v>
      </c>
      <c r="U33" s="50">
        <f>IF(($E33      =0),0,(($Q33      /$E33      )*100))</f>
        <v>38.786163852151532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78107000</v>
      </c>
      <c r="C34" s="96">
        <f>C33</f>
        <v>0</v>
      </c>
      <c r="D34" s="96"/>
      <c r="E34" s="96">
        <f>$B34      +$C34      +$D34</f>
        <v>78107000</v>
      </c>
      <c r="F34" s="97">
        <f>F33</f>
        <v>78107000</v>
      </c>
      <c r="G34" s="98">
        <f>G33</f>
        <v>51646000</v>
      </c>
      <c r="H34" s="97">
        <f>H33</f>
        <v>15530000</v>
      </c>
      <c r="I34" s="98">
        <f>I33</f>
        <v>6393996</v>
      </c>
      <c r="J34" s="97">
        <f>J33</f>
        <v>25190000</v>
      </c>
      <c r="K34" s="98">
        <f>K33</f>
        <v>23900713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40720000</v>
      </c>
      <c r="Q34" s="98">
        <f>$I34      +$K34      +$M34      +$O34</f>
        <v>30294709</v>
      </c>
      <c r="R34" s="52">
        <f>IF(($H34      =0),0,((($J34      -$H34      )/$H34      )*100))</f>
        <v>62.202189311010947</v>
      </c>
      <c r="S34" s="53">
        <f>IF(($I34      =0),0,((($K34      -$I34      )/$I34      )*100))</f>
        <v>273.79931110372917</v>
      </c>
      <c r="T34" s="52">
        <f>IF($E34   =0,0,($P34   /$E34   )*100)</f>
        <v>52.133611584108976</v>
      </c>
      <c r="U34" s="54">
        <f>IF($E34   =0,0,($Q34   /$E34   )*100)</f>
        <v>38.786163852151532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352170000</v>
      </c>
      <c r="C36" s="93"/>
      <c r="D36" s="93"/>
      <c r="E36" s="93">
        <f>$B36      +$C36      +$D36</f>
        <v>352170000</v>
      </c>
      <c r="F36" s="94">
        <v>347170000</v>
      </c>
      <c r="G36" s="95">
        <v>257682000</v>
      </c>
      <c r="H36" s="94">
        <v>71041000</v>
      </c>
      <c r="I36" s="95">
        <v>26117902</v>
      </c>
      <c r="J36" s="94">
        <v>114307000</v>
      </c>
      <c r="K36" s="95">
        <v>173853461</v>
      </c>
      <c r="L36" s="94"/>
      <c r="M36" s="95"/>
      <c r="N36" s="94"/>
      <c r="O36" s="95"/>
      <c r="P36" s="94">
        <f>$H36      +$J36      +$L36      +$N36</f>
        <v>185348000</v>
      </c>
      <c r="Q36" s="95">
        <f>$I36      +$K36      +$M36      +$O36</f>
        <v>199971363</v>
      </c>
      <c r="R36" s="48">
        <f>IF(($H36      =0),0,((($J36      -$H36      )/$H36      )*100))</f>
        <v>60.902858912459003</v>
      </c>
      <c r="S36" s="49">
        <f>IF(($I36      =0),0,((($K36      -$I36      )/$I36      )*100))</f>
        <v>565.6486458981276</v>
      </c>
      <c r="T36" s="48">
        <f>IF(($E36      =0),0,(($P36      /$E36      )*100))</f>
        <v>52.630263793054489</v>
      </c>
      <c r="U36" s="50">
        <f>IF(($E36      =0),0,(($Q36      /$E36      )*100))</f>
        <v>56.782622880994971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509882000</v>
      </c>
      <c r="C37" s="93"/>
      <c r="D37" s="93"/>
      <c r="E37" s="93">
        <f>$B37      +$C37      +$D37</f>
        <v>509882000</v>
      </c>
      <c r="F37" s="94">
        <v>509882000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26000000</v>
      </c>
      <c r="C39" s="93"/>
      <c r="D39" s="93"/>
      <c r="E39" s="93">
        <f>$B39      +$C39      +$D39</f>
        <v>26000000</v>
      </c>
      <c r="F39" s="94">
        <v>26000000</v>
      </c>
      <c r="G39" s="95">
        <v>18800000</v>
      </c>
      <c r="H39" s="94">
        <v>2076000</v>
      </c>
      <c r="I39" s="95">
        <v>84000</v>
      </c>
      <c r="J39" s="94">
        <v>5598000</v>
      </c>
      <c r="K39" s="95">
        <v>1747171</v>
      </c>
      <c r="L39" s="94"/>
      <c r="M39" s="95"/>
      <c r="N39" s="94"/>
      <c r="O39" s="95"/>
      <c r="P39" s="94">
        <f>$H39      +$J39      +$L39      +$N39</f>
        <v>7674000</v>
      </c>
      <c r="Q39" s="95">
        <f>$I39      +$K39      +$M39      +$O39</f>
        <v>1831171</v>
      </c>
      <c r="R39" s="48">
        <f>IF(($H39      =0),0,((($J39      -$H39      )/$H39      )*100))</f>
        <v>169.65317919075144</v>
      </c>
      <c r="S39" s="49">
        <f>IF(($I39      =0),0,((($K39      -$I39      )/$I39      )*100))</f>
        <v>1979.9654761904762</v>
      </c>
      <c r="T39" s="48">
        <f>IF(($E39      =0),0,(($P39      /$E39      )*100))</f>
        <v>29.515384615384615</v>
      </c>
      <c r="U39" s="50">
        <f>IF(($E39      =0),0,(($Q39      /$E39      )*100))</f>
        <v>7.0429653846153855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888052000</v>
      </c>
      <c r="C41" s="96">
        <f>SUM(C36:C40)</f>
        <v>0</v>
      </c>
      <c r="D41" s="96"/>
      <c r="E41" s="96">
        <f>$B41      +$C41      +$D41</f>
        <v>888052000</v>
      </c>
      <c r="F41" s="97">
        <f>SUM(F36:F40)</f>
        <v>883052000</v>
      </c>
      <c r="G41" s="98">
        <f>SUM(G36:G40)</f>
        <v>276482000</v>
      </c>
      <c r="H41" s="97">
        <f>SUM(H36:H40)</f>
        <v>73117000</v>
      </c>
      <c r="I41" s="98">
        <f>SUM(I36:I40)</f>
        <v>26201902</v>
      </c>
      <c r="J41" s="97">
        <f>SUM(J36:J40)</f>
        <v>119905000</v>
      </c>
      <c r="K41" s="98">
        <f>SUM(K36:K40)</f>
        <v>175600632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193022000</v>
      </c>
      <c r="Q41" s="98">
        <f>$I41      +$K41      +$M41      +$O41</f>
        <v>201802534</v>
      </c>
      <c r="R41" s="52">
        <f>IF(($H41      =0),0,((($J41      -$H41      )/$H41      )*100))</f>
        <v>63.990590423567703</v>
      </c>
      <c r="S41" s="53">
        <f>IF(($I41      =0),0,((($K41      -$I41      )/$I41      )*100))</f>
        <v>570.18276764793643</v>
      </c>
      <c r="T41" s="52">
        <f>IF((+$E36+$E39) =0,0,(P41   /(+$E36+$E39) )*100)</f>
        <v>51.04106618716451</v>
      </c>
      <c r="U41" s="54">
        <f>IF((+$E36+$E39) =0,0,(Q41   /(+$E36+$E39) )*100)</f>
        <v>53.362914562233918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707935000</v>
      </c>
      <c r="C44" s="93"/>
      <c r="D44" s="93"/>
      <c r="E44" s="93">
        <f>$B44      +$C44      +$D44</f>
        <v>707935000</v>
      </c>
      <c r="F44" s="94">
        <v>707935000</v>
      </c>
      <c r="G44" s="95">
        <v>476833000</v>
      </c>
      <c r="H44" s="94">
        <v>95212000</v>
      </c>
      <c r="I44" s="95">
        <v>42971019</v>
      </c>
      <c r="J44" s="94">
        <v>147403000</v>
      </c>
      <c r="K44" s="95">
        <v>51106217</v>
      </c>
      <c r="L44" s="94"/>
      <c r="M44" s="95"/>
      <c r="N44" s="94"/>
      <c r="O44" s="95"/>
      <c r="P44" s="94">
        <f>$H44      +$J44      +$L44      +$N44</f>
        <v>242615000</v>
      </c>
      <c r="Q44" s="95">
        <f>$I44      +$K44      +$M44      +$O44</f>
        <v>94077236</v>
      </c>
      <c r="R44" s="48">
        <f>IF(($H44      =0),0,((($J44      -$H44      )/$H44      )*100))</f>
        <v>54.815569466033701</v>
      </c>
      <c r="S44" s="49">
        <f>IF(($I44      =0),0,((($K44      -$I44      )/$I44      )*100))</f>
        <v>18.931824725869312</v>
      </c>
      <c r="T44" s="48">
        <f>IF(($E44      =0),0,(($P44      /$E44      )*100))</f>
        <v>34.27080169789599</v>
      </c>
      <c r="U44" s="50">
        <f>IF(($E44      =0),0,(($Q44      /$E44      )*100))</f>
        <v>13.288965229858674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317423000</v>
      </c>
      <c r="C45" s="93"/>
      <c r="D45" s="93"/>
      <c r="E45" s="93">
        <f>$B45      +$C45      +$D45</f>
        <v>317423000</v>
      </c>
      <c r="F45" s="94">
        <v>317423000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562092000</v>
      </c>
      <c r="C52" s="93"/>
      <c r="D52" s="93"/>
      <c r="E52" s="93">
        <f>$B52      +$C52      +$D52</f>
        <v>562092000</v>
      </c>
      <c r="F52" s="94">
        <v>562092000</v>
      </c>
      <c r="G52" s="95">
        <v>430682000</v>
      </c>
      <c r="H52" s="94">
        <v>85557000</v>
      </c>
      <c r="I52" s="95">
        <v>53779021</v>
      </c>
      <c r="J52" s="94">
        <v>165120000</v>
      </c>
      <c r="K52" s="95">
        <v>100458504</v>
      </c>
      <c r="L52" s="94"/>
      <c r="M52" s="95"/>
      <c r="N52" s="94"/>
      <c r="O52" s="95"/>
      <c r="P52" s="94">
        <f>$H52      +$J52      +$L52      +$N52</f>
        <v>250677000</v>
      </c>
      <c r="Q52" s="95">
        <f>$I52      +$K52      +$M52      +$O52</f>
        <v>154237525</v>
      </c>
      <c r="R52" s="48">
        <f>IF(($H52      =0),0,((($J52      -$H52      )/$H52      )*100))</f>
        <v>92.994144254707393</v>
      </c>
      <c r="S52" s="49">
        <f>IF(($I52      =0),0,((($K52      -$I52      )/$I52      )*100))</f>
        <v>86.798684937012894</v>
      </c>
      <c r="T52" s="48">
        <f>IF(($E52      =0),0,(($P52      /$E52      )*100))</f>
        <v>44.597147797869383</v>
      </c>
      <c r="U52" s="50">
        <f>IF(($E52      =0),0,(($Q52      /$E52      )*100))</f>
        <v>27.439907524035213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45000000</v>
      </c>
      <c r="C53" s="93"/>
      <c r="D53" s="93"/>
      <c r="E53" s="93">
        <f>$B53      +$C53      +$D53</f>
        <v>45000000</v>
      </c>
      <c r="F53" s="94">
        <v>45000000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1632450000</v>
      </c>
      <c r="C54" s="96">
        <f>SUM(C43:C53)</f>
        <v>0</v>
      </c>
      <c r="D54" s="96"/>
      <c r="E54" s="96">
        <f>$B54      +$C54      +$D54</f>
        <v>1632450000</v>
      </c>
      <c r="F54" s="97">
        <f>SUM(F43:F53)</f>
        <v>1632450000</v>
      </c>
      <c r="G54" s="98">
        <f>SUM(G43:G53)</f>
        <v>907515000</v>
      </c>
      <c r="H54" s="97">
        <f>SUM(H43:H53)</f>
        <v>180769000</v>
      </c>
      <c r="I54" s="98">
        <f>SUM(I43:I53)</f>
        <v>96750040</v>
      </c>
      <c r="J54" s="97">
        <f>SUM(J43:J53)</f>
        <v>312523000</v>
      </c>
      <c r="K54" s="98">
        <f>SUM(K43:K53)</f>
        <v>151564721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493292000</v>
      </c>
      <c r="Q54" s="98">
        <f>$I54      +$K54      +$M54      +$O54</f>
        <v>248314761</v>
      </c>
      <c r="R54" s="52">
        <f>IF(($H54      =0),0,((($J54      -$H54      )/$H54      )*100))</f>
        <v>72.885284534405798</v>
      </c>
      <c r="S54" s="53">
        <f>IF(($I54      =0),0,((($K54      -$I54      )/$I54      )*100))</f>
        <v>56.655977609931739</v>
      </c>
      <c r="T54" s="52">
        <f>IF((+$E44+$E46+$E48+$E49+$E52) =0,0,(P54   /(+$E44+$E46+$E48+$E49+$E52) )*100)</f>
        <v>38.841064008875406</v>
      </c>
      <c r="U54" s="54">
        <f>IF((+$E44+$E46+$E48+$E49+$E52) =0,0,(Q54   /(+$E44+$E46+$E48+$E49+$E52) )*100)</f>
        <v>19.551927714922595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>
        <v>666391000</v>
      </c>
      <c r="C66" s="93"/>
      <c r="D66" s="93"/>
      <c r="E66" s="93">
        <f>$B66      +$C66      +$D66</f>
        <v>666391000</v>
      </c>
      <c r="F66" s="94">
        <v>666391000</v>
      </c>
      <c r="G66" s="95">
        <v>451115000</v>
      </c>
      <c r="H66" s="94">
        <v>34233000</v>
      </c>
      <c r="I66" s="95">
        <v>10903230</v>
      </c>
      <c r="J66" s="94">
        <v>181964000</v>
      </c>
      <c r="K66" s="95">
        <v>42561191</v>
      </c>
      <c r="L66" s="94"/>
      <c r="M66" s="95"/>
      <c r="N66" s="94"/>
      <c r="O66" s="95"/>
      <c r="P66" s="94">
        <f>$H66      +$J66      +$L66      +$N66</f>
        <v>216197000</v>
      </c>
      <c r="Q66" s="95">
        <f>$I66      +$K66      +$M66      +$O66</f>
        <v>53464421</v>
      </c>
      <c r="R66" s="48">
        <f>IF(($H66      =0),0,((($J66      -$H66      )/$H66      )*100))</f>
        <v>431.54558466976312</v>
      </c>
      <c r="S66" s="49">
        <f>IF(($I66      =0),0,((($K66      -$I66      )/$I66      )*100))</f>
        <v>290.35396850291153</v>
      </c>
      <c r="T66" s="48">
        <f>IF(($E66      =0),0,(($P66      /$E66      )*100))</f>
        <v>32.44296516609618</v>
      </c>
      <c r="U66" s="50">
        <f>IF(($E66      =0),0,(($Q66      /$E66      )*100))</f>
        <v>8.0229806524998093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666391000</v>
      </c>
      <c r="C67" s="96">
        <f>SUM(C62:C66)</f>
        <v>0</v>
      </c>
      <c r="D67" s="96"/>
      <c r="E67" s="96">
        <f>$B67      +$C67      +$D67</f>
        <v>666391000</v>
      </c>
      <c r="F67" s="97">
        <f>SUM(F62:F66)</f>
        <v>666391000</v>
      </c>
      <c r="G67" s="98">
        <f>SUM(G62:G66)</f>
        <v>451115000</v>
      </c>
      <c r="H67" s="97">
        <f>SUM(H62:H66)</f>
        <v>34233000</v>
      </c>
      <c r="I67" s="98">
        <f>SUM(I62:I66)</f>
        <v>10903230</v>
      </c>
      <c r="J67" s="97">
        <f>SUM(J62:J66)</f>
        <v>181964000</v>
      </c>
      <c r="K67" s="98">
        <f>SUM(K62:K66)</f>
        <v>42561191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216197000</v>
      </c>
      <c r="Q67" s="98">
        <f>$I67      +$K67      +$M67      +$O67</f>
        <v>53464421</v>
      </c>
      <c r="R67" s="52">
        <f>IF(($H67      =0),0,((($J67      -$H67      )/$H67      )*100))</f>
        <v>431.54558466976312</v>
      </c>
      <c r="S67" s="53">
        <f>IF(($I67      =0),0,((($K67      -$I67      )/$I67      )*100))</f>
        <v>290.35396850291153</v>
      </c>
      <c r="T67" s="52">
        <f>IF((+$E62+$E64+$E65++$E66) =0,0,(P67   /(+$E62+$E64+$E65+$E66) )*100)</f>
        <v>32.44296516609618</v>
      </c>
      <c r="U67" s="54">
        <f>IF((+$E62+$E64+$E66) =0,0,(Q67  /(+$E62+$E64+$E66) )*100)</f>
        <v>8.0229806524998093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4401547000</v>
      </c>
      <c r="C68" s="105">
        <f>SUM(C9:C15,C18:C24,C27:C30,C33,C36:C40,C43:C53,C56:C59,C62:C66)</f>
        <v>98599000</v>
      </c>
      <c r="D68" s="105"/>
      <c r="E68" s="105">
        <f>$B68      +$C68      +$D68</f>
        <v>4500146000</v>
      </c>
      <c r="F68" s="106">
        <f>SUM(F9:F15,F18:F24,F27:F30,F33,F36:F40,F43:F53,F56:F59,F62:F66)</f>
        <v>4495146000</v>
      </c>
      <c r="G68" s="107">
        <f>SUM(G9:G15,G18:G24,G27:G30,G33,G36:G40,G43:G53,G56:G59,G62:G66)</f>
        <v>2232642000</v>
      </c>
      <c r="H68" s="106">
        <f>SUM(H9:H15,H18:H24,H27:H30,H33,H36:H40,H43:H53,H56:H59,H62:H66)</f>
        <v>359232000</v>
      </c>
      <c r="I68" s="107">
        <f>SUM(I9:I15,I18:I24,I27:I30,I33,I36:I40,I43:I53,I56:I59,I62:I66)</f>
        <v>166890053</v>
      </c>
      <c r="J68" s="106">
        <f>SUM(J9:J15,J18:J24,J27:J30,J33,J36:J40,J43:J53,J56:J59,J62:J66)</f>
        <v>796514000</v>
      </c>
      <c r="K68" s="107">
        <f>SUM(K9:K15,K18:K24,K27:K30,K33,K36:K40,K43:K53,K56:K59,K62:K66)</f>
        <v>445679107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1155746000</v>
      </c>
      <c r="Q68" s="107">
        <f>$I68      +$K68      +$M68      +$O68</f>
        <v>612569160</v>
      </c>
      <c r="R68" s="61">
        <f>IF(($H68      =0),0,((($J68      -$H68      )/$H68      )*100))</f>
        <v>121.72690628897203</v>
      </c>
      <c r="S68" s="62">
        <f>IF(($I68      =0),0,((($K68      -$I68      )/$I68      )*100))</f>
        <v>167.04953290415696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32.344057446267257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17.143015940225347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3536357000</v>
      </c>
      <c r="C70" s="93">
        <v>-22084000</v>
      </c>
      <c r="D70" s="93"/>
      <c r="E70" s="93">
        <f>$B70      +$C70      +$D70</f>
        <v>3514273000</v>
      </c>
      <c r="F70" s="94">
        <v>3536357000</v>
      </c>
      <c r="G70" s="95">
        <v>2864548000</v>
      </c>
      <c r="H70" s="94">
        <v>985525000</v>
      </c>
      <c r="I70" s="95">
        <v>338137582</v>
      </c>
      <c r="J70" s="94">
        <v>1026797000</v>
      </c>
      <c r="K70" s="95">
        <v>746455657</v>
      </c>
      <c r="L70" s="94"/>
      <c r="M70" s="95"/>
      <c r="N70" s="94"/>
      <c r="O70" s="95"/>
      <c r="P70" s="94">
        <f>$H70      +$J70      +$L70      +$N70</f>
        <v>2012322000</v>
      </c>
      <c r="Q70" s="95">
        <f>$I70      +$K70      +$M70      +$O70</f>
        <v>1084593239</v>
      </c>
      <c r="R70" s="48">
        <f>IF(($H70      =0),0,((($J70      -$H70      )/$H70      )*100))</f>
        <v>4.1878186753253344</v>
      </c>
      <c r="S70" s="49">
        <f>IF(($I70      =0),0,((($K70      -$I70      )/$I70      )*100))</f>
        <v>120.75501119541335</v>
      </c>
      <c r="T70" s="48">
        <f>IF(($E70      =0),0,(($P70      /$E70      )*100))</f>
        <v>57.261402287187138</v>
      </c>
      <c r="U70" s="50">
        <f>IF(($E70      =0),0,(($Q70      /$E70      )*100))</f>
        <v>30.862520896925194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3536357000</v>
      </c>
      <c r="C72" s="102">
        <f>SUM(C70:C71)</f>
        <v>-22084000</v>
      </c>
      <c r="D72" s="102"/>
      <c r="E72" s="102">
        <f>$B72      +$C72      +$D72</f>
        <v>3514273000</v>
      </c>
      <c r="F72" s="103">
        <f>SUM(F70:F71)</f>
        <v>3536357000</v>
      </c>
      <c r="G72" s="104">
        <f>SUM(G70:G71)</f>
        <v>2864548000</v>
      </c>
      <c r="H72" s="103">
        <f>SUM(H70:H71)</f>
        <v>985525000</v>
      </c>
      <c r="I72" s="104">
        <f>SUM(I70:I71)</f>
        <v>338137582</v>
      </c>
      <c r="J72" s="103">
        <f>SUM(J70:J71)</f>
        <v>1026797000</v>
      </c>
      <c r="K72" s="104">
        <f>SUM(K70:K71)</f>
        <v>746455657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2012322000</v>
      </c>
      <c r="Q72" s="104">
        <f>$I72      +$K72      +$M72      +$O72</f>
        <v>1084593239</v>
      </c>
      <c r="R72" s="57">
        <f>IF(($H72      =0),0,((($J72      -$H72      )/$H72      )*100))</f>
        <v>4.1878186753253344</v>
      </c>
      <c r="S72" s="58">
        <f>IF(($I72      =0),0,((($K72      -$I72      )/$I72      )*100))</f>
        <v>120.75501119541335</v>
      </c>
      <c r="T72" s="57">
        <f>IF(($E70      =0),0,(($P70      /$E70      )*100))</f>
        <v>57.261402287187138</v>
      </c>
      <c r="U72" s="59">
        <f>IF($E70   =0,0,($Q70   /$E70 )*100)</f>
        <v>30.862520896925194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3536357000</v>
      </c>
      <c r="C73" s="105">
        <f>SUM(C70:C71)</f>
        <v>-22084000</v>
      </c>
      <c r="D73" s="105"/>
      <c r="E73" s="105">
        <f>$B73      +$C73      +$D73</f>
        <v>3514273000</v>
      </c>
      <c r="F73" s="106">
        <f>SUM(F70:F71)</f>
        <v>3536357000</v>
      </c>
      <c r="G73" s="107">
        <f>SUM(G70:G71)</f>
        <v>2864548000</v>
      </c>
      <c r="H73" s="106">
        <f>SUM(H70:H71)</f>
        <v>985525000</v>
      </c>
      <c r="I73" s="107">
        <f>SUM(I70:I71)</f>
        <v>338137582</v>
      </c>
      <c r="J73" s="106">
        <f>SUM(J70:J71)</f>
        <v>1026797000</v>
      </c>
      <c r="K73" s="107">
        <f>SUM(K70:K71)</f>
        <v>746455657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2012322000</v>
      </c>
      <c r="Q73" s="107">
        <f>$I73      +$K73      +$M73      +$O73</f>
        <v>1084593239</v>
      </c>
      <c r="R73" s="61">
        <f>IF(($H73      =0),0,((($J73      -$H73      )/$H73      )*100))</f>
        <v>4.1878186753253344</v>
      </c>
      <c r="S73" s="62">
        <f>IF(($I73      =0),0,((($K73      -$I73      )/$I73      )*100))</f>
        <v>120.75501119541335</v>
      </c>
      <c r="T73" s="61">
        <f>IF(($E70      =0),0,(($P70      /$E70      )*100))</f>
        <v>57.261402287187138</v>
      </c>
      <c r="U73" s="65">
        <f>IF($E70   =0,0,($Q70   /$E70 )*100)</f>
        <v>30.862520896925194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7937904000</v>
      </c>
      <c r="C74" s="105">
        <f>SUM(C9:C15,C18:C24,C27:C30,C33,C36:C40,C43:C53,C56:C59,C62:C66,C70:C71)</f>
        <v>76515000</v>
      </c>
      <c r="D74" s="105"/>
      <c r="E74" s="105">
        <f>$B74      +$C74      +$D74</f>
        <v>8014419000</v>
      </c>
      <c r="F74" s="106">
        <f>SUM(F9:F15,F18:F24,F27:F30,F33,F36:F40,F43:F53,F56:F59,F62:F66,F70:F71)</f>
        <v>8031503000</v>
      </c>
      <c r="G74" s="107">
        <f>SUM(G9:G15,G18:G24,G27:G30,G33,G36:G40,G43:G53,G56:G59,G62:G66,G70:G71)</f>
        <v>5097190000</v>
      </c>
      <c r="H74" s="106">
        <f>SUM(H9:H15,H18:H24,H27:H30,H33,H36:H40,H43:H53,H56:H59,H62:H66,H70:H71)</f>
        <v>1344757000</v>
      </c>
      <c r="I74" s="107">
        <f>SUM(I9:I15,I18:I24,I27:I30,I33,I36:I40,I43:I53,I56:I59,I62:I66,I70:I71)</f>
        <v>505027635</v>
      </c>
      <c r="J74" s="106">
        <f>SUM(J9:J15,J18:J24,J27:J30,J33,J36:J40,J43:J53,J56:J59,J62:J66,J70:J71)</f>
        <v>1823311000</v>
      </c>
      <c r="K74" s="107">
        <f>SUM(K9:K15,K18:K24,K27:K30,K33,K36:K40,K43:K53,K56:K59,K62:K66,K70:K71)</f>
        <v>1192134764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3168068000</v>
      </c>
      <c r="Q74" s="107">
        <f>$I74      +$K74      +$M74      +$O74</f>
        <v>1697162399</v>
      </c>
      <c r="R74" s="61">
        <f>IF(($H74      =0),0,((($J74      -$H74      )/$H74      )*100))</f>
        <v>35.586652458399548</v>
      </c>
      <c r="S74" s="62">
        <f>IF(($I74      =0),0,((($K74      -$I74      )/$I74      )*100))</f>
        <v>136.05337240604663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44.698993729859076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23.945651239636774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837512000</v>
      </c>
      <c r="C87" s="119">
        <f>+C88+C89+C90+C91+C92+C93+C94+C95+C96</f>
        <v>4703000</v>
      </c>
      <c r="D87" s="119">
        <f>+D88+D89+D90+D91+D92+D93+D94+D95+D96</f>
        <v>0</v>
      </c>
      <c r="E87" s="119">
        <f>+E88+E89+E90+E91+E92+E93+E94+E95+E96</f>
        <v>842215000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484739000</v>
      </c>
      <c r="I87" s="119">
        <f>+I88+I89+I90+I91+I92+I93+I94+I95+I96</f>
        <v>0</v>
      </c>
      <c r="J87" s="119">
        <f>+J88+J89+J90+J91+J92+J93+J94+J95+J96</f>
        <v>267873000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752612000</v>
      </c>
      <c r="Q87" s="120">
        <f>+Q88+Q89+Q90+Q91+Q92+Q93+Q94+Q95+Q96</f>
        <v>0</v>
      </c>
      <c r="R87" s="85">
        <f>+R88+R89+R90+R91+R92+R93+R94+R95+R96</f>
        <v>-212.33072811483029</v>
      </c>
      <c r="S87" s="85">
        <f>+S88+S89+S90+S91+S92+S93+S94+S95+S96</f>
        <v>0</v>
      </c>
      <c r="T87" s="86">
        <f>IF(SUM($E88:$E96) =0,0,(P87   /SUM($E88:$E96) )*100)</f>
        <v>89.36103014075978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/>
      <c r="C89" s="93"/>
      <c r="D89" s="93"/>
      <c r="E89" s="93">
        <f>$B89      +$C89      +$D89</f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>$H89      +$J89      +$L89      +$N89</f>
        <v>0</v>
      </c>
      <c r="Q89" s="93">
        <f>$I89      +$K89      +$M89      +$O89</f>
        <v>0</v>
      </c>
      <c r="R89" s="89">
        <f>IF(($H89      =0),0,((($J89      -$H89      )/$H89      )*100))</f>
        <v>0</v>
      </c>
      <c r="S89" s="89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580955000</v>
      </c>
      <c r="C91" s="93">
        <v>4603000</v>
      </c>
      <c r="D91" s="93"/>
      <c r="E91" s="93">
        <f>$B91      +$C91      +$D91</f>
        <v>585558000</v>
      </c>
      <c r="F91" s="93">
        <v>0</v>
      </c>
      <c r="G91" s="93">
        <v>0</v>
      </c>
      <c r="H91" s="93">
        <v>372362000</v>
      </c>
      <c r="I91" s="93"/>
      <c r="J91" s="93">
        <v>207543000</v>
      </c>
      <c r="K91" s="93"/>
      <c r="L91" s="93"/>
      <c r="M91" s="93"/>
      <c r="N91" s="93"/>
      <c r="O91" s="93"/>
      <c r="P91" s="93">
        <f>$H91      +$J91      +$L91      +$N91</f>
        <v>579905000</v>
      </c>
      <c r="Q91" s="93">
        <f>$I91      +$K91      +$M91      +$O91</f>
        <v>0</v>
      </c>
      <c r="R91" s="89">
        <f>IF(($H91      =0),0,((($J91      -$H91      )/$H91      )*100))</f>
        <v>-44.263109554680661</v>
      </c>
      <c r="S91" s="89">
        <f>IF(($I91      =0),0,((($K91      -$I91      )/$I91      )*100))</f>
        <v>0</v>
      </c>
      <c r="T91" s="89">
        <f>IF(($E91      =0),0,(($P91      /$E91      )*100))</f>
        <v>99.034596060509799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/>
      <c r="C92" s="93"/>
      <c r="D92" s="93"/>
      <c r="E92" s="93">
        <f>$B92      +$C92      +$D92</f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>$H92      +$J92      +$L92      +$N92</f>
        <v>0</v>
      </c>
      <c r="Q92" s="93">
        <f>$I92      +$K92      +$M92      +$O92</f>
        <v>0</v>
      </c>
      <c r="R92" s="89">
        <f>IF(($H92      =0),0,((($J92      -$H92      )/$H92      )*100))</f>
        <v>0</v>
      </c>
      <c r="S92" s="89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97731000</v>
      </c>
      <c r="C93" s="93"/>
      <c r="D93" s="93"/>
      <c r="E93" s="93">
        <f>$B93      +$C93      +$D93</f>
        <v>97731000</v>
      </c>
      <c r="F93" s="93">
        <v>0</v>
      </c>
      <c r="G93" s="93">
        <v>0</v>
      </c>
      <c r="H93" s="93">
        <v>36056000</v>
      </c>
      <c r="I93" s="93"/>
      <c r="J93" s="93">
        <v>29727000</v>
      </c>
      <c r="K93" s="93"/>
      <c r="L93" s="93"/>
      <c r="M93" s="93"/>
      <c r="N93" s="93"/>
      <c r="O93" s="93"/>
      <c r="P93" s="93">
        <f>$H93      +$J93      +$L93      +$N93</f>
        <v>65783000</v>
      </c>
      <c r="Q93" s="93">
        <f>$I93      +$K93      +$M93      +$O93</f>
        <v>0</v>
      </c>
      <c r="R93" s="89">
        <f>IF(($H93      =0),0,((($J93      -$H93      )/$H93      )*100))</f>
        <v>-17.553250499223431</v>
      </c>
      <c r="S93" s="89">
        <f>IF(($I93      =0),0,((($K93      -$I93      )/$I93      )*100))</f>
        <v>0</v>
      </c>
      <c r="T93" s="89">
        <f>IF(($E93      =0),0,(($P93      /$E93      )*100))</f>
        <v>67.310270026910601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/>
      <c r="C94" s="93">
        <v>100000</v>
      </c>
      <c r="D94" s="93"/>
      <c r="E94" s="93">
        <f>$B94      +$C94      +$D94</f>
        <v>100000</v>
      </c>
      <c r="F94" s="93">
        <v>0</v>
      </c>
      <c r="G94" s="93">
        <v>0</v>
      </c>
      <c r="H94" s="93">
        <v>32000</v>
      </c>
      <c r="I94" s="93"/>
      <c r="J94" s="93">
        <v>3000</v>
      </c>
      <c r="K94" s="93"/>
      <c r="L94" s="93"/>
      <c r="M94" s="93"/>
      <c r="N94" s="93"/>
      <c r="O94" s="93"/>
      <c r="P94" s="93">
        <f>$H94      +$J94      +$L94      +$N94</f>
        <v>35000</v>
      </c>
      <c r="Q94" s="93">
        <f>$I94      +$K94      +$M94      +$O94</f>
        <v>0</v>
      </c>
      <c r="R94" s="89">
        <f>IF(($H94      =0),0,((($J94      -$H94      )/$H94      )*100))</f>
        <v>-90.625</v>
      </c>
      <c r="S94" s="89">
        <f>IF(($I94      =0),0,((($K94      -$I94      )/$I94      )*100))</f>
        <v>0</v>
      </c>
      <c r="T94" s="89">
        <f>IF(($E94      =0),0,(($P94      /$E94      )*100))</f>
        <v>35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>
        <v>141219000</v>
      </c>
      <c r="C95" s="93"/>
      <c r="D95" s="93"/>
      <c r="E95" s="93">
        <f>$B95      +$C95      +$D95</f>
        <v>141219000</v>
      </c>
      <c r="F95" s="93">
        <v>0</v>
      </c>
      <c r="G95" s="93">
        <v>0</v>
      </c>
      <c r="H95" s="93">
        <v>76289000</v>
      </c>
      <c r="I95" s="93"/>
      <c r="J95" s="93">
        <v>30600000</v>
      </c>
      <c r="K95" s="93"/>
      <c r="L95" s="93"/>
      <c r="M95" s="93"/>
      <c r="N95" s="93"/>
      <c r="O95" s="93"/>
      <c r="P95" s="93">
        <f>$H95      +$J95      +$L95      +$N95</f>
        <v>106889000</v>
      </c>
      <c r="Q95" s="93">
        <f>$I95      +$K95      +$M95      +$O95</f>
        <v>0</v>
      </c>
      <c r="R95" s="89">
        <f>IF(($H95      =0),0,((($J95      -$H95      )/$H95      )*100))</f>
        <v>-59.889368060926216</v>
      </c>
      <c r="S95" s="89">
        <f>IF(($I95      =0),0,((($K95      -$I95      )/$I95      )*100))</f>
        <v>0</v>
      </c>
      <c r="T95" s="89">
        <f>IF(($E95      =0),0,(($P95      /$E95      )*100))</f>
        <v>75.690239981872125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>
        <v>17607000</v>
      </c>
      <c r="C96" s="122"/>
      <c r="D96" s="122"/>
      <c r="E96" s="122">
        <f>$B96      +$C96      +$D96</f>
        <v>17607000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837512000</v>
      </c>
      <c r="C114" s="128">
        <f>C97+C87</f>
        <v>4703000</v>
      </c>
      <c r="D114" s="128">
        <f>D97+D87</f>
        <v>0</v>
      </c>
      <c r="E114" s="128">
        <f>E97+E87</f>
        <v>842215000</v>
      </c>
      <c r="F114" s="128">
        <f>F97+F87</f>
        <v>0</v>
      </c>
      <c r="G114" s="128">
        <f>G97+G87</f>
        <v>0</v>
      </c>
      <c r="H114" s="128">
        <f>H97+H87</f>
        <v>484739000</v>
      </c>
      <c r="I114" s="128">
        <f>I97+I87</f>
        <v>0</v>
      </c>
      <c r="J114" s="128">
        <f>J97+J87</f>
        <v>267873000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752612000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0.89361030140759778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837512000</v>
      </c>
      <c r="C115" s="130">
        <f>C87</f>
        <v>4703000</v>
      </c>
      <c r="D115" s="130">
        <f>D87</f>
        <v>0</v>
      </c>
      <c r="E115" s="130">
        <f>E87</f>
        <v>842215000</v>
      </c>
      <c r="F115" s="130">
        <f>F87</f>
        <v>0</v>
      </c>
      <c r="G115" s="130">
        <f>G87</f>
        <v>0</v>
      </c>
      <c r="H115" s="130">
        <f>H87</f>
        <v>484739000</v>
      </c>
      <c r="I115" s="130">
        <f>I87</f>
        <v>0</v>
      </c>
      <c r="J115" s="130">
        <f>J87</f>
        <v>267873000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752612000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0.89361030140759778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T3MKdV86XUNngiLNsqgRnNHb3DGq0TIx9gk3dql53PRRAwbGV+KrbZDm3eNFdNnayWLJm7CD/IkNPbLLufNcfA==" saltValue="IyzM7DaKtT2VsFZ2Xz8X3Q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6BF-8475-4491-903F-6F6912C287A8}">
  <sheetPr>
    <pageSetUpPr fitToPage="1"/>
  </sheetPr>
  <dimension ref="A1:W127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10000000</v>
      </c>
      <c r="C9" s="93"/>
      <c r="D9" s="93"/>
      <c r="E9" s="93">
        <f>$B9       +$C9       +$D9</f>
        <v>10000000</v>
      </c>
      <c r="F9" s="94">
        <v>10000000</v>
      </c>
      <c r="G9" s="95">
        <v>8000000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57800000</v>
      </c>
      <c r="C10" s="93"/>
      <c r="D10" s="93"/>
      <c r="E10" s="93">
        <f>$B10      +$C10      +$D10</f>
        <v>57800000</v>
      </c>
      <c r="F10" s="94">
        <v>57800000</v>
      </c>
      <c r="G10" s="95">
        <v>57800000</v>
      </c>
      <c r="H10" s="94">
        <v>19689000</v>
      </c>
      <c r="I10" s="95">
        <v>982607</v>
      </c>
      <c r="J10" s="94">
        <v>7776000</v>
      </c>
      <c r="K10" s="95">
        <v>1314952</v>
      </c>
      <c r="L10" s="94"/>
      <c r="M10" s="95"/>
      <c r="N10" s="94"/>
      <c r="O10" s="95"/>
      <c r="P10" s="94">
        <f>$H10      +$J10      +$L10      +$N10</f>
        <v>27465000</v>
      </c>
      <c r="Q10" s="95">
        <f>$I10      +$K10      +$M10      +$O10</f>
        <v>2297559</v>
      </c>
      <c r="R10" s="48">
        <f>IF(($H10      =0),0,((($J10      -$H10      )/$H10      )*100))</f>
        <v>-60.505866219716594</v>
      </c>
      <c r="S10" s="49">
        <f>IF(($I10      =0),0,((($K10      -$I10      )/$I10      )*100))</f>
        <v>33.822779605681617</v>
      </c>
      <c r="T10" s="48">
        <f>IF(($E10      =0),0,(($P10      /$E10      )*100))</f>
        <v>47.517301038062278</v>
      </c>
      <c r="U10" s="50">
        <f>IF(($E10      =0),0,(($Q10      /$E10      )*100))</f>
        <v>3.9750155709342558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/>
      <c r="C11" s="93"/>
      <c r="D11" s="93"/>
      <c r="E11" s="93">
        <f>$B11      +$C11      +$D11</f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>$H11      +$J11      +$L11      +$N11</f>
        <v>0</v>
      </c>
      <c r="Q11" s="95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42042000</v>
      </c>
      <c r="C13" s="93"/>
      <c r="D13" s="93"/>
      <c r="E13" s="93">
        <f>$B13      +$C13      +$D13</f>
        <v>42042000</v>
      </c>
      <c r="F13" s="94">
        <v>42042000</v>
      </c>
      <c r="G13" s="95">
        <v>31536000</v>
      </c>
      <c r="H13" s="94">
        <v>5041000</v>
      </c>
      <c r="I13" s="95">
        <v>1754169</v>
      </c>
      <c r="J13" s="94">
        <v>8928000</v>
      </c>
      <c r="K13" s="95">
        <v>6840184</v>
      </c>
      <c r="L13" s="94"/>
      <c r="M13" s="95"/>
      <c r="N13" s="94"/>
      <c r="O13" s="95"/>
      <c r="P13" s="94">
        <f>$H13      +$J13      +$L13      +$N13</f>
        <v>13969000</v>
      </c>
      <c r="Q13" s="95">
        <f>$I13      +$K13      +$M13      +$O13</f>
        <v>8594353</v>
      </c>
      <c r="R13" s="48">
        <f>IF(($H13      =0),0,((($J13      -$H13      )/$H13      )*100))</f>
        <v>77.107716722872439</v>
      </c>
      <c r="S13" s="49">
        <f>IF(($I13      =0),0,((($K13      -$I13      )/$I13      )*100))</f>
        <v>289.93871172047847</v>
      </c>
      <c r="T13" s="48">
        <f>IF(($E13      =0),0,(($P13      /$E13      )*100))</f>
        <v>33.226297512011797</v>
      </c>
      <c r="U13" s="50">
        <f>IF(($E13      =0),0,(($Q13      /$E13      )*100))</f>
        <v>20.442302935160079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>
        <v>10000000</v>
      </c>
      <c r="C14" s="93"/>
      <c r="D14" s="93"/>
      <c r="E14" s="93">
        <f>$B14      +$C14      +$D14</f>
        <v>10000000</v>
      </c>
      <c r="F14" s="94">
        <v>10000000</v>
      </c>
      <c r="G14" s="95">
        <v>8000000</v>
      </c>
      <c r="H14" s="94"/>
      <c r="I14" s="95"/>
      <c r="J14" s="94"/>
      <c r="K14" s="95"/>
      <c r="L14" s="94"/>
      <c r="M14" s="95"/>
      <c r="N14" s="94"/>
      <c r="O14" s="95"/>
      <c r="P14" s="94">
        <f>$H14      +$J14      +$L14      +$N14</f>
        <v>0</v>
      </c>
      <c r="Q14" s="95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119842000</v>
      </c>
      <c r="C16" s="96">
        <f>SUM(C9:C15)</f>
        <v>0</v>
      </c>
      <c r="D16" s="96"/>
      <c r="E16" s="96">
        <f>$B16      +$C16      +$D16</f>
        <v>119842000</v>
      </c>
      <c r="F16" s="97">
        <f>SUM(F9:F15)</f>
        <v>119842000</v>
      </c>
      <c r="G16" s="98">
        <f>SUM(G9:G15)</f>
        <v>105336000</v>
      </c>
      <c r="H16" s="97">
        <f>SUM(H9:H15)</f>
        <v>24730000</v>
      </c>
      <c r="I16" s="98">
        <f>SUM(I9:I15)</f>
        <v>2736776</v>
      </c>
      <c r="J16" s="97">
        <f>SUM(J9:J15)</f>
        <v>16704000</v>
      </c>
      <c r="K16" s="98">
        <f>SUM(K9:K15)</f>
        <v>8155136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41434000</v>
      </c>
      <c r="Q16" s="98">
        <f>$I16      +$K16      +$M16      +$O16</f>
        <v>10891912</v>
      </c>
      <c r="R16" s="52">
        <f>IF(($H16      =0),0,((($J16      -$H16      )/$H16      )*100))</f>
        <v>-32.454508693894056</v>
      </c>
      <c r="S16" s="53">
        <f>IF(($I16      =0),0,((($K16      -$I16      )/$I16      )*100))</f>
        <v>197.98332052020334</v>
      </c>
      <c r="T16" s="52">
        <f>IF((SUM($E9:$E13))=0,0,(P16/(SUM($E9:$E13))*100))</f>
        <v>37.721454452759417</v>
      </c>
      <c r="U16" s="54">
        <f>IF((SUM($E9:$E13))=0,0,(Q16/(SUM($E9:$E13))*100))</f>
        <v>9.9159811365415784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/>
      <c r="C18" s="93"/>
      <c r="D18" s="93"/>
      <c r="E18" s="93">
        <f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>$H18      +$J18      +$L18      +$N18</f>
        <v>0</v>
      </c>
      <c r="Q18" s="95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12342000</v>
      </c>
      <c r="C20" s="93"/>
      <c r="D20" s="93"/>
      <c r="E20" s="93">
        <f>$B20      +$C20      +$D20</f>
        <v>12342000</v>
      </c>
      <c r="F20" s="94">
        <v>12342000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/>
      <c r="D21" s="93"/>
      <c r="E21" s="93">
        <f>$B21      +$C21      +$D21</f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/>
      <c r="C22" s="93"/>
      <c r="D22" s="93"/>
      <c r="E22" s="93">
        <f>$B22      +$C22      +$D22</f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>$H22      +$J22      +$L22      +$N22</f>
        <v>0</v>
      </c>
      <c r="Q22" s="95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12342000</v>
      </c>
      <c r="C25" s="96">
        <f>SUM(C18:C24)</f>
        <v>0</v>
      </c>
      <c r="D25" s="96"/>
      <c r="E25" s="96">
        <f>$B25      +$C25      +$D25</f>
        <v>12342000</v>
      </c>
      <c r="F25" s="97">
        <f>SUM(F18:F24)</f>
        <v>12342000</v>
      </c>
      <c r="G25" s="98">
        <f>SUM(G18:G24)</f>
        <v>0</v>
      </c>
      <c r="H25" s="97">
        <f>SUM(H18:H24)</f>
        <v>0</v>
      </c>
      <c r="I25" s="98">
        <f>SUM(I18:I24)</f>
        <v>0</v>
      </c>
      <c r="J25" s="97">
        <f>SUM(J18:J24)</f>
        <v>0</v>
      </c>
      <c r="K25" s="98">
        <f>SUM(K18:K24)</f>
        <v>0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0</v>
      </c>
      <c r="Q25" s="98">
        <f>$I25      +$K25      +$M25      +$O25</f>
        <v>0</v>
      </c>
      <c r="R25" s="52">
        <f>IF(($H25      =0),0,((($J25      -$H25      )/$H25      )*100))</f>
        <v>0</v>
      </c>
      <c r="S25" s="53">
        <f>IF(($I25      =0),0,((($K25      -$I25      )/$I25      )*100))</f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266686000</v>
      </c>
      <c r="C29" s="93"/>
      <c r="D29" s="93"/>
      <c r="E29" s="93">
        <f>$B29      +$C29      +$D29</f>
        <v>266686000</v>
      </c>
      <c r="F29" s="94">
        <v>266686000</v>
      </c>
      <c r="G29" s="95">
        <v>90673000</v>
      </c>
      <c r="H29" s="94">
        <v>11375000</v>
      </c>
      <c r="I29" s="95">
        <v>15001132</v>
      </c>
      <c r="J29" s="94">
        <v>9551000</v>
      </c>
      <c r="K29" s="95">
        <v>21705296</v>
      </c>
      <c r="L29" s="94"/>
      <c r="M29" s="95"/>
      <c r="N29" s="94"/>
      <c r="O29" s="95"/>
      <c r="P29" s="94">
        <f>$H29      +$J29      +$L29      +$N29</f>
        <v>20926000</v>
      </c>
      <c r="Q29" s="95">
        <f>$I29      +$K29      +$M29      +$O29</f>
        <v>36706428</v>
      </c>
      <c r="R29" s="48">
        <f>IF(($H29      =0),0,((($J29      -$H29      )/$H29      )*100))</f>
        <v>-16.035164835164835</v>
      </c>
      <c r="S29" s="49">
        <f>IF(($I29      =0),0,((($K29      -$I29      )/$I29      )*100))</f>
        <v>44.691053981792841</v>
      </c>
      <c r="T29" s="48">
        <f>IF(($E29      =0),0,(($P29      /$E29      )*100))</f>
        <v>7.8466811156191181</v>
      </c>
      <c r="U29" s="50">
        <f>IF(($E29      =0),0,(($Q29      /$E29      )*100))</f>
        <v>13.763912616335316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10126000</v>
      </c>
      <c r="C30" s="93"/>
      <c r="D30" s="93"/>
      <c r="E30" s="93">
        <f>$B30      +$C30      +$D30</f>
        <v>10126000</v>
      </c>
      <c r="F30" s="94">
        <v>10126000</v>
      </c>
      <c r="G30" s="95">
        <v>7089000</v>
      </c>
      <c r="H30" s="94">
        <v>2177000</v>
      </c>
      <c r="I30" s="95">
        <v>1119503</v>
      </c>
      <c r="J30" s="94">
        <v>2764000</v>
      </c>
      <c r="K30" s="95">
        <v>903392</v>
      </c>
      <c r="L30" s="94"/>
      <c r="M30" s="95"/>
      <c r="N30" s="94"/>
      <c r="O30" s="95"/>
      <c r="P30" s="94">
        <f>$H30      +$J30      +$L30      +$N30</f>
        <v>4941000</v>
      </c>
      <c r="Q30" s="95">
        <f>$I30      +$K30      +$M30      +$O30</f>
        <v>2022895</v>
      </c>
      <c r="R30" s="48">
        <f>IF(($H30      =0),0,((($J30      -$H30      )/$H30      )*100))</f>
        <v>26.963711529627926</v>
      </c>
      <c r="S30" s="49">
        <f>IF(($I30      =0),0,((($K30      -$I30      )/$I30      )*100))</f>
        <v>-19.304191234860468</v>
      </c>
      <c r="T30" s="48">
        <f>IF(($E30      =0),0,(($P30      /$E30      )*100))</f>
        <v>48.795180722891565</v>
      </c>
      <c r="U30" s="50">
        <f>IF(($E30      =0),0,(($Q30      /$E30      )*100))</f>
        <v>19.977236816116928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276812000</v>
      </c>
      <c r="C31" s="96">
        <f>SUM(C27:C30)</f>
        <v>0</v>
      </c>
      <c r="D31" s="96"/>
      <c r="E31" s="96">
        <f>$B31      +$C31      +$D31</f>
        <v>276812000</v>
      </c>
      <c r="F31" s="97">
        <f>SUM(F27:F30)</f>
        <v>276812000</v>
      </c>
      <c r="G31" s="98">
        <f>SUM(G27:G30)</f>
        <v>97762000</v>
      </c>
      <c r="H31" s="97">
        <f>SUM(H27:H30)</f>
        <v>13552000</v>
      </c>
      <c r="I31" s="98">
        <f>SUM(I27:I30)</f>
        <v>16120635</v>
      </c>
      <c r="J31" s="97">
        <f>SUM(J27:J30)</f>
        <v>12315000</v>
      </c>
      <c r="K31" s="98">
        <f>SUM(K27:K30)</f>
        <v>22608688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25867000</v>
      </c>
      <c r="Q31" s="98">
        <f>$I31      +$K31      +$M31      +$O31</f>
        <v>38729323</v>
      </c>
      <c r="R31" s="52">
        <f>IF(($H31      =0),0,((($J31      -$H31      )/$H31      )*100))</f>
        <v>-9.1278040141676513</v>
      </c>
      <c r="S31" s="53">
        <f>IF(($I31      =0),0,((($K31      -$I31      )/$I31      )*100))</f>
        <v>40.246882334349735</v>
      </c>
      <c r="T31" s="52">
        <f>IF($E31   =0,0,($P31   /$E31   )*100)</f>
        <v>9.3446093377454726</v>
      </c>
      <c r="U31" s="54">
        <f>IF($E31   =0,0,($Q31   /$E31   )*100)</f>
        <v>13.991200887244773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33584000</v>
      </c>
      <c r="C33" s="93"/>
      <c r="D33" s="93"/>
      <c r="E33" s="93">
        <f>$B33      +$C33      +$D33</f>
        <v>33584000</v>
      </c>
      <c r="F33" s="94">
        <v>33584000</v>
      </c>
      <c r="G33" s="95">
        <v>16965000</v>
      </c>
      <c r="H33" s="94">
        <v>3996000</v>
      </c>
      <c r="I33" s="95">
        <v>4350415</v>
      </c>
      <c r="J33" s="94">
        <v>6082000</v>
      </c>
      <c r="K33" s="95">
        <v>5361632</v>
      </c>
      <c r="L33" s="94"/>
      <c r="M33" s="95"/>
      <c r="N33" s="94"/>
      <c r="O33" s="95"/>
      <c r="P33" s="94">
        <f>$H33      +$J33      +$L33      +$N33</f>
        <v>10078000</v>
      </c>
      <c r="Q33" s="95">
        <f>$I33      +$K33      +$M33      +$O33</f>
        <v>9712047</v>
      </c>
      <c r="R33" s="48">
        <f>IF(($H33      =0),0,((($J33      -$H33      )/$H33      )*100))</f>
        <v>52.202202202202194</v>
      </c>
      <c r="S33" s="49">
        <f>IF(($I33      =0),0,((($K33      -$I33      )/$I33      )*100))</f>
        <v>23.244150270721299</v>
      </c>
      <c r="T33" s="48">
        <f>IF(($E33      =0),0,(($P33      /$E33      )*100))</f>
        <v>30.008337303477845</v>
      </c>
      <c r="U33" s="50">
        <f>IF(($E33      =0),0,(($Q33      /$E33      )*100))</f>
        <v>28.918672582181991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33584000</v>
      </c>
      <c r="C34" s="96">
        <f>C33</f>
        <v>0</v>
      </c>
      <c r="D34" s="96"/>
      <c r="E34" s="96">
        <f>$B34      +$C34      +$D34</f>
        <v>33584000</v>
      </c>
      <c r="F34" s="97">
        <f>F33</f>
        <v>33584000</v>
      </c>
      <c r="G34" s="98">
        <f>G33</f>
        <v>16965000</v>
      </c>
      <c r="H34" s="97">
        <f>H33</f>
        <v>3996000</v>
      </c>
      <c r="I34" s="98">
        <f>I33</f>
        <v>4350415</v>
      </c>
      <c r="J34" s="97">
        <f>J33</f>
        <v>6082000</v>
      </c>
      <c r="K34" s="98">
        <f>K33</f>
        <v>5361632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10078000</v>
      </c>
      <c r="Q34" s="98">
        <f>$I34      +$K34      +$M34      +$O34</f>
        <v>9712047</v>
      </c>
      <c r="R34" s="52">
        <f>IF(($H34      =0),0,((($J34      -$H34      )/$H34      )*100))</f>
        <v>52.202202202202194</v>
      </c>
      <c r="S34" s="53">
        <f>IF(($I34      =0),0,((($K34      -$I34      )/$I34      )*100))</f>
        <v>23.244150270721299</v>
      </c>
      <c r="T34" s="52">
        <f>IF($E34   =0,0,($P34   /$E34   )*100)</f>
        <v>30.008337303477845</v>
      </c>
      <c r="U34" s="54">
        <f>IF($E34   =0,0,($Q34   /$E34   )*100)</f>
        <v>28.918672582181991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104521000</v>
      </c>
      <c r="C36" s="93"/>
      <c r="D36" s="93"/>
      <c r="E36" s="93">
        <f>$B36      +$C36      +$D36</f>
        <v>104521000</v>
      </c>
      <c r="F36" s="94">
        <v>104355000</v>
      </c>
      <c r="G36" s="95">
        <v>54911000</v>
      </c>
      <c r="H36" s="94">
        <v>8715000</v>
      </c>
      <c r="I36" s="95">
        <v>6559736</v>
      </c>
      <c r="J36" s="94">
        <v>20019000</v>
      </c>
      <c r="K36" s="95">
        <v>27011946</v>
      </c>
      <c r="L36" s="94"/>
      <c r="M36" s="95"/>
      <c r="N36" s="94"/>
      <c r="O36" s="95"/>
      <c r="P36" s="94">
        <f>$H36      +$J36      +$L36      +$N36</f>
        <v>28734000</v>
      </c>
      <c r="Q36" s="95">
        <f>$I36      +$K36      +$M36      +$O36</f>
        <v>33571682</v>
      </c>
      <c r="R36" s="48">
        <f>IF(($H36      =0),0,((($J36      -$H36      )/$H36      )*100))</f>
        <v>129.70740103270225</v>
      </c>
      <c r="S36" s="49">
        <f>IF(($I36      =0),0,((($K36      -$I36      )/$I36      )*100))</f>
        <v>311.78404130897951</v>
      </c>
      <c r="T36" s="48">
        <f>IF(($E36      =0),0,(($P36      /$E36      )*100))</f>
        <v>27.491126185168529</v>
      </c>
      <c r="U36" s="50">
        <f>IF(($E36      =0),0,(($Q36      /$E36      )*100))</f>
        <v>32.119556835468472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69660000</v>
      </c>
      <c r="C37" s="93"/>
      <c r="D37" s="93"/>
      <c r="E37" s="93">
        <f>$B37      +$C37      +$D37</f>
        <v>69660000</v>
      </c>
      <c r="F37" s="94">
        <v>69660000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22500000</v>
      </c>
      <c r="C39" s="93"/>
      <c r="D39" s="93"/>
      <c r="E39" s="93">
        <f>$B39      +$C39      +$D39</f>
        <v>22500000</v>
      </c>
      <c r="F39" s="94">
        <v>22500000</v>
      </c>
      <c r="G39" s="95">
        <v>12500000</v>
      </c>
      <c r="H39" s="94"/>
      <c r="I39" s="95">
        <v>696994</v>
      </c>
      <c r="J39" s="94">
        <v>5446000</v>
      </c>
      <c r="K39" s="95">
        <v>1096707</v>
      </c>
      <c r="L39" s="94"/>
      <c r="M39" s="95"/>
      <c r="N39" s="94"/>
      <c r="O39" s="95"/>
      <c r="P39" s="94">
        <f>$H39      +$J39      +$L39      +$N39</f>
        <v>5446000</v>
      </c>
      <c r="Q39" s="95">
        <f>$I39      +$K39      +$M39      +$O39</f>
        <v>1793701</v>
      </c>
      <c r="R39" s="48">
        <f>IF(($H39      =0),0,((($J39      -$H39      )/$H39      )*100))</f>
        <v>0</v>
      </c>
      <c r="S39" s="49">
        <f>IF(($I39      =0),0,((($K39      -$I39      )/$I39      )*100))</f>
        <v>57.348126382723521</v>
      </c>
      <c r="T39" s="48">
        <f>IF(($E39      =0),0,(($P39      /$E39      )*100))</f>
        <v>24.204444444444444</v>
      </c>
      <c r="U39" s="50">
        <f>IF(($E39      =0),0,(($Q39      /$E39      )*100))</f>
        <v>7.972004444444444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196681000</v>
      </c>
      <c r="C41" s="96">
        <f>SUM(C36:C40)</f>
        <v>0</v>
      </c>
      <c r="D41" s="96"/>
      <c r="E41" s="96">
        <f>$B41      +$C41      +$D41</f>
        <v>196681000</v>
      </c>
      <c r="F41" s="97">
        <f>SUM(F36:F40)</f>
        <v>196515000</v>
      </c>
      <c r="G41" s="98">
        <f>SUM(G36:G40)</f>
        <v>67411000</v>
      </c>
      <c r="H41" s="97">
        <f>SUM(H36:H40)</f>
        <v>8715000</v>
      </c>
      <c r="I41" s="98">
        <f>SUM(I36:I40)</f>
        <v>7256730</v>
      </c>
      <c r="J41" s="97">
        <f>SUM(J36:J40)</f>
        <v>25465000</v>
      </c>
      <c r="K41" s="98">
        <f>SUM(K36:K40)</f>
        <v>28108653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34180000</v>
      </c>
      <c r="Q41" s="98">
        <f>$I41      +$K41      +$M41      +$O41</f>
        <v>35365383</v>
      </c>
      <c r="R41" s="52">
        <f>IF(($H41      =0),0,((($J41      -$H41      )/$H41      )*100))</f>
        <v>192.19736087205968</v>
      </c>
      <c r="S41" s="53">
        <f>IF(($I41      =0),0,((($K41      -$I41      )/$I41      )*100))</f>
        <v>287.34599468355577</v>
      </c>
      <c r="T41" s="52">
        <f>IF((+$E36+$E39) =0,0,(P41   /(+$E36+$E39) )*100)</f>
        <v>26.908936317616771</v>
      </c>
      <c r="U41" s="54">
        <f>IF((+$E36+$E39) =0,0,(Q41   /(+$E36+$E39) )*100)</f>
        <v>27.842154446902477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220112000</v>
      </c>
      <c r="C44" s="93"/>
      <c r="D44" s="93"/>
      <c r="E44" s="93">
        <f>$B44      +$C44      +$D44</f>
        <v>220112000</v>
      </c>
      <c r="F44" s="94">
        <v>220112000</v>
      </c>
      <c r="G44" s="95">
        <v>147112000</v>
      </c>
      <c r="H44" s="94">
        <v>55777000</v>
      </c>
      <c r="I44" s="95">
        <v>31900968</v>
      </c>
      <c r="J44" s="94">
        <v>65165000</v>
      </c>
      <c r="K44" s="95">
        <v>74743471</v>
      </c>
      <c r="L44" s="94"/>
      <c r="M44" s="95"/>
      <c r="N44" s="94"/>
      <c r="O44" s="95"/>
      <c r="P44" s="94">
        <f>$H44      +$J44      +$L44      +$N44</f>
        <v>120942000</v>
      </c>
      <c r="Q44" s="95">
        <f>$I44      +$K44      +$M44      +$O44</f>
        <v>106644439</v>
      </c>
      <c r="R44" s="48">
        <f>IF(($H44      =0),0,((($J44      -$H44      )/$H44      )*100))</f>
        <v>16.831310396758521</v>
      </c>
      <c r="S44" s="49">
        <f>IF(($I44      =0),0,((($K44      -$I44      )/$I44      )*100))</f>
        <v>134.29844197831238</v>
      </c>
      <c r="T44" s="48">
        <f>IF(($E44      =0),0,(($P44      /$E44      )*100))</f>
        <v>54.945664025586971</v>
      </c>
      <c r="U44" s="50">
        <f>IF(($E44      =0),0,(($Q44      /$E44      )*100))</f>
        <v>48.450079504979286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649208000</v>
      </c>
      <c r="C45" s="93"/>
      <c r="D45" s="93"/>
      <c r="E45" s="93">
        <f>$B45      +$C45      +$D45</f>
        <v>649208000</v>
      </c>
      <c r="F45" s="94">
        <v>649208000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330959000</v>
      </c>
      <c r="C52" s="93"/>
      <c r="D52" s="93"/>
      <c r="E52" s="93">
        <f>$B52      +$C52      +$D52</f>
        <v>330959000</v>
      </c>
      <c r="F52" s="94">
        <v>330959000</v>
      </c>
      <c r="G52" s="95">
        <v>189189000</v>
      </c>
      <c r="H52" s="94">
        <v>48498000</v>
      </c>
      <c r="I52" s="95">
        <v>32114406</v>
      </c>
      <c r="J52" s="94">
        <v>87732000</v>
      </c>
      <c r="K52" s="95">
        <v>63287465</v>
      </c>
      <c r="L52" s="94"/>
      <c r="M52" s="95"/>
      <c r="N52" s="94"/>
      <c r="O52" s="95"/>
      <c r="P52" s="94">
        <f>$H52      +$J52      +$L52      +$N52</f>
        <v>136230000</v>
      </c>
      <c r="Q52" s="95">
        <f>$I52      +$K52      +$M52      +$O52</f>
        <v>95401871</v>
      </c>
      <c r="R52" s="48">
        <f>IF(($H52      =0),0,((($J52      -$H52      )/$H52      )*100))</f>
        <v>80.898181368303852</v>
      </c>
      <c r="S52" s="49">
        <f>IF(($I52      =0),0,((($K52      -$I52      )/$I52      )*100))</f>
        <v>97.068770320709035</v>
      </c>
      <c r="T52" s="48">
        <f>IF(($E52      =0),0,(($P52      /$E52      )*100))</f>
        <v>41.162198338767034</v>
      </c>
      <c r="U52" s="50">
        <f>IF(($E52      =0),0,(($Q52      /$E52      )*100))</f>
        <v>28.825888100943015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32000000</v>
      </c>
      <c r="C53" s="93"/>
      <c r="D53" s="93"/>
      <c r="E53" s="93">
        <f>$B53      +$C53      +$D53</f>
        <v>32000000</v>
      </c>
      <c r="F53" s="94">
        <v>32000000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1232279000</v>
      </c>
      <c r="C54" s="96">
        <f>SUM(C43:C53)</f>
        <v>0</v>
      </c>
      <c r="D54" s="96"/>
      <c r="E54" s="96">
        <f>$B54      +$C54      +$D54</f>
        <v>1232279000</v>
      </c>
      <c r="F54" s="97">
        <f>SUM(F43:F53)</f>
        <v>1232279000</v>
      </c>
      <c r="G54" s="98">
        <f>SUM(G43:G53)</f>
        <v>336301000</v>
      </c>
      <c r="H54" s="97">
        <f>SUM(H43:H53)</f>
        <v>104275000</v>
      </c>
      <c r="I54" s="98">
        <f>SUM(I43:I53)</f>
        <v>64015374</v>
      </c>
      <c r="J54" s="97">
        <f>SUM(J43:J53)</f>
        <v>152897000</v>
      </c>
      <c r="K54" s="98">
        <f>SUM(K43:K53)</f>
        <v>138030936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257172000</v>
      </c>
      <c r="Q54" s="98">
        <f>$I54      +$K54      +$M54      +$O54</f>
        <v>202046310</v>
      </c>
      <c r="R54" s="52">
        <f>IF(($H54      =0),0,((($J54      -$H54      )/$H54      )*100))</f>
        <v>46.628626228722133</v>
      </c>
      <c r="S54" s="53">
        <f>IF(($I54      =0),0,((($K54      -$I54      )/$I54      )*100))</f>
        <v>115.62154116290877</v>
      </c>
      <c r="T54" s="52">
        <f>IF((+$E44+$E46+$E48+$E49+$E52) =0,0,(P54   /(+$E44+$E46+$E48+$E49+$E52) )*100)</f>
        <v>46.667670772005785</v>
      </c>
      <c r="U54" s="54">
        <f>IF((+$E44+$E46+$E48+$E49+$E52) =0,0,(Q54   /(+$E44+$E46+$E48+$E49+$E52) )*100)</f>
        <v>36.664297340995986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>
        <v>302002000</v>
      </c>
      <c r="C66" s="93"/>
      <c r="D66" s="93"/>
      <c r="E66" s="93">
        <f>$B66      +$C66      +$D66</f>
        <v>302002000</v>
      </c>
      <c r="F66" s="94">
        <v>302002000</v>
      </c>
      <c r="G66" s="95">
        <v>201201000</v>
      </c>
      <c r="H66" s="94">
        <v>3536000</v>
      </c>
      <c r="I66" s="95">
        <v>18385178</v>
      </c>
      <c r="J66" s="94">
        <v>63307000</v>
      </c>
      <c r="K66" s="95">
        <v>48501356</v>
      </c>
      <c r="L66" s="94"/>
      <c r="M66" s="95"/>
      <c r="N66" s="94"/>
      <c r="O66" s="95"/>
      <c r="P66" s="94">
        <f>$H66      +$J66      +$L66      +$N66</f>
        <v>66843000</v>
      </c>
      <c r="Q66" s="95">
        <f>$I66      +$K66      +$M66      +$O66</f>
        <v>66886534</v>
      </c>
      <c r="R66" s="48">
        <f>IF(($H66      =0),0,((($J66      -$H66      )/$H66      )*100))</f>
        <v>1690.3563348416287</v>
      </c>
      <c r="S66" s="49">
        <f>IF(($I66      =0),0,((($K66      -$I66      )/$I66      )*100))</f>
        <v>163.80683396157491</v>
      </c>
      <c r="T66" s="48">
        <f>IF(($E66      =0),0,(($P66      /$E66      )*100))</f>
        <v>22.133297130482578</v>
      </c>
      <c r="U66" s="50">
        <f>IF(($E66      =0),0,(($Q66      /$E66      )*100))</f>
        <v>22.147712266806181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302002000</v>
      </c>
      <c r="C67" s="96">
        <f>SUM(C62:C66)</f>
        <v>0</v>
      </c>
      <c r="D67" s="96"/>
      <c r="E67" s="96">
        <f>$B67      +$C67      +$D67</f>
        <v>302002000</v>
      </c>
      <c r="F67" s="97">
        <f>SUM(F62:F66)</f>
        <v>302002000</v>
      </c>
      <c r="G67" s="98">
        <f>SUM(G62:G66)</f>
        <v>201201000</v>
      </c>
      <c r="H67" s="97">
        <f>SUM(H62:H66)</f>
        <v>3536000</v>
      </c>
      <c r="I67" s="98">
        <f>SUM(I62:I66)</f>
        <v>18385178</v>
      </c>
      <c r="J67" s="97">
        <f>SUM(J62:J66)</f>
        <v>63307000</v>
      </c>
      <c r="K67" s="98">
        <f>SUM(K62:K66)</f>
        <v>48501356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66843000</v>
      </c>
      <c r="Q67" s="98">
        <f>$I67      +$K67      +$M67      +$O67</f>
        <v>66886534</v>
      </c>
      <c r="R67" s="52">
        <f>IF(($H67      =0),0,((($J67      -$H67      )/$H67      )*100))</f>
        <v>1690.3563348416287</v>
      </c>
      <c r="S67" s="53">
        <f>IF(($I67      =0),0,((($K67      -$I67      )/$I67      )*100))</f>
        <v>163.80683396157491</v>
      </c>
      <c r="T67" s="52">
        <f>IF((+$E62+$E64+$E65++$E66) =0,0,(P67   /(+$E62+$E64+$E65+$E66) )*100)</f>
        <v>22.133297130482578</v>
      </c>
      <c r="U67" s="54">
        <f>IF((+$E62+$E64+$E66) =0,0,(Q67  /(+$E62+$E64+$E66) )*100)</f>
        <v>22.147712266806181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2173542000</v>
      </c>
      <c r="C68" s="105">
        <f>SUM(C9:C15,C18:C24,C27:C30,C33,C36:C40,C43:C53,C56:C59,C62:C66)</f>
        <v>0</v>
      </c>
      <c r="D68" s="105"/>
      <c r="E68" s="105">
        <f>$B68      +$C68      +$D68</f>
        <v>2173542000</v>
      </c>
      <c r="F68" s="106">
        <f>SUM(F9:F15,F18:F24,F27:F30,F33,F36:F40,F43:F53,F56:F59,F62:F66)</f>
        <v>2173376000</v>
      </c>
      <c r="G68" s="107">
        <f>SUM(G9:G15,G18:G24,G27:G30,G33,G36:G40,G43:G53,G56:G59,G62:G66)</f>
        <v>824976000</v>
      </c>
      <c r="H68" s="106">
        <f>SUM(H9:H15,H18:H24,H27:H30,H33,H36:H40,H43:H53,H56:H59,H62:H66)</f>
        <v>158804000</v>
      </c>
      <c r="I68" s="107">
        <f>SUM(I9:I15,I18:I24,I27:I30,I33,I36:I40,I43:I53,I56:I59,I62:I66)</f>
        <v>112865108</v>
      </c>
      <c r="J68" s="106">
        <f>SUM(J9:J15,J18:J24,J27:J30,J33,J36:J40,J43:J53,J56:J59,J62:J66)</f>
        <v>276770000</v>
      </c>
      <c r="K68" s="107">
        <f>SUM(K9:K15,K18:K24,K27:K30,K33,K36:K40,K43:K53,K56:K59,K62:K66)</f>
        <v>250766401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435574000</v>
      </c>
      <c r="Q68" s="107">
        <f>$I68      +$K68      +$M68      +$O68</f>
        <v>363631509</v>
      </c>
      <c r="R68" s="61">
        <f>IF(($H68      =0),0,((($J68      -$H68      )/$H68      )*100))</f>
        <v>74.284023072466681</v>
      </c>
      <c r="S68" s="62">
        <f>IF(($I68      =0),0,((($K68      -$I68      )/$I68      )*100))</f>
        <v>122.1823958206818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31.10505223047106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25.967521202114931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877969000</v>
      </c>
      <c r="C70" s="93">
        <v>-2755000</v>
      </c>
      <c r="D70" s="93"/>
      <c r="E70" s="93">
        <f>$B70      +$C70      +$D70</f>
        <v>875214000</v>
      </c>
      <c r="F70" s="94">
        <v>877969000</v>
      </c>
      <c r="G70" s="95">
        <v>505447000</v>
      </c>
      <c r="H70" s="94">
        <v>120923000</v>
      </c>
      <c r="I70" s="95">
        <v>78896563</v>
      </c>
      <c r="J70" s="94">
        <v>300870000</v>
      </c>
      <c r="K70" s="95">
        <v>195585298</v>
      </c>
      <c r="L70" s="94"/>
      <c r="M70" s="95"/>
      <c r="N70" s="94"/>
      <c r="O70" s="95"/>
      <c r="P70" s="94">
        <f>$H70      +$J70      +$L70      +$N70</f>
        <v>421793000</v>
      </c>
      <c r="Q70" s="95">
        <f>$I70      +$K70      +$M70      +$O70</f>
        <v>274481861</v>
      </c>
      <c r="R70" s="48">
        <f>IF(($H70      =0),0,((($J70      -$H70      )/$H70      )*100))</f>
        <v>148.81122697915202</v>
      </c>
      <c r="S70" s="49">
        <f>IF(($I70      =0),0,((($K70      -$I70      )/$I70      )*100))</f>
        <v>147.90091046171426</v>
      </c>
      <c r="T70" s="48">
        <f>IF(($E70      =0),0,(($P70      /$E70      )*100))</f>
        <v>48.193127623644045</v>
      </c>
      <c r="U70" s="50">
        <f>IF(($E70      =0),0,(($Q70      /$E70      )*100))</f>
        <v>31.361685370663633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877969000</v>
      </c>
      <c r="C72" s="102">
        <f>SUM(C70:C71)</f>
        <v>-2755000</v>
      </c>
      <c r="D72" s="102"/>
      <c r="E72" s="102">
        <f>$B72      +$C72      +$D72</f>
        <v>875214000</v>
      </c>
      <c r="F72" s="103">
        <f>SUM(F70:F71)</f>
        <v>877969000</v>
      </c>
      <c r="G72" s="104">
        <f>SUM(G70:G71)</f>
        <v>505447000</v>
      </c>
      <c r="H72" s="103">
        <f>SUM(H70:H71)</f>
        <v>120923000</v>
      </c>
      <c r="I72" s="104">
        <f>SUM(I70:I71)</f>
        <v>78896563</v>
      </c>
      <c r="J72" s="103">
        <f>SUM(J70:J71)</f>
        <v>300870000</v>
      </c>
      <c r="K72" s="104">
        <f>SUM(K70:K71)</f>
        <v>195585298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421793000</v>
      </c>
      <c r="Q72" s="104">
        <f>$I72      +$K72      +$M72      +$O72</f>
        <v>274481861</v>
      </c>
      <c r="R72" s="57">
        <f>IF(($H72      =0),0,((($J72      -$H72      )/$H72      )*100))</f>
        <v>148.81122697915202</v>
      </c>
      <c r="S72" s="58">
        <f>IF(($I72      =0),0,((($K72      -$I72      )/$I72      )*100))</f>
        <v>147.90091046171426</v>
      </c>
      <c r="T72" s="57">
        <f>IF(($E70      =0),0,(($P70      /$E70      )*100))</f>
        <v>48.193127623644045</v>
      </c>
      <c r="U72" s="59">
        <f>IF($E70   =0,0,($Q70   /$E70 )*100)</f>
        <v>31.361685370663633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877969000</v>
      </c>
      <c r="C73" s="105">
        <f>SUM(C70:C71)</f>
        <v>-2755000</v>
      </c>
      <c r="D73" s="105"/>
      <c r="E73" s="105">
        <f>$B73      +$C73      +$D73</f>
        <v>875214000</v>
      </c>
      <c r="F73" s="106">
        <f>SUM(F70:F71)</f>
        <v>877969000</v>
      </c>
      <c r="G73" s="107">
        <f>SUM(G70:G71)</f>
        <v>505447000</v>
      </c>
      <c r="H73" s="106">
        <f>SUM(H70:H71)</f>
        <v>120923000</v>
      </c>
      <c r="I73" s="107">
        <f>SUM(I70:I71)</f>
        <v>78896563</v>
      </c>
      <c r="J73" s="106">
        <f>SUM(J70:J71)</f>
        <v>300870000</v>
      </c>
      <c r="K73" s="107">
        <f>SUM(K70:K71)</f>
        <v>195585298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421793000</v>
      </c>
      <c r="Q73" s="107">
        <f>$I73      +$K73      +$M73      +$O73</f>
        <v>274481861</v>
      </c>
      <c r="R73" s="61">
        <f>IF(($H73      =0),0,((($J73      -$H73      )/$H73      )*100))</f>
        <v>148.81122697915202</v>
      </c>
      <c r="S73" s="62">
        <f>IF(($I73      =0),0,((($K73      -$I73      )/$I73      )*100))</f>
        <v>147.90091046171426</v>
      </c>
      <c r="T73" s="61">
        <f>IF(($E70      =0),0,(($P70      /$E70      )*100))</f>
        <v>48.193127623644045</v>
      </c>
      <c r="U73" s="65">
        <f>IF($E70   =0,0,($Q70   /$E70 )*100)</f>
        <v>31.361685370663633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3051511000</v>
      </c>
      <c r="C74" s="105">
        <f>SUM(C9:C15,C18:C24,C27:C30,C33,C36:C40,C43:C53,C56:C59,C62:C66,C70:C71)</f>
        <v>-2755000</v>
      </c>
      <c r="D74" s="105"/>
      <c r="E74" s="105">
        <f>$B74      +$C74      +$D74</f>
        <v>3048756000</v>
      </c>
      <c r="F74" s="106">
        <f>SUM(F9:F15,F18:F24,F27:F30,F33,F36:F40,F43:F53,F56:F59,F62:F66,F70:F71)</f>
        <v>3051345000</v>
      </c>
      <c r="G74" s="107">
        <f>SUM(G9:G15,G18:G24,G27:G30,G33,G36:G40,G43:G53,G56:G59,G62:G66,G70:G71)</f>
        <v>1330423000</v>
      </c>
      <c r="H74" s="106">
        <f>SUM(H9:H15,H18:H24,H27:H30,H33,H36:H40,H43:H53,H56:H59,H62:H66,H70:H71)</f>
        <v>279727000</v>
      </c>
      <c r="I74" s="107">
        <f>SUM(I9:I15,I18:I24,I27:I30,I33,I36:I40,I43:I53,I56:I59,I62:I66,I70:I71)</f>
        <v>191761671</v>
      </c>
      <c r="J74" s="106">
        <f>SUM(J9:J15,J18:J24,J27:J30,J33,J36:J40,J43:J53,J56:J59,J62:J66,J70:J71)</f>
        <v>577640000</v>
      </c>
      <c r="K74" s="107">
        <f>SUM(K9:K15,K18:K24,K27:K30,K33,K36:K40,K43:K53,K56:K59,K62:K66,K70:K71)</f>
        <v>446351699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857367000</v>
      </c>
      <c r="Q74" s="107">
        <f>$I74      +$K74      +$M74      +$O74</f>
        <v>638113370</v>
      </c>
      <c r="R74" s="61">
        <f>IF(($H74      =0),0,((($J74      -$H74      )/$H74      )*100))</f>
        <v>106.50133880533521</v>
      </c>
      <c r="S74" s="62">
        <f>IF(($I74      =0),0,((($K74      -$I74      )/$I74      )*100))</f>
        <v>132.7637721721772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37.677418957911641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28.042209210448831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591992000</v>
      </c>
      <c r="C87" s="119">
        <f>+C88+C89+C90+C91+C92+C93+C94+C95+C96</f>
        <v>6885000</v>
      </c>
      <c r="D87" s="119">
        <f>+D88+D89+D90+D91+D92+D93+D94+D95+D96</f>
        <v>0</v>
      </c>
      <c r="E87" s="119">
        <f>+E88+E89+E90+E91+E92+E93+E94+E95+E96</f>
        <v>598877000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4300000</v>
      </c>
      <c r="I87" s="119">
        <f>+I88+I89+I90+I91+I92+I93+I94+I95+I96</f>
        <v>0</v>
      </c>
      <c r="J87" s="119">
        <f>+J88+J89+J90+J91+J92+J93+J94+J95+J96</f>
        <v>4500000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8800000</v>
      </c>
      <c r="Q87" s="120">
        <f>+Q88+Q89+Q90+Q91+Q92+Q93+Q94+Q95+Q96</f>
        <v>0</v>
      </c>
      <c r="R87" s="85">
        <f>+R88+R89+R90+R91+R92+R93+R94+R95+R96</f>
        <v>-100</v>
      </c>
      <c r="S87" s="85">
        <f>+S88+S89+S90+S91+S92+S93+S94+S95+S96</f>
        <v>0</v>
      </c>
      <c r="T87" s="86">
        <f>IF(SUM($E88:$E96) =0,0,(P87   /SUM($E88:$E96) )*100)</f>
        <v>1.4694169253452711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/>
      <c r="C89" s="93"/>
      <c r="D89" s="93"/>
      <c r="E89" s="93">
        <f>$B89      +$C89      +$D89</f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>$H89      +$J89      +$L89      +$N89</f>
        <v>0</v>
      </c>
      <c r="Q89" s="93">
        <f>$I89      +$K89      +$M89      +$O89</f>
        <v>0</v>
      </c>
      <c r="R89" s="89">
        <f>IF(($H89      =0),0,((($J89      -$H89      )/$H89      )*100))</f>
        <v>0</v>
      </c>
      <c r="S89" s="89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580600000</v>
      </c>
      <c r="C91" s="93"/>
      <c r="D91" s="93"/>
      <c r="E91" s="93">
        <f>$B91      +$C91      +$D91</f>
        <v>580600000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>$H91      +$J91      +$L91      +$N91</f>
        <v>0</v>
      </c>
      <c r="Q91" s="93">
        <f>$I91      +$K91      +$M91      +$O91</f>
        <v>0</v>
      </c>
      <c r="R91" s="89">
        <f>IF(($H91      =0),0,((($J91      -$H91      )/$H91      )*100))</f>
        <v>0</v>
      </c>
      <c r="S91" s="89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/>
      <c r="C92" s="93"/>
      <c r="D92" s="93"/>
      <c r="E92" s="93">
        <f>$B92      +$C92      +$D92</f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>$H92      +$J92      +$L92      +$N92</f>
        <v>0</v>
      </c>
      <c r="Q92" s="93">
        <f>$I92      +$K92      +$M92      +$O92</f>
        <v>0</v>
      </c>
      <c r="R92" s="89">
        <f>IF(($H92      =0),0,((($J92      -$H92      )/$H92      )*100))</f>
        <v>0</v>
      </c>
      <c r="S92" s="89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7000000</v>
      </c>
      <c r="C93" s="93"/>
      <c r="D93" s="93"/>
      <c r="E93" s="93">
        <f>$B93      +$C93      +$D93</f>
        <v>7000000</v>
      </c>
      <c r="F93" s="93">
        <v>0</v>
      </c>
      <c r="G93" s="93">
        <v>0</v>
      </c>
      <c r="H93" s="93"/>
      <c r="I93" s="93"/>
      <c r="J93" s="93">
        <v>4500000</v>
      </c>
      <c r="K93" s="93"/>
      <c r="L93" s="93"/>
      <c r="M93" s="93"/>
      <c r="N93" s="93"/>
      <c r="O93" s="93"/>
      <c r="P93" s="93">
        <f>$H93      +$J93      +$L93      +$N93</f>
        <v>4500000</v>
      </c>
      <c r="Q93" s="93">
        <f>$I93      +$K93      +$M93      +$O93</f>
        <v>0</v>
      </c>
      <c r="R93" s="89">
        <f>IF(($H93      =0),0,((($J93      -$H93      )/$H93      )*100))</f>
        <v>0</v>
      </c>
      <c r="S93" s="89">
        <f>IF(($I93      =0),0,((($K93      -$I93      )/$I93      )*100))</f>
        <v>0</v>
      </c>
      <c r="T93" s="89">
        <f>IF(($E93      =0),0,(($P93      /$E93      )*100))</f>
        <v>64.285714285714292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4392000</v>
      </c>
      <c r="C94" s="93">
        <v>6885000</v>
      </c>
      <c r="D94" s="93"/>
      <c r="E94" s="93">
        <f>$B94      +$C94      +$D94</f>
        <v>11277000</v>
      </c>
      <c r="F94" s="93">
        <v>0</v>
      </c>
      <c r="G94" s="93">
        <v>0</v>
      </c>
      <c r="H94" s="93">
        <v>4300000</v>
      </c>
      <c r="I94" s="93"/>
      <c r="J94" s="93"/>
      <c r="K94" s="93"/>
      <c r="L94" s="93"/>
      <c r="M94" s="93"/>
      <c r="N94" s="93"/>
      <c r="O94" s="93"/>
      <c r="P94" s="93">
        <f>$H94      +$J94      +$L94      +$N94</f>
        <v>4300000</v>
      </c>
      <c r="Q94" s="93">
        <f>$I94      +$K94      +$M94      +$O94</f>
        <v>0</v>
      </c>
      <c r="R94" s="89">
        <f>IF(($H94      =0),0,((($J94      -$H94      )/$H94      )*100))</f>
        <v>-100</v>
      </c>
      <c r="S94" s="89">
        <f>IF(($I94      =0),0,((($K94      -$I94      )/$I94      )*100))</f>
        <v>0</v>
      </c>
      <c r="T94" s="89">
        <f>IF(($E94      =0),0,(($P94      /$E94      )*100))</f>
        <v>38.130708521769975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/>
      <c r="D95" s="93"/>
      <c r="E95" s="93">
        <f>$B95      +$C95      +$D95</f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/>
      <c r="C96" s="122"/>
      <c r="D96" s="122"/>
      <c r="E96" s="122">
        <f>$B96      +$C96      +$D96</f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591992000</v>
      </c>
      <c r="C114" s="128">
        <f>C97+C87</f>
        <v>6885000</v>
      </c>
      <c r="D114" s="128">
        <f>D97+D87</f>
        <v>0</v>
      </c>
      <c r="E114" s="128">
        <f>E97+E87</f>
        <v>598877000</v>
      </c>
      <c r="F114" s="128">
        <f>F97+F87</f>
        <v>0</v>
      </c>
      <c r="G114" s="128">
        <f>G97+G87</f>
        <v>0</v>
      </c>
      <c r="H114" s="128">
        <f>H97+H87</f>
        <v>4300000</v>
      </c>
      <c r="I114" s="128">
        <f>I97+I87</f>
        <v>0</v>
      </c>
      <c r="J114" s="128">
        <f>J97+J87</f>
        <v>4500000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8800000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1.4694169253452712E-2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591992000</v>
      </c>
      <c r="C115" s="130">
        <f>C87</f>
        <v>6885000</v>
      </c>
      <c r="D115" s="130">
        <f>D87</f>
        <v>0</v>
      </c>
      <c r="E115" s="130">
        <f>E87</f>
        <v>598877000</v>
      </c>
      <c r="F115" s="130">
        <f>F87</f>
        <v>0</v>
      </c>
      <c r="G115" s="130">
        <f>G87</f>
        <v>0</v>
      </c>
      <c r="H115" s="130">
        <f>H87</f>
        <v>4300000</v>
      </c>
      <c r="I115" s="130">
        <f>I87</f>
        <v>0</v>
      </c>
      <c r="J115" s="130">
        <f>J87</f>
        <v>4500000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8800000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1.4694169253452712E-2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0pbytm3Wog/UuABi4AOoAZ/kyoXx8YyJPei9MFALEWeDcT28sSqOCijHTdtcE8lVlfMxhYqpmD2dZRJHupo8ow==" saltValue="xr1smINLgqMXiug/j0dUXg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8753-FB5D-4B36-BC4F-0A45604BE82A}">
  <sheetPr>
    <pageSetUpPr fitToPage="1"/>
  </sheetPr>
  <dimension ref="A1:W127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235840000</v>
      </c>
      <c r="C9" s="93"/>
      <c r="D9" s="93"/>
      <c r="E9" s="93">
        <f>$B9       +$C9       +$D9</f>
        <v>235840000</v>
      </c>
      <c r="F9" s="94">
        <v>235840000</v>
      </c>
      <c r="G9" s="95">
        <v>143821000</v>
      </c>
      <c r="H9" s="94">
        <v>938000</v>
      </c>
      <c r="I9" s="95">
        <v>156282</v>
      </c>
      <c r="J9" s="94">
        <v>50150000</v>
      </c>
      <c r="K9" s="95">
        <v>17197752</v>
      </c>
      <c r="L9" s="94"/>
      <c r="M9" s="95"/>
      <c r="N9" s="94"/>
      <c r="O9" s="95"/>
      <c r="P9" s="94">
        <f>$H9       +$J9       +$L9       +$N9</f>
        <v>51088000</v>
      </c>
      <c r="Q9" s="95">
        <f>$I9       +$K9       +$M9       +$O9</f>
        <v>17354034</v>
      </c>
      <c r="R9" s="48">
        <f>IF(($H9       =0),0,((($J9       -$H9       )/$H9       )*100))</f>
        <v>5246.481876332623</v>
      </c>
      <c r="S9" s="49">
        <f>IF(($I9       =0),0,((($K9       -$I9       )/$I9       )*100))</f>
        <v>10904.307597803969</v>
      </c>
      <c r="T9" s="48">
        <f>IF(($E9       =0),0,(($P9       /$E9       )*100))</f>
        <v>21.662143826322929</v>
      </c>
      <c r="U9" s="50">
        <f>IF(($E9       =0),0,(($Q9       /$E9       )*100))</f>
        <v>7.3583929782903663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19200000</v>
      </c>
      <c r="C10" s="93"/>
      <c r="D10" s="93"/>
      <c r="E10" s="93">
        <f>$B10      +$C10      +$D10</f>
        <v>19200000</v>
      </c>
      <c r="F10" s="94">
        <v>19200000</v>
      </c>
      <c r="G10" s="95">
        <v>19200000</v>
      </c>
      <c r="H10" s="94">
        <v>3475000</v>
      </c>
      <c r="I10" s="95">
        <v>1697279</v>
      </c>
      <c r="J10" s="94">
        <v>2842000</v>
      </c>
      <c r="K10" s="95">
        <v>3737337</v>
      </c>
      <c r="L10" s="94"/>
      <c r="M10" s="95"/>
      <c r="N10" s="94"/>
      <c r="O10" s="95"/>
      <c r="P10" s="94">
        <f>$H10      +$J10      +$L10      +$N10</f>
        <v>6317000</v>
      </c>
      <c r="Q10" s="95">
        <f>$I10      +$K10      +$M10      +$O10</f>
        <v>5434616</v>
      </c>
      <c r="R10" s="48">
        <f>IF(($H10      =0),0,((($J10      -$H10      )/$H10      )*100))</f>
        <v>-18.215827338129497</v>
      </c>
      <c r="S10" s="49">
        <f>IF(($I10      =0),0,((($K10      -$I10      )/$I10      )*100))</f>
        <v>120.19579574130121</v>
      </c>
      <c r="T10" s="48">
        <f>IF(($E10      =0),0,(($P10      /$E10      )*100))</f>
        <v>32.901041666666671</v>
      </c>
      <c r="U10" s="50">
        <f>IF(($E10      =0),0,(($Q10      /$E10      )*100))</f>
        <v>28.305291666666665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6000000</v>
      </c>
      <c r="C11" s="93"/>
      <c r="D11" s="93"/>
      <c r="E11" s="93">
        <f>$B11      +$C11      +$D11</f>
        <v>6000000</v>
      </c>
      <c r="F11" s="94">
        <v>6000000</v>
      </c>
      <c r="G11" s="95">
        <v>3000000</v>
      </c>
      <c r="H11" s="94">
        <v>2022000</v>
      </c>
      <c r="I11" s="95">
        <v>2023583</v>
      </c>
      <c r="J11" s="94">
        <v>978000</v>
      </c>
      <c r="K11" s="95">
        <v>1022931</v>
      </c>
      <c r="L11" s="94"/>
      <c r="M11" s="95"/>
      <c r="N11" s="94"/>
      <c r="O11" s="95"/>
      <c r="P11" s="94">
        <f>$H11      +$J11      +$L11      +$N11</f>
        <v>3000000</v>
      </c>
      <c r="Q11" s="95">
        <f>$I11      +$K11      +$M11      +$O11</f>
        <v>3046514</v>
      </c>
      <c r="R11" s="48">
        <f>IF(($H11      =0),0,((($J11      -$H11      )/$H11      )*100))</f>
        <v>-51.632047477744806</v>
      </c>
      <c r="S11" s="49">
        <f>IF(($I11      =0),0,((($K11      -$I11      )/$I11      )*100))</f>
        <v>-49.449516031712065</v>
      </c>
      <c r="T11" s="48">
        <f>IF(($E11      =0),0,(($P11      /$E11      )*100))</f>
        <v>50</v>
      </c>
      <c r="U11" s="50">
        <f>IF(($E11      =0),0,(($Q11      /$E11      )*100))</f>
        <v>50.775233333333333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554563000</v>
      </c>
      <c r="C13" s="93"/>
      <c r="D13" s="93"/>
      <c r="E13" s="93">
        <f>$B13      +$C13      +$D13</f>
        <v>554563000</v>
      </c>
      <c r="F13" s="94">
        <v>554563000</v>
      </c>
      <c r="G13" s="95">
        <v>401049000</v>
      </c>
      <c r="H13" s="94">
        <v>136543000</v>
      </c>
      <c r="I13" s="95">
        <v>70650462</v>
      </c>
      <c r="J13" s="94">
        <v>81338000</v>
      </c>
      <c r="K13" s="95">
        <v>78349826</v>
      </c>
      <c r="L13" s="94"/>
      <c r="M13" s="95"/>
      <c r="N13" s="94"/>
      <c r="O13" s="95"/>
      <c r="P13" s="94">
        <f>$H13      +$J13      +$L13      +$N13</f>
        <v>217881000</v>
      </c>
      <c r="Q13" s="95">
        <f>$I13      +$K13      +$M13      +$O13</f>
        <v>149000288</v>
      </c>
      <c r="R13" s="48">
        <f>IF(($H13      =0),0,((($J13      -$H13      )/$H13      )*100))</f>
        <v>-40.430487099302056</v>
      </c>
      <c r="S13" s="49">
        <f>IF(($I13      =0),0,((($K13      -$I13      )/$I13      )*100))</f>
        <v>10.897825409832421</v>
      </c>
      <c r="T13" s="48">
        <f>IF(($E13      =0),0,(($P13      /$E13      )*100))</f>
        <v>39.288773322417832</v>
      </c>
      <c r="U13" s="50">
        <f>IF(($E13      =0),0,(($Q13      /$E13      )*100))</f>
        <v>26.868054305822781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>
        <v>235840000</v>
      </c>
      <c r="C14" s="93"/>
      <c r="D14" s="93"/>
      <c r="E14" s="93">
        <f>$B14      +$C14      +$D14</f>
        <v>235840000</v>
      </c>
      <c r="F14" s="94">
        <v>235840000</v>
      </c>
      <c r="G14" s="95">
        <v>143821000</v>
      </c>
      <c r="H14" s="94">
        <v>938000</v>
      </c>
      <c r="I14" s="95"/>
      <c r="J14" s="94">
        <v>50150000</v>
      </c>
      <c r="K14" s="95"/>
      <c r="L14" s="94"/>
      <c r="M14" s="95"/>
      <c r="N14" s="94"/>
      <c r="O14" s="95"/>
      <c r="P14" s="94">
        <f>$H14      +$J14      +$L14      +$N14</f>
        <v>51088000</v>
      </c>
      <c r="Q14" s="95">
        <f>$I14      +$K14      +$M14      +$O14</f>
        <v>0</v>
      </c>
      <c r="R14" s="48">
        <f>IF(($H14      =0),0,((($J14      -$H14      )/$H14      )*100))</f>
        <v>5246.481876332623</v>
      </c>
      <c r="S14" s="49">
        <f>IF(($I14      =0),0,((($K14      -$I14      )/$I14      )*100))</f>
        <v>0</v>
      </c>
      <c r="T14" s="48">
        <f>IF(($E14      =0),0,(($P14      /$E14      )*100))</f>
        <v>21.662143826322929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1051443000</v>
      </c>
      <c r="C16" s="96">
        <f>SUM(C9:C15)</f>
        <v>0</v>
      </c>
      <c r="D16" s="96"/>
      <c r="E16" s="96">
        <f>$B16      +$C16      +$D16</f>
        <v>1051443000</v>
      </c>
      <c r="F16" s="97">
        <f>SUM(F9:F15)</f>
        <v>1051443000</v>
      </c>
      <c r="G16" s="98">
        <f>SUM(G9:G15)</f>
        <v>710891000</v>
      </c>
      <c r="H16" s="97">
        <f>SUM(H9:H15)</f>
        <v>143916000</v>
      </c>
      <c r="I16" s="98">
        <f>SUM(I9:I15)</f>
        <v>74527606</v>
      </c>
      <c r="J16" s="97">
        <f>SUM(J9:J15)</f>
        <v>185458000</v>
      </c>
      <c r="K16" s="98">
        <f>SUM(K9:K15)</f>
        <v>100307846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329374000</v>
      </c>
      <c r="Q16" s="98">
        <f>$I16      +$K16      +$M16      +$O16</f>
        <v>174835452</v>
      </c>
      <c r="R16" s="52">
        <f>IF(($H16      =0),0,((($J16      -$H16      )/$H16      )*100))</f>
        <v>28.86544928986353</v>
      </c>
      <c r="S16" s="53">
        <f>IF(($I16      =0),0,((($K16      -$I16      )/$I16      )*100))</f>
        <v>34.591531089835357</v>
      </c>
      <c r="T16" s="52">
        <f>IF((SUM($E9:$E13))=0,0,(P16/(SUM($E9:$E13))*100))</f>
        <v>40.384108444917445</v>
      </c>
      <c r="U16" s="54">
        <f>IF((SUM($E9:$E13))=0,0,(Q16/(SUM($E9:$E13))*100))</f>
        <v>21.436342436209774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151939000</v>
      </c>
      <c r="C18" s="93">
        <v>522000</v>
      </c>
      <c r="D18" s="93"/>
      <c r="E18" s="93">
        <f>$B18      +$C18      +$D18</f>
        <v>152461000</v>
      </c>
      <c r="F18" s="94">
        <v>151939000</v>
      </c>
      <c r="G18" s="95">
        <v>60776000</v>
      </c>
      <c r="H18" s="94">
        <v>10253000</v>
      </c>
      <c r="I18" s="95">
        <v>31014456</v>
      </c>
      <c r="J18" s="94">
        <v>30216000</v>
      </c>
      <c r="K18" s="95">
        <v>44079526</v>
      </c>
      <c r="L18" s="94"/>
      <c r="M18" s="95"/>
      <c r="N18" s="94"/>
      <c r="O18" s="95"/>
      <c r="P18" s="94">
        <f>$H18      +$J18      +$L18      +$N18</f>
        <v>40469000</v>
      </c>
      <c r="Q18" s="95">
        <f>$I18      +$K18      +$M18      +$O18</f>
        <v>75093982</v>
      </c>
      <c r="R18" s="48">
        <f>IF(($H18      =0),0,((($J18      -$H18      )/$H18      )*100))</f>
        <v>194.70398907636789</v>
      </c>
      <c r="S18" s="49">
        <f>IF(($I18      =0),0,((($K18      -$I18      )/$I18      )*100))</f>
        <v>42.125742911628052</v>
      </c>
      <c r="T18" s="48">
        <f>IF(($E18      =0),0,(($P18      /$E18      )*100))</f>
        <v>26.54383744039459</v>
      </c>
      <c r="U18" s="50">
        <f>IF(($E18      =0),0,(($Q18      /$E18      )*100))</f>
        <v>49.254551655833296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8943000</v>
      </c>
      <c r="C20" s="93"/>
      <c r="D20" s="93"/>
      <c r="E20" s="93">
        <f>$B20      +$C20      +$D20</f>
        <v>8943000</v>
      </c>
      <c r="F20" s="94">
        <v>8943000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/>
      <c r="D21" s="93"/>
      <c r="E21" s="93">
        <f>$B21      +$C21      +$D21</f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/>
      <c r="C22" s="93"/>
      <c r="D22" s="93"/>
      <c r="E22" s="93">
        <f>$B22      +$C22      +$D22</f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>$H22      +$J22      +$L22      +$N22</f>
        <v>0</v>
      </c>
      <c r="Q22" s="95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160882000</v>
      </c>
      <c r="C25" s="96">
        <f>SUM(C18:C24)</f>
        <v>522000</v>
      </c>
      <c r="D25" s="96"/>
      <c r="E25" s="96">
        <f>$B25      +$C25      +$D25</f>
        <v>161404000</v>
      </c>
      <c r="F25" s="97">
        <f>SUM(F18:F24)</f>
        <v>160882000</v>
      </c>
      <c r="G25" s="98">
        <f>SUM(G18:G24)</f>
        <v>60776000</v>
      </c>
      <c r="H25" s="97">
        <f>SUM(H18:H24)</f>
        <v>10253000</v>
      </c>
      <c r="I25" s="98">
        <f>SUM(I18:I24)</f>
        <v>31014456</v>
      </c>
      <c r="J25" s="97">
        <f>SUM(J18:J24)</f>
        <v>30216000</v>
      </c>
      <c r="K25" s="98">
        <f>SUM(K18:K24)</f>
        <v>44079526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40469000</v>
      </c>
      <c r="Q25" s="98">
        <f>$I25      +$K25      +$M25      +$O25</f>
        <v>75093982</v>
      </c>
      <c r="R25" s="52">
        <f>IF(($H25      =0),0,((($J25      -$H25      )/$H25      )*100))</f>
        <v>194.70398907636789</v>
      </c>
      <c r="S25" s="53">
        <f>IF(($I25      =0),0,((($K25      -$I25      )/$I25      )*100))</f>
        <v>42.125742911628052</v>
      </c>
      <c r="T25" s="52">
        <f>IF(($E25-$E20-$E24)   =0,0,($P25   /($E25-$E20-$E24)   )*100)</f>
        <v>26.54383744039459</v>
      </c>
      <c r="U25" s="54">
        <f>IF(($E25-$E20-$E24)   =0,0,($Q25   /($E25-$E20-$E24)   )*100)</f>
        <v>49.254551655833296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2689328000</v>
      </c>
      <c r="C29" s="93"/>
      <c r="D29" s="93"/>
      <c r="E29" s="93">
        <f>$B29      +$C29      +$D29</f>
        <v>2689328000</v>
      </c>
      <c r="F29" s="94">
        <v>2689328000</v>
      </c>
      <c r="G29" s="95">
        <v>800000000</v>
      </c>
      <c r="H29" s="94">
        <v>210454000</v>
      </c>
      <c r="I29" s="95">
        <v>92511329</v>
      </c>
      <c r="J29" s="94">
        <v>294003000</v>
      </c>
      <c r="K29" s="95">
        <v>328625696</v>
      </c>
      <c r="L29" s="94"/>
      <c r="M29" s="95"/>
      <c r="N29" s="94"/>
      <c r="O29" s="95"/>
      <c r="P29" s="94">
        <f>$H29      +$J29      +$L29      +$N29</f>
        <v>504457000</v>
      </c>
      <c r="Q29" s="95">
        <f>$I29      +$K29      +$M29      +$O29</f>
        <v>421137025</v>
      </c>
      <c r="R29" s="48">
        <f>IF(($H29      =0),0,((($J29      -$H29      )/$H29      )*100))</f>
        <v>39.699411747935414</v>
      </c>
      <c r="S29" s="49">
        <f>IF(($I29      =0),0,((($K29      -$I29      )/$I29      )*100))</f>
        <v>255.22751597266534</v>
      </c>
      <c r="T29" s="48">
        <f>IF(($E29      =0),0,(($P29      /$E29      )*100))</f>
        <v>18.757734274138372</v>
      </c>
      <c r="U29" s="50">
        <f>IF(($E29      =0),0,(($Q29      /$E29      )*100))</f>
        <v>15.659563467156106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5644000</v>
      </c>
      <c r="C30" s="93"/>
      <c r="D30" s="93"/>
      <c r="E30" s="93">
        <f>$B30      +$C30      +$D30</f>
        <v>5644000</v>
      </c>
      <c r="F30" s="94">
        <v>5644000</v>
      </c>
      <c r="G30" s="95">
        <v>3951000</v>
      </c>
      <c r="H30" s="94">
        <v>775000</v>
      </c>
      <c r="I30" s="95">
        <v>681793</v>
      </c>
      <c r="J30" s="94">
        <v>2062000</v>
      </c>
      <c r="K30" s="95">
        <v>965044</v>
      </c>
      <c r="L30" s="94"/>
      <c r="M30" s="95"/>
      <c r="N30" s="94"/>
      <c r="O30" s="95"/>
      <c r="P30" s="94">
        <f>$H30      +$J30      +$L30      +$N30</f>
        <v>2837000</v>
      </c>
      <c r="Q30" s="95">
        <f>$I30      +$K30      +$M30      +$O30</f>
        <v>1646837</v>
      </c>
      <c r="R30" s="48">
        <f>IF(($H30      =0),0,((($J30      -$H30      )/$H30      )*100))</f>
        <v>166.06451612903226</v>
      </c>
      <c r="S30" s="49">
        <f>IF(($I30      =0),0,((($K30      -$I30      )/$I30      )*100))</f>
        <v>41.545014395865024</v>
      </c>
      <c r="T30" s="48">
        <f>IF(($E30      =0),0,(($P30      /$E30      )*100))</f>
        <v>50.265768958185689</v>
      </c>
      <c r="U30" s="50">
        <f>IF(($E30      =0),0,(($Q30      /$E30      )*100))</f>
        <v>29.178543586109139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2694972000</v>
      </c>
      <c r="C31" s="96">
        <f>SUM(C27:C30)</f>
        <v>0</v>
      </c>
      <c r="D31" s="96"/>
      <c r="E31" s="96">
        <f>$B31      +$C31      +$D31</f>
        <v>2694972000</v>
      </c>
      <c r="F31" s="97">
        <f>SUM(F27:F30)</f>
        <v>2694972000</v>
      </c>
      <c r="G31" s="98">
        <f>SUM(G27:G30)</f>
        <v>803951000</v>
      </c>
      <c r="H31" s="97">
        <f>SUM(H27:H30)</f>
        <v>211229000</v>
      </c>
      <c r="I31" s="98">
        <f>SUM(I27:I30)</f>
        <v>93193122</v>
      </c>
      <c r="J31" s="97">
        <f>SUM(J27:J30)</f>
        <v>296065000</v>
      </c>
      <c r="K31" s="98">
        <f>SUM(K27:K30)</f>
        <v>329590740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507294000</v>
      </c>
      <c r="Q31" s="98">
        <f>$I31      +$K31      +$M31      +$O31</f>
        <v>422783862</v>
      </c>
      <c r="R31" s="52">
        <f>IF(($H31      =0),0,((($J31      -$H31      )/$H31      )*100))</f>
        <v>40.163045793901404</v>
      </c>
      <c r="S31" s="53">
        <f>IF(($I31      =0),0,((($K31      -$I31      )/$I31      )*100))</f>
        <v>253.6642328604465</v>
      </c>
      <c r="T31" s="52">
        <f>IF($E31   =0,0,($P31   /$E31   )*100)</f>
        <v>18.823720617505487</v>
      </c>
      <c r="U31" s="54">
        <f>IF($E31   =0,0,($Q31   /$E31   )*100)</f>
        <v>15.687875866613826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47990000</v>
      </c>
      <c r="C33" s="93"/>
      <c r="D33" s="93"/>
      <c r="E33" s="93">
        <f>$B33      +$C33      +$D33</f>
        <v>47990000</v>
      </c>
      <c r="F33" s="94">
        <v>47990000</v>
      </c>
      <c r="G33" s="95">
        <v>31851000</v>
      </c>
      <c r="H33" s="94">
        <v>7297000</v>
      </c>
      <c r="I33" s="95">
        <v>6359582</v>
      </c>
      <c r="J33" s="94">
        <v>18133000</v>
      </c>
      <c r="K33" s="95">
        <v>7661143</v>
      </c>
      <c r="L33" s="94"/>
      <c r="M33" s="95"/>
      <c r="N33" s="94"/>
      <c r="O33" s="95"/>
      <c r="P33" s="94">
        <f>$H33      +$J33      +$L33      +$N33</f>
        <v>25430000</v>
      </c>
      <c r="Q33" s="95">
        <f>$I33      +$K33      +$M33      +$O33</f>
        <v>14020725</v>
      </c>
      <c r="R33" s="48">
        <f>IF(($H33      =0),0,((($J33      -$H33      )/$H33      )*100))</f>
        <v>148.49938330820885</v>
      </c>
      <c r="S33" s="49">
        <f>IF(($I33      =0),0,((($K33      -$I33      )/$I33      )*100))</f>
        <v>20.466140699184319</v>
      </c>
      <c r="T33" s="48">
        <f>IF(($E33      =0),0,(($P33      /$E33      )*100))</f>
        <v>52.990206292977703</v>
      </c>
      <c r="U33" s="50">
        <f>IF(($E33      =0),0,(($Q33      /$E33      )*100))</f>
        <v>29.215930402167118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47990000</v>
      </c>
      <c r="C34" s="96">
        <f>C33</f>
        <v>0</v>
      </c>
      <c r="D34" s="96"/>
      <c r="E34" s="96">
        <f>$B34      +$C34      +$D34</f>
        <v>47990000</v>
      </c>
      <c r="F34" s="97">
        <f>F33</f>
        <v>47990000</v>
      </c>
      <c r="G34" s="98">
        <f>G33</f>
        <v>31851000</v>
      </c>
      <c r="H34" s="97">
        <f>H33</f>
        <v>7297000</v>
      </c>
      <c r="I34" s="98">
        <f>I33</f>
        <v>6359582</v>
      </c>
      <c r="J34" s="97">
        <f>J33</f>
        <v>18133000</v>
      </c>
      <c r="K34" s="98">
        <f>K33</f>
        <v>7661143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25430000</v>
      </c>
      <c r="Q34" s="98">
        <f>$I34      +$K34      +$M34      +$O34</f>
        <v>14020725</v>
      </c>
      <c r="R34" s="52">
        <f>IF(($H34      =0),0,((($J34      -$H34      )/$H34      )*100))</f>
        <v>148.49938330820885</v>
      </c>
      <c r="S34" s="53">
        <f>IF(($I34      =0),0,((($K34      -$I34      )/$I34      )*100))</f>
        <v>20.466140699184319</v>
      </c>
      <c r="T34" s="52">
        <f>IF($E34   =0,0,($P34   /$E34   )*100)</f>
        <v>52.990206292977703</v>
      </c>
      <c r="U34" s="54">
        <f>IF($E34   =0,0,($Q34   /$E34   )*100)</f>
        <v>29.215930402167118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121249000</v>
      </c>
      <c r="C36" s="93"/>
      <c r="D36" s="93"/>
      <c r="E36" s="93">
        <f>$B36      +$C36      +$D36</f>
        <v>121249000</v>
      </c>
      <c r="F36" s="94">
        <v>121249000</v>
      </c>
      <c r="G36" s="95">
        <v>84000000</v>
      </c>
      <c r="H36" s="94">
        <v>26695000</v>
      </c>
      <c r="I36" s="95">
        <v>4769644</v>
      </c>
      <c r="J36" s="94">
        <v>25027000</v>
      </c>
      <c r="K36" s="95">
        <v>32288765</v>
      </c>
      <c r="L36" s="94"/>
      <c r="M36" s="95"/>
      <c r="N36" s="94"/>
      <c r="O36" s="95"/>
      <c r="P36" s="94">
        <f>$H36      +$J36      +$L36      +$N36</f>
        <v>51722000</v>
      </c>
      <c r="Q36" s="95">
        <f>$I36      +$K36      +$M36      +$O36</f>
        <v>37058409</v>
      </c>
      <c r="R36" s="48">
        <f>IF(($H36      =0),0,((($J36      -$H36      )/$H36      )*100))</f>
        <v>-6.2483611163139159</v>
      </c>
      <c r="S36" s="49">
        <f>IF(($I36      =0),0,((($K36      -$I36      )/$I36      )*100))</f>
        <v>576.9638362947004</v>
      </c>
      <c r="T36" s="48">
        <f>IF(($E36      =0),0,(($P36      /$E36      )*100))</f>
        <v>42.657671403475497</v>
      </c>
      <c r="U36" s="50">
        <f>IF(($E36      =0),0,(($Q36      /$E36      )*100))</f>
        <v>30.563888361965873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79565000</v>
      </c>
      <c r="C37" s="93"/>
      <c r="D37" s="93"/>
      <c r="E37" s="93">
        <f>$B37      +$C37      +$D37</f>
        <v>79565000</v>
      </c>
      <c r="F37" s="94">
        <v>79565000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28500000</v>
      </c>
      <c r="C39" s="93"/>
      <c r="D39" s="93"/>
      <c r="E39" s="93">
        <f>$B39      +$C39      +$D39</f>
        <v>28500000</v>
      </c>
      <c r="F39" s="94">
        <v>28500000</v>
      </c>
      <c r="G39" s="95">
        <v>20500000</v>
      </c>
      <c r="H39" s="94">
        <v>62000</v>
      </c>
      <c r="I39" s="95"/>
      <c r="J39" s="94">
        <v>7132000</v>
      </c>
      <c r="K39" s="95">
        <v>3162781</v>
      </c>
      <c r="L39" s="94"/>
      <c r="M39" s="95"/>
      <c r="N39" s="94"/>
      <c r="O39" s="95"/>
      <c r="P39" s="94">
        <f>$H39      +$J39      +$L39      +$N39</f>
        <v>7194000</v>
      </c>
      <c r="Q39" s="95">
        <f>$I39      +$K39      +$M39      +$O39</f>
        <v>3162781</v>
      </c>
      <c r="R39" s="48">
        <f>IF(($H39      =0),0,((($J39      -$H39      )/$H39      )*100))</f>
        <v>11403.225806451614</v>
      </c>
      <c r="S39" s="49">
        <f>IF(($I39      =0),0,((($K39      -$I39      )/$I39      )*100))</f>
        <v>0</v>
      </c>
      <c r="T39" s="48">
        <f>IF(($E39      =0),0,(($P39      /$E39      )*100))</f>
        <v>25.242105263157892</v>
      </c>
      <c r="U39" s="50">
        <f>IF(($E39      =0),0,(($Q39      /$E39      )*100))</f>
        <v>11.097477192982456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229314000</v>
      </c>
      <c r="C41" s="96">
        <f>SUM(C36:C40)</f>
        <v>0</v>
      </c>
      <c r="D41" s="96"/>
      <c r="E41" s="96">
        <f>$B41      +$C41      +$D41</f>
        <v>229314000</v>
      </c>
      <c r="F41" s="97">
        <f>SUM(F36:F40)</f>
        <v>229314000</v>
      </c>
      <c r="G41" s="98">
        <f>SUM(G36:G40)</f>
        <v>104500000</v>
      </c>
      <c r="H41" s="97">
        <f>SUM(H36:H40)</f>
        <v>26757000</v>
      </c>
      <c r="I41" s="98">
        <f>SUM(I36:I40)</f>
        <v>4769644</v>
      </c>
      <c r="J41" s="97">
        <f>SUM(J36:J40)</f>
        <v>32159000</v>
      </c>
      <c r="K41" s="98">
        <f>SUM(K36:K40)</f>
        <v>35451546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58916000</v>
      </c>
      <c r="Q41" s="98">
        <f>$I41      +$K41      +$M41      +$O41</f>
        <v>40221190</v>
      </c>
      <c r="R41" s="52">
        <f>IF(($H41      =0),0,((($J41      -$H41      )/$H41      )*100))</f>
        <v>20.189109391934821</v>
      </c>
      <c r="S41" s="53">
        <f>IF(($I41      =0),0,((($K41      -$I41      )/$I41      )*100))</f>
        <v>643.27446660589351</v>
      </c>
      <c r="T41" s="52">
        <f>IF((+$E36+$E39) =0,0,(P41   /(+$E36+$E39) )*100)</f>
        <v>39.343167567062217</v>
      </c>
      <c r="U41" s="54">
        <f>IF((+$E36+$E39) =0,0,(Q41   /(+$E36+$E39) )*100)</f>
        <v>26.859070845214326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/>
      <c r="C44" s="93"/>
      <c r="D44" s="93"/>
      <c r="E44" s="93">
        <f>$B44      +$C44      +$D44</f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>$H44      +$J44      +$L44      +$N44</f>
        <v>0</v>
      </c>
      <c r="Q44" s="95">
        <f>$I44      +$K44      +$M44      +$O44</f>
        <v>0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710863000</v>
      </c>
      <c r="C45" s="93"/>
      <c r="D45" s="93"/>
      <c r="E45" s="93">
        <f>$B45      +$C45      +$D45</f>
        <v>710863000</v>
      </c>
      <c r="F45" s="94">
        <v>710863000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185295000</v>
      </c>
      <c r="C52" s="93"/>
      <c r="D52" s="93"/>
      <c r="E52" s="93">
        <f>$B52      +$C52      +$D52</f>
        <v>185295000</v>
      </c>
      <c r="F52" s="94">
        <v>185295000</v>
      </c>
      <c r="G52" s="95">
        <v>135295000</v>
      </c>
      <c r="H52" s="94">
        <v>42562000</v>
      </c>
      <c r="I52" s="95">
        <v>22274030</v>
      </c>
      <c r="J52" s="94">
        <v>51069000</v>
      </c>
      <c r="K52" s="95">
        <v>59662169</v>
      </c>
      <c r="L52" s="94"/>
      <c r="M52" s="95"/>
      <c r="N52" s="94"/>
      <c r="O52" s="95"/>
      <c r="P52" s="94">
        <f>$H52      +$J52      +$L52      +$N52</f>
        <v>93631000</v>
      </c>
      <c r="Q52" s="95">
        <f>$I52      +$K52      +$M52      +$O52</f>
        <v>81936199</v>
      </c>
      <c r="R52" s="48">
        <f>IF(($H52      =0),0,((($J52      -$H52      )/$H52      )*100))</f>
        <v>19.987312626286357</v>
      </c>
      <c r="S52" s="49">
        <f>IF(($I52      =0),0,((($K52      -$I52      )/$I52      )*100))</f>
        <v>167.85529605554092</v>
      </c>
      <c r="T52" s="48">
        <f>IF(($E52      =0),0,(($P52      /$E52      )*100))</f>
        <v>50.530775250276584</v>
      </c>
      <c r="U52" s="50">
        <f>IF(($E52      =0),0,(($Q52      /$E52      )*100))</f>
        <v>44.219325400037782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28425000</v>
      </c>
      <c r="C53" s="93"/>
      <c r="D53" s="93"/>
      <c r="E53" s="93">
        <f>$B53      +$C53      +$D53</f>
        <v>28425000</v>
      </c>
      <c r="F53" s="94">
        <v>28425000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924583000</v>
      </c>
      <c r="C54" s="96">
        <f>SUM(C43:C53)</f>
        <v>0</v>
      </c>
      <c r="D54" s="96"/>
      <c r="E54" s="96">
        <f>$B54      +$C54      +$D54</f>
        <v>924583000</v>
      </c>
      <c r="F54" s="97">
        <f>SUM(F43:F53)</f>
        <v>924583000</v>
      </c>
      <c r="G54" s="98">
        <f>SUM(G43:G53)</f>
        <v>135295000</v>
      </c>
      <c r="H54" s="97">
        <f>SUM(H43:H53)</f>
        <v>42562000</v>
      </c>
      <c r="I54" s="98">
        <f>SUM(I43:I53)</f>
        <v>22274030</v>
      </c>
      <c r="J54" s="97">
        <f>SUM(J43:J53)</f>
        <v>51069000</v>
      </c>
      <c r="K54" s="98">
        <f>SUM(K43:K53)</f>
        <v>59662169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93631000</v>
      </c>
      <c r="Q54" s="98">
        <f>$I54      +$K54      +$M54      +$O54</f>
        <v>81936199</v>
      </c>
      <c r="R54" s="52">
        <f>IF(($H54      =0),0,((($J54      -$H54      )/$H54      )*100))</f>
        <v>19.987312626286357</v>
      </c>
      <c r="S54" s="53">
        <f>IF(($I54      =0),0,((($K54      -$I54      )/$I54      )*100))</f>
        <v>167.85529605554092</v>
      </c>
      <c r="T54" s="52">
        <f>IF((+$E44+$E46+$E48+$E49+$E52) =0,0,(P54   /(+$E44+$E46+$E48+$E49+$E52) )*100)</f>
        <v>50.530775250276584</v>
      </c>
      <c r="U54" s="54">
        <f>IF((+$E44+$E46+$E48+$E49+$E52) =0,0,(Q54   /(+$E44+$E46+$E48+$E49+$E52) )*100)</f>
        <v>44.219325400037782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>
        <v>2168354000</v>
      </c>
      <c r="C66" s="93"/>
      <c r="D66" s="93"/>
      <c r="E66" s="93">
        <f>$B66      +$C66      +$D66</f>
        <v>2168354000</v>
      </c>
      <c r="F66" s="94">
        <v>2168354000</v>
      </c>
      <c r="G66" s="95">
        <v>1424092000</v>
      </c>
      <c r="H66" s="94">
        <v>190388000</v>
      </c>
      <c r="I66" s="95">
        <v>173528519</v>
      </c>
      <c r="J66" s="94">
        <v>599462000</v>
      </c>
      <c r="K66" s="95">
        <v>373215072</v>
      </c>
      <c r="L66" s="94"/>
      <c r="M66" s="95"/>
      <c r="N66" s="94"/>
      <c r="O66" s="95"/>
      <c r="P66" s="94">
        <f>$H66      +$J66      +$L66      +$N66</f>
        <v>789850000</v>
      </c>
      <c r="Q66" s="95">
        <f>$I66      +$K66      +$M66      +$O66</f>
        <v>546743591</v>
      </c>
      <c r="R66" s="48">
        <f>IF(($H66      =0),0,((($J66      -$H66      )/$H66      )*100))</f>
        <v>214.86333172258756</v>
      </c>
      <c r="S66" s="49">
        <f>IF(($I66      =0),0,((($K66      -$I66      )/$I66      )*100))</f>
        <v>115.0741988410562</v>
      </c>
      <c r="T66" s="48">
        <f>IF(($E66      =0),0,(($P66      /$E66      )*100))</f>
        <v>36.426247743680229</v>
      </c>
      <c r="U66" s="50">
        <f>IF(($E66      =0),0,(($Q66      /$E66      )*100))</f>
        <v>25.214683165202729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2168354000</v>
      </c>
      <c r="C67" s="96">
        <f>SUM(C62:C66)</f>
        <v>0</v>
      </c>
      <c r="D67" s="96"/>
      <c r="E67" s="96">
        <f>$B67      +$C67      +$D67</f>
        <v>2168354000</v>
      </c>
      <c r="F67" s="97">
        <f>SUM(F62:F66)</f>
        <v>2168354000</v>
      </c>
      <c r="G67" s="98">
        <f>SUM(G62:G66)</f>
        <v>1424092000</v>
      </c>
      <c r="H67" s="97">
        <f>SUM(H62:H66)</f>
        <v>190388000</v>
      </c>
      <c r="I67" s="98">
        <f>SUM(I62:I66)</f>
        <v>173528519</v>
      </c>
      <c r="J67" s="97">
        <f>SUM(J62:J66)</f>
        <v>599462000</v>
      </c>
      <c r="K67" s="98">
        <f>SUM(K62:K66)</f>
        <v>373215072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789850000</v>
      </c>
      <c r="Q67" s="98">
        <f>$I67      +$K67      +$M67      +$O67</f>
        <v>546743591</v>
      </c>
      <c r="R67" s="52">
        <f>IF(($H67      =0),0,((($J67      -$H67      )/$H67      )*100))</f>
        <v>214.86333172258756</v>
      </c>
      <c r="S67" s="53">
        <f>IF(($I67      =0),0,((($K67      -$I67      )/$I67      )*100))</f>
        <v>115.0741988410562</v>
      </c>
      <c r="T67" s="52">
        <f>IF((+$E62+$E64+$E65++$E66) =0,0,(P67   /(+$E62+$E64+$E65+$E66) )*100)</f>
        <v>36.426247743680229</v>
      </c>
      <c r="U67" s="54">
        <f>IF((+$E62+$E64+$E66) =0,0,(Q67  /(+$E62+$E64+$E66) )*100)</f>
        <v>25.214683165202729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7277538000</v>
      </c>
      <c r="C68" s="105">
        <f>SUM(C9:C15,C18:C24,C27:C30,C33,C36:C40,C43:C53,C56:C59,C62:C66)</f>
        <v>522000</v>
      </c>
      <c r="D68" s="105"/>
      <c r="E68" s="105">
        <f>$B68      +$C68      +$D68</f>
        <v>7278060000</v>
      </c>
      <c r="F68" s="106">
        <f>SUM(F9:F15,F18:F24,F27:F30,F33,F36:F40,F43:F53,F56:F59,F62:F66)</f>
        <v>7277538000</v>
      </c>
      <c r="G68" s="107">
        <f>SUM(G9:G15,G18:G24,G27:G30,G33,G36:G40,G43:G53,G56:G59,G62:G66)</f>
        <v>3271356000</v>
      </c>
      <c r="H68" s="106">
        <f>SUM(H9:H15,H18:H24,H27:H30,H33,H36:H40,H43:H53,H56:H59,H62:H66)</f>
        <v>632402000</v>
      </c>
      <c r="I68" s="107">
        <f>SUM(I9:I15,I18:I24,I27:I30,I33,I36:I40,I43:I53,I56:I59,I62:I66)</f>
        <v>405666959</v>
      </c>
      <c r="J68" s="106">
        <f>SUM(J9:J15,J18:J24,J27:J30,J33,J36:J40,J43:J53,J56:J59,J62:J66)</f>
        <v>1212562000</v>
      </c>
      <c r="K68" s="107">
        <f>SUM(K9:K15,K18:K24,K27:K30,K33,K36:K40,K43:K53,K56:K59,K62:K66)</f>
        <v>949968042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1844964000</v>
      </c>
      <c r="Q68" s="107">
        <f>$I68      +$K68      +$M68      +$O68</f>
        <v>1355635001</v>
      </c>
      <c r="R68" s="61">
        <f>IF(($H68      =0),0,((($J68      -$H68      )/$H68      )*100))</f>
        <v>91.739115309565761</v>
      </c>
      <c r="S68" s="62">
        <f>IF(($I68      =0),0,((($K68      -$I68      )/$I68      )*100))</f>
        <v>134.17436912824837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29.688415209519015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21.814330676503566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441458000</v>
      </c>
      <c r="C70" s="93">
        <v>-1469000</v>
      </c>
      <c r="D70" s="93"/>
      <c r="E70" s="93">
        <f>$B70      +$C70      +$D70</f>
        <v>439989000</v>
      </c>
      <c r="F70" s="94">
        <v>441458000</v>
      </c>
      <c r="G70" s="95">
        <v>267804000</v>
      </c>
      <c r="H70" s="94">
        <v>48104000</v>
      </c>
      <c r="I70" s="95">
        <v>-31230430</v>
      </c>
      <c r="J70" s="94">
        <v>184183000</v>
      </c>
      <c r="K70" s="95">
        <v>126097946</v>
      </c>
      <c r="L70" s="94"/>
      <c r="M70" s="95"/>
      <c r="N70" s="94"/>
      <c r="O70" s="95"/>
      <c r="P70" s="94">
        <f>$H70      +$J70      +$L70      +$N70</f>
        <v>232287000</v>
      </c>
      <c r="Q70" s="95">
        <f>$I70      +$K70      +$M70      +$O70</f>
        <v>94867516</v>
      </c>
      <c r="R70" s="48">
        <f>IF(($H70      =0),0,((($J70      -$H70      )/$H70      )*100))</f>
        <v>282.88499916846831</v>
      </c>
      <c r="S70" s="49">
        <f>IF(($I70      =0),0,((($K70      -$I70      )/$I70      )*100))</f>
        <v>-503.76628179631211</v>
      </c>
      <c r="T70" s="48">
        <f>IF(($E70      =0),0,(($P70      /$E70      )*100))</f>
        <v>52.793819845496138</v>
      </c>
      <c r="U70" s="50">
        <f>IF(($E70      =0),0,(($Q70      /$E70      )*100))</f>
        <v>21.561338124362202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>
        <v>38309000</v>
      </c>
      <c r="C71" s="93"/>
      <c r="D71" s="93"/>
      <c r="E71" s="93">
        <f>$B71      +$C71      +$D71</f>
        <v>38309000</v>
      </c>
      <c r="F71" s="94">
        <v>38309000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479767000</v>
      </c>
      <c r="C72" s="102">
        <f>SUM(C70:C71)</f>
        <v>-1469000</v>
      </c>
      <c r="D72" s="102"/>
      <c r="E72" s="102">
        <f>$B72      +$C72      +$D72</f>
        <v>478298000</v>
      </c>
      <c r="F72" s="103">
        <f>SUM(F70:F71)</f>
        <v>479767000</v>
      </c>
      <c r="G72" s="104">
        <f>SUM(G70:G71)</f>
        <v>267804000</v>
      </c>
      <c r="H72" s="103">
        <f>SUM(H70:H71)</f>
        <v>48104000</v>
      </c>
      <c r="I72" s="104">
        <f>SUM(I70:I71)</f>
        <v>-31230430</v>
      </c>
      <c r="J72" s="103">
        <f>SUM(J70:J71)</f>
        <v>184183000</v>
      </c>
      <c r="K72" s="104">
        <f>SUM(K70:K71)</f>
        <v>126097946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232287000</v>
      </c>
      <c r="Q72" s="104">
        <f>$I72      +$K72      +$M72      +$O72</f>
        <v>94867516</v>
      </c>
      <c r="R72" s="57">
        <f>IF(($H72      =0),0,((($J72      -$H72      )/$H72      )*100))</f>
        <v>282.88499916846831</v>
      </c>
      <c r="S72" s="58">
        <f>IF(($I72      =0),0,((($K72      -$I72      )/$I72      )*100))</f>
        <v>-503.76628179631211</v>
      </c>
      <c r="T72" s="57">
        <f>IF(($E70      =0),0,(($P70      /$E70      )*100))</f>
        <v>52.793819845496138</v>
      </c>
      <c r="U72" s="59">
        <f>IF($E70   =0,0,($Q70   /$E70 )*100)</f>
        <v>21.561338124362202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479767000</v>
      </c>
      <c r="C73" s="105">
        <f>SUM(C70:C71)</f>
        <v>-1469000</v>
      </c>
      <c r="D73" s="105"/>
      <c r="E73" s="105">
        <f>$B73      +$C73      +$D73</f>
        <v>478298000</v>
      </c>
      <c r="F73" s="106">
        <f>SUM(F70:F71)</f>
        <v>479767000</v>
      </c>
      <c r="G73" s="107">
        <f>SUM(G70:G71)</f>
        <v>267804000</v>
      </c>
      <c r="H73" s="106">
        <f>SUM(H70:H71)</f>
        <v>48104000</v>
      </c>
      <c r="I73" s="107">
        <f>SUM(I70:I71)</f>
        <v>-31230430</v>
      </c>
      <c r="J73" s="106">
        <f>SUM(J70:J71)</f>
        <v>184183000</v>
      </c>
      <c r="K73" s="107">
        <f>SUM(K70:K71)</f>
        <v>126097946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232287000</v>
      </c>
      <c r="Q73" s="107">
        <f>$I73      +$K73      +$M73      +$O73</f>
        <v>94867516</v>
      </c>
      <c r="R73" s="61">
        <f>IF(($H73      =0),0,((($J73      -$H73      )/$H73      )*100))</f>
        <v>282.88499916846831</v>
      </c>
      <c r="S73" s="62">
        <f>IF(($I73      =0),0,((($K73      -$I73      )/$I73      )*100))</f>
        <v>-503.76628179631211</v>
      </c>
      <c r="T73" s="61">
        <f>IF(($E70      =0),0,(($P70      /$E70      )*100))</f>
        <v>52.793819845496138</v>
      </c>
      <c r="U73" s="65">
        <f>IF($E70   =0,0,($Q70   /$E70 )*100)</f>
        <v>21.561338124362202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7757305000</v>
      </c>
      <c r="C74" s="105">
        <f>SUM(C9:C15,C18:C24,C27:C30,C33,C36:C40,C43:C53,C56:C59,C62:C66,C70:C71)</f>
        <v>-947000</v>
      </c>
      <c r="D74" s="105"/>
      <c r="E74" s="105">
        <f>$B74      +$C74      +$D74</f>
        <v>7756358000</v>
      </c>
      <c r="F74" s="106">
        <f>SUM(F9:F15,F18:F24,F27:F30,F33,F36:F40,F43:F53,F56:F59,F62:F66,F70:F71)</f>
        <v>7757305000</v>
      </c>
      <c r="G74" s="107">
        <f>SUM(G9:G15,G18:G24,G27:G30,G33,G36:G40,G43:G53,G56:G59,G62:G66,G70:G71)</f>
        <v>3539160000</v>
      </c>
      <c r="H74" s="106">
        <f>SUM(H9:H15,H18:H24,H27:H30,H33,H36:H40,H43:H53,H56:H59,H62:H66,H70:H71)</f>
        <v>680506000</v>
      </c>
      <c r="I74" s="107">
        <f>SUM(I9:I15,I18:I24,I27:I30,I33,I36:I40,I43:I53,I56:I59,I62:I66,I70:I71)</f>
        <v>374436529</v>
      </c>
      <c r="J74" s="106">
        <f>SUM(J9:J15,J18:J24,J27:J30,J33,J36:J40,J43:J53,J56:J59,J62:J66,J70:J71)</f>
        <v>1396745000</v>
      </c>
      <c r="K74" s="107">
        <f>SUM(K9:K15,K18:K24,K27:K30,K33,K36:K40,K43:K53,K56:K59,K62:K66,K70:K71)</f>
        <v>1076065988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2077251000</v>
      </c>
      <c r="Q74" s="107">
        <f>$I74      +$K74      +$M74      +$O74</f>
        <v>1450502517</v>
      </c>
      <c r="R74" s="61">
        <f>IF(($H74      =0),0,((($J74      -$H74      )/$H74      )*100))</f>
        <v>105.25094561987697</v>
      </c>
      <c r="S74" s="62">
        <f>IF(($I74      =0),0,((($K74      -$I74      )/$I74      )*100))</f>
        <v>187.38274838564161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31.21614182948969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21.797602838898037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1731637000</v>
      </c>
      <c r="C87" s="119">
        <f>+C88+C89+C90+C91+C92+C93+C94+C95+C96</f>
        <v>-2929000</v>
      </c>
      <c r="D87" s="119">
        <f>+D88+D89+D90+D91+D92+D93+D94+D95+D96</f>
        <v>0</v>
      </c>
      <c r="E87" s="119">
        <f>+E88+E89+E90+E91+E92+E93+E94+E95+E96</f>
        <v>1728708000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771828000</v>
      </c>
      <c r="I87" s="119">
        <f>+I88+I89+I90+I91+I92+I93+I94+I95+I96</f>
        <v>0</v>
      </c>
      <c r="J87" s="119">
        <f>+J88+J89+J90+J91+J92+J93+J94+J95+J96</f>
        <v>586180000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1358008000</v>
      </c>
      <c r="Q87" s="120">
        <f>+Q88+Q89+Q90+Q91+Q92+Q93+Q94+Q95+Q96</f>
        <v>0</v>
      </c>
      <c r="R87" s="85">
        <f>+R88+R89+R90+R91+R92+R93+R94+R95+R96</f>
        <v>-114.52245883814882</v>
      </c>
      <c r="S87" s="85">
        <f>+S88+S89+S90+S91+S92+S93+S94+S95+S96</f>
        <v>0</v>
      </c>
      <c r="T87" s="86">
        <f>IF(SUM($E88:$E96) =0,0,(P87   /SUM($E88:$E96) )*100)</f>
        <v>78.556239688831198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>
        <v>537079000</v>
      </c>
      <c r="C89" s="93"/>
      <c r="D89" s="93"/>
      <c r="E89" s="93">
        <f>$B89      +$C89      +$D89</f>
        <v>537079000</v>
      </c>
      <c r="F89" s="93">
        <v>0</v>
      </c>
      <c r="G89" s="93">
        <v>0</v>
      </c>
      <c r="H89" s="93">
        <v>139373000</v>
      </c>
      <c r="I89" s="93"/>
      <c r="J89" s="93">
        <v>261693000</v>
      </c>
      <c r="K89" s="93"/>
      <c r="L89" s="93"/>
      <c r="M89" s="93"/>
      <c r="N89" s="93"/>
      <c r="O89" s="93"/>
      <c r="P89" s="93">
        <f>$H89      +$J89      +$L89      +$N89</f>
        <v>401066000</v>
      </c>
      <c r="Q89" s="93">
        <f>$I89      +$K89      +$M89      +$O89</f>
        <v>0</v>
      </c>
      <c r="R89" s="89">
        <f>IF(($H89      =0),0,((($J89      -$H89      )/$H89      )*100))</f>
        <v>87.764488100277674</v>
      </c>
      <c r="S89" s="89">
        <f>IF(($I89      =0),0,((($K89      -$I89      )/$I89      )*100))</f>
        <v>0</v>
      </c>
      <c r="T89" s="89">
        <f>IF(($E89      =0),0,(($P89      /$E89      )*100))</f>
        <v>74.675420189581047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2000000</v>
      </c>
      <c r="C91" s="93"/>
      <c r="D91" s="93"/>
      <c r="E91" s="93">
        <f>$B91      +$C91      +$D91</f>
        <v>2000000</v>
      </c>
      <c r="F91" s="93">
        <v>0</v>
      </c>
      <c r="G91" s="93">
        <v>0</v>
      </c>
      <c r="H91" s="93">
        <v>819000</v>
      </c>
      <c r="I91" s="93"/>
      <c r="J91" s="93">
        <v>909000</v>
      </c>
      <c r="K91" s="93"/>
      <c r="L91" s="93"/>
      <c r="M91" s="93"/>
      <c r="N91" s="93"/>
      <c r="O91" s="93"/>
      <c r="P91" s="93">
        <f>$H91      +$J91      +$L91      +$N91</f>
        <v>1728000</v>
      </c>
      <c r="Q91" s="93">
        <f>$I91      +$K91      +$M91      +$O91</f>
        <v>0</v>
      </c>
      <c r="R91" s="89">
        <f>IF(($H91      =0),0,((($J91      -$H91      )/$H91      )*100))</f>
        <v>10.989010989010989</v>
      </c>
      <c r="S91" s="89">
        <f>IF(($I91      =0),0,((($K91      -$I91      )/$I91      )*100))</f>
        <v>0</v>
      </c>
      <c r="T91" s="89">
        <f>IF(($E91      =0),0,(($P91      /$E91      )*100))</f>
        <v>86.4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>
        <v>330000</v>
      </c>
      <c r="C92" s="93"/>
      <c r="D92" s="93"/>
      <c r="E92" s="93">
        <f>$B92      +$C92      +$D92</f>
        <v>330000</v>
      </c>
      <c r="F92" s="93">
        <v>0</v>
      </c>
      <c r="G92" s="93">
        <v>0</v>
      </c>
      <c r="H92" s="93">
        <v>262000</v>
      </c>
      <c r="I92" s="93"/>
      <c r="J92" s="93">
        <v>16000</v>
      </c>
      <c r="K92" s="93"/>
      <c r="L92" s="93"/>
      <c r="M92" s="93"/>
      <c r="N92" s="93"/>
      <c r="O92" s="93"/>
      <c r="P92" s="93">
        <f>$H92      +$J92      +$L92      +$N92</f>
        <v>278000</v>
      </c>
      <c r="Q92" s="93">
        <f>$I92      +$K92      +$M92      +$O92</f>
        <v>0</v>
      </c>
      <c r="R92" s="89">
        <f>IF(($H92      =0),0,((($J92      -$H92      )/$H92      )*100))</f>
        <v>-93.893129770992374</v>
      </c>
      <c r="S92" s="89">
        <f>IF(($I92      =0),0,((($K92      -$I92      )/$I92      )*100))</f>
        <v>0</v>
      </c>
      <c r="T92" s="89">
        <f>IF(($E92      =0),0,(($P92      /$E92      )*100))</f>
        <v>84.242424242424235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218484000</v>
      </c>
      <c r="C93" s="93">
        <v>-2929000</v>
      </c>
      <c r="D93" s="93"/>
      <c r="E93" s="93">
        <f>$B93      +$C93      +$D93</f>
        <v>215555000</v>
      </c>
      <c r="F93" s="93">
        <v>0</v>
      </c>
      <c r="G93" s="93">
        <v>0</v>
      </c>
      <c r="H93" s="93">
        <v>188161000</v>
      </c>
      <c r="I93" s="93"/>
      <c r="J93" s="93">
        <v>24894000</v>
      </c>
      <c r="K93" s="93"/>
      <c r="L93" s="93"/>
      <c r="M93" s="93"/>
      <c r="N93" s="93"/>
      <c r="O93" s="93"/>
      <c r="P93" s="93">
        <f>$H93      +$J93      +$L93      +$N93</f>
        <v>213055000</v>
      </c>
      <c r="Q93" s="93">
        <f>$I93      +$K93      +$M93      +$O93</f>
        <v>0</v>
      </c>
      <c r="R93" s="89">
        <f>IF(($H93      =0),0,((($J93      -$H93      )/$H93      )*100))</f>
        <v>-86.769840721509766</v>
      </c>
      <c r="S93" s="89">
        <f>IF(($I93      =0),0,((($K93      -$I93      )/$I93      )*100))</f>
        <v>0</v>
      </c>
      <c r="T93" s="89">
        <f>IF(($E93      =0),0,(($P93      /$E93      )*100))</f>
        <v>98.840203196399983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973539000</v>
      </c>
      <c r="C94" s="93"/>
      <c r="D94" s="93"/>
      <c r="E94" s="93">
        <f>$B94      +$C94      +$D94</f>
        <v>973539000</v>
      </c>
      <c r="F94" s="93">
        <v>0</v>
      </c>
      <c r="G94" s="93">
        <v>0</v>
      </c>
      <c r="H94" s="93">
        <v>443213000</v>
      </c>
      <c r="I94" s="93"/>
      <c r="J94" s="93">
        <v>298668000</v>
      </c>
      <c r="K94" s="93"/>
      <c r="L94" s="93"/>
      <c r="M94" s="93"/>
      <c r="N94" s="93"/>
      <c r="O94" s="93"/>
      <c r="P94" s="93">
        <f>$H94      +$J94      +$L94      +$N94</f>
        <v>741881000</v>
      </c>
      <c r="Q94" s="93">
        <f>$I94      +$K94      +$M94      +$O94</f>
        <v>0</v>
      </c>
      <c r="R94" s="89">
        <f>IF(($H94      =0),0,((($J94      -$H94      )/$H94      )*100))</f>
        <v>-32.612987434935349</v>
      </c>
      <c r="S94" s="89">
        <f>IF(($I94      =0),0,((($K94      -$I94      )/$I94      )*100))</f>
        <v>0</v>
      </c>
      <c r="T94" s="89">
        <f>IF(($E94      =0),0,(($P94      /$E94      )*100))</f>
        <v>76.204548559431103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/>
      <c r="D95" s="93"/>
      <c r="E95" s="93">
        <f>$B95      +$C95      +$D95</f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>
        <v>205000</v>
      </c>
      <c r="C96" s="122"/>
      <c r="D96" s="122"/>
      <c r="E96" s="122">
        <f>$B96      +$C96      +$D96</f>
        <v>205000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1731637000</v>
      </c>
      <c r="C114" s="128">
        <f>C97+C87</f>
        <v>-2929000</v>
      </c>
      <c r="D114" s="128">
        <f>D97+D87</f>
        <v>0</v>
      </c>
      <c r="E114" s="128">
        <f>E97+E87</f>
        <v>1728708000</v>
      </c>
      <c r="F114" s="128">
        <f>F97+F87</f>
        <v>0</v>
      </c>
      <c r="G114" s="128">
        <f>G97+G87</f>
        <v>0</v>
      </c>
      <c r="H114" s="128">
        <f>H97+H87</f>
        <v>771828000</v>
      </c>
      <c r="I114" s="128">
        <f>I97+I87</f>
        <v>0</v>
      </c>
      <c r="J114" s="128">
        <f>J97+J87</f>
        <v>586180000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1358008000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0.78556239688831198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1731637000</v>
      </c>
      <c r="C115" s="130">
        <f>C87</f>
        <v>-2929000</v>
      </c>
      <c r="D115" s="130">
        <f>D87</f>
        <v>0</v>
      </c>
      <c r="E115" s="130">
        <f>E87</f>
        <v>1728708000</v>
      </c>
      <c r="F115" s="130">
        <f>F87</f>
        <v>0</v>
      </c>
      <c r="G115" s="130">
        <f>G87</f>
        <v>0</v>
      </c>
      <c r="H115" s="130">
        <f>H87</f>
        <v>771828000</v>
      </c>
      <c r="I115" s="130">
        <f>I87</f>
        <v>0</v>
      </c>
      <c r="J115" s="130">
        <f>J87</f>
        <v>586180000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1358008000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0.78556239688831198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xLxS0feE+qVgHjfSPZa1kCdK1MKvlSIqkplbQCneeNI096iVd44yLx5CeztWHBHPr5xd/qiGUtKmJTQVX2M/yw==" saltValue="aRxlHNakP5eN+dvntn4Beg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82A5-E962-4C48-AD39-8BDD35B613FE}">
  <sheetPr>
    <pageSetUpPr fitToPage="1"/>
  </sheetPr>
  <dimension ref="A1:W127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40000000</v>
      </c>
      <c r="C9" s="93"/>
      <c r="D9" s="93"/>
      <c r="E9" s="93">
        <f>$B9       +$C9       +$D9</f>
        <v>40000000</v>
      </c>
      <c r="F9" s="94">
        <v>40000000</v>
      </c>
      <c r="G9" s="95">
        <v>32000000</v>
      </c>
      <c r="H9" s="94">
        <v>159000</v>
      </c>
      <c r="I9" s="95">
        <v>295964</v>
      </c>
      <c r="J9" s="94">
        <v>134000</v>
      </c>
      <c r="K9" s="95">
        <v>570950</v>
      </c>
      <c r="L9" s="94"/>
      <c r="M9" s="95"/>
      <c r="N9" s="94"/>
      <c r="O9" s="95"/>
      <c r="P9" s="94">
        <f>$H9       +$J9       +$L9       +$N9</f>
        <v>293000</v>
      </c>
      <c r="Q9" s="95">
        <f>$I9       +$K9       +$M9       +$O9</f>
        <v>866914</v>
      </c>
      <c r="R9" s="48">
        <f>IF(($H9       =0),0,((($J9       -$H9       )/$H9       )*100))</f>
        <v>-15.723270440251572</v>
      </c>
      <c r="S9" s="49">
        <f>IF(($I9       =0),0,((($K9       -$I9       )/$I9       )*100))</f>
        <v>92.911975780838205</v>
      </c>
      <c r="T9" s="48">
        <f>IF(($E9       =0),0,(($P9       /$E9       )*100))</f>
        <v>0.73250000000000004</v>
      </c>
      <c r="U9" s="50">
        <f>IF(($E9       =0),0,(($Q9       /$E9       )*100))</f>
        <v>2.1672850000000001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116100000</v>
      </c>
      <c r="C10" s="93"/>
      <c r="D10" s="93"/>
      <c r="E10" s="93">
        <f>$B10      +$C10      +$D10</f>
        <v>116100000</v>
      </c>
      <c r="F10" s="94">
        <v>116100000</v>
      </c>
      <c r="G10" s="95">
        <v>116100000</v>
      </c>
      <c r="H10" s="94">
        <v>29959000</v>
      </c>
      <c r="I10" s="95">
        <v>1278530</v>
      </c>
      <c r="J10" s="94">
        <v>19327000</v>
      </c>
      <c r="K10" s="95">
        <v>39145428</v>
      </c>
      <c r="L10" s="94"/>
      <c r="M10" s="95"/>
      <c r="N10" s="94"/>
      <c r="O10" s="95"/>
      <c r="P10" s="94">
        <f>$H10      +$J10      +$L10      +$N10</f>
        <v>49286000</v>
      </c>
      <c r="Q10" s="95">
        <f>$I10      +$K10      +$M10      +$O10</f>
        <v>40423958</v>
      </c>
      <c r="R10" s="48">
        <f>IF(($H10      =0),0,((($J10      -$H10      )/$H10      )*100))</f>
        <v>-35.488500951300111</v>
      </c>
      <c r="S10" s="49">
        <f>IF(($I10      =0),0,((($K10      -$I10      )/$I10      )*100))</f>
        <v>2961.7527942246174</v>
      </c>
      <c r="T10" s="48">
        <f>IF(($E10      =0),0,(($P10      /$E10      )*100))</f>
        <v>42.45133505598622</v>
      </c>
      <c r="U10" s="50">
        <f>IF(($E10      =0),0,(($Q10      /$E10      )*100))</f>
        <v>34.818223944875108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29500000</v>
      </c>
      <c r="C11" s="93"/>
      <c r="D11" s="93"/>
      <c r="E11" s="93">
        <f>$B11      +$C11      +$D11</f>
        <v>29500000</v>
      </c>
      <c r="F11" s="94">
        <v>29500000</v>
      </c>
      <c r="G11" s="95">
        <v>17300000</v>
      </c>
      <c r="H11" s="94">
        <v>8596000</v>
      </c>
      <c r="I11" s="95">
        <v>12463275</v>
      </c>
      <c r="J11" s="94">
        <v>7678000</v>
      </c>
      <c r="K11" s="95">
        <v>3909014</v>
      </c>
      <c r="L11" s="94"/>
      <c r="M11" s="95"/>
      <c r="N11" s="94"/>
      <c r="O11" s="95"/>
      <c r="P11" s="94">
        <f>$H11      +$J11      +$L11      +$N11</f>
        <v>16274000</v>
      </c>
      <c r="Q11" s="95">
        <f>$I11      +$K11      +$M11      +$O11</f>
        <v>16372289</v>
      </c>
      <c r="R11" s="48">
        <f>IF(($H11      =0),0,((($J11      -$H11      )/$H11      )*100))</f>
        <v>-10.679385760818985</v>
      </c>
      <c r="S11" s="49">
        <f>IF(($I11      =0),0,((($K11      -$I11      )/$I11      )*100))</f>
        <v>-68.635739803542805</v>
      </c>
      <c r="T11" s="48">
        <f>IF(($E11      =0),0,(($P11      /$E11      )*100))</f>
        <v>55.166101694915262</v>
      </c>
      <c r="U11" s="50">
        <f>IF(($E11      =0),0,(($Q11      /$E11      )*100))</f>
        <v>55.499284745762708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234635000</v>
      </c>
      <c r="C13" s="93"/>
      <c r="D13" s="93"/>
      <c r="E13" s="93">
        <f>$B13      +$C13      +$D13</f>
        <v>234635000</v>
      </c>
      <c r="F13" s="94">
        <v>234635000</v>
      </c>
      <c r="G13" s="95">
        <v>177024000</v>
      </c>
      <c r="H13" s="94">
        <v>21436000</v>
      </c>
      <c r="I13" s="95">
        <v>11516868</v>
      </c>
      <c r="J13" s="94">
        <v>20516000</v>
      </c>
      <c r="K13" s="95">
        <v>29253428</v>
      </c>
      <c r="L13" s="94"/>
      <c r="M13" s="95"/>
      <c r="N13" s="94"/>
      <c r="O13" s="95"/>
      <c r="P13" s="94">
        <f>$H13      +$J13      +$L13      +$N13</f>
        <v>41952000</v>
      </c>
      <c r="Q13" s="95">
        <f>$I13      +$K13      +$M13      +$O13</f>
        <v>40770296</v>
      </c>
      <c r="R13" s="48">
        <f>IF(($H13      =0),0,((($J13      -$H13      )/$H13      )*100))</f>
        <v>-4.2918454935622314</v>
      </c>
      <c r="S13" s="49">
        <f>IF(($I13      =0),0,((($K13      -$I13      )/$I13      )*100))</f>
        <v>154.00506457137479</v>
      </c>
      <c r="T13" s="48">
        <f>IF(($E13      =0),0,(($P13      /$E13      )*100))</f>
        <v>17.879685468919813</v>
      </c>
      <c r="U13" s="50">
        <f>IF(($E13      =0),0,(($Q13      /$E13      )*100))</f>
        <v>17.376050461354868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>
        <v>40000000</v>
      </c>
      <c r="C14" s="93"/>
      <c r="D14" s="93"/>
      <c r="E14" s="93">
        <f>$B14      +$C14      +$D14</f>
        <v>40000000</v>
      </c>
      <c r="F14" s="94">
        <v>40000000</v>
      </c>
      <c r="G14" s="95">
        <v>32000000</v>
      </c>
      <c r="H14" s="94">
        <v>159000</v>
      </c>
      <c r="I14" s="95"/>
      <c r="J14" s="94">
        <v>134000</v>
      </c>
      <c r="K14" s="95"/>
      <c r="L14" s="94"/>
      <c r="M14" s="95"/>
      <c r="N14" s="94"/>
      <c r="O14" s="95"/>
      <c r="P14" s="94">
        <f>$H14      +$J14      +$L14      +$N14</f>
        <v>293000</v>
      </c>
      <c r="Q14" s="95">
        <f>$I14      +$K14      +$M14      +$O14</f>
        <v>0</v>
      </c>
      <c r="R14" s="48">
        <f>IF(($H14      =0),0,((($J14      -$H14      )/$H14      )*100))</f>
        <v>-15.723270440251572</v>
      </c>
      <c r="S14" s="49">
        <f>IF(($I14      =0),0,((($K14      -$I14      )/$I14      )*100))</f>
        <v>0</v>
      </c>
      <c r="T14" s="48">
        <f>IF(($E14      =0),0,(($P14      /$E14      )*100))</f>
        <v>0.73250000000000004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460235000</v>
      </c>
      <c r="C16" s="96">
        <f>SUM(C9:C15)</f>
        <v>0</v>
      </c>
      <c r="D16" s="96"/>
      <c r="E16" s="96">
        <f>$B16      +$C16      +$D16</f>
        <v>460235000</v>
      </c>
      <c r="F16" s="97">
        <f>SUM(F9:F15)</f>
        <v>460235000</v>
      </c>
      <c r="G16" s="98">
        <f>SUM(G9:G15)</f>
        <v>374424000</v>
      </c>
      <c r="H16" s="97">
        <f>SUM(H9:H15)</f>
        <v>60309000</v>
      </c>
      <c r="I16" s="98">
        <f>SUM(I9:I15)</f>
        <v>25554637</v>
      </c>
      <c r="J16" s="97">
        <f>SUM(J9:J15)</f>
        <v>47789000</v>
      </c>
      <c r="K16" s="98">
        <f>SUM(K9:K15)</f>
        <v>72878820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108098000</v>
      </c>
      <c r="Q16" s="98">
        <f>$I16      +$K16      +$M16      +$O16</f>
        <v>98433457</v>
      </c>
      <c r="R16" s="52">
        <f>IF(($H16      =0),0,((($J16      -$H16      )/$H16      )*100))</f>
        <v>-20.759753933907046</v>
      </c>
      <c r="S16" s="53">
        <f>IF(($I16      =0),0,((($K16      -$I16      )/$I16      )*100))</f>
        <v>185.18824196172304</v>
      </c>
      <c r="T16" s="52">
        <f>IF((SUM($E9:$E13))=0,0,(P16/(SUM($E9:$E13))*100))</f>
        <v>25.723226290051993</v>
      </c>
      <c r="U16" s="54">
        <f>IF((SUM($E9:$E13))=0,0,(Q16/(SUM($E9:$E13))*100))</f>
        <v>23.423431413375852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237716000</v>
      </c>
      <c r="C18" s="93">
        <v>1462000</v>
      </c>
      <c r="D18" s="93"/>
      <c r="E18" s="93">
        <f>$B18      +$C18      +$D18</f>
        <v>239178000</v>
      </c>
      <c r="F18" s="94">
        <v>237716000</v>
      </c>
      <c r="G18" s="95">
        <v>172929000</v>
      </c>
      <c r="H18" s="94">
        <v>75480000</v>
      </c>
      <c r="I18" s="95">
        <v>60289315</v>
      </c>
      <c r="J18" s="94">
        <v>46470000</v>
      </c>
      <c r="K18" s="95">
        <v>9635353</v>
      </c>
      <c r="L18" s="94"/>
      <c r="M18" s="95"/>
      <c r="N18" s="94"/>
      <c r="O18" s="95"/>
      <c r="P18" s="94">
        <f>$H18      +$J18      +$L18      +$N18</f>
        <v>121950000</v>
      </c>
      <c r="Q18" s="95">
        <f>$I18      +$K18      +$M18      +$O18</f>
        <v>69924668</v>
      </c>
      <c r="R18" s="48">
        <f>IF(($H18      =0),0,((($J18      -$H18      )/$H18      )*100))</f>
        <v>-38.434022257551668</v>
      </c>
      <c r="S18" s="49">
        <f>IF(($I18      =0),0,((($K18      -$I18      )/$I18      )*100))</f>
        <v>-84.018141523087465</v>
      </c>
      <c r="T18" s="48">
        <f>IF(($E18      =0),0,(($P18      /$E18      )*100))</f>
        <v>50.987130923412693</v>
      </c>
      <c r="U18" s="50">
        <f>IF(($E18      =0),0,(($Q18      /$E18      )*100))</f>
        <v>29.235409611251871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31346000</v>
      </c>
      <c r="C20" s="93"/>
      <c r="D20" s="93"/>
      <c r="E20" s="93">
        <f>$B20      +$C20      +$D20</f>
        <v>31346000</v>
      </c>
      <c r="F20" s="94">
        <v>31346000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>
        <v>93531000</v>
      </c>
      <c r="D21" s="93"/>
      <c r="E21" s="93">
        <f>$B21      +$C21      +$D21</f>
        <v>93531000</v>
      </c>
      <c r="F21" s="94">
        <v>93531000</v>
      </c>
      <c r="G21" s="95">
        <v>93531000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>
        <v>90263000</v>
      </c>
      <c r="C22" s="93"/>
      <c r="D22" s="93"/>
      <c r="E22" s="93">
        <f>$B22      +$C22      +$D22</f>
        <v>90263000</v>
      </c>
      <c r="F22" s="94">
        <v>90263000</v>
      </c>
      <c r="G22" s="95">
        <v>21524000</v>
      </c>
      <c r="H22" s="94">
        <v>2562000</v>
      </c>
      <c r="I22" s="95">
        <v>33840027</v>
      </c>
      <c r="J22" s="94">
        <v>11060000</v>
      </c>
      <c r="K22" s="95">
        <v>29373241</v>
      </c>
      <c r="L22" s="94"/>
      <c r="M22" s="95"/>
      <c r="N22" s="94"/>
      <c r="O22" s="95"/>
      <c r="P22" s="94">
        <f>$H22      +$J22      +$L22      +$N22</f>
        <v>13622000</v>
      </c>
      <c r="Q22" s="95">
        <f>$I22      +$K22      +$M22      +$O22</f>
        <v>63213268</v>
      </c>
      <c r="R22" s="48">
        <f>IF(($H22      =0),0,((($J22      -$H22      )/$H22      )*100))</f>
        <v>331.69398907103823</v>
      </c>
      <c r="S22" s="49">
        <f>IF(($I22      =0),0,((($K22      -$I22      )/$I22      )*100))</f>
        <v>-13.199711690537363</v>
      </c>
      <c r="T22" s="48">
        <f>IF(($E22      =0),0,(($P22      /$E22      )*100))</f>
        <v>15.091454970475167</v>
      </c>
      <c r="U22" s="50">
        <f>IF(($E22      =0),0,(($Q22      /$E22      )*100))</f>
        <v>70.032314458859119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359325000</v>
      </c>
      <c r="C25" s="96">
        <f>SUM(C18:C24)</f>
        <v>94993000</v>
      </c>
      <c r="D25" s="96"/>
      <c r="E25" s="96">
        <f>$B25      +$C25      +$D25</f>
        <v>454318000</v>
      </c>
      <c r="F25" s="97">
        <f>SUM(F18:F24)</f>
        <v>452856000</v>
      </c>
      <c r="G25" s="98">
        <f>SUM(G18:G24)</f>
        <v>287984000</v>
      </c>
      <c r="H25" s="97">
        <f>SUM(H18:H24)</f>
        <v>78042000</v>
      </c>
      <c r="I25" s="98">
        <f>SUM(I18:I24)</f>
        <v>94129342</v>
      </c>
      <c r="J25" s="97">
        <f>SUM(J18:J24)</f>
        <v>57530000</v>
      </c>
      <c r="K25" s="98">
        <f>SUM(K18:K24)</f>
        <v>39008594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135572000</v>
      </c>
      <c r="Q25" s="98">
        <f>$I25      +$K25      +$M25      +$O25</f>
        <v>133137936</v>
      </c>
      <c r="R25" s="52">
        <f>IF(($H25      =0),0,((($J25      -$H25      )/$H25      )*100))</f>
        <v>-26.283283360241921</v>
      </c>
      <c r="S25" s="53">
        <f>IF(($I25      =0),0,((($K25      -$I25      )/$I25      )*100))</f>
        <v>-58.558518341709011</v>
      </c>
      <c r="T25" s="52">
        <f>IF(($E25-$E20-$E24)   =0,0,($P25   /($E25-$E20-$E24)   )*100)</f>
        <v>32.052239864577324</v>
      </c>
      <c r="U25" s="54">
        <f>IF(($E25-$E20-$E24)   =0,0,($Q25   /($E25-$E20-$E24)   )*100)</f>
        <v>31.476772930595882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971411000</v>
      </c>
      <c r="C29" s="93"/>
      <c r="D29" s="93"/>
      <c r="E29" s="93">
        <f>$B29      +$C29      +$D29</f>
        <v>971411000</v>
      </c>
      <c r="F29" s="94">
        <v>971411000</v>
      </c>
      <c r="G29" s="95">
        <v>177000000</v>
      </c>
      <c r="H29" s="94">
        <v>112531000</v>
      </c>
      <c r="I29" s="95">
        <v>96255969</v>
      </c>
      <c r="J29" s="94">
        <v>64469000</v>
      </c>
      <c r="K29" s="95">
        <v>55409229</v>
      </c>
      <c r="L29" s="94"/>
      <c r="M29" s="95"/>
      <c r="N29" s="94"/>
      <c r="O29" s="95"/>
      <c r="P29" s="94">
        <f>$H29      +$J29      +$L29      +$N29</f>
        <v>177000000</v>
      </c>
      <c r="Q29" s="95">
        <f>$I29      +$K29      +$M29      +$O29</f>
        <v>151665198</v>
      </c>
      <c r="R29" s="48">
        <f>IF(($H29      =0),0,((($J29      -$H29      )/$H29      )*100))</f>
        <v>-42.710008797575775</v>
      </c>
      <c r="S29" s="49">
        <f>IF(($I29      =0),0,((($K29      -$I29      )/$I29      )*100))</f>
        <v>-42.435539763772987</v>
      </c>
      <c r="T29" s="48">
        <f>IF(($E29      =0),0,(($P29      /$E29      )*100))</f>
        <v>18.220917819542912</v>
      </c>
      <c r="U29" s="50">
        <f>IF(($E29      =0),0,(($Q29      /$E29      )*100))</f>
        <v>15.612876321145222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27137000</v>
      </c>
      <c r="C30" s="93"/>
      <c r="D30" s="93"/>
      <c r="E30" s="93">
        <f>$B30      +$C30      +$D30</f>
        <v>27137000</v>
      </c>
      <c r="F30" s="94">
        <v>27137000</v>
      </c>
      <c r="G30" s="95">
        <v>18996000</v>
      </c>
      <c r="H30" s="94">
        <v>3598000</v>
      </c>
      <c r="I30" s="95">
        <v>-10841409</v>
      </c>
      <c r="J30" s="94">
        <v>5971000</v>
      </c>
      <c r="K30" s="95">
        <v>16410846</v>
      </c>
      <c r="L30" s="94"/>
      <c r="M30" s="95"/>
      <c r="N30" s="94"/>
      <c r="O30" s="95"/>
      <c r="P30" s="94">
        <f>$H30      +$J30      +$L30      +$N30</f>
        <v>9569000</v>
      </c>
      <c r="Q30" s="95">
        <f>$I30      +$K30      +$M30      +$O30</f>
        <v>5569437</v>
      </c>
      <c r="R30" s="48">
        <f>IF(($H30      =0),0,((($J30      -$H30      )/$H30      )*100))</f>
        <v>65.953307392996109</v>
      </c>
      <c r="S30" s="49">
        <f>IF(($I30      =0),0,((($K30      -$I30      )/$I30      )*100))</f>
        <v>-251.37189271246939</v>
      </c>
      <c r="T30" s="48">
        <f>IF(($E30      =0),0,(($P30      /$E30      )*100))</f>
        <v>35.261819655820467</v>
      </c>
      <c r="U30" s="50">
        <f>IF(($E30      =0),0,(($Q30      /$E30      )*100))</f>
        <v>20.523407156281092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998548000</v>
      </c>
      <c r="C31" s="96">
        <f>SUM(C27:C30)</f>
        <v>0</v>
      </c>
      <c r="D31" s="96"/>
      <c r="E31" s="96">
        <f>$B31      +$C31      +$D31</f>
        <v>998548000</v>
      </c>
      <c r="F31" s="97">
        <f>SUM(F27:F30)</f>
        <v>998548000</v>
      </c>
      <c r="G31" s="98">
        <f>SUM(G27:G30)</f>
        <v>195996000</v>
      </c>
      <c r="H31" s="97">
        <f>SUM(H27:H30)</f>
        <v>116129000</v>
      </c>
      <c r="I31" s="98">
        <f>SUM(I27:I30)</f>
        <v>85414560</v>
      </c>
      <c r="J31" s="97">
        <f>SUM(J27:J30)</f>
        <v>70440000</v>
      </c>
      <c r="K31" s="98">
        <f>SUM(K27:K30)</f>
        <v>71820075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186569000</v>
      </c>
      <c r="Q31" s="98">
        <f>$I31      +$K31      +$M31      +$O31</f>
        <v>157234635</v>
      </c>
      <c r="R31" s="52">
        <f>IF(($H31      =0),0,((($J31      -$H31      )/$H31      )*100))</f>
        <v>-39.343316484254579</v>
      </c>
      <c r="S31" s="53">
        <f>IF(($I31      =0),0,((($K31      -$I31      )/$I31      )*100))</f>
        <v>-15.91588717427099</v>
      </c>
      <c r="T31" s="52">
        <f>IF($E31   =0,0,($P31   /$E31   )*100)</f>
        <v>18.68402921041352</v>
      </c>
      <c r="U31" s="54">
        <f>IF($E31   =0,0,($Q31   /$E31   )*100)</f>
        <v>15.74632716704655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139141000</v>
      </c>
      <c r="C33" s="93"/>
      <c r="D33" s="93"/>
      <c r="E33" s="93">
        <f>$B33      +$C33      +$D33</f>
        <v>139141000</v>
      </c>
      <c r="F33" s="94">
        <v>139141000</v>
      </c>
      <c r="G33" s="95">
        <v>97387000</v>
      </c>
      <c r="H33" s="94">
        <v>31835000</v>
      </c>
      <c r="I33" s="95">
        <v>-4479571</v>
      </c>
      <c r="J33" s="94">
        <v>36397000</v>
      </c>
      <c r="K33" s="95">
        <v>75103322</v>
      </c>
      <c r="L33" s="94"/>
      <c r="M33" s="95"/>
      <c r="N33" s="94"/>
      <c r="O33" s="95"/>
      <c r="P33" s="94">
        <f>$H33      +$J33      +$L33      +$N33</f>
        <v>68232000</v>
      </c>
      <c r="Q33" s="95">
        <f>$I33      +$K33      +$M33      +$O33</f>
        <v>70623751</v>
      </c>
      <c r="R33" s="48">
        <f>IF(($H33      =0),0,((($J33      -$H33      )/$H33      )*100))</f>
        <v>14.330139783257421</v>
      </c>
      <c r="S33" s="49">
        <f>IF(($I33      =0),0,((($K33      -$I33      )/$I33      )*100))</f>
        <v>-1776.5739844284194</v>
      </c>
      <c r="T33" s="48">
        <f>IF(($E33      =0),0,(($P33      /$E33      )*100))</f>
        <v>49.038026174887342</v>
      </c>
      <c r="U33" s="50">
        <f>IF(($E33      =0),0,(($Q33      /$E33      )*100))</f>
        <v>50.756966674093185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139141000</v>
      </c>
      <c r="C34" s="96">
        <f>C33</f>
        <v>0</v>
      </c>
      <c r="D34" s="96"/>
      <c r="E34" s="96">
        <f>$B34      +$C34      +$D34</f>
        <v>139141000</v>
      </c>
      <c r="F34" s="97">
        <f>F33</f>
        <v>139141000</v>
      </c>
      <c r="G34" s="98">
        <f>G33</f>
        <v>97387000</v>
      </c>
      <c r="H34" s="97">
        <f>H33</f>
        <v>31835000</v>
      </c>
      <c r="I34" s="98">
        <f>I33</f>
        <v>-4479571</v>
      </c>
      <c r="J34" s="97">
        <f>J33</f>
        <v>36397000</v>
      </c>
      <c r="K34" s="98">
        <f>K33</f>
        <v>75103322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68232000</v>
      </c>
      <c r="Q34" s="98">
        <f>$I34      +$K34      +$M34      +$O34</f>
        <v>70623751</v>
      </c>
      <c r="R34" s="52">
        <f>IF(($H34      =0),0,((($J34      -$H34      )/$H34      )*100))</f>
        <v>14.330139783257421</v>
      </c>
      <c r="S34" s="53">
        <f>IF(($I34      =0),0,((($K34      -$I34      )/$I34      )*100))</f>
        <v>-1776.5739844284194</v>
      </c>
      <c r="T34" s="52">
        <f>IF($E34   =0,0,($P34   /$E34   )*100)</f>
        <v>49.038026174887342</v>
      </c>
      <c r="U34" s="54">
        <f>IF($E34   =0,0,($Q34   /$E34   )*100)</f>
        <v>50.756966674093185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359739000</v>
      </c>
      <c r="C36" s="93"/>
      <c r="D36" s="93"/>
      <c r="E36" s="93">
        <f>$B36      +$C36      +$D36</f>
        <v>359739000</v>
      </c>
      <c r="F36" s="94">
        <v>333987000</v>
      </c>
      <c r="G36" s="95">
        <v>226701000</v>
      </c>
      <c r="H36" s="94">
        <v>48166000</v>
      </c>
      <c r="I36" s="95">
        <v>46546883</v>
      </c>
      <c r="J36" s="94">
        <v>60836000</v>
      </c>
      <c r="K36" s="95">
        <v>87295275</v>
      </c>
      <c r="L36" s="94"/>
      <c r="M36" s="95"/>
      <c r="N36" s="94"/>
      <c r="O36" s="95"/>
      <c r="P36" s="94">
        <f>$H36      +$J36      +$L36      +$N36</f>
        <v>109002000</v>
      </c>
      <c r="Q36" s="95">
        <f>$I36      +$K36      +$M36      +$O36</f>
        <v>133842158</v>
      </c>
      <c r="R36" s="48">
        <f>IF(($H36      =0),0,((($J36      -$H36      )/$H36      )*100))</f>
        <v>26.304862351036</v>
      </c>
      <c r="S36" s="49">
        <f>IF(($I36      =0),0,((($K36      -$I36      )/$I36      )*100))</f>
        <v>87.542686800317</v>
      </c>
      <c r="T36" s="48">
        <f>IF(($E36      =0),0,(($P36      /$E36      )*100))</f>
        <v>30.300301051595742</v>
      </c>
      <c r="U36" s="50">
        <f>IF(($E36      =0),0,(($Q36      /$E36      )*100))</f>
        <v>37.205351101771008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418341000</v>
      </c>
      <c r="C37" s="93"/>
      <c r="D37" s="93"/>
      <c r="E37" s="93">
        <f>$B37      +$C37      +$D37</f>
        <v>418341000</v>
      </c>
      <c r="F37" s="94">
        <v>418341000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36000000</v>
      </c>
      <c r="C39" s="93"/>
      <c r="D39" s="93"/>
      <c r="E39" s="93">
        <f>$B39      +$C39      +$D39</f>
        <v>36000000</v>
      </c>
      <c r="F39" s="94">
        <v>36000000</v>
      </c>
      <c r="G39" s="95">
        <v>23900000</v>
      </c>
      <c r="H39" s="94">
        <v>57000</v>
      </c>
      <c r="I39" s="95">
        <v>96622</v>
      </c>
      <c r="J39" s="94">
        <v>9200000</v>
      </c>
      <c r="K39" s="95">
        <v>6717036</v>
      </c>
      <c r="L39" s="94"/>
      <c r="M39" s="95"/>
      <c r="N39" s="94"/>
      <c r="O39" s="95"/>
      <c r="P39" s="94">
        <f>$H39      +$J39      +$L39      +$N39</f>
        <v>9257000</v>
      </c>
      <c r="Q39" s="95">
        <f>$I39      +$K39      +$M39      +$O39</f>
        <v>6813658</v>
      </c>
      <c r="R39" s="48">
        <f>IF(($H39      =0),0,((($J39      -$H39      )/$H39      )*100))</f>
        <v>16040.350877192983</v>
      </c>
      <c r="S39" s="49">
        <f>IF(($I39      =0),0,((($K39      -$I39      )/$I39      )*100))</f>
        <v>6851.870174494421</v>
      </c>
      <c r="T39" s="48">
        <f>IF(($E39      =0),0,(($P39      /$E39      )*100))</f>
        <v>25.713888888888885</v>
      </c>
      <c r="U39" s="50">
        <f>IF(($E39      =0),0,(($Q39      /$E39      )*100))</f>
        <v>18.926827777777778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814080000</v>
      </c>
      <c r="C41" s="96">
        <f>SUM(C36:C40)</f>
        <v>0</v>
      </c>
      <c r="D41" s="96"/>
      <c r="E41" s="96">
        <f>$B41      +$C41      +$D41</f>
        <v>814080000</v>
      </c>
      <c r="F41" s="97">
        <f>SUM(F36:F40)</f>
        <v>788328000</v>
      </c>
      <c r="G41" s="98">
        <f>SUM(G36:G40)</f>
        <v>250601000</v>
      </c>
      <c r="H41" s="97">
        <f>SUM(H36:H40)</f>
        <v>48223000</v>
      </c>
      <c r="I41" s="98">
        <f>SUM(I36:I40)</f>
        <v>46643505</v>
      </c>
      <c r="J41" s="97">
        <f>SUM(J36:J40)</f>
        <v>70036000</v>
      </c>
      <c r="K41" s="98">
        <f>SUM(K36:K40)</f>
        <v>94012311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118259000</v>
      </c>
      <c r="Q41" s="98">
        <f>$I41      +$K41      +$M41      +$O41</f>
        <v>140655816</v>
      </c>
      <c r="R41" s="52">
        <f>IF(($H41      =0),0,((($J41      -$H41      )/$H41      )*100))</f>
        <v>45.233602223005619</v>
      </c>
      <c r="S41" s="53">
        <f>IF(($I41      =0),0,((($K41      -$I41      )/$I41      )*100))</f>
        <v>101.55498820253752</v>
      </c>
      <c r="T41" s="52">
        <f>IF((+$E36+$E39) =0,0,(P41   /(+$E36+$E39) )*100)</f>
        <v>29.883079504420845</v>
      </c>
      <c r="U41" s="54">
        <f>IF((+$E36+$E39) =0,0,(Q41   /(+$E36+$E39) )*100)</f>
        <v>35.542571240135544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428744000</v>
      </c>
      <c r="C44" s="93"/>
      <c r="D44" s="93"/>
      <c r="E44" s="93">
        <f>$B44      +$C44      +$D44</f>
        <v>428744000</v>
      </c>
      <c r="F44" s="94">
        <v>428744000</v>
      </c>
      <c r="G44" s="95">
        <v>365000000</v>
      </c>
      <c r="H44" s="94">
        <v>119561000</v>
      </c>
      <c r="I44" s="95">
        <v>111682469</v>
      </c>
      <c r="J44" s="94">
        <v>115209000</v>
      </c>
      <c r="K44" s="95">
        <v>150095886</v>
      </c>
      <c r="L44" s="94"/>
      <c r="M44" s="95"/>
      <c r="N44" s="94"/>
      <c r="O44" s="95"/>
      <c r="P44" s="94">
        <f>$H44      +$J44      +$L44      +$N44</f>
        <v>234770000</v>
      </c>
      <c r="Q44" s="95">
        <f>$I44      +$K44      +$M44      +$O44</f>
        <v>261778355</v>
      </c>
      <c r="R44" s="48">
        <f>IF(($H44      =0),0,((($J44      -$H44      )/$H44      )*100))</f>
        <v>-3.6399829375799801</v>
      </c>
      <c r="S44" s="49">
        <f>IF(($I44      =0),0,((($K44      -$I44      )/$I44      )*100))</f>
        <v>34.395207541480836</v>
      </c>
      <c r="T44" s="48">
        <f>IF(($E44      =0),0,(($P44      /$E44      )*100))</f>
        <v>54.757617599313349</v>
      </c>
      <c r="U44" s="50">
        <f>IF(($E44      =0),0,(($Q44      /$E44      )*100))</f>
        <v>61.057030535704293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/>
      <c r="C45" s="93"/>
      <c r="D45" s="93"/>
      <c r="E45" s="93">
        <f>$B45      +$C45      +$D45</f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1070000000</v>
      </c>
      <c r="C52" s="93"/>
      <c r="D52" s="93"/>
      <c r="E52" s="93">
        <f>$B52      +$C52      +$D52</f>
        <v>1070000000</v>
      </c>
      <c r="F52" s="94">
        <v>1070000000</v>
      </c>
      <c r="G52" s="95">
        <v>635600000</v>
      </c>
      <c r="H52" s="94">
        <v>276136000</v>
      </c>
      <c r="I52" s="95">
        <v>-133089287</v>
      </c>
      <c r="J52" s="94">
        <v>242766000</v>
      </c>
      <c r="K52" s="95">
        <v>604496152</v>
      </c>
      <c r="L52" s="94"/>
      <c r="M52" s="95"/>
      <c r="N52" s="94"/>
      <c r="O52" s="95"/>
      <c r="P52" s="94">
        <f>$H52      +$J52      +$L52      +$N52</f>
        <v>518902000</v>
      </c>
      <c r="Q52" s="95">
        <f>$I52      +$K52      +$M52      +$O52</f>
        <v>471406865</v>
      </c>
      <c r="R52" s="48">
        <f>IF(($H52      =0),0,((($J52      -$H52      )/$H52      )*100))</f>
        <v>-12.084624967407365</v>
      </c>
      <c r="S52" s="49">
        <f>IF(($I52      =0),0,((($K52      -$I52      )/$I52      )*100))</f>
        <v>-554.20346417514429</v>
      </c>
      <c r="T52" s="48">
        <f>IF(($E52      =0),0,(($P52      /$E52      )*100))</f>
        <v>48.495514018691587</v>
      </c>
      <c r="U52" s="50">
        <f>IF(($E52      =0),0,(($Q52      /$E52      )*100))</f>
        <v>44.056716355140182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200000000</v>
      </c>
      <c r="C53" s="93"/>
      <c r="D53" s="93"/>
      <c r="E53" s="93">
        <f>$B53      +$C53      +$D53</f>
        <v>200000000</v>
      </c>
      <c r="F53" s="94">
        <v>200000000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1698744000</v>
      </c>
      <c r="C54" s="96">
        <f>SUM(C43:C53)</f>
        <v>0</v>
      </c>
      <c r="D54" s="96"/>
      <c r="E54" s="96">
        <f>$B54      +$C54      +$D54</f>
        <v>1698744000</v>
      </c>
      <c r="F54" s="97">
        <f>SUM(F43:F53)</f>
        <v>1698744000</v>
      </c>
      <c r="G54" s="98">
        <f>SUM(G43:G53)</f>
        <v>1000600000</v>
      </c>
      <c r="H54" s="97">
        <f>SUM(H43:H53)</f>
        <v>395697000</v>
      </c>
      <c r="I54" s="98">
        <f>SUM(I43:I53)</f>
        <v>-21406818</v>
      </c>
      <c r="J54" s="97">
        <f>SUM(J43:J53)</f>
        <v>357975000</v>
      </c>
      <c r="K54" s="98">
        <f>SUM(K43:K53)</f>
        <v>754592038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753672000</v>
      </c>
      <c r="Q54" s="98">
        <f>$I54      +$K54      +$M54      +$O54</f>
        <v>733185220</v>
      </c>
      <c r="R54" s="52">
        <f>IF(($H54      =0),0,((($J54      -$H54      )/$H54      )*100))</f>
        <v>-9.5330518047900288</v>
      </c>
      <c r="S54" s="53">
        <f>IF(($I54      =0),0,((($K54      -$I54      )/$I54      )*100))</f>
        <v>-3625.0079577450515</v>
      </c>
      <c r="T54" s="52">
        <f>IF((+$E44+$E46+$E48+$E49+$E52) =0,0,(P54   /(+$E44+$E46+$E48+$E49+$E52) )*100)</f>
        <v>50.286906903380434</v>
      </c>
      <c r="U54" s="54">
        <f>IF((+$E44+$E46+$E48+$E49+$E52) =0,0,(Q54   /(+$E44+$E46+$E48+$E49+$E52) )*100)</f>
        <v>48.9199769940697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>
        <v>785485000</v>
      </c>
      <c r="C66" s="93"/>
      <c r="D66" s="93"/>
      <c r="E66" s="93">
        <f>$B66      +$C66      +$D66</f>
        <v>785485000</v>
      </c>
      <c r="F66" s="94">
        <v>785485000</v>
      </c>
      <c r="G66" s="95">
        <v>520219000</v>
      </c>
      <c r="H66" s="94">
        <v>114566000</v>
      </c>
      <c r="I66" s="95">
        <v>92477000</v>
      </c>
      <c r="J66" s="94">
        <v>250294000</v>
      </c>
      <c r="K66" s="95">
        <v>141887000</v>
      </c>
      <c r="L66" s="94"/>
      <c r="M66" s="95"/>
      <c r="N66" s="94"/>
      <c r="O66" s="95"/>
      <c r="P66" s="94">
        <f>$H66      +$J66      +$L66      +$N66</f>
        <v>364860000</v>
      </c>
      <c r="Q66" s="95">
        <f>$I66      +$K66      +$M66      +$O66</f>
        <v>234364000</v>
      </c>
      <c r="R66" s="48">
        <f>IF(($H66      =0),0,((($J66      -$H66      )/$H66      )*100))</f>
        <v>118.47144877188695</v>
      </c>
      <c r="S66" s="49">
        <f>IF(($I66      =0),0,((($K66      -$I66      )/$I66      )*100))</f>
        <v>53.429501389534693</v>
      </c>
      <c r="T66" s="48">
        <f>IF(($E66      =0),0,(($P66      /$E66      )*100))</f>
        <v>46.450282309655819</v>
      </c>
      <c r="U66" s="50">
        <f>IF(($E66      =0),0,(($Q66      /$E66      )*100))</f>
        <v>29.836852390561248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785485000</v>
      </c>
      <c r="C67" s="96">
        <f>SUM(C62:C66)</f>
        <v>0</v>
      </c>
      <c r="D67" s="96"/>
      <c r="E67" s="96">
        <f>$B67      +$C67      +$D67</f>
        <v>785485000</v>
      </c>
      <c r="F67" s="97">
        <f>SUM(F62:F66)</f>
        <v>785485000</v>
      </c>
      <c r="G67" s="98">
        <f>SUM(G62:G66)</f>
        <v>520219000</v>
      </c>
      <c r="H67" s="97">
        <f>SUM(H62:H66)</f>
        <v>114566000</v>
      </c>
      <c r="I67" s="98">
        <f>SUM(I62:I66)</f>
        <v>92477000</v>
      </c>
      <c r="J67" s="97">
        <f>SUM(J62:J66)</f>
        <v>250294000</v>
      </c>
      <c r="K67" s="98">
        <f>SUM(K62:K66)</f>
        <v>141887000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364860000</v>
      </c>
      <c r="Q67" s="98">
        <f>$I67      +$K67      +$M67      +$O67</f>
        <v>234364000</v>
      </c>
      <c r="R67" s="52">
        <f>IF(($H67      =0),0,((($J67      -$H67      )/$H67      )*100))</f>
        <v>118.47144877188695</v>
      </c>
      <c r="S67" s="53">
        <f>IF(($I67      =0),0,((($K67      -$I67      )/$I67      )*100))</f>
        <v>53.429501389534693</v>
      </c>
      <c r="T67" s="52">
        <f>IF((+$E62+$E64+$E65++$E66) =0,0,(P67   /(+$E62+$E64+$E65+$E66) )*100)</f>
        <v>46.450282309655819</v>
      </c>
      <c r="U67" s="54">
        <f>IF((+$E62+$E64+$E66) =0,0,(Q67  /(+$E62+$E64+$E66) )*100)</f>
        <v>29.836852390561248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5255558000</v>
      </c>
      <c r="C68" s="105">
        <f>SUM(C9:C15,C18:C24,C27:C30,C33,C36:C40,C43:C53,C56:C59,C62:C66)</f>
        <v>94993000</v>
      </c>
      <c r="D68" s="105"/>
      <c r="E68" s="105">
        <f>$B68      +$C68      +$D68</f>
        <v>5350551000</v>
      </c>
      <c r="F68" s="106">
        <f>SUM(F9:F15,F18:F24,F27:F30,F33,F36:F40,F43:F53,F56:F59,F62:F66)</f>
        <v>5323337000</v>
      </c>
      <c r="G68" s="107">
        <f>SUM(G9:G15,G18:G24,G27:G30,G33,G36:G40,G43:G53,G56:G59,G62:G66)</f>
        <v>2727211000</v>
      </c>
      <c r="H68" s="106">
        <f>SUM(H9:H15,H18:H24,H27:H30,H33,H36:H40,H43:H53,H56:H59,H62:H66)</f>
        <v>844801000</v>
      </c>
      <c r="I68" s="107">
        <f>SUM(I9:I15,I18:I24,I27:I30,I33,I36:I40,I43:I53,I56:I59,I62:I66)</f>
        <v>318332655</v>
      </c>
      <c r="J68" s="106">
        <f>SUM(J9:J15,J18:J24,J27:J30,J33,J36:J40,J43:J53,J56:J59,J62:J66)</f>
        <v>890461000</v>
      </c>
      <c r="K68" s="107">
        <f>SUM(K9:K15,K18:K24,K27:K30,K33,K36:K40,K43:K53,K56:K59,K62:K66)</f>
        <v>1249302160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1735262000</v>
      </c>
      <c r="Q68" s="107">
        <f>$I68      +$K68      +$M68      +$O68</f>
        <v>1567634815</v>
      </c>
      <c r="R68" s="61">
        <f>IF(($H68      =0),0,((($J68      -$H68      )/$H68      )*100))</f>
        <v>5.4048231476998732</v>
      </c>
      <c r="S68" s="62">
        <f>IF(($I68      =0),0,((($K68      -$I68      )/$I68      )*100))</f>
        <v>292.45177658572288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37.230479155796012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33.633996078838599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3623842000</v>
      </c>
      <c r="C70" s="93">
        <v>72609000</v>
      </c>
      <c r="D70" s="93"/>
      <c r="E70" s="93">
        <f>$B70      +$C70      +$D70</f>
        <v>3696451000</v>
      </c>
      <c r="F70" s="94">
        <v>3623842000</v>
      </c>
      <c r="G70" s="95">
        <v>2573980000</v>
      </c>
      <c r="H70" s="94">
        <v>952644000</v>
      </c>
      <c r="I70" s="95">
        <v>-538697371</v>
      </c>
      <c r="J70" s="94">
        <v>1004855000</v>
      </c>
      <c r="K70" s="95">
        <v>1977053054</v>
      </c>
      <c r="L70" s="94"/>
      <c r="M70" s="95"/>
      <c r="N70" s="94"/>
      <c r="O70" s="95"/>
      <c r="P70" s="94">
        <f>$H70      +$J70      +$L70      +$N70</f>
        <v>1957499000</v>
      </c>
      <c r="Q70" s="95">
        <f>$I70      +$K70      +$M70      +$O70</f>
        <v>1438355683</v>
      </c>
      <c r="R70" s="48">
        <f>IF(($H70      =0),0,((($J70      -$H70      )/$H70      )*100))</f>
        <v>5.4806412468876093</v>
      </c>
      <c r="S70" s="49">
        <f>IF(($I70      =0),0,((($K70      -$I70      )/$I70      )*100))</f>
        <v>-467.00625628262065</v>
      </c>
      <c r="T70" s="48">
        <f>IF(($E70      =0),0,(($P70      /$E70      )*100))</f>
        <v>52.956173367373196</v>
      </c>
      <c r="U70" s="50">
        <f>IF(($E70      =0),0,(($Q70      /$E70      )*100))</f>
        <v>38.911801698439938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>
        <v>20000000</v>
      </c>
      <c r="C71" s="93"/>
      <c r="D71" s="93"/>
      <c r="E71" s="93">
        <f>$B71      +$C71      +$D71</f>
        <v>20000000</v>
      </c>
      <c r="F71" s="94">
        <v>20000000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3643842000</v>
      </c>
      <c r="C72" s="102">
        <f>SUM(C70:C71)</f>
        <v>72609000</v>
      </c>
      <c r="D72" s="102"/>
      <c r="E72" s="102">
        <f>$B72      +$C72      +$D72</f>
        <v>3716451000</v>
      </c>
      <c r="F72" s="103">
        <f>SUM(F70:F71)</f>
        <v>3643842000</v>
      </c>
      <c r="G72" s="104">
        <f>SUM(G70:G71)</f>
        <v>2573980000</v>
      </c>
      <c r="H72" s="103">
        <f>SUM(H70:H71)</f>
        <v>952644000</v>
      </c>
      <c r="I72" s="104">
        <f>SUM(I70:I71)</f>
        <v>-538697371</v>
      </c>
      <c r="J72" s="103">
        <f>SUM(J70:J71)</f>
        <v>1004855000</v>
      </c>
      <c r="K72" s="104">
        <f>SUM(K70:K71)</f>
        <v>1977053054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1957499000</v>
      </c>
      <c r="Q72" s="104">
        <f>$I72      +$K72      +$M72      +$O72</f>
        <v>1438355683</v>
      </c>
      <c r="R72" s="57">
        <f>IF(($H72      =0),0,((($J72      -$H72      )/$H72      )*100))</f>
        <v>5.4806412468876093</v>
      </c>
      <c r="S72" s="58">
        <f>IF(($I72      =0),0,((($K72      -$I72      )/$I72      )*100))</f>
        <v>-467.00625628262065</v>
      </c>
      <c r="T72" s="57">
        <f>IF(($E70      =0),0,(($P70      /$E70      )*100))</f>
        <v>52.956173367373196</v>
      </c>
      <c r="U72" s="59">
        <f>IF($E70   =0,0,($Q70   /$E70 )*100)</f>
        <v>38.911801698439938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3643842000</v>
      </c>
      <c r="C73" s="105">
        <f>SUM(C70:C71)</f>
        <v>72609000</v>
      </c>
      <c r="D73" s="105"/>
      <c r="E73" s="105">
        <f>$B73      +$C73      +$D73</f>
        <v>3716451000</v>
      </c>
      <c r="F73" s="106">
        <f>SUM(F70:F71)</f>
        <v>3643842000</v>
      </c>
      <c r="G73" s="107">
        <f>SUM(G70:G71)</f>
        <v>2573980000</v>
      </c>
      <c r="H73" s="106">
        <f>SUM(H70:H71)</f>
        <v>952644000</v>
      </c>
      <c r="I73" s="107">
        <f>SUM(I70:I71)</f>
        <v>-538697371</v>
      </c>
      <c r="J73" s="106">
        <f>SUM(J70:J71)</f>
        <v>1004855000</v>
      </c>
      <c r="K73" s="107">
        <f>SUM(K70:K71)</f>
        <v>1977053054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1957499000</v>
      </c>
      <c r="Q73" s="107">
        <f>$I73      +$K73      +$M73      +$O73</f>
        <v>1438355683</v>
      </c>
      <c r="R73" s="61">
        <f>IF(($H73      =0),0,((($J73      -$H73      )/$H73      )*100))</f>
        <v>5.4806412468876093</v>
      </c>
      <c r="S73" s="62">
        <f>IF(($I73      =0),0,((($K73      -$I73      )/$I73      )*100))</f>
        <v>-467.00625628262065</v>
      </c>
      <c r="T73" s="61">
        <f>IF(($E70      =0),0,(($P70      /$E70      )*100))</f>
        <v>52.956173367373196</v>
      </c>
      <c r="U73" s="65">
        <f>IF($E70   =0,0,($Q70   /$E70 )*100)</f>
        <v>38.911801698439938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8899400000</v>
      </c>
      <c r="C74" s="105">
        <f>SUM(C9:C15,C18:C24,C27:C30,C33,C36:C40,C43:C53,C56:C59,C62:C66,C70:C71)</f>
        <v>167602000</v>
      </c>
      <c r="D74" s="105"/>
      <c r="E74" s="105">
        <f>$B74      +$C74      +$D74</f>
        <v>9067002000</v>
      </c>
      <c r="F74" s="106">
        <f>SUM(F9:F15,F18:F24,F27:F30,F33,F36:F40,F43:F53,F56:F59,F62:F66,F70:F71)</f>
        <v>8967179000</v>
      </c>
      <c r="G74" s="107">
        <f>SUM(G9:G15,G18:G24,G27:G30,G33,G36:G40,G43:G53,G56:G59,G62:G66,G70:G71)</f>
        <v>5301191000</v>
      </c>
      <c r="H74" s="106">
        <f>SUM(H9:H15,H18:H24,H27:H30,H33,H36:H40,H43:H53,H56:H59,H62:H66,H70:H71)</f>
        <v>1797445000</v>
      </c>
      <c r="I74" s="107">
        <f>SUM(I9:I15,I18:I24,I27:I30,I33,I36:I40,I43:I53,I56:I59,I62:I66,I70:I71)</f>
        <v>-220364716</v>
      </c>
      <c r="J74" s="106">
        <f>SUM(J9:J15,J18:J24,J27:J30,J33,J36:J40,J43:J53,J56:J59,J62:J66,J70:J71)</f>
        <v>1895316000</v>
      </c>
      <c r="K74" s="107">
        <f>SUM(K9:K15,K18:K24,K27:K30,K33,K36:K40,K43:K53,K56:K59,K62:K66,K70:K71)</f>
        <v>3226355214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3692761000</v>
      </c>
      <c r="Q74" s="107">
        <f>$I74      +$K74      +$M74      +$O74</f>
        <v>3005990498</v>
      </c>
      <c r="R74" s="61">
        <f>IF(($H74      =0),0,((($J74      -$H74      )/$H74      )*100))</f>
        <v>5.4450066622344497</v>
      </c>
      <c r="S74" s="62">
        <f>IF(($I74      =0),0,((($K74      -$I74      )/$I74      )*100))</f>
        <v>-1564.0979157480001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44.18597360515907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35.968376183020503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1103752000</v>
      </c>
      <c r="C87" s="119">
        <f>+C88+C89+C90+C91+C92+C93+C94+C95+C96</f>
        <v>366898000</v>
      </c>
      <c r="D87" s="119">
        <f>+D88+D89+D90+D91+D92+D93+D94+D95+D96</f>
        <v>0</v>
      </c>
      <c r="E87" s="119">
        <f>+E88+E89+E90+E91+E92+E93+E94+E95+E96</f>
        <v>1470650000</v>
      </c>
      <c r="F87" s="119" t="e">
        <f>+F88+F89+F90+F91+F92+F93+F94+F95+F96</f>
        <v>#VALUE!</v>
      </c>
      <c r="G87" s="119" t="e">
        <f>+G88+G89+G90+G91+G92+G93+G94+G95+G96</f>
        <v>#VALUE!</v>
      </c>
      <c r="H87" s="119">
        <f>+H88+H89+H90+H91+H92+H93+H94+H95+H96</f>
        <v>770281000</v>
      </c>
      <c r="I87" s="119">
        <f>+I88+I89+I90+I91+I92+I93+I94+I95+I96</f>
        <v>0</v>
      </c>
      <c r="J87" s="119">
        <f>+J88+J89+J90+J91+J92+J93+J94+J95+J96</f>
        <v>422792000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1193073000</v>
      </c>
      <c r="Q87" s="120">
        <f>+Q88+Q89+Q90+Q91+Q92+Q93+Q94+Q95+Q96</f>
        <v>0</v>
      </c>
      <c r="R87" s="85">
        <f>+R88+R89+R90+R91+R92+R93+R94+R95+R96</f>
        <v>2943.470368756367</v>
      </c>
      <c r="S87" s="85">
        <f>+S88+S89+S90+S91+S92+S93+S94+S95+S96</f>
        <v>0</v>
      </c>
      <c r="T87" s="86">
        <f>IF(SUM($E88:$E96) =0,0,(P87   /SUM($E88:$E96) )*100)</f>
        <v>81.125556726617489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>
        <v>286945000</v>
      </c>
      <c r="C89" s="93">
        <v>-594000</v>
      </c>
      <c r="D89" s="93"/>
      <c r="E89" s="93">
        <f>$B89      +$C89      +$D89</f>
        <v>286351000</v>
      </c>
      <c r="F89" s="93">
        <v>0</v>
      </c>
      <c r="G89" s="93">
        <v>0</v>
      </c>
      <c r="H89" s="93">
        <v>2643000</v>
      </c>
      <c r="I89" s="93"/>
      <c r="J89" s="93">
        <v>83740000</v>
      </c>
      <c r="K89" s="93"/>
      <c r="L89" s="93"/>
      <c r="M89" s="93"/>
      <c r="N89" s="93"/>
      <c r="O89" s="93"/>
      <c r="P89" s="93">
        <f>$H89      +$J89      +$L89      +$N89</f>
        <v>86383000</v>
      </c>
      <c r="Q89" s="93">
        <f>$I89      +$K89      +$M89      +$O89</f>
        <v>0</v>
      </c>
      <c r="R89" s="89">
        <f>IF(($H89      =0),0,((($J89      -$H89      )/$H89      )*100))</f>
        <v>3068.3692773363605</v>
      </c>
      <c r="S89" s="89">
        <f>IF(($I89      =0),0,((($K89      -$I89      )/$I89      )*100))</f>
        <v>0</v>
      </c>
      <c r="T89" s="89">
        <f>IF(($E89      =0),0,(($P89      /$E89      )*100))</f>
        <v>30.16682323442209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761430000</v>
      </c>
      <c r="C91" s="93">
        <v>347392000</v>
      </c>
      <c r="D91" s="93"/>
      <c r="E91" s="93">
        <f>$B91      +$C91      +$D91</f>
        <v>1108822000</v>
      </c>
      <c r="F91" s="93">
        <v>0</v>
      </c>
      <c r="G91" s="93">
        <v>0</v>
      </c>
      <c r="H91" s="93">
        <v>742988000</v>
      </c>
      <c r="I91" s="93"/>
      <c r="J91" s="93">
        <v>331539000</v>
      </c>
      <c r="K91" s="93"/>
      <c r="L91" s="93"/>
      <c r="M91" s="93"/>
      <c r="N91" s="93"/>
      <c r="O91" s="93"/>
      <c r="P91" s="93">
        <f>$H91      +$J91      +$L91      +$N91</f>
        <v>1074527000</v>
      </c>
      <c r="Q91" s="93">
        <f>$I91      +$K91      +$M91      +$O91</f>
        <v>0</v>
      </c>
      <c r="R91" s="89">
        <f>IF(($H91      =0),0,((($J91      -$H91      )/$H91      )*100))</f>
        <v>-55.377610405551636</v>
      </c>
      <c r="S91" s="89">
        <f>IF(($I91      =0),0,((($K91      -$I91      )/$I91      )*100))</f>
        <v>0</v>
      </c>
      <c r="T91" s="89">
        <f>IF(($E91      =0),0,(($P91      /$E91      )*100))</f>
        <v>96.907077962017354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>
        <v>6000</v>
      </c>
      <c r="C92" s="93"/>
      <c r="D92" s="93"/>
      <c r="E92" s="93">
        <f>$B92      +$C92      +$D92</f>
        <v>6000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>$H92      +$J92      +$L92      +$N92</f>
        <v>0</v>
      </c>
      <c r="Q92" s="93">
        <f>$I92      +$K92      +$M92      +$O92</f>
        <v>0</v>
      </c>
      <c r="R92" s="89">
        <f>IF(($H92      =0),0,((($J92      -$H92      )/$H92      )*100))</f>
        <v>0</v>
      </c>
      <c r="S92" s="89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/>
      <c r="C93" s="93"/>
      <c r="D93" s="93"/>
      <c r="E93" s="93">
        <f>$B93      +$C93      +$D93</f>
        <v>0</v>
      </c>
      <c r="F93" s="93" t="s">
        <v>1</v>
      </c>
      <c r="G93" s="93" t="s">
        <v>1</v>
      </c>
      <c r="H93" s="93"/>
      <c r="I93" s="93"/>
      <c r="J93" s="93"/>
      <c r="K93" s="93"/>
      <c r="L93" s="93"/>
      <c r="M93" s="93"/>
      <c r="N93" s="93"/>
      <c r="O93" s="93"/>
      <c r="P93" s="93">
        <f>$H93      +$J93      +$L93      +$N93</f>
        <v>0</v>
      </c>
      <c r="Q93" s="93">
        <f>$I93      +$K93      +$M93      +$O93</f>
        <v>0</v>
      </c>
      <c r="R93" s="89">
        <f>IF(($H93      =0),0,((($J93      -$H93      )/$H93      )*100))</f>
        <v>0</v>
      </c>
      <c r="S93" s="89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39471000</v>
      </c>
      <c r="C94" s="93">
        <v>10000000</v>
      </c>
      <c r="D94" s="93"/>
      <c r="E94" s="93">
        <f>$B94      +$C94      +$D94</f>
        <v>49471000</v>
      </c>
      <c r="F94" s="93">
        <v>0</v>
      </c>
      <c r="G94" s="93">
        <v>0</v>
      </c>
      <c r="H94" s="93">
        <v>24650000</v>
      </c>
      <c r="I94" s="93"/>
      <c r="J94" s="93">
        <v>7513000</v>
      </c>
      <c r="K94" s="93"/>
      <c r="L94" s="93"/>
      <c r="M94" s="93"/>
      <c r="N94" s="93"/>
      <c r="O94" s="93"/>
      <c r="P94" s="93">
        <f>$H94      +$J94      +$L94      +$N94</f>
        <v>32163000</v>
      </c>
      <c r="Q94" s="93">
        <f>$I94      +$K94      +$M94      +$O94</f>
        <v>0</v>
      </c>
      <c r="R94" s="89">
        <f>IF(($H94      =0),0,((($J94      -$H94      )/$H94      )*100))</f>
        <v>-69.521298174442194</v>
      </c>
      <c r="S94" s="89">
        <f>IF(($I94      =0),0,((($K94      -$I94      )/$I94      )*100))</f>
        <v>0</v>
      </c>
      <c r="T94" s="89">
        <f>IF(($E94      =0),0,(($P94      /$E94      )*100))</f>
        <v>65.013846495926913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/>
      <c r="D95" s="93"/>
      <c r="E95" s="93">
        <f>$B95      +$C95      +$D95</f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>
        <v>15900000</v>
      </c>
      <c r="C96" s="122">
        <v>10100000</v>
      </c>
      <c r="D96" s="122"/>
      <c r="E96" s="122">
        <f>$B96      +$C96      +$D96</f>
        <v>26000000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1103752000</v>
      </c>
      <c r="C114" s="128">
        <f>C97+C87</f>
        <v>366898000</v>
      </c>
      <c r="D114" s="128">
        <f>D97+D87</f>
        <v>0</v>
      </c>
      <c r="E114" s="128">
        <f>E97+E87</f>
        <v>1470650000</v>
      </c>
      <c r="F114" s="128" t="e">
        <f>F97+F87</f>
        <v>#VALUE!</v>
      </c>
      <c r="G114" s="128" t="e">
        <f>G97+G87</f>
        <v>#VALUE!</v>
      </c>
      <c r="H114" s="128">
        <f>H97+H87</f>
        <v>770281000</v>
      </c>
      <c r="I114" s="128">
        <f>I97+I87</f>
        <v>0</v>
      </c>
      <c r="J114" s="128">
        <f>J97+J87</f>
        <v>422792000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1193073000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0.81125556726617487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1103752000</v>
      </c>
      <c r="C115" s="130">
        <f>C87</f>
        <v>366898000</v>
      </c>
      <c r="D115" s="130">
        <f>D87</f>
        <v>0</v>
      </c>
      <c r="E115" s="130">
        <f>E87</f>
        <v>1470650000</v>
      </c>
      <c r="F115" s="130" t="e">
        <f>F87</f>
        <v>#VALUE!</v>
      </c>
      <c r="G115" s="130" t="e">
        <f>G87</f>
        <v>#VALUE!</v>
      </c>
      <c r="H115" s="130">
        <f>H87</f>
        <v>770281000</v>
      </c>
      <c r="I115" s="130">
        <f>I87</f>
        <v>0</v>
      </c>
      <c r="J115" s="130">
        <f>J87</f>
        <v>422792000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1193073000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0.81125556726617487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+KOJFaK2G17Y6VWGPmjLA2jp5wmf5+uNKQPjVGy76lRvRq8lpRFGlQ6d7LeNV355bZGofU4kkn9gWfwyi4jI/g==" saltValue="0ZPIal0JHI6yTIWA9OpNbQ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CDFD-B6BD-4798-8AA7-449B663457A6}">
  <sheetPr>
    <pageSetUpPr fitToPage="1"/>
  </sheetPr>
  <dimension ref="A1:W127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62600000</v>
      </c>
      <c r="C10" s="93"/>
      <c r="D10" s="93"/>
      <c r="E10" s="93">
        <f>$B10      +$C10      +$D10</f>
        <v>62600000</v>
      </c>
      <c r="F10" s="94">
        <v>62600000</v>
      </c>
      <c r="G10" s="95">
        <v>62600000</v>
      </c>
      <c r="H10" s="94">
        <v>13586000</v>
      </c>
      <c r="I10" s="95">
        <v>6184511</v>
      </c>
      <c r="J10" s="94">
        <v>12144000</v>
      </c>
      <c r="K10" s="95">
        <v>12328353</v>
      </c>
      <c r="L10" s="94"/>
      <c r="M10" s="95"/>
      <c r="N10" s="94"/>
      <c r="O10" s="95"/>
      <c r="P10" s="94">
        <f>$H10      +$J10      +$L10      +$N10</f>
        <v>25730000</v>
      </c>
      <c r="Q10" s="95">
        <f>$I10      +$K10      +$M10      +$O10</f>
        <v>18512864</v>
      </c>
      <c r="R10" s="48">
        <f>IF(($H10      =0),0,((($J10      -$H10      )/$H10      )*100))</f>
        <v>-10.613867216252023</v>
      </c>
      <c r="S10" s="49">
        <f>IF(($I10      =0),0,((($K10      -$I10      )/$I10      )*100))</f>
        <v>99.342405567715858</v>
      </c>
      <c r="T10" s="48">
        <f>IF(($E10      =0),0,(($P10      /$E10      )*100))</f>
        <v>41.102236421725244</v>
      </c>
      <c r="U10" s="50">
        <f>IF(($E10      =0),0,(($Q10      /$E10      )*100))</f>
        <v>29.573265175718848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19800000</v>
      </c>
      <c r="C11" s="93"/>
      <c r="D11" s="93"/>
      <c r="E11" s="93">
        <f>$B11      +$C11      +$D11</f>
        <v>19800000</v>
      </c>
      <c r="F11" s="94">
        <v>19800000</v>
      </c>
      <c r="G11" s="95">
        <v>11000000</v>
      </c>
      <c r="H11" s="94">
        <v>3137000</v>
      </c>
      <c r="I11" s="95">
        <v>3257711</v>
      </c>
      <c r="J11" s="94">
        <v>7769000</v>
      </c>
      <c r="K11" s="95">
        <v>6502410</v>
      </c>
      <c r="L11" s="94"/>
      <c r="M11" s="95"/>
      <c r="N11" s="94"/>
      <c r="O11" s="95"/>
      <c r="P11" s="94">
        <f>$H11      +$J11      +$L11      +$N11</f>
        <v>10906000</v>
      </c>
      <c r="Q11" s="95">
        <f>$I11      +$K11      +$M11      +$O11</f>
        <v>9760121</v>
      </c>
      <c r="R11" s="48">
        <f>IF(($H11      =0),0,((($J11      -$H11      )/$H11      )*100))</f>
        <v>147.65699713101691</v>
      </c>
      <c r="S11" s="49">
        <f>IF(($I11      =0),0,((($K11      -$I11      )/$I11      )*100))</f>
        <v>99.600578442961947</v>
      </c>
      <c r="T11" s="48">
        <f>IF(($E11      =0),0,(($P11      /$E11      )*100))</f>
        <v>55.080808080808083</v>
      </c>
      <c r="U11" s="50">
        <f>IF(($E11      =0),0,(($Q11      /$E11      )*100))</f>
        <v>49.293540404040407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61409000</v>
      </c>
      <c r="C13" s="93"/>
      <c r="D13" s="93"/>
      <c r="E13" s="93">
        <f>$B13      +$C13      +$D13</f>
        <v>61409000</v>
      </c>
      <c r="F13" s="94">
        <v>61409000</v>
      </c>
      <c r="G13" s="95">
        <v>52010000</v>
      </c>
      <c r="H13" s="94">
        <v>14947000</v>
      </c>
      <c r="I13" s="95">
        <v>13634353</v>
      </c>
      <c r="J13" s="94">
        <v>8077000</v>
      </c>
      <c r="K13" s="95">
        <v>19577059</v>
      </c>
      <c r="L13" s="94"/>
      <c r="M13" s="95"/>
      <c r="N13" s="94"/>
      <c r="O13" s="95"/>
      <c r="P13" s="94">
        <f>$H13      +$J13      +$L13      +$N13</f>
        <v>23024000</v>
      </c>
      <c r="Q13" s="95">
        <f>$I13      +$K13      +$M13      +$O13</f>
        <v>33211412</v>
      </c>
      <c r="R13" s="48">
        <f>IF(($H13      =0),0,((($J13      -$H13      )/$H13      )*100))</f>
        <v>-45.962400481702012</v>
      </c>
      <c r="S13" s="49">
        <f>IF(($I13      =0),0,((($K13      -$I13      )/$I13      )*100))</f>
        <v>43.586270650319818</v>
      </c>
      <c r="T13" s="48">
        <f>IF(($E13      =0),0,(($P13      /$E13      )*100))</f>
        <v>37.492875637121593</v>
      </c>
      <c r="U13" s="50">
        <f>IF(($E13      =0),0,(($Q13      /$E13      )*100))</f>
        <v>54.082320181080945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/>
      <c r="C14" s="93"/>
      <c r="D14" s="93"/>
      <c r="E14" s="93">
        <f>$B14      +$C14      +$D14</f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>$H14      +$J14      +$L14      +$N14</f>
        <v>0</v>
      </c>
      <c r="Q14" s="95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143809000</v>
      </c>
      <c r="C16" s="96">
        <f>SUM(C9:C15)</f>
        <v>0</v>
      </c>
      <c r="D16" s="96"/>
      <c r="E16" s="96">
        <f>$B16      +$C16      +$D16</f>
        <v>143809000</v>
      </c>
      <c r="F16" s="97">
        <f>SUM(F9:F15)</f>
        <v>143809000</v>
      </c>
      <c r="G16" s="98">
        <f>SUM(G9:G15)</f>
        <v>125610000</v>
      </c>
      <c r="H16" s="97">
        <f>SUM(H9:H15)</f>
        <v>31670000</v>
      </c>
      <c r="I16" s="98">
        <f>SUM(I9:I15)</f>
        <v>23076575</v>
      </c>
      <c r="J16" s="97">
        <f>SUM(J9:J15)</f>
        <v>27990000</v>
      </c>
      <c r="K16" s="98">
        <f>SUM(K9:K15)</f>
        <v>38407822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59660000</v>
      </c>
      <c r="Q16" s="98">
        <f>$I16      +$K16      +$M16      +$O16</f>
        <v>61484397</v>
      </c>
      <c r="R16" s="52">
        <f>IF(($H16      =0),0,((($J16      -$H16      )/$H16      )*100))</f>
        <v>-11.619829491632458</v>
      </c>
      <c r="S16" s="53">
        <f>IF(($I16      =0),0,((($K16      -$I16      )/$I16      )*100))</f>
        <v>66.436405749120055</v>
      </c>
      <c r="T16" s="52">
        <f>IF((SUM($E9:$E13))=0,0,(P16/(SUM($E9:$E13))*100))</f>
        <v>41.485581569999098</v>
      </c>
      <c r="U16" s="54">
        <f>IF((SUM($E9:$E13))=0,0,(Q16/(SUM($E9:$E13))*100))</f>
        <v>42.7542066212824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413544000</v>
      </c>
      <c r="C18" s="93">
        <v>522000</v>
      </c>
      <c r="D18" s="93"/>
      <c r="E18" s="93">
        <f>$B18      +$C18      +$D18</f>
        <v>414066000</v>
      </c>
      <c r="F18" s="94">
        <v>413544000</v>
      </c>
      <c r="G18" s="95">
        <v>248127000</v>
      </c>
      <c r="H18" s="94">
        <v>118443000</v>
      </c>
      <c r="I18" s="95">
        <v>122370245</v>
      </c>
      <c r="J18" s="94">
        <v>129684000</v>
      </c>
      <c r="K18" s="95">
        <v>137738753</v>
      </c>
      <c r="L18" s="94"/>
      <c r="M18" s="95"/>
      <c r="N18" s="94"/>
      <c r="O18" s="95"/>
      <c r="P18" s="94">
        <f>$H18      +$J18      +$L18      +$N18</f>
        <v>248127000</v>
      </c>
      <c r="Q18" s="95">
        <f>$I18      +$K18      +$M18      +$O18</f>
        <v>260108998</v>
      </c>
      <c r="R18" s="48">
        <f>IF(($H18      =0),0,((($J18      -$H18      )/$H18      )*100))</f>
        <v>9.4906410678554245</v>
      </c>
      <c r="S18" s="49">
        <f>IF(($I18      =0),0,((($K18      -$I18      )/$I18      )*100))</f>
        <v>12.559023641735784</v>
      </c>
      <c r="T18" s="48">
        <f>IF(($E18      =0),0,(($P18      /$E18      )*100))</f>
        <v>59.924504789091593</v>
      </c>
      <c r="U18" s="50">
        <f>IF(($E18      =0),0,(($Q18      /$E18      )*100))</f>
        <v>62.818245883506499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20143000</v>
      </c>
      <c r="C20" s="93"/>
      <c r="D20" s="93"/>
      <c r="E20" s="93">
        <f>$B20      +$C20      +$D20</f>
        <v>20143000</v>
      </c>
      <c r="F20" s="94">
        <v>20143000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/>
      <c r="D21" s="93"/>
      <c r="E21" s="93">
        <f>$B21      +$C21      +$D21</f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>
        <v>44745000</v>
      </c>
      <c r="C22" s="93"/>
      <c r="D22" s="93"/>
      <c r="E22" s="93">
        <f>$B22      +$C22      +$D22</f>
        <v>44745000</v>
      </c>
      <c r="F22" s="94">
        <v>44745000</v>
      </c>
      <c r="G22" s="95">
        <v>10750000</v>
      </c>
      <c r="H22" s="94"/>
      <c r="I22" s="95"/>
      <c r="J22" s="94">
        <v>8236000</v>
      </c>
      <c r="K22" s="95">
        <v>87499</v>
      </c>
      <c r="L22" s="94"/>
      <c r="M22" s="95"/>
      <c r="N22" s="94"/>
      <c r="O22" s="95"/>
      <c r="P22" s="94">
        <f>$H22      +$J22      +$L22      +$N22</f>
        <v>8236000</v>
      </c>
      <c r="Q22" s="95">
        <f>$I22      +$K22      +$M22      +$O22</f>
        <v>87499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18.406525868812157</v>
      </c>
      <c r="U22" s="50">
        <f>IF(($E22      =0),0,(($Q22      /$E22      )*100))</f>
        <v>0.19555034082020337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478432000</v>
      </c>
      <c r="C25" s="96">
        <f>SUM(C18:C24)</f>
        <v>522000</v>
      </c>
      <c r="D25" s="96"/>
      <c r="E25" s="96">
        <f>$B25      +$C25      +$D25</f>
        <v>478954000</v>
      </c>
      <c r="F25" s="97">
        <f>SUM(F18:F24)</f>
        <v>478432000</v>
      </c>
      <c r="G25" s="98">
        <f>SUM(G18:G24)</f>
        <v>258877000</v>
      </c>
      <c r="H25" s="97">
        <f>SUM(H18:H24)</f>
        <v>118443000</v>
      </c>
      <c r="I25" s="98">
        <f>SUM(I18:I24)</f>
        <v>122370245</v>
      </c>
      <c r="J25" s="97">
        <f>SUM(J18:J24)</f>
        <v>137920000</v>
      </c>
      <c r="K25" s="98">
        <f>SUM(K18:K24)</f>
        <v>137826252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256363000</v>
      </c>
      <c r="Q25" s="98">
        <f>$I25      +$K25      +$M25      +$O25</f>
        <v>260196497</v>
      </c>
      <c r="R25" s="52">
        <f>IF(($H25      =0),0,((($J25      -$H25      )/$H25      )*100))</f>
        <v>16.444196786639985</v>
      </c>
      <c r="S25" s="53">
        <f>IF(($I25      =0),0,((($K25      -$I25      )/$I25      )*100))</f>
        <v>12.630527135089089</v>
      </c>
      <c r="T25" s="52">
        <f>IF(($E25-$E20-$E24)   =0,0,($P25   /($E25-$E20-$E24)   )*100)</f>
        <v>55.875513010804013</v>
      </c>
      <c r="U25" s="54">
        <f>IF(($E25-$E20-$E24)   =0,0,($Q25   /($E25-$E20-$E24)   )*100)</f>
        <v>56.711041583571451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267249000</v>
      </c>
      <c r="C29" s="93"/>
      <c r="D29" s="93"/>
      <c r="E29" s="93">
        <f>$B29      +$C29      +$D29</f>
        <v>267249000</v>
      </c>
      <c r="F29" s="94">
        <v>267249000</v>
      </c>
      <c r="G29" s="95">
        <v>144315000</v>
      </c>
      <c r="H29" s="94">
        <v>26889000</v>
      </c>
      <c r="I29" s="95">
        <v>10338430</v>
      </c>
      <c r="J29" s="94">
        <v>40922000</v>
      </c>
      <c r="K29" s="95">
        <v>45602874</v>
      </c>
      <c r="L29" s="94"/>
      <c r="M29" s="95"/>
      <c r="N29" s="94"/>
      <c r="O29" s="95"/>
      <c r="P29" s="94">
        <f>$H29      +$J29      +$L29      +$N29</f>
        <v>67811000</v>
      </c>
      <c r="Q29" s="95">
        <f>$I29      +$K29      +$M29      +$O29</f>
        <v>55941304</v>
      </c>
      <c r="R29" s="48">
        <f>IF(($H29      =0),0,((($J29      -$H29      )/$H29      )*100))</f>
        <v>52.188627319721817</v>
      </c>
      <c r="S29" s="49">
        <f>IF(($I29      =0),0,((($K29      -$I29      )/$I29      )*100))</f>
        <v>341.10057329787986</v>
      </c>
      <c r="T29" s="48">
        <f>IF(($E29      =0),0,(($P29      /$E29      )*100))</f>
        <v>25.373715149542186</v>
      </c>
      <c r="U29" s="50">
        <f>IF(($E29      =0),0,(($Q29      /$E29      )*100))</f>
        <v>20.932278137616979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12682000</v>
      </c>
      <c r="C30" s="93"/>
      <c r="D30" s="93"/>
      <c r="E30" s="93">
        <f>$B30      +$C30      +$D30</f>
        <v>12682000</v>
      </c>
      <c r="F30" s="94">
        <v>12682000</v>
      </c>
      <c r="G30" s="95">
        <v>8877000</v>
      </c>
      <c r="H30" s="94">
        <v>1240000</v>
      </c>
      <c r="I30" s="95">
        <v>1173430</v>
      </c>
      <c r="J30" s="94">
        <v>5070000</v>
      </c>
      <c r="K30" s="95">
        <v>1664355</v>
      </c>
      <c r="L30" s="94"/>
      <c r="M30" s="95"/>
      <c r="N30" s="94"/>
      <c r="O30" s="95"/>
      <c r="P30" s="94">
        <f>$H30      +$J30      +$L30      +$N30</f>
        <v>6310000</v>
      </c>
      <c r="Q30" s="95">
        <f>$I30      +$K30      +$M30      +$O30</f>
        <v>2837785</v>
      </c>
      <c r="R30" s="48">
        <f>IF(($H30      =0),0,((($J30      -$H30      )/$H30      )*100))</f>
        <v>308.87096774193549</v>
      </c>
      <c r="S30" s="49">
        <f>IF(($I30      =0),0,((($K30      -$I30      )/$I30      )*100))</f>
        <v>41.83675208576566</v>
      </c>
      <c r="T30" s="48">
        <f>IF(($E30      =0),0,(($P30      /$E30      )*100))</f>
        <v>49.755559060085162</v>
      </c>
      <c r="U30" s="50">
        <f>IF(($E30      =0),0,(($Q30      /$E30      )*100))</f>
        <v>22.376478473426907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279931000</v>
      </c>
      <c r="C31" s="96">
        <f>SUM(C27:C30)</f>
        <v>0</v>
      </c>
      <c r="D31" s="96"/>
      <c r="E31" s="96">
        <f>$B31      +$C31      +$D31</f>
        <v>279931000</v>
      </c>
      <c r="F31" s="97">
        <f>SUM(F27:F30)</f>
        <v>279931000</v>
      </c>
      <c r="G31" s="98">
        <f>SUM(G27:G30)</f>
        <v>153192000</v>
      </c>
      <c r="H31" s="97">
        <f>SUM(H27:H30)</f>
        <v>28129000</v>
      </c>
      <c r="I31" s="98">
        <f>SUM(I27:I30)</f>
        <v>11511860</v>
      </c>
      <c r="J31" s="97">
        <f>SUM(J27:J30)</f>
        <v>45992000</v>
      </c>
      <c r="K31" s="98">
        <f>SUM(K27:K30)</f>
        <v>47267229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74121000</v>
      </c>
      <c r="Q31" s="98">
        <f>$I31      +$K31      +$M31      +$O31</f>
        <v>58779089</v>
      </c>
      <c r="R31" s="52">
        <f>IF(($H31      =0),0,((($J31      -$H31      )/$H31      )*100))</f>
        <v>63.503857229194068</v>
      </c>
      <c r="S31" s="53">
        <f>IF(($I31      =0),0,((($K31      -$I31      )/$I31      )*100))</f>
        <v>310.59593323754802</v>
      </c>
      <c r="T31" s="52">
        <f>IF($E31   =0,0,($P31   /$E31   )*100)</f>
        <v>26.478310726571909</v>
      </c>
      <c r="U31" s="54">
        <f>IF($E31   =0,0,($Q31   /$E31   )*100)</f>
        <v>20.99770622046147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77059000</v>
      </c>
      <c r="C33" s="93"/>
      <c r="D33" s="93"/>
      <c r="E33" s="93">
        <f>$B33      +$C33      +$D33</f>
        <v>77059000</v>
      </c>
      <c r="F33" s="94">
        <v>77059000</v>
      </c>
      <c r="G33" s="95">
        <v>52020000</v>
      </c>
      <c r="H33" s="94">
        <v>13121000</v>
      </c>
      <c r="I33" s="95">
        <v>16803032</v>
      </c>
      <c r="J33" s="94">
        <v>19944000</v>
      </c>
      <c r="K33" s="95">
        <v>22087274</v>
      </c>
      <c r="L33" s="94"/>
      <c r="M33" s="95"/>
      <c r="N33" s="94"/>
      <c r="O33" s="95"/>
      <c r="P33" s="94">
        <f>$H33      +$J33      +$L33      +$N33</f>
        <v>33065000</v>
      </c>
      <c r="Q33" s="95">
        <f>$I33      +$K33      +$M33      +$O33</f>
        <v>38890306</v>
      </c>
      <c r="R33" s="48">
        <f>IF(($H33      =0),0,((($J33      -$H33      )/$H33      )*100))</f>
        <v>52.000609709625792</v>
      </c>
      <c r="S33" s="49">
        <f>IF(($I33      =0),0,((($K33      -$I33      )/$I33      )*100))</f>
        <v>31.448145787022248</v>
      </c>
      <c r="T33" s="48">
        <f>IF(($E33      =0),0,(($P33      /$E33      )*100))</f>
        <v>42.908680361800698</v>
      </c>
      <c r="U33" s="50">
        <f>IF(($E33      =0),0,(($Q33      /$E33      )*100))</f>
        <v>50.468220454456969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77059000</v>
      </c>
      <c r="C34" s="96">
        <f>C33</f>
        <v>0</v>
      </c>
      <c r="D34" s="96"/>
      <c r="E34" s="96">
        <f>$B34      +$C34      +$D34</f>
        <v>77059000</v>
      </c>
      <c r="F34" s="97">
        <f>F33</f>
        <v>77059000</v>
      </c>
      <c r="G34" s="98">
        <f>G33</f>
        <v>52020000</v>
      </c>
      <c r="H34" s="97">
        <f>H33</f>
        <v>13121000</v>
      </c>
      <c r="I34" s="98">
        <f>I33</f>
        <v>16803032</v>
      </c>
      <c r="J34" s="97">
        <f>J33</f>
        <v>19944000</v>
      </c>
      <c r="K34" s="98">
        <f>K33</f>
        <v>22087274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33065000</v>
      </c>
      <c r="Q34" s="98">
        <f>$I34      +$K34      +$M34      +$O34</f>
        <v>38890306</v>
      </c>
      <c r="R34" s="52">
        <f>IF(($H34      =0),0,((($J34      -$H34      )/$H34      )*100))</f>
        <v>52.000609709625792</v>
      </c>
      <c r="S34" s="53">
        <f>IF(($I34      =0),0,((($K34      -$I34      )/$I34      )*100))</f>
        <v>31.448145787022248</v>
      </c>
      <c r="T34" s="52">
        <f>IF($E34   =0,0,($P34   /$E34   )*100)</f>
        <v>42.908680361800698</v>
      </c>
      <c r="U34" s="54">
        <f>IF($E34   =0,0,($Q34   /$E34   )*100)</f>
        <v>50.468220454456969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248755000</v>
      </c>
      <c r="C36" s="93"/>
      <c r="D36" s="93"/>
      <c r="E36" s="93">
        <f>$B36      +$C36      +$D36</f>
        <v>248755000</v>
      </c>
      <c r="F36" s="94">
        <v>194472000</v>
      </c>
      <c r="G36" s="95">
        <v>151337000</v>
      </c>
      <c r="H36" s="94">
        <v>24635000</v>
      </c>
      <c r="I36" s="95">
        <v>23953649</v>
      </c>
      <c r="J36" s="94">
        <v>64709000</v>
      </c>
      <c r="K36" s="95">
        <v>66875843</v>
      </c>
      <c r="L36" s="94"/>
      <c r="M36" s="95"/>
      <c r="N36" s="94"/>
      <c r="O36" s="95"/>
      <c r="P36" s="94">
        <f>$H36      +$J36      +$L36      +$N36</f>
        <v>89344000</v>
      </c>
      <c r="Q36" s="95">
        <f>$I36      +$K36      +$M36      +$O36</f>
        <v>90829492</v>
      </c>
      <c r="R36" s="48">
        <f>IF(($H36      =0),0,((($J36      -$H36      )/$H36      )*100))</f>
        <v>162.6709965496245</v>
      </c>
      <c r="S36" s="49">
        <f>IF(($I36      =0),0,((($K36      -$I36      )/$I36      )*100))</f>
        <v>179.18854033471058</v>
      </c>
      <c r="T36" s="48">
        <f>IF(($E36      =0),0,(($P36      /$E36      )*100))</f>
        <v>35.916463990673556</v>
      </c>
      <c r="U36" s="50">
        <f>IF(($E36      =0),0,(($Q36      /$E36      )*100))</f>
        <v>36.51363470081003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262911000</v>
      </c>
      <c r="C37" s="93"/>
      <c r="D37" s="93"/>
      <c r="E37" s="93">
        <f>$B37      +$C37      +$D37</f>
        <v>262911000</v>
      </c>
      <c r="F37" s="94">
        <v>262910000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31000000</v>
      </c>
      <c r="C39" s="93"/>
      <c r="D39" s="93"/>
      <c r="E39" s="93">
        <f>$B39      +$C39      +$D39</f>
        <v>31000000</v>
      </c>
      <c r="F39" s="94">
        <v>31000000</v>
      </c>
      <c r="G39" s="95">
        <v>22800000</v>
      </c>
      <c r="H39" s="94">
        <v>675000</v>
      </c>
      <c r="I39" s="95">
        <v>817744</v>
      </c>
      <c r="J39" s="94">
        <v>6535000</v>
      </c>
      <c r="K39" s="95">
        <v>1198971</v>
      </c>
      <c r="L39" s="94"/>
      <c r="M39" s="95"/>
      <c r="N39" s="94"/>
      <c r="O39" s="95"/>
      <c r="P39" s="94">
        <f>$H39      +$J39      +$L39      +$N39</f>
        <v>7210000</v>
      </c>
      <c r="Q39" s="95">
        <f>$I39      +$K39      +$M39      +$O39</f>
        <v>2016715</v>
      </c>
      <c r="R39" s="48">
        <f>IF(($H39      =0),0,((($J39      -$H39      )/$H39      )*100))</f>
        <v>868.14814814814815</v>
      </c>
      <c r="S39" s="49">
        <f>IF(($I39      =0),0,((($K39      -$I39      )/$I39      )*100))</f>
        <v>46.619357647381086</v>
      </c>
      <c r="T39" s="48">
        <f>IF(($E39      =0),0,(($P39      /$E39      )*100))</f>
        <v>23.258064516129032</v>
      </c>
      <c r="U39" s="50">
        <f>IF(($E39      =0),0,(($Q39      /$E39      )*100))</f>
        <v>6.5055322580645152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542666000</v>
      </c>
      <c r="C41" s="96">
        <f>SUM(C36:C40)</f>
        <v>0</v>
      </c>
      <c r="D41" s="96"/>
      <c r="E41" s="96">
        <f>$B41      +$C41      +$D41</f>
        <v>542666000</v>
      </c>
      <c r="F41" s="97">
        <f>SUM(F36:F40)</f>
        <v>488382000</v>
      </c>
      <c r="G41" s="98">
        <f>SUM(G36:G40)</f>
        <v>174137000</v>
      </c>
      <c r="H41" s="97">
        <f>SUM(H36:H40)</f>
        <v>25310000</v>
      </c>
      <c r="I41" s="98">
        <f>SUM(I36:I40)</f>
        <v>24771393</v>
      </c>
      <c r="J41" s="97">
        <f>SUM(J36:J40)</f>
        <v>71244000</v>
      </c>
      <c r="K41" s="98">
        <f>SUM(K36:K40)</f>
        <v>68074814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96554000</v>
      </c>
      <c r="Q41" s="98">
        <f>$I41      +$K41      +$M41      +$O41</f>
        <v>92846207</v>
      </c>
      <c r="R41" s="52">
        <f>IF(($H41      =0),0,((($J41      -$H41      )/$H41      )*100))</f>
        <v>181.48557882259976</v>
      </c>
      <c r="S41" s="53">
        <f>IF(($I41      =0),0,((($K41      -$I41      )/$I41      )*100))</f>
        <v>174.81221584914502</v>
      </c>
      <c r="T41" s="52">
        <f>IF((+$E36+$E39) =0,0,(P41   /(+$E36+$E39) )*100)</f>
        <v>34.513770978177334</v>
      </c>
      <c r="U41" s="54">
        <f>IF((+$E36+$E39) =0,0,(Q41   /(+$E36+$E39) )*100)</f>
        <v>33.188399492413005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126013000</v>
      </c>
      <c r="C44" s="93"/>
      <c r="D44" s="93"/>
      <c r="E44" s="93">
        <f>$B44      +$C44      +$D44</f>
        <v>126013000</v>
      </c>
      <c r="F44" s="94">
        <v>126013000</v>
      </c>
      <c r="G44" s="95">
        <v>126013000</v>
      </c>
      <c r="H44" s="94"/>
      <c r="I44" s="95"/>
      <c r="J44" s="94">
        <v>56897000</v>
      </c>
      <c r="K44" s="95">
        <v>64486282</v>
      </c>
      <c r="L44" s="94"/>
      <c r="M44" s="95"/>
      <c r="N44" s="94"/>
      <c r="O44" s="95"/>
      <c r="P44" s="94">
        <f>$H44      +$J44      +$L44      +$N44</f>
        <v>56897000</v>
      </c>
      <c r="Q44" s="95">
        <f>$I44      +$K44      +$M44      +$O44</f>
        <v>64486282</v>
      </c>
      <c r="R44" s="48">
        <f>IF(($H44      =0),0,((($J44      -$H44      )/$H44      )*100))</f>
        <v>0</v>
      </c>
      <c r="S44" s="49">
        <f>IF(($I44      =0),0,((($K44      -$I44      )/$I44      )*100))</f>
        <v>0</v>
      </c>
      <c r="T44" s="48">
        <f>IF(($E44      =0),0,(($P44      /$E44      )*100))</f>
        <v>45.151690698578719</v>
      </c>
      <c r="U44" s="50">
        <f>IF(($E44      =0),0,(($Q44      /$E44      )*100))</f>
        <v>51.17430899986509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752661000</v>
      </c>
      <c r="C45" s="93"/>
      <c r="D45" s="93"/>
      <c r="E45" s="93">
        <f>$B45      +$C45      +$D45</f>
        <v>752661000</v>
      </c>
      <c r="F45" s="94">
        <v>752661000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483713000</v>
      </c>
      <c r="C52" s="93"/>
      <c r="D52" s="93"/>
      <c r="E52" s="93">
        <f>$B52      +$C52      +$D52</f>
        <v>483713000</v>
      </c>
      <c r="F52" s="94">
        <v>483713000</v>
      </c>
      <c r="G52" s="95">
        <v>302605000</v>
      </c>
      <c r="H52" s="94">
        <v>92546000</v>
      </c>
      <c r="I52" s="95">
        <v>22927780</v>
      </c>
      <c r="J52" s="94">
        <v>55133000</v>
      </c>
      <c r="K52" s="95">
        <v>178226711</v>
      </c>
      <c r="L52" s="94"/>
      <c r="M52" s="95"/>
      <c r="N52" s="94"/>
      <c r="O52" s="95"/>
      <c r="P52" s="94">
        <f>$H52      +$J52      +$L52      +$N52</f>
        <v>147679000</v>
      </c>
      <c r="Q52" s="95">
        <f>$I52      +$K52      +$M52      +$O52</f>
        <v>201154491</v>
      </c>
      <c r="R52" s="48">
        <f>IF(($H52      =0),0,((($J52      -$H52      )/$H52      )*100))</f>
        <v>-40.426382555702027</v>
      </c>
      <c r="S52" s="49">
        <f>IF(($I52      =0),0,((($K52      -$I52      )/$I52      )*100))</f>
        <v>677.33958979020213</v>
      </c>
      <c r="T52" s="48">
        <f>IF(($E52      =0),0,(($P52      /$E52      )*100))</f>
        <v>30.530293789912616</v>
      </c>
      <c r="U52" s="50">
        <f>IF(($E52      =0),0,(($Q52      /$E52      )*100))</f>
        <v>41.585504421009979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429973000</v>
      </c>
      <c r="C53" s="93"/>
      <c r="D53" s="93"/>
      <c r="E53" s="93">
        <f>$B53      +$C53      +$D53</f>
        <v>429973000</v>
      </c>
      <c r="F53" s="94">
        <v>429973000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1792360000</v>
      </c>
      <c r="C54" s="96">
        <f>SUM(C43:C53)</f>
        <v>0</v>
      </c>
      <c r="D54" s="96"/>
      <c r="E54" s="96">
        <f>$B54      +$C54      +$D54</f>
        <v>1792360000</v>
      </c>
      <c r="F54" s="97">
        <f>SUM(F43:F53)</f>
        <v>1792360000</v>
      </c>
      <c r="G54" s="98">
        <f>SUM(G43:G53)</f>
        <v>428618000</v>
      </c>
      <c r="H54" s="97">
        <f>SUM(H43:H53)</f>
        <v>92546000</v>
      </c>
      <c r="I54" s="98">
        <f>SUM(I43:I53)</f>
        <v>22927780</v>
      </c>
      <c r="J54" s="97">
        <f>SUM(J43:J53)</f>
        <v>112030000</v>
      </c>
      <c r="K54" s="98">
        <f>SUM(K43:K53)</f>
        <v>242712993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204576000</v>
      </c>
      <c r="Q54" s="98">
        <f>$I54      +$K54      +$M54      +$O54</f>
        <v>265640773</v>
      </c>
      <c r="R54" s="52">
        <f>IF(($H54      =0),0,((($J54      -$H54      )/$H54      )*100))</f>
        <v>21.053314027618697</v>
      </c>
      <c r="S54" s="53">
        <f>IF(($I54      =0),0,((($K54      -$I54      )/$I54      )*100))</f>
        <v>958.59787995174418</v>
      </c>
      <c r="T54" s="52">
        <f>IF((+$E44+$E46+$E48+$E49+$E52) =0,0,(P54   /(+$E44+$E46+$E48+$E49+$E52) )*100)</f>
        <v>33.552120132649748</v>
      </c>
      <c r="U54" s="54">
        <f>IF((+$E44+$E46+$E48+$E49+$E52) =0,0,(Q54   /(+$E44+$E46+$E48+$E49+$E52) )*100)</f>
        <v>43.567237250830701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/>
      <c r="C66" s="93"/>
      <c r="D66" s="93"/>
      <c r="E66" s="93">
        <f>$B66      +$C66      +$D66</f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>$H66      +$J66      +$L66      +$N66</f>
        <v>0</v>
      </c>
      <c r="Q66" s="95">
        <f>$I66      +$K66      +$M66      +$O66</f>
        <v>0</v>
      </c>
      <c r="R66" s="48">
        <f>IF(($H66      =0),0,((($J66      -$H66      )/$H66      )*100))</f>
        <v>0</v>
      </c>
      <c r="S66" s="49">
        <f>IF(($I66      =0),0,((($K66      -$I66      )/$I66      )*100))</f>
        <v>0</v>
      </c>
      <c r="T66" s="48">
        <f>IF(($E66      =0),0,(($P66      /$E66      )*100))</f>
        <v>0</v>
      </c>
      <c r="U66" s="50">
        <f>IF(($E66      =0),0,(($Q66      /$E66      )*100))</f>
        <v>0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>$B67      +$C67      +$D67</f>
        <v>0</v>
      </c>
      <c r="F67" s="97">
        <f>SUM(F62:F66)</f>
        <v>0</v>
      </c>
      <c r="G67" s="98">
        <f>SUM(G62:G66)</f>
        <v>0</v>
      </c>
      <c r="H67" s="97">
        <f>SUM(H62:H66)</f>
        <v>0</v>
      </c>
      <c r="I67" s="98">
        <f>SUM(I62:I66)</f>
        <v>0</v>
      </c>
      <c r="J67" s="97">
        <f>SUM(J62:J66)</f>
        <v>0</v>
      </c>
      <c r="K67" s="98">
        <f>SUM(K62:K66)</f>
        <v>0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0</v>
      </c>
      <c r="Q67" s="98">
        <f>$I67      +$K67      +$M67      +$O67</f>
        <v>0</v>
      </c>
      <c r="R67" s="52">
        <f>IF(($H67      =0),0,((($J67      -$H67      )/$H67      )*100))</f>
        <v>0</v>
      </c>
      <c r="S67" s="53">
        <f>IF(($I67      =0),0,((($K67      -$I67      )/$I67      )*100))</f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3314257000</v>
      </c>
      <c r="C68" s="105">
        <f>SUM(C9:C15,C18:C24,C27:C30,C33,C36:C40,C43:C53,C56:C59,C62:C66)</f>
        <v>522000</v>
      </c>
      <c r="D68" s="105"/>
      <c r="E68" s="105">
        <f>$B68      +$C68      +$D68</f>
        <v>3314779000</v>
      </c>
      <c r="F68" s="106">
        <f>SUM(F9:F15,F18:F24,F27:F30,F33,F36:F40,F43:F53,F56:F59,F62:F66)</f>
        <v>3259973000</v>
      </c>
      <c r="G68" s="107">
        <f>SUM(G9:G15,G18:G24,G27:G30,G33,G36:G40,G43:G53,G56:G59,G62:G66)</f>
        <v>1192454000</v>
      </c>
      <c r="H68" s="106">
        <f>SUM(H9:H15,H18:H24,H27:H30,H33,H36:H40,H43:H53,H56:H59,H62:H66)</f>
        <v>309219000</v>
      </c>
      <c r="I68" s="107">
        <f>SUM(I9:I15,I18:I24,I27:I30,I33,I36:I40,I43:I53,I56:I59,I62:I66)</f>
        <v>221460885</v>
      </c>
      <c r="J68" s="106">
        <f>SUM(J9:J15,J18:J24,J27:J30,J33,J36:J40,J43:J53,J56:J59,J62:J66)</f>
        <v>415120000</v>
      </c>
      <c r="K68" s="107">
        <f>SUM(K9:K15,K18:K24,K27:K30,K33,K36:K40,K43:K53,K56:K59,K62:K66)</f>
        <v>556376384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724339000</v>
      </c>
      <c r="Q68" s="107">
        <f>$I68      +$K68      +$M68      +$O68</f>
        <v>777837269</v>
      </c>
      <c r="R68" s="61">
        <f>IF(($H68      =0),0,((($J68      -$H68      )/$H68      )*100))</f>
        <v>34.247895504480638</v>
      </c>
      <c r="S68" s="62">
        <f>IF(($I68      =0),0,((($K68      -$I68      )/$I68      )*100))</f>
        <v>151.23009148997124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39.172707021990803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42.065926933828571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3435629000</v>
      </c>
      <c r="C70" s="93">
        <v>-21370000</v>
      </c>
      <c r="D70" s="93"/>
      <c r="E70" s="93">
        <f>$B70      +$C70      +$D70</f>
        <v>3414259000</v>
      </c>
      <c r="F70" s="94">
        <v>3414259000</v>
      </c>
      <c r="G70" s="95">
        <v>2375400000</v>
      </c>
      <c r="H70" s="94">
        <v>709944000</v>
      </c>
      <c r="I70" s="95">
        <v>627529268</v>
      </c>
      <c r="J70" s="94">
        <v>1021516000</v>
      </c>
      <c r="K70" s="95">
        <v>896427203</v>
      </c>
      <c r="L70" s="94"/>
      <c r="M70" s="95"/>
      <c r="N70" s="94"/>
      <c r="O70" s="95"/>
      <c r="P70" s="94">
        <f>$H70      +$J70      +$L70      +$N70</f>
        <v>1731460000</v>
      </c>
      <c r="Q70" s="95">
        <f>$I70      +$K70      +$M70      +$O70</f>
        <v>1523956471</v>
      </c>
      <c r="R70" s="48">
        <f>IF(($H70      =0),0,((($J70      -$H70      )/$H70      )*100))</f>
        <v>43.886841779069897</v>
      </c>
      <c r="S70" s="49">
        <f>IF(($I70      =0),0,((($K70      -$I70      )/$I70      )*100))</f>
        <v>42.85026192595052</v>
      </c>
      <c r="T70" s="48">
        <f>IF(($E70      =0),0,(($P70      /$E70      )*100))</f>
        <v>50.71261436229647</v>
      </c>
      <c r="U70" s="50">
        <f>IF(($E70      =0),0,(($Q70      /$E70      )*100))</f>
        <v>44.635057592291624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3435629000</v>
      </c>
      <c r="C72" s="102">
        <f>SUM(C70:C71)</f>
        <v>-21370000</v>
      </c>
      <c r="D72" s="102"/>
      <c r="E72" s="102">
        <f>$B72      +$C72      +$D72</f>
        <v>3414259000</v>
      </c>
      <c r="F72" s="103">
        <f>SUM(F70:F71)</f>
        <v>3414259000</v>
      </c>
      <c r="G72" s="104">
        <f>SUM(G70:G71)</f>
        <v>2375400000</v>
      </c>
      <c r="H72" s="103">
        <f>SUM(H70:H71)</f>
        <v>709944000</v>
      </c>
      <c r="I72" s="104">
        <f>SUM(I70:I71)</f>
        <v>627529268</v>
      </c>
      <c r="J72" s="103">
        <f>SUM(J70:J71)</f>
        <v>1021516000</v>
      </c>
      <c r="K72" s="104">
        <f>SUM(K70:K71)</f>
        <v>896427203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1731460000</v>
      </c>
      <c r="Q72" s="104">
        <f>$I72      +$K72      +$M72      +$O72</f>
        <v>1523956471</v>
      </c>
      <c r="R72" s="57">
        <f>IF(($H72      =0),0,((($J72      -$H72      )/$H72      )*100))</f>
        <v>43.886841779069897</v>
      </c>
      <c r="S72" s="58">
        <f>IF(($I72      =0),0,((($K72      -$I72      )/$I72      )*100))</f>
        <v>42.85026192595052</v>
      </c>
      <c r="T72" s="57">
        <f>IF(($E70      =0),0,(($P70      /$E70      )*100))</f>
        <v>50.71261436229647</v>
      </c>
      <c r="U72" s="59">
        <f>IF($E70   =0,0,($Q70   /$E70 )*100)</f>
        <v>44.635057592291624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3435629000</v>
      </c>
      <c r="C73" s="105">
        <f>SUM(C70:C71)</f>
        <v>-21370000</v>
      </c>
      <c r="D73" s="105"/>
      <c r="E73" s="105">
        <f>$B73      +$C73      +$D73</f>
        <v>3414259000</v>
      </c>
      <c r="F73" s="106">
        <f>SUM(F70:F71)</f>
        <v>3414259000</v>
      </c>
      <c r="G73" s="107">
        <f>SUM(G70:G71)</f>
        <v>2375400000</v>
      </c>
      <c r="H73" s="106">
        <f>SUM(H70:H71)</f>
        <v>709944000</v>
      </c>
      <c r="I73" s="107">
        <f>SUM(I70:I71)</f>
        <v>627529268</v>
      </c>
      <c r="J73" s="106">
        <f>SUM(J70:J71)</f>
        <v>1021516000</v>
      </c>
      <c r="K73" s="107">
        <f>SUM(K70:K71)</f>
        <v>896427203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1731460000</v>
      </c>
      <c r="Q73" s="107">
        <f>$I73      +$K73      +$M73      +$O73</f>
        <v>1523956471</v>
      </c>
      <c r="R73" s="61">
        <f>IF(($H73      =0),0,((($J73      -$H73      )/$H73      )*100))</f>
        <v>43.886841779069897</v>
      </c>
      <c r="S73" s="62">
        <f>IF(($I73      =0),0,((($K73      -$I73      )/$I73      )*100))</f>
        <v>42.85026192595052</v>
      </c>
      <c r="T73" s="61">
        <f>IF(($E70      =0),0,(($P70      /$E70      )*100))</f>
        <v>50.71261436229647</v>
      </c>
      <c r="U73" s="65">
        <f>IF($E70   =0,0,($Q70   /$E70 )*100)</f>
        <v>44.635057592291624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6749886000</v>
      </c>
      <c r="C74" s="105">
        <f>SUM(C9:C15,C18:C24,C27:C30,C33,C36:C40,C43:C53,C56:C59,C62:C66,C70:C71)</f>
        <v>-20848000</v>
      </c>
      <c r="D74" s="105"/>
      <c r="E74" s="105">
        <f>$B74      +$C74      +$D74</f>
        <v>6729038000</v>
      </c>
      <c r="F74" s="106">
        <f>SUM(F9:F15,F18:F24,F27:F30,F33,F36:F40,F43:F53,F56:F59,F62:F66,F70:F71)</f>
        <v>6674232000</v>
      </c>
      <c r="G74" s="107">
        <f>SUM(G9:G15,G18:G24,G27:G30,G33,G36:G40,G43:G53,G56:G59,G62:G66,G70:G71)</f>
        <v>3567854000</v>
      </c>
      <c r="H74" s="106">
        <f>SUM(H9:H15,H18:H24,H27:H30,H33,H36:H40,H43:H53,H56:H59,H62:H66,H70:H71)</f>
        <v>1019163000</v>
      </c>
      <c r="I74" s="107">
        <f>SUM(I9:I15,I18:I24,I27:I30,I33,I36:I40,I43:I53,I56:I59,I62:I66,I70:I71)</f>
        <v>848990153</v>
      </c>
      <c r="J74" s="106">
        <f>SUM(J9:J15,J18:J24,J27:J30,J33,J36:J40,J43:J53,J56:J59,J62:J66,J70:J71)</f>
        <v>1436636000</v>
      </c>
      <c r="K74" s="107">
        <f>SUM(K9:K15,K18:K24,K27:K30,K33,K36:K40,K43:K53,K56:K59,K62:K66,K70:K71)</f>
        <v>1452803587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2455799000</v>
      </c>
      <c r="Q74" s="107">
        <f>$I74      +$K74      +$M74      +$O74</f>
        <v>2301793740</v>
      </c>
      <c r="R74" s="61">
        <f>IF(($H74      =0),0,((($J74      -$H74      )/$H74      )*100))</f>
        <v>40.962338703426241</v>
      </c>
      <c r="S74" s="62">
        <f>IF(($I74      =0),0,((($K74      -$I74      )/$I74      )*100))</f>
        <v>71.1213707092313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46.658477965554255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43.73248482430391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163058000</v>
      </c>
      <c r="C87" s="119">
        <f>+C88+C89+C90+C91+C92+C93+C94+C95+C96</f>
        <v>62887000</v>
      </c>
      <c r="D87" s="119">
        <f>+D88+D89+D90+D91+D92+D93+D94+D95+D96</f>
        <v>0</v>
      </c>
      <c r="E87" s="119">
        <f>+E88+E89+E90+E91+E92+E93+E94+E95+E96</f>
        <v>225945000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913000</v>
      </c>
      <c r="I87" s="119">
        <f>+I88+I89+I90+I91+I92+I93+I94+I95+I96</f>
        <v>0</v>
      </c>
      <c r="J87" s="119">
        <f>+J88+J89+J90+J91+J92+J93+J94+J95+J96</f>
        <v>334000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1247000</v>
      </c>
      <c r="Q87" s="120">
        <f>+Q88+Q89+Q90+Q91+Q92+Q93+Q94+Q95+Q96</f>
        <v>0</v>
      </c>
      <c r="R87" s="85">
        <f>+R88+R89+R90+R91+R92+R93+R94+R95+R96</f>
        <v>-307.06800760312308</v>
      </c>
      <c r="S87" s="85">
        <f>+S88+S89+S90+S91+S92+S93+S94+S95+S96</f>
        <v>0</v>
      </c>
      <c r="T87" s="86">
        <f>IF(SUM($E88:$E96) =0,0,(P87   /SUM($E88:$E96) )*100)</f>
        <v>0.55190422447940868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>
        <v>504000</v>
      </c>
      <c r="C88" s="121">
        <v>1225000</v>
      </c>
      <c r="D88" s="121"/>
      <c r="E88" s="121">
        <f>$B88      +$C88      +$D88</f>
        <v>1729000</v>
      </c>
      <c r="F88" s="121">
        <v>0</v>
      </c>
      <c r="G88" s="121">
        <v>0</v>
      </c>
      <c r="H88" s="121">
        <v>434000</v>
      </c>
      <c r="I88" s="121"/>
      <c r="J88" s="121">
        <v>80000</v>
      </c>
      <c r="K88" s="121"/>
      <c r="L88" s="121"/>
      <c r="M88" s="121"/>
      <c r="N88" s="121"/>
      <c r="O88" s="121"/>
      <c r="P88" s="121">
        <f>$H88      +$J88      +$L88      +$N88</f>
        <v>514000</v>
      </c>
      <c r="Q88" s="121">
        <f>$I88      +$K88      +$M88      +$O88</f>
        <v>0</v>
      </c>
      <c r="R88" s="89">
        <f>IF(($H88      =0),0,((($J88      -$H88      )/$H88      )*100))</f>
        <v>-81.566820276497694</v>
      </c>
      <c r="S88" s="89">
        <f>IF(($I88      =0),0,((($K88      -$I88      )/$I88      )*100))</f>
        <v>0</v>
      </c>
      <c r="T88" s="89">
        <f>IF(($E88      =0),0,(($P88      /$E88      )*100))</f>
        <v>29.728166570271835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/>
      <c r="C89" s="93"/>
      <c r="D89" s="93"/>
      <c r="E89" s="93">
        <f>$B89      +$C89      +$D89</f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>$H89      +$J89      +$L89      +$N89</f>
        <v>0</v>
      </c>
      <c r="Q89" s="93">
        <f>$I89      +$K89      +$M89      +$O89</f>
        <v>0</v>
      </c>
      <c r="R89" s="89">
        <f>IF(($H89      =0),0,((($J89      -$H89      )/$H89      )*100))</f>
        <v>0</v>
      </c>
      <c r="S89" s="89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160074000</v>
      </c>
      <c r="C91" s="93">
        <v>14000000</v>
      </c>
      <c r="D91" s="93"/>
      <c r="E91" s="93">
        <f>$B91      +$C91      +$D91</f>
        <v>174074000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>$H91      +$J91      +$L91      +$N91</f>
        <v>0</v>
      </c>
      <c r="Q91" s="93">
        <f>$I91      +$K91      +$M91      +$O91</f>
        <v>0</v>
      </c>
      <c r="R91" s="89">
        <f>IF(($H91      =0),0,((($J91      -$H91      )/$H91      )*100))</f>
        <v>0</v>
      </c>
      <c r="S91" s="89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>
        <v>972000</v>
      </c>
      <c r="C92" s="93"/>
      <c r="D92" s="93"/>
      <c r="E92" s="93">
        <f>$B92      +$C92      +$D92</f>
        <v>972000</v>
      </c>
      <c r="F92" s="93">
        <v>0</v>
      </c>
      <c r="G92" s="93">
        <v>0</v>
      </c>
      <c r="H92" s="93">
        <v>175000</v>
      </c>
      <c r="I92" s="93"/>
      <c r="J92" s="93">
        <v>74000</v>
      </c>
      <c r="K92" s="93"/>
      <c r="L92" s="93"/>
      <c r="M92" s="93"/>
      <c r="N92" s="93"/>
      <c r="O92" s="93"/>
      <c r="P92" s="93">
        <f>$H92      +$J92      +$L92      +$N92</f>
        <v>249000</v>
      </c>
      <c r="Q92" s="93">
        <f>$I92      +$K92      +$M92      +$O92</f>
        <v>0</v>
      </c>
      <c r="R92" s="89">
        <f>IF(($H92      =0),0,((($J92      -$H92      )/$H92      )*100))</f>
        <v>-57.714285714285715</v>
      </c>
      <c r="S92" s="89">
        <f>IF(($I92      =0),0,((($K92      -$I92      )/$I92      )*100))</f>
        <v>0</v>
      </c>
      <c r="T92" s="89">
        <f>IF(($E92      =0),0,(($P92      /$E92      )*100))</f>
        <v>25.617283950617285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421000</v>
      </c>
      <c r="C93" s="93">
        <v>212000</v>
      </c>
      <c r="D93" s="93"/>
      <c r="E93" s="93">
        <f>$B93      +$C93      +$D93</f>
        <v>633000</v>
      </c>
      <c r="F93" s="93">
        <v>0</v>
      </c>
      <c r="G93" s="93">
        <v>0</v>
      </c>
      <c r="H93" s="93">
        <v>268000</v>
      </c>
      <c r="I93" s="93"/>
      <c r="J93" s="93">
        <v>167000</v>
      </c>
      <c r="K93" s="93"/>
      <c r="L93" s="93"/>
      <c r="M93" s="93"/>
      <c r="N93" s="93"/>
      <c r="O93" s="93"/>
      <c r="P93" s="93">
        <f>$H93      +$J93      +$L93      +$N93</f>
        <v>435000</v>
      </c>
      <c r="Q93" s="93">
        <f>$I93      +$K93      +$M93      +$O93</f>
        <v>0</v>
      </c>
      <c r="R93" s="89">
        <f>IF(($H93      =0),0,((($J93      -$H93      )/$H93      )*100))</f>
        <v>-37.686567164179102</v>
      </c>
      <c r="S93" s="89">
        <f>IF(($I93      =0),0,((($K93      -$I93      )/$I93      )*100))</f>
        <v>0</v>
      </c>
      <c r="T93" s="89">
        <f>IF(($E93      =0),0,(($P93      /$E93      )*100))</f>
        <v>68.720379146919427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420000</v>
      </c>
      <c r="C94" s="93">
        <v>47650000</v>
      </c>
      <c r="D94" s="93"/>
      <c r="E94" s="93">
        <f>$B94      +$C94      +$D94</f>
        <v>48070000</v>
      </c>
      <c r="F94" s="93">
        <v>0</v>
      </c>
      <c r="G94" s="93">
        <v>0</v>
      </c>
      <c r="H94" s="93">
        <v>23000</v>
      </c>
      <c r="I94" s="93"/>
      <c r="J94" s="93">
        <v>9000</v>
      </c>
      <c r="K94" s="93"/>
      <c r="L94" s="93"/>
      <c r="M94" s="93"/>
      <c r="N94" s="93"/>
      <c r="O94" s="93"/>
      <c r="P94" s="93">
        <f>$H94      +$J94      +$L94      +$N94</f>
        <v>32000</v>
      </c>
      <c r="Q94" s="93">
        <f>$I94      +$K94      +$M94      +$O94</f>
        <v>0</v>
      </c>
      <c r="R94" s="89">
        <f>IF(($H94      =0),0,((($J94      -$H94      )/$H94      )*100))</f>
        <v>-60.869565217391312</v>
      </c>
      <c r="S94" s="89">
        <f>IF(($I94      =0),0,((($K94      -$I94      )/$I94      )*100))</f>
        <v>0</v>
      </c>
      <c r="T94" s="89">
        <f>IF(($E94      =0),0,(($P94      /$E94      )*100))</f>
        <v>6.6569586020386942E-2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>
        <v>49000</v>
      </c>
      <c r="C95" s="93"/>
      <c r="D95" s="93"/>
      <c r="E95" s="93">
        <f>$B95      +$C95      +$D95</f>
        <v>49000</v>
      </c>
      <c r="F95" s="93">
        <v>0</v>
      </c>
      <c r="G95" s="93">
        <v>0</v>
      </c>
      <c r="H95" s="93">
        <v>13000</v>
      </c>
      <c r="I95" s="93"/>
      <c r="J95" s="93">
        <v>4000</v>
      </c>
      <c r="K95" s="93"/>
      <c r="L95" s="93"/>
      <c r="M95" s="93"/>
      <c r="N95" s="93"/>
      <c r="O95" s="93"/>
      <c r="P95" s="93">
        <f>$H95      +$J95      +$L95      +$N95</f>
        <v>17000</v>
      </c>
      <c r="Q95" s="93">
        <f>$I95      +$K95      +$M95      +$O95</f>
        <v>0</v>
      </c>
      <c r="R95" s="89">
        <f>IF(($H95      =0),0,((($J95      -$H95      )/$H95      )*100))</f>
        <v>-69.230769230769226</v>
      </c>
      <c r="S95" s="89">
        <f>IF(($I95      =0),0,((($K95      -$I95      )/$I95      )*100))</f>
        <v>0</v>
      </c>
      <c r="T95" s="89">
        <f>IF(($E95      =0),0,(($P95      /$E95      )*100))</f>
        <v>34.693877551020407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>
        <v>618000</v>
      </c>
      <c r="C96" s="122">
        <v>-200000</v>
      </c>
      <c r="D96" s="122"/>
      <c r="E96" s="122">
        <f>$B96      +$C96      +$D96</f>
        <v>418000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163058000</v>
      </c>
      <c r="C114" s="128">
        <f>C97+C87</f>
        <v>62887000</v>
      </c>
      <c r="D114" s="128">
        <f>D97+D87</f>
        <v>0</v>
      </c>
      <c r="E114" s="128">
        <f>E97+E87</f>
        <v>225945000</v>
      </c>
      <c r="F114" s="128">
        <f>F97+F87</f>
        <v>0</v>
      </c>
      <c r="G114" s="128">
        <f>G97+G87</f>
        <v>0</v>
      </c>
      <c r="H114" s="128">
        <f>H97+H87</f>
        <v>913000</v>
      </c>
      <c r="I114" s="128">
        <f>I97+I87</f>
        <v>0</v>
      </c>
      <c r="J114" s="128">
        <f>J97+J87</f>
        <v>334000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1247000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5.519042244794087E-3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163058000</v>
      </c>
      <c r="C115" s="130">
        <f>C87</f>
        <v>62887000</v>
      </c>
      <c r="D115" s="130">
        <f>D87</f>
        <v>0</v>
      </c>
      <c r="E115" s="130">
        <f>E87</f>
        <v>225945000</v>
      </c>
      <c r="F115" s="130">
        <f>F87</f>
        <v>0</v>
      </c>
      <c r="G115" s="130">
        <f>G87</f>
        <v>0</v>
      </c>
      <c r="H115" s="130">
        <f>H87</f>
        <v>913000</v>
      </c>
      <c r="I115" s="130">
        <f>I87</f>
        <v>0</v>
      </c>
      <c r="J115" s="130">
        <f>J87</f>
        <v>334000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1247000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5.519042244794087E-3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VlgHO8X3DPxJYgFS7Aa299Uc20ZBhq2Ua5+SzMriobkGQVH9ek1o5NoR++sQvVfWPQbd63IHbB2pxeWff4eByA==" saltValue="lxmFBxIEhL0ol9dmo8xnDg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C1C6-0DE9-4C14-B0E8-01266028615B}">
  <sheetPr>
    <pageSetUpPr fitToPage="1"/>
  </sheetPr>
  <dimension ref="A1:W127"/>
  <sheetViews>
    <sheetView showGridLines="0" workbookViewId="0">
      <selection activeCell="A11" sqref="A1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79000000</v>
      </c>
      <c r="C10" s="93"/>
      <c r="D10" s="93"/>
      <c r="E10" s="93">
        <f>$B10      +$C10      +$D10</f>
        <v>79000000</v>
      </c>
      <c r="F10" s="94">
        <v>79000000</v>
      </c>
      <c r="G10" s="95">
        <v>79000000</v>
      </c>
      <c r="H10" s="94">
        <v>19585000</v>
      </c>
      <c r="I10" s="95">
        <v>12940747</v>
      </c>
      <c r="J10" s="94">
        <v>6983000</v>
      </c>
      <c r="K10" s="95">
        <v>13623076</v>
      </c>
      <c r="L10" s="94"/>
      <c r="M10" s="95"/>
      <c r="N10" s="94"/>
      <c r="O10" s="95"/>
      <c r="P10" s="94">
        <f>$H10      +$J10      +$L10      +$N10</f>
        <v>26568000</v>
      </c>
      <c r="Q10" s="95">
        <f>$I10      +$K10      +$M10      +$O10</f>
        <v>26563823</v>
      </c>
      <c r="R10" s="48">
        <f>IF(($H10      =0),0,((($J10      -$H10      )/$H10      )*100))</f>
        <v>-64.345162113862656</v>
      </c>
      <c r="S10" s="49">
        <f>IF(($I10      =0),0,((($K10      -$I10      )/$I10      )*100))</f>
        <v>5.2727172550394501</v>
      </c>
      <c r="T10" s="48">
        <f>IF(($E10      =0),0,(($P10      /$E10      )*100))</f>
        <v>33.630379746835445</v>
      </c>
      <c r="U10" s="50">
        <f>IF(($E10      =0),0,(($Q10      /$E10      )*100))</f>
        <v>33.625092405063292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9500000</v>
      </c>
      <c r="C11" s="93"/>
      <c r="D11" s="93"/>
      <c r="E11" s="93">
        <f>$B11      +$C11      +$D11</f>
        <v>9500000</v>
      </c>
      <c r="F11" s="94">
        <v>9500000</v>
      </c>
      <c r="G11" s="95">
        <v>5700000</v>
      </c>
      <c r="H11" s="94">
        <v>1713000</v>
      </c>
      <c r="I11" s="95">
        <v>-14948863</v>
      </c>
      <c r="J11" s="94">
        <v>1745000</v>
      </c>
      <c r="K11" s="95">
        <v>3468285</v>
      </c>
      <c r="L11" s="94"/>
      <c r="M11" s="95"/>
      <c r="N11" s="94"/>
      <c r="O11" s="95"/>
      <c r="P11" s="94">
        <f>$H11      +$J11      +$L11      +$N11</f>
        <v>3458000</v>
      </c>
      <c r="Q11" s="95">
        <f>$I11      +$K11      +$M11      +$O11</f>
        <v>-11480578</v>
      </c>
      <c r="R11" s="48">
        <f>IF(($H11      =0),0,((($J11      -$H11      )/$H11      )*100))</f>
        <v>1.8680677174547577</v>
      </c>
      <c r="S11" s="49">
        <f>IF(($I11      =0),0,((($K11      -$I11      )/$I11      )*100))</f>
        <v>-123.20099528639736</v>
      </c>
      <c r="T11" s="48">
        <f>IF(($E11      =0),0,(($P11      /$E11      )*100))</f>
        <v>36.4</v>
      </c>
      <c r="U11" s="50">
        <f>IF(($E11      =0),0,(($Q11      /$E11      )*100))</f>
        <v>-120.84818947368422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31000000</v>
      </c>
      <c r="C13" s="93"/>
      <c r="D13" s="93"/>
      <c r="E13" s="93">
        <f>$B13      +$C13      +$D13</f>
        <v>31000000</v>
      </c>
      <c r="F13" s="94">
        <v>31000000</v>
      </c>
      <c r="G13" s="95">
        <v>21000000</v>
      </c>
      <c r="H13" s="94"/>
      <c r="I13" s="95"/>
      <c r="J13" s="94">
        <v>969000</v>
      </c>
      <c r="K13" s="95">
        <v>968564</v>
      </c>
      <c r="L13" s="94"/>
      <c r="M13" s="95"/>
      <c r="N13" s="94"/>
      <c r="O13" s="95"/>
      <c r="P13" s="94">
        <f>$H13      +$J13      +$L13      +$N13</f>
        <v>969000</v>
      </c>
      <c r="Q13" s="95">
        <f>$I13      +$K13      +$M13      +$O13</f>
        <v>968564</v>
      </c>
      <c r="R13" s="48">
        <f>IF(($H13      =0),0,((($J13      -$H13      )/$H13      )*100))</f>
        <v>0</v>
      </c>
      <c r="S13" s="49">
        <f>IF(($I13      =0),0,((($K13      -$I13      )/$I13      )*100))</f>
        <v>0</v>
      </c>
      <c r="T13" s="48">
        <f>IF(($E13      =0),0,(($P13      /$E13      )*100))</f>
        <v>3.1258064516129029</v>
      </c>
      <c r="U13" s="50">
        <f>IF(($E13      =0),0,(($Q13      /$E13      )*100))</f>
        <v>3.1244000000000001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/>
      <c r="C14" s="93"/>
      <c r="D14" s="93"/>
      <c r="E14" s="93">
        <f>$B14      +$C14      +$D14</f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>$H14      +$J14      +$L14      +$N14</f>
        <v>0</v>
      </c>
      <c r="Q14" s="95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119500000</v>
      </c>
      <c r="C16" s="96">
        <f>SUM(C9:C15)</f>
        <v>0</v>
      </c>
      <c r="D16" s="96"/>
      <c r="E16" s="96">
        <f>$B16      +$C16      +$D16</f>
        <v>119500000</v>
      </c>
      <c r="F16" s="97">
        <f>SUM(F9:F15)</f>
        <v>119500000</v>
      </c>
      <c r="G16" s="98">
        <f>SUM(G9:G15)</f>
        <v>105700000</v>
      </c>
      <c r="H16" s="97">
        <f>SUM(H9:H15)</f>
        <v>21298000</v>
      </c>
      <c r="I16" s="98">
        <f>SUM(I9:I15)</f>
        <v>-2008116</v>
      </c>
      <c r="J16" s="97">
        <f>SUM(J9:J15)</f>
        <v>9697000</v>
      </c>
      <c r="K16" s="98">
        <f>SUM(K9:K15)</f>
        <v>18059925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30995000</v>
      </c>
      <c r="Q16" s="98">
        <f>$I16      +$K16      +$M16      +$O16</f>
        <v>16051809</v>
      </c>
      <c r="R16" s="52">
        <f>IF(($H16      =0),0,((($J16      -$H16      )/$H16      )*100))</f>
        <v>-54.469903277303032</v>
      </c>
      <c r="S16" s="53">
        <f>IF(($I16      =0),0,((($K16      -$I16      )/$I16      )*100))</f>
        <v>-999.34670108698901</v>
      </c>
      <c r="T16" s="52">
        <f>IF((SUM($E9:$E13))=0,0,(P16/(SUM($E9:$E13))*100))</f>
        <v>25.937238493723854</v>
      </c>
      <c r="U16" s="54">
        <f>IF((SUM($E9:$E13))=0,0,(Q16/(SUM($E9:$E13))*100))</f>
        <v>13.432476150627615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75229000</v>
      </c>
      <c r="C18" s="93">
        <v>627000</v>
      </c>
      <c r="D18" s="93"/>
      <c r="E18" s="93">
        <f>$B18      +$C18      +$D18</f>
        <v>75856000</v>
      </c>
      <c r="F18" s="94">
        <v>75229000</v>
      </c>
      <c r="G18" s="95">
        <v>45137000</v>
      </c>
      <c r="H18" s="94">
        <v>11645000</v>
      </c>
      <c r="I18" s="95">
        <v>10126718</v>
      </c>
      <c r="J18" s="94">
        <v>22562000</v>
      </c>
      <c r="K18" s="95">
        <v>23081491</v>
      </c>
      <c r="L18" s="94"/>
      <c r="M18" s="95"/>
      <c r="N18" s="94"/>
      <c r="O18" s="95"/>
      <c r="P18" s="94">
        <f>$H18      +$J18      +$L18      +$N18</f>
        <v>34207000</v>
      </c>
      <c r="Q18" s="95">
        <f>$I18      +$K18      +$M18      +$O18</f>
        <v>33208209</v>
      </c>
      <c r="R18" s="48">
        <f>IF(($H18      =0),0,((($J18      -$H18      )/$H18      )*100))</f>
        <v>93.748389866895664</v>
      </c>
      <c r="S18" s="49">
        <f>IF(($I18      =0),0,((($K18      -$I18      )/$I18      )*100))</f>
        <v>127.92666883782091</v>
      </c>
      <c r="T18" s="48">
        <f>IF(($E18      =0),0,(($P18      /$E18      )*100))</f>
        <v>45.094653026787597</v>
      </c>
      <c r="U18" s="50">
        <f>IF(($E18      =0),0,(($Q18      /$E18      )*100))</f>
        <v>43.777959554946214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11620000</v>
      </c>
      <c r="C20" s="93"/>
      <c r="D20" s="93"/>
      <c r="E20" s="93">
        <f>$B20      +$C20      +$D20</f>
        <v>11620000</v>
      </c>
      <c r="F20" s="94">
        <v>11620000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>
        <v>33000000</v>
      </c>
      <c r="D21" s="93"/>
      <c r="E21" s="93">
        <f>$B21      +$C21      +$D21</f>
        <v>33000000</v>
      </c>
      <c r="F21" s="94">
        <v>33000000</v>
      </c>
      <c r="G21" s="95">
        <v>33000000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/>
      <c r="C22" s="93"/>
      <c r="D22" s="93"/>
      <c r="E22" s="93">
        <f>$B22      +$C22      +$D22</f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>$H22      +$J22      +$L22      +$N22</f>
        <v>0</v>
      </c>
      <c r="Q22" s="95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86849000</v>
      </c>
      <c r="C25" s="96">
        <f>SUM(C18:C24)</f>
        <v>33627000</v>
      </c>
      <c r="D25" s="96"/>
      <c r="E25" s="96">
        <f>$B25      +$C25      +$D25</f>
        <v>120476000</v>
      </c>
      <c r="F25" s="97">
        <f>SUM(F18:F24)</f>
        <v>119849000</v>
      </c>
      <c r="G25" s="98">
        <f>SUM(G18:G24)</f>
        <v>78137000</v>
      </c>
      <c r="H25" s="97">
        <f>SUM(H18:H24)</f>
        <v>11645000</v>
      </c>
      <c r="I25" s="98">
        <f>SUM(I18:I24)</f>
        <v>10126718</v>
      </c>
      <c r="J25" s="97">
        <f>SUM(J18:J24)</f>
        <v>22562000</v>
      </c>
      <c r="K25" s="98">
        <f>SUM(K18:K24)</f>
        <v>23081491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34207000</v>
      </c>
      <c r="Q25" s="98">
        <f>$I25      +$K25      +$M25      +$O25</f>
        <v>33208209</v>
      </c>
      <c r="R25" s="52">
        <f>IF(($H25      =0),0,((($J25      -$H25      )/$H25      )*100))</f>
        <v>93.748389866895664</v>
      </c>
      <c r="S25" s="53">
        <f>IF(($I25      =0),0,((($K25      -$I25      )/$I25      )*100))</f>
        <v>127.92666883782091</v>
      </c>
      <c r="T25" s="52">
        <f>IF(($E25-$E20-$E24)   =0,0,($P25   /($E25-$E20-$E24)   )*100)</f>
        <v>31.424083192474463</v>
      </c>
      <c r="U25" s="54">
        <f>IF(($E25-$E20-$E24)   =0,0,($Q25   /($E25-$E20-$E24)   )*100)</f>
        <v>30.506549018887334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14908000</v>
      </c>
      <c r="C30" s="93"/>
      <c r="D30" s="93"/>
      <c r="E30" s="93">
        <f>$B30      +$C30      +$D30</f>
        <v>14908000</v>
      </c>
      <c r="F30" s="94">
        <v>14908000</v>
      </c>
      <c r="G30" s="95">
        <v>10436000</v>
      </c>
      <c r="H30" s="94">
        <v>1977000</v>
      </c>
      <c r="I30" s="95">
        <v>-10409595</v>
      </c>
      <c r="J30" s="94">
        <v>2207000</v>
      </c>
      <c r="K30" s="95">
        <v>3286979</v>
      </c>
      <c r="L30" s="94"/>
      <c r="M30" s="95"/>
      <c r="N30" s="94"/>
      <c r="O30" s="95"/>
      <c r="P30" s="94">
        <f>$H30      +$J30      +$L30      +$N30</f>
        <v>4184000</v>
      </c>
      <c r="Q30" s="95">
        <f>$I30      +$K30      +$M30      +$O30</f>
        <v>-7122616</v>
      </c>
      <c r="R30" s="48">
        <f>IF(($H30      =0),0,((($J30      -$H30      )/$H30      )*100))</f>
        <v>11.63378856853819</v>
      </c>
      <c r="S30" s="49">
        <f>IF(($I30      =0),0,((($K30      -$I30      )/$I30      )*100))</f>
        <v>-131.57643501019973</v>
      </c>
      <c r="T30" s="48">
        <f>IF(($E30      =0),0,(($P30      /$E30      )*100))</f>
        <v>28.065468204990609</v>
      </c>
      <c r="U30" s="50">
        <f>IF(($E30      =0),0,(($Q30      /$E30      )*100))</f>
        <v>-47.777139790716397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14908000</v>
      </c>
      <c r="C31" s="96">
        <f>SUM(C27:C30)</f>
        <v>0</v>
      </c>
      <c r="D31" s="96"/>
      <c r="E31" s="96">
        <f>$B31      +$C31      +$D31</f>
        <v>14908000</v>
      </c>
      <c r="F31" s="97">
        <f>SUM(F27:F30)</f>
        <v>14908000</v>
      </c>
      <c r="G31" s="98">
        <f>SUM(G27:G30)</f>
        <v>10436000</v>
      </c>
      <c r="H31" s="97">
        <f>SUM(H27:H30)</f>
        <v>1977000</v>
      </c>
      <c r="I31" s="98">
        <f>SUM(I27:I30)</f>
        <v>-10409595</v>
      </c>
      <c r="J31" s="97">
        <f>SUM(J27:J30)</f>
        <v>2207000</v>
      </c>
      <c r="K31" s="98">
        <f>SUM(K27:K30)</f>
        <v>3286979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4184000</v>
      </c>
      <c r="Q31" s="98">
        <f>$I31      +$K31      +$M31      +$O31</f>
        <v>-7122616</v>
      </c>
      <c r="R31" s="52">
        <f>IF(($H31      =0),0,((($J31      -$H31      )/$H31      )*100))</f>
        <v>11.63378856853819</v>
      </c>
      <c r="S31" s="53">
        <f>IF(($I31      =0),0,((($K31      -$I31      )/$I31      )*100))</f>
        <v>-131.57643501019973</v>
      </c>
      <c r="T31" s="52">
        <f>IF($E31   =0,0,($P31   /$E31   )*100)</f>
        <v>28.065468204990609</v>
      </c>
      <c r="U31" s="54">
        <f>IF($E31   =0,0,($Q31   /$E31   )*100)</f>
        <v>-47.777139790716397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38763000</v>
      </c>
      <c r="C33" s="93"/>
      <c r="D33" s="93"/>
      <c r="E33" s="93">
        <f>$B33      +$C33      +$D33</f>
        <v>38763000</v>
      </c>
      <c r="F33" s="94">
        <v>38763000</v>
      </c>
      <c r="G33" s="95">
        <v>23892000</v>
      </c>
      <c r="H33" s="94">
        <v>5259000</v>
      </c>
      <c r="I33" s="95">
        <v>-2872079</v>
      </c>
      <c r="J33" s="94">
        <v>7584000</v>
      </c>
      <c r="K33" s="95">
        <v>7776216</v>
      </c>
      <c r="L33" s="94"/>
      <c r="M33" s="95"/>
      <c r="N33" s="94"/>
      <c r="O33" s="95"/>
      <c r="P33" s="94">
        <f>$H33      +$J33      +$L33      +$N33</f>
        <v>12843000</v>
      </c>
      <c r="Q33" s="95">
        <f>$I33      +$K33      +$M33      +$O33</f>
        <v>4904137</v>
      </c>
      <c r="R33" s="48">
        <f>IF(($H33      =0),0,((($J33      -$H33      )/$H33      )*100))</f>
        <v>44.209925841414716</v>
      </c>
      <c r="S33" s="49">
        <f>IF(($I33      =0),0,((($K33      -$I33      )/$I33      )*100))</f>
        <v>-370.75216245792683</v>
      </c>
      <c r="T33" s="48">
        <f>IF(($E33      =0),0,(($P33      /$E33      )*100))</f>
        <v>33.132110517761781</v>
      </c>
      <c r="U33" s="50">
        <f>IF(($E33      =0),0,(($Q33      /$E33      )*100))</f>
        <v>12.651593013956608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38763000</v>
      </c>
      <c r="C34" s="96">
        <f>C33</f>
        <v>0</v>
      </c>
      <c r="D34" s="96"/>
      <c r="E34" s="96">
        <f>$B34      +$C34      +$D34</f>
        <v>38763000</v>
      </c>
      <c r="F34" s="97">
        <f>F33</f>
        <v>38763000</v>
      </c>
      <c r="G34" s="98">
        <f>G33</f>
        <v>23892000</v>
      </c>
      <c r="H34" s="97">
        <f>H33</f>
        <v>5259000</v>
      </c>
      <c r="I34" s="98">
        <f>I33</f>
        <v>-2872079</v>
      </c>
      <c r="J34" s="97">
        <f>J33</f>
        <v>7584000</v>
      </c>
      <c r="K34" s="98">
        <f>K33</f>
        <v>7776216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12843000</v>
      </c>
      <c r="Q34" s="98">
        <f>$I34      +$K34      +$M34      +$O34</f>
        <v>4904137</v>
      </c>
      <c r="R34" s="52">
        <f>IF(($H34      =0),0,((($J34      -$H34      )/$H34      )*100))</f>
        <v>44.209925841414716</v>
      </c>
      <c r="S34" s="53">
        <f>IF(($I34      =0),0,((($K34      -$I34      )/$I34      )*100))</f>
        <v>-370.75216245792683</v>
      </c>
      <c r="T34" s="52">
        <f>IF($E34   =0,0,($P34   /$E34   )*100)</f>
        <v>33.132110517761781</v>
      </c>
      <c r="U34" s="54">
        <f>IF($E34   =0,0,($Q34   /$E34   )*100)</f>
        <v>12.651593013956608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107009000</v>
      </c>
      <c r="C36" s="93"/>
      <c r="D36" s="93"/>
      <c r="E36" s="93">
        <f>$B36      +$C36      +$D36</f>
        <v>107009000</v>
      </c>
      <c r="F36" s="94">
        <v>104674000</v>
      </c>
      <c r="G36" s="95">
        <v>67806000</v>
      </c>
      <c r="H36" s="94">
        <v>20097000</v>
      </c>
      <c r="I36" s="95">
        <v>16870703</v>
      </c>
      <c r="J36" s="94">
        <v>19445000</v>
      </c>
      <c r="K36" s="95">
        <v>15669251</v>
      </c>
      <c r="L36" s="94"/>
      <c r="M36" s="95"/>
      <c r="N36" s="94"/>
      <c r="O36" s="95"/>
      <c r="P36" s="94">
        <f>$H36      +$J36      +$L36      +$N36</f>
        <v>39542000</v>
      </c>
      <c r="Q36" s="95">
        <f>$I36      +$K36      +$M36      +$O36</f>
        <v>32539954</v>
      </c>
      <c r="R36" s="48">
        <f>IF(($H36      =0),0,((($J36      -$H36      )/$H36      )*100))</f>
        <v>-3.2442653132308306</v>
      </c>
      <c r="S36" s="49">
        <f>IF(($I36      =0),0,((($K36      -$I36      )/$I36      )*100))</f>
        <v>-7.1215289605892531</v>
      </c>
      <c r="T36" s="48">
        <f>IF(($E36      =0),0,(($P36      /$E36      )*100))</f>
        <v>36.952032072068704</v>
      </c>
      <c r="U36" s="50">
        <f>IF(($E36      =0),0,(($Q36      /$E36      )*100))</f>
        <v>30.408614228709734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187556000</v>
      </c>
      <c r="C37" s="93"/>
      <c r="D37" s="93"/>
      <c r="E37" s="93">
        <f>$B37      +$C37      +$D37</f>
        <v>187556000</v>
      </c>
      <c r="F37" s="94">
        <v>187556000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19000000</v>
      </c>
      <c r="C39" s="93"/>
      <c r="D39" s="93"/>
      <c r="E39" s="93">
        <f>$B39      +$C39      +$D39</f>
        <v>19000000</v>
      </c>
      <c r="F39" s="94">
        <v>19000000</v>
      </c>
      <c r="G39" s="95">
        <v>14500000</v>
      </c>
      <c r="H39" s="94">
        <v>275000</v>
      </c>
      <c r="I39" s="95"/>
      <c r="J39" s="94">
        <v>7126000</v>
      </c>
      <c r="K39" s="95">
        <v>4339259</v>
      </c>
      <c r="L39" s="94"/>
      <c r="M39" s="95"/>
      <c r="N39" s="94"/>
      <c r="O39" s="95"/>
      <c r="P39" s="94">
        <f>$H39      +$J39      +$L39      +$N39</f>
        <v>7401000</v>
      </c>
      <c r="Q39" s="95">
        <f>$I39      +$K39      +$M39      +$O39</f>
        <v>4339259</v>
      </c>
      <c r="R39" s="48">
        <f>IF(($H39      =0),0,((($J39      -$H39      )/$H39      )*100))</f>
        <v>2491.2727272727275</v>
      </c>
      <c r="S39" s="49">
        <f>IF(($I39      =0),0,((($K39      -$I39      )/$I39      )*100))</f>
        <v>0</v>
      </c>
      <c r="T39" s="48">
        <f>IF(($E39      =0),0,(($P39      /$E39      )*100))</f>
        <v>38.952631578947368</v>
      </c>
      <c r="U39" s="50">
        <f>IF(($E39      =0),0,(($Q39      /$E39      )*100))</f>
        <v>22.838205263157896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313565000</v>
      </c>
      <c r="C41" s="96">
        <f>SUM(C36:C40)</f>
        <v>0</v>
      </c>
      <c r="D41" s="96"/>
      <c r="E41" s="96">
        <f>$B41      +$C41      +$D41</f>
        <v>313565000</v>
      </c>
      <c r="F41" s="97">
        <f>SUM(F36:F40)</f>
        <v>311230000</v>
      </c>
      <c r="G41" s="98">
        <f>SUM(G36:G40)</f>
        <v>82306000</v>
      </c>
      <c r="H41" s="97">
        <f>SUM(H36:H40)</f>
        <v>20372000</v>
      </c>
      <c r="I41" s="98">
        <f>SUM(I36:I40)</f>
        <v>16870703</v>
      </c>
      <c r="J41" s="97">
        <f>SUM(J36:J40)</f>
        <v>26571000</v>
      </c>
      <c r="K41" s="98">
        <f>SUM(K36:K40)</f>
        <v>20008510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46943000</v>
      </c>
      <c r="Q41" s="98">
        <f>$I41      +$K41      +$M41      +$O41</f>
        <v>36879213</v>
      </c>
      <c r="R41" s="52">
        <f>IF(($H41      =0),0,((($J41      -$H41      )/$H41      )*100))</f>
        <v>30.429020223836638</v>
      </c>
      <c r="S41" s="53">
        <f>IF(($I41      =0),0,((($K41      -$I41      )/$I41      )*100))</f>
        <v>18.599147883760388</v>
      </c>
      <c r="T41" s="52">
        <f>IF((+$E36+$E39) =0,0,(P41   /(+$E36+$E39) )*100)</f>
        <v>37.253688228618593</v>
      </c>
      <c r="U41" s="54">
        <f>IF((+$E36+$E39) =0,0,(Q41   /(+$E36+$E39) )*100)</f>
        <v>29.267126157655404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577000000</v>
      </c>
      <c r="C44" s="93"/>
      <c r="D44" s="93"/>
      <c r="E44" s="93">
        <f>$B44      +$C44      +$D44</f>
        <v>577000000</v>
      </c>
      <c r="F44" s="94">
        <v>577000000</v>
      </c>
      <c r="G44" s="95">
        <v>445000000</v>
      </c>
      <c r="H44" s="94">
        <v>68713000</v>
      </c>
      <c r="I44" s="95">
        <v>26764872</v>
      </c>
      <c r="J44" s="94">
        <v>199669000</v>
      </c>
      <c r="K44" s="95">
        <v>195220457</v>
      </c>
      <c r="L44" s="94"/>
      <c r="M44" s="95"/>
      <c r="N44" s="94"/>
      <c r="O44" s="95"/>
      <c r="P44" s="94">
        <f>$H44      +$J44      +$L44      +$N44</f>
        <v>268382000</v>
      </c>
      <c r="Q44" s="95">
        <f>$I44      +$K44      +$M44      +$O44</f>
        <v>221985329</v>
      </c>
      <c r="R44" s="48">
        <f>IF(($H44      =0),0,((($J44      -$H44      )/$H44      )*100))</f>
        <v>190.58402340168527</v>
      </c>
      <c r="S44" s="49">
        <f>IF(($I44      =0),0,((($K44      -$I44      )/$I44      )*100))</f>
        <v>629.39058703512569</v>
      </c>
      <c r="T44" s="48">
        <f>IF(($E44      =0),0,(($P44      /$E44      )*100))</f>
        <v>46.513344887348353</v>
      </c>
      <c r="U44" s="50">
        <f>IF(($E44      =0),0,(($Q44      /$E44      )*100))</f>
        <v>38.472327383015596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35281000</v>
      </c>
      <c r="C45" s="93"/>
      <c r="D45" s="93"/>
      <c r="E45" s="93">
        <f>$B45      +$C45      +$D45</f>
        <v>35281000</v>
      </c>
      <c r="F45" s="94">
        <v>35281000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327492000</v>
      </c>
      <c r="C52" s="93"/>
      <c r="D52" s="93"/>
      <c r="E52" s="93">
        <f>$B52      +$C52      +$D52</f>
        <v>327492000</v>
      </c>
      <c r="F52" s="94">
        <v>327492000</v>
      </c>
      <c r="G52" s="95">
        <v>228655000</v>
      </c>
      <c r="H52" s="94">
        <v>71944000</v>
      </c>
      <c r="I52" s="95">
        <v>27031276</v>
      </c>
      <c r="J52" s="94">
        <v>57833000</v>
      </c>
      <c r="K52" s="95">
        <v>43399239</v>
      </c>
      <c r="L52" s="94"/>
      <c r="M52" s="95"/>
      <c r="N52" s="94"/>
      <c r="O52" s="95"/>
      <c r="P52" s="94">
        <f>$H52      +$J52      +$L52      +$N52</f>
        <v>129777000</v>
      </c>
      <c r="Q52" s="95">
        <f>$I52      +$K52      +$M52      +$O52</f>
        <v>70430515</v>
      </c>
      <c r="R52" s="48">
        <f>IF(($H52      =0),0,((($J52      -$H52      )/$H52      )*100))</f>
        <v>-19.613866340487046</v>
      </c>
      <c r="S52" s="49">
        <f>IF(($I52      =0),0,((($K52      -$I52      )/$I52      )*100))</f>
        <v>60.551943607841515</v>
      </c>
      <c r="T52" s="48">
        <f>IF(($E52      =0),0,(($P52      /$E52      )*100))</f>
        <v>39.627532886299512</v>
      </c>
      <c r="U52" s="50">
        <f>IF(($E52      =0),0,(($Q52      /$E52      )*100))</f>
        <v>21.506026101400948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30000000</v>
      </c>
      <c r="C53" s="93"/>
      <c r="D53" s="93"/>
      <c r="E53" s="93">
        <f>$B53      +$C53      +$D53</f>
        <v>30000000</v>
      </c>
      <c r="F53" s="94">
        <v>30000000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969773000</v>
      </c>
      <c r="C54" s="96">
        <f>SUM(C43:C53)</f>
        <v>0</v>
      </c>
      <c r="D54" s="96"/>
      <c r="E54" s="96">
        <f>$B54      +$C54      +$D54</f>
        <v>969773000</v>
      </c>
      <c r="F54" s="97">
        <f>SUM(F43:F53)</f>
        <v>969773000</v>
      </c>
      <c r="G54" s="98">
        <f>SUM(G43:G53)</f>
        <v>673655000</v>
      </c>
      <c r="H54" s="97">
        <f>SUM(H43:H53)</f>
        <v>140657000</v>
      </c>
      <c r="I54" s="98">
        <f>SUM(I43:I53)</f>
        <v>53796148</v>
      </c>
      <c r="J54" s="97">
        <f>SUM(J43:J53)</f>
        <v>257502000</v>
      </c>
      <c r="K54" s="98">
        <f>SUM(K43:K53)</f>
        <v>238619696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398159000</v>
      </c>
      <c r="Q54" s="98">
        <f>$I54      +$K54      +$M54      +$O54</f>
        <v>292415844</v>
      </c>
      <c r="R54" s="52">
        <f>IF(($H54      =0),0,((($J54      -$H54      )/$H54      )*100))</f>
        <v>83.070874538771619</v>
      </c>
      <c r="S54" s="53">
        <f>IF(($I54      =0),0,((($K54      -$I54      )/$I54      )*100))</f>
        <v>343.56279189357576</v>
      </c>
      <c r="T54" s="52">
        <f>IF((+$E44+$E46+$E48+$E49+$E52) =0,0,(P54   /(+$E44+$E46+$E48+$E49+$E52) )*100)</f>
        <v>44.020179282956626</v>
      </c>
      <c r="U54" s="54">
        <f>IF((+$E44+$E46+$E48+$E49+$E52) =0,0,(Q54   /(+$E44+$E46+$E48+$E49+$E52) )*100)</f>
        <v>32.32929025353458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/>
      <c r="C66" s="93"/>
      <c r="D66" s="93"/>
      <c r="E66" s="93">
        <f>$B66      +$C66      +$D66</f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>$H66      +$J66      +$L66      +$N66</f>
        <v>0</v>
      </c>
      <c r="Q66" s="95">
        <f>$I66      +$K66      +$M66      +$O66</f>
        <v>0</v>
      </c>
      <c r="R66" s="48">
        <f>IF(($H66      =0),0,((($J66      -$H66      )/$H66      )*100))</f>
        <v>0</v>
      </c>
      <c r="S66" s="49">
        <f>IF(($I66      =0),0,((($K66      -$I66      )/$I66      )*100))</f>
        <v>0</v>
      </c>
      <c r="T66" s="48">
        <f>IF(($E66      =0),0,(($P66      /$E66      )*100))</f>
        <v>0</v>
      </c>
      <c r="U66" s="50">
        <f>IF(($E66      =0),0,(($Q66      /$E66      )*100))</f>
        <v>0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>$B67      +$C67      +$D67</f>
        <v>0</v>
      </c>
      <c r="F67" s="97">
        <f>SUM(F62:F66)</f>
        <v>0</v>
      </c>
      <c r="G67" s="98">
        <f>SUM(G62:G66)</f>
        <v>0</v>
      </c>
      <c r="H67" s="97">
        <f>SUM(H62:H66)</f>
        <v>0</v>
      </c>
      <c r="I67" s="98">
        <f>SUM(I62:I66)</f>
        <v>0</v>
      </c>
      <c r="J67" s="97">
        <f>SUM(J62:J66)</f>
        <v>0</v>
      </c>
      <c r="K67" s="98">
        <f>SUM(K62:K66)</f>
        <v>0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0</v>
      </c>
      <c r="Q67" s="98">
        <f>$I67      +$K67      +$M67      +$O67</f>
        <v>0</v>
      </c>
      <c r="R67" s="52">
        <f>IF(($H67      =0),0,((($J67      -$H67      )/$H67      )*100))</f>
        <v>0</v>
      </c>
      <c r="S67" s="53">
        <f>IF(($I67      =0),0,((($K67      -$I67      )/$I67      )*100))</f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1543358000</v>
      </c>
      <c r="C68" s="105">
        <f>SUM(C9:C15,C18:C24,C27:C30,C33,C36:C40,C43:C53,C56:C59,C62:C66)</f>
        <v>33627000</v>
      </c>
      <c r="D68" s="105"/>
      <c r="E68" s="105">
        <f>$B68      +$C68      +$D68</f>
        <v>1576985000</v>
      </c>
      <c r="F68" s="106">
        <f>SUM(F9:F15,F18:F24,F27:F30,F33,F36:F40,F43:F53,F56:F59,F62:F66)</f>
        <v>1574023000</v>
      </c>
      <c r="G68" s="107">
        <f>SUM(G9:G15,G18:G24,G27:G30,G33,G36:G40,G43:G53,G56:G59,G62:G66)</f>
        <v>974126000</v>
      </c>
      <c r="H68" s="106">
        <f>SUM(H9:H15,H18:H24,H27:H30,H33,H36:H40,H43:H53,H56:H59,H62:H66)</f>
        <v>201208000</v>
      </c>
      <c r="I68" s="107">
        <f>SUM(I9:I15,I18:I24,I27:I30,I33,I36:I40,I43:I53,I56:I59,I62:I66)</f>
        <v>65503779</v>
      </c>
      <c r="J68" s="106">
        <f>SUM(J9:J15,J18:J24,J27:J30,J33,J36:J40,J43:J53,J56:J59,J62:J66)</f>
        <v>326123000</v>
      </c>
      <c r="K68" s="107">
        <f>SUM(K9:K15,K18:K24,K27:K30,K33,K36:K40,K43:K53,K56:K59,K62:K66)</f>
        <v>310832817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527331000</v>
      </c>
      <c r="Q68" s="107">
        <f>$I68      +$K68      +$M68      +$O68</f>
        <v>376336596</v>
      </c>
      <c r="R68" s="61">
        <f>IF(($H68      =0),0,((($J68      -$H68      )/$H68      )*100))</f>
        <v>62.082521569718892</v>
      </c>
      <c r="S68" s="62">
        <f>IF(($I68      =0),0,((($K68      -$I68      )/$I68      )*100))</f>
        <v>374.52654143816648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40.176742896151545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28.672652773883684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510694000</v>
      </c>
      <c r="C70" s="93">
        <v>-1521000</v>
      </c>
      <c r="D70" s="93"/>
      <c r="E70" s="93">
        <f>$B70      +$C70      +$D70</f>
        <v>509173000</v>
      </c>
      <c r="F70" s="94">
        <v>509173000</v>
      </c>
      <c r="G70" s="95">
        <v>339223000</v>
      </c>
      <c r="H70" s="94">
        <v>92227000</v>
      </c>
      <c r="I70" s="95">
        <v>30693512</v>
      </c>
      <c r="J70" s="94">
        <v>140430000</v>
      </c>
      <c r="K70" s="95">
        <v>55432577</v>
      </c>
      <c r="L70" s="94"/>
      <c r="M70" s="95"/>
      <c r="N70" s="94"/>
      <c r="O70" s="95"/>
      <c r="P70" s="94">
        <f>$H70      +$J70      +$L70      +$N70</f>
        <v>232657000</v>
      </c>
      <c r="Q70" s="95">
        <f>$I70      +$K70      +$M70      +$O70</f>
        <v>86126089</v>
      </c>
      <c r="R70" s="48">
        <f>IF(($H70      =0),0,((($J70      -$H70      )/$H70      )*100))</f>
        <v>52.265605516822625</v>
      </c>
      <c r="S70" s="49">
        <f>IF(($I70      =0),0,((($K70      -$I70      )/$I70      )*100))</f>
        <v>80.600307322277104</v>
      </c>
      <c r="T70" s="48">
        <f>IF(($E70      =0),0,(($P70      /$E70      )*100))</f>
        <v>45.693114128203973</v>
      </c>
      <c r="U70" s="50">
        <f>IF(($E70      =0),0,(($Q70      /$E70      )*100))</f>
        <v>16.914897097842974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510694000</v>
      </c>
      <c r="C72" s="102">
        <f>SUM(C70:C71)</f>
        <v>-1521000</v>
      </c>
      <c r="D72" s="102"/>
      <c r="E72" s="102">
        <f>$B72      +$C72      +$D72</f>
        <v>509173000</v>
      </c>
      <c r="F72" s="103">
        <f>SUM(F70:F71)</f>
        <v>509173000</v>
      </c>
      <c r="G72" s="104">
        <f>SUM(G70:G71)</f>
        <v>339223000</v>
      </c>
      <c r="H72" s="103">
        <f>SUM(H70:H71)</f>
        <v>92227000</v>
      </c>
      <c r="I72" s="104">
        <f>SUM(I70:I71)</f>
        <v>30693512</v>
      </c>
      <c r="J72" s="103">
        <f>SUM(J70:J71)</f>
        <v>140430000</v>
      </c>
      <c r="K72" s="104">
        <f>SUM(K70:K71)</f>
        <v>55432577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232657000</v>
      </c>
      <c r="Q72" s="104">
        <f>$I72      +$K72      +$M72      +$O72</f>
        <v>86126089</v>
      </c>
      <c r="R72" s="57">
        <f>IF(($H72      =0),0,((($J72      -$H72      )/$H72      )*100))</f>
        <v>52.265605516822625</v>
      </c>
      <c r="S72" s="58">
        <f>IF(($I72      =0),0,((($K72      -$I72      )/$I72      )*100))</f>
        <v>80.600307322277104</v>
      </c>
      <c r="T72" s="57">
        <f>IF(($E70      =0),0,(($P70      /$E70      )*100))</f>
        <v>45.693114128203973</v>
      </c>
      <c r="U72" s="59">
        <f>IF($E70   =0,0,($Q70   /$E70 )*100)</f>
        <v>16.914897097842974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510694000</v>
      </c>
      <c r="C73" s="105">
        <f>SUM(C70:C71)</f>
        <v>-1521000</v>
      </c>
      <c r="D73" s="105"/>
      <c r="E73" s="105">
        <f>$B73      +$C73      +$D73</f>
        <v>509173000</v>
      </c>
      <c r="F73" s="106">
        <f>SUM(F70:F71)</f>
        <v>509173000</v>
      </c>
      <c r="G73" s="107">
        <f>SUM(G70:G71)</f>
        <v>339223000</v>
      </c>
      <c r="H73" s="106">
        <f>SUM(H70:H71)</f>
        <v>92227000</v>
      </c>
      <c r="I73" s="107">
        <f>SUM(I70:I71)</f>
        <v>30693512</v>
      </c>
      <c r="J73" s="106">
        <f>SUM(J70:J71)</f>
        <v>140430000</v>
      </c>
      <c r="K73" s="107">
        <f>SUM(K70:K71)</f>
        <v>55432577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232657000</v>
      </c>
      <c r="Q73" s="107">
        <f>$I73      +$K73      +$M73      +$O73</f>
        <v>86126089</v>
      </c>
      <c r="R73" s="61">
        <f>IF(($H73      =0),0,((($J73      -$H73      )/$H73      )*100))</f>
        <v>52.265605516822625</v>
      </c>
      <c r="S73" s="62">
        <f>IF(($I73      =0),0,((($K73      -$I73      )/$I73      )*100))</f>
        <v>80.600307322277104</v>
      </c>
      <c r="T73" s="61">
        <f>IF(($E70      =0),0,(($P70      /$E70      )*100))</f>
        <v>45.693114128203973</v>
      </c>
      <c r="U73" s="65">
        <f>IF($E70   =0,0,($Q70   /$E70 )*100)</f>
        <v>16.914897097842974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2054052000</v>
      </c>
      <c r="C74" s="105">
        <f>SUM(C9:C15,C18:C24,C27:C30,C33,C36:C40,C43:C53,C56:C59,C62:C66,C70:C71)</f>
        <v>32106000</v>
      </c>
      <c r="D74" s="105"/>
      <c r="E74" s="105">
        <f>$B74      +$C74      +$D74</f>
        <v>2086158000</v>
      </c>
      <c r="F74" s="106">
        <f>SUM(F9:F15,F18:F24,F27:F30,F33,F36:F40,F43:F53,F56:F59,F62:F66,F70:F71)</f>
        <v>2083196000</v>
      </c>
      <c r="G74" s="107">
        <f>SUM(G9:G15,G18:G24,G27:G30,G33,G36:G40,G43:G53,G56:G59,G62:G66,G70:G71)</f>
        <v>1313349000</v>
      </c>
      <c r="H74" s="106">
        <f>SUM(H9:H15,H18:H24,H27:H30,H33,H36:H40,H43:H53,H56:H59,H62:H66,H70:H71)</f>
        <v>293435000</v>
      </c>
      <c r="I74" s="107">
        <f>SUM(I9:I15,I18:I24,I27:I30,I33,I36:I40,I43:I53,I56:I59,I62:I66,I70:I71)</f>
        <v>96197291</v>
      </c>
      <c r="J74" s="106">
        <f>SUM(J9:J15,J18:J24,J27:J30,J33,J36:J40,J43:J53,J56:J59,J62:J66,J70:J71)</f>
        <v>466553000</v>
      </c>
      <c r="K74" s="107">
        <f>SUM(K9:K15,K18:K24,K27:K30,K33,K36:K40,K43:K53,K56:K59,K62:K66,K70:K71)</f>
        <v>366265394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759988000</v>
      </c>
      <c r="Q74" s="107">
        <f>$I74      +$K74      +$M74      +$O74</f>
        <v>462462685</v>
      </c>
      <c r="R74" s="61">
        <f>IF(($H74      =0),0,((($J74      -$H74      )/$H74      )*100))</f>
        <v>58.99705215805885</v>
      </c>
      <c r="S74" s="62">
        <f>IF(($I74      =0),0,((($K74      -$I74      )/$I74      )*100))</f>
        <v>280.74397957838545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41.718591580067198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25.386311200356147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137610000</v>
      </c>
      <c r="C87" s="119">
        <f>+C88+C89+C90+C91+C92+C93+C94+C95+C96</f>
        <v>144000</v>
      </c>
      <c r="D87" s="119">
        <f>+D88+D89+D90+D91+D92+D93+D94+D95+D96</f>
        <v>0</v>
      </c>
      <c r="E87" s="119">
        <f>+E88+E89+E90+E91+E92+E93+E94+E95+E96</f>
        <v>137754000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18677000</v>
      </c>
      <c r="I87" s="119">
        <f>+I88+I89+I90+I91+I92+I93+I94+I95+I96</f>
        <v>0</v>
      </c>
      <c r="J87" s="119">
        <f>+J88+J89+J90+J91+J92+J93+J94+J95+J96</f>
        <v>49798000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68475000</v>
      </c>
      <c r="Q87" s="120">
        <f>+Q88+Q89+Q90+Q91+Q92+Q93+Q94+Q95+Q96</f>
        <v>0</v>
      </c>
      <c r="R87" s="85">
        <f>+R88+R89+R90+R91+R92+R93+R94+R95+R96</f>
        <v>166.62740268779783</v>
      </c>
      <c r="S87" s="85">
        <f>+S88+S89+S90+S91+S92+S93+S94+S95+S96</f>
        <v>0</v>
      </c>
      <c r="T87" s="86">
        <f>IF(SUM($E88:$E96) =0,0,(P87   /SUM($E88:$E96) )*100)</f>
        <v>49.708175443181325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/>
      <c r="C89" s="93"/>
      <c r="D89" s="93"/>
      <c r="E89" s="93">
        <f>$B89      +$C89      +$D89</f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>$H89      +$J89      +$L89      +$N89</f>
        <v>0</v>
      </c>
      <c r="Q89" s="93">
        <f>$I89      +$K89      +$M89      +$O89</f>
        <v>0</v>
      </c>
      <c r="R89" s="89">
        <f>IF(($H89      =0),0,((($J89      -$H89      )/$H89      )*100))</f>
        <v>0</v>
      </c>
      <c r="S89" s="89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93005000</v>
      </c>
      <c r="C91" s="93"/>
      <c r="D91" s="93"/>
      <c r="E91" s="93">
        <f>$B91      +$C91      +$D91</f>
        <v>93005000</v>
      </c>
      <c r="F91" s="93">
        <v>0</v>
      </c>
      <c r="G91" s="93">
        <v>0</v>
      </c>
      <c r="H91" s="93">
        <v>18677000</v>
      </c>
      <c r="I91" s="93"/>
      <c r="J91" s="93">
        <v>49798000</v>
      </c>
      <c r="K91" s="93"/>
      <c r="L91" s="93"/>
      <c r="M91" s="93"/>
      <c r="N91" s="93"/>
      <c r="O91" s="93"/>
      <c r="P91" s="93">
        <f>$H91      +$J91      +$L91      +$N91</f>
        <v>68475000</v>
      </c>
      <c r="Q91" s="93">
        <f>$I91      +$K91      +$M91      +$O91</f>
        <v>0</v>
      </c>
      <c r="R91" s="89">
        <f>IF(($H91      =0),0,((($J91      -$H91      )/$H91      )*100))</f>
        <v>166.62740268779783</v>
      </c>
      <c r="S91" s="89">
        <f>IF(($I91      =0),0,((($K91      -$I91      )/$I91      )*100))</f>
        <v>0</v>
      </c>
      <c r="T91" s="89">
        <f>IF(($E91      =0),0,(($P91      /$E91      )*100))</f>
        <v>73.625073920756947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/>
      <c r="C92" s="93">
        <v>108000</v>
      </c>
      <c r="D92" s="93"/>
      <c r="E92" s="93">
        <f>$B92      +$C92      +$D92</f>
        <v>108000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>$H92      +$J92      +$L92      +$N92</f>
        <v>0</v>
      </c>
      <c r="Q92" s="93">
        <f>$I92      +$K92      +$M92      +$O92</f>
        <v>0</v>
      </c>
      <c r="R92" s="89">
        <f>IF(($H92      =0),0,((($J92      -$H92      )/$H92      )*100))</f>
        <v>0</v>
      </c>
      <c r="S92" s="89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44605000</v>
      </c>
      <c r="C93" s="93"/>
      <c r="D93" s="93"/>
      <c r="E93" s="93">
        <f>$B93      +$C93      +$D93</f>
        <v>44605000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>$H93      +$J93      +$L93      +$N93</f>
        <v>0</v>
      </c>
      <c r="Q93" s="93">
        <f>$I93      +$K93      +$M93      +$O93</f>
        <v>0</v>
      </c>
      <c r="R93" s="89">
        <f>IF(($H93      =0),0,((($J93      -$H93      )/$H93      )*100))</f>
        <v>0</v>
      </c>
      <c r="S93" s="89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/>
      <c r="C94" s="93"/>
      <c r="D94" s="93"/>
      <c r="E94" s="93">
        <f>$B94      +$C94      +$D94</f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>$H94      +$J94      +$L94      +$N94</f>
        <v>0</v>
      </c>
      <c r="Q94" s="93">
        <f>$I94      +$K94      +$M94      +$O94</f>
        <v>0</v>
      </c>
      <c r="R94" s="89">
        <f>IF(($H94      =0),0,((($J94      -$H94      )/$H94      )*100))</f>
        <v>0</v>
      </c>
      <c r="S94" s="89">
        <f>IF(($I94      =0),0,((($K94      -$I94      )/$I94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>
        <v>36000</v>
      </c>
      <c r="D95" s="93"/>
      <c r="E95" s="93">
        <f>$B95      +$C95      +$D95</f>
        <v>36000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/>
      <c r="C96" s="122"/>
      <c r="D96" s="122"/>
      <c r="E96" s="122">
        <f>$B96      +$C96      +$D96</f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137610000</v>
      </c>
      <c r="C114" s="128">
        <f>C97+C87</f>
        <v>144000</v>
      </c>
      <c r="D114" s="128">
        <f>D97+D87</f>
        <v>0</v>
      </c>
      <c r="E114" s="128">
        <f>E97+E87</f>
        <v>137754000</v>
      </c>
      <c r="F114" s="128">
        <f>F97+F87</f>
        <v>0</v>
      </c>
      <c r="G114" s="128">
        <f>G97+G87</f>
        <v>0</v>
      </c>
      <c r="H114" s="128">
        <f>H97+H87</f>
        <v>18677000</v>
      </c>
      <c r="I114" s="128">
        <f>I97+I87</f>
        <v>0</v>
      </c>
      <c r="J114" s="128">
        <f>J97+J87</f>
        <v>49798000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68475000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0.49708175443181324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137610000</v>
      </c>
      <c r="C115" s="130">
        <f>C87</f>
        <v>144000</v>
      </c>
      <c r="D115" s="130">
        <f>D87</f>
        <v>0</v>
      </c>
      <c r="E115" s="130">
        <f>E87</f>
        <v>137754000</v>
      </c>
      <c r="F115" s="130">
        <f>F87</f>
        <v>0</v>
      </c>
      <c r="G115" s="130">
        <f>G87</f>
        <v>0</v>
      </c>
      <c r="H115" s="130">
        <f>H87</f>
        <v>18677000</v>
      </c>
      <c r="I115" s="130">
        <f>I87</f>
        <v>0</v>
      </c>
      <c r="J115" s="130">
        <f>J87</f>
        <v>49798000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68475000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0.49708175443181324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61MvK+uThCyGB0hPMc38K2mOJuYGXpHWlxTAAaNFk29EegeU+YnCk/7mRpgAzdhvrVTMFKc2Xbz9uejwtkzprA==" saltValue="jiuVTEuLRbyuQQyDC3g1pQ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F4F8-3151-4E67-9B40-811EA711E7D1}">
  <sheetPr>
    <pageSetUpPr fitToPage="1"/>
  </sheetPr>
  <dimension ref="A1:W127"/>
  <sheetViews>
    <sheetView showGridLines="0" tabSelected="1" workbookViewId="0">
      <selection activeCell="A7" sqref="A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60900000</v>
      </c>
      <c r="C10" s="93"/>
      <c r="D10" s="93"/>
      <c r="E10" s="93">
        <f>$B10      +$C10      +$D10</f>
        <v>60900000</v>
      </c>
      <c r="F10" s="94">
        <v>60900000</v>
      </c>
      <c r="G10" s="95">
        <v>60900000</v>
      </c>
      <c r="H10" s="94">
        <v>15249000</v>
      </c>
      <c r="I10" s="95">
        <v>9549959</v>
      </c>
      <c r="J10" s="94">
        <v>5313000</v>
      </c>
      <c r="K10" s="95">
        <v>7001976</v>
      </c>
      <c r="L10" s="94"/>
      <c r="M10" s="95"/>
      <c r="N10" s="94"/>
      <c r="O10" s="95"/>
      <c r="P10" s="94">
        <f>$H10      +$J10      +$L10      +$N10</f>
        <v>20562000</v>
      </c>
      <c r="Q10" s="95">
        <f>$I10      +$K10      +$M10      +$O10</f>
        <v>16551935</v>
      </c>
      <c r="R10" s="48">
        <f>IF(($H10      =0),0,((($J10      -$H10      )/$H10      )*100))</f>
        <v>-65.158371040723978</v>
      </c>
      <c r="S10" s="49">
        <f>IF(($I10      =0),0,((($K10      -$I10      )/$I10      )*100))</f>
        <v>-26.680564806613305</v>
      </c>
      <c r="T10" s="48">
        <f>IF(($E10      =0),0,(($P10      /$E10      )*100))</f>
        <v>33.763546798029559</v>
      </c>
      <c r="U10" s="50">
        <f>IF(($E10      =0),0,(($Q10      /$E10      )*100))</f>
        <v>27.178875205254517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3000000</v>
      </c>
      <c r="C11" s="93"/>
      <c r="D11" s="93"/>
      <c r="E11" s="93">
        <f>$B11      +$C11      +$D11</f>
        <v>3000000</v>
      </c>
      <c r="F11" s="94">
        <v>3000000</v>
      </c>
      <c r="G11" s="95">
        <v>2000000</v>
      </c>
      <c r="H11" s="94"/>
      <c r="I11" s="95"/>
      <c r="J11" s="94">
        <v>247000</v>
      </c>
      <c r="K11" s="95"/>
      <c r="L11" s="94"/>
      <c r="M11" s="95"/>
      <c r="N11" s="94"/>
      <c r="O11" s="95"/>
      <c r="P11" s="94">
        <f>$H11      +$J11      +$L11      +$N11</f>
        <v>247000</v>
      </c>
      <c r="Q11" s="95">
        <f>$I11      +$K11      +$M11      +$O11</f>
        <v>0</v>
      </c>
      <c r="R11" s="48">
        <f>IF(($H11      =0),0,((($J11      -$H11      )/$H11      )*100))</f>
        <v>0</v>
      </c>
      <c r="S11" s="49">
        <f>IF(($I11      =0),0,((($K11      -$I11      )/$I11      )*100))</f>
        <v>0</v>
      </c>
      <c r="T11" s="48">
        <f>IF(($E11      =0),0,(($P11      /$E11      )*100))</f>
        <v>8.2333333333333325</v>
      </c>
      <c r="U11" s="50">
        <f>IF(($E11      =0),0,(($Q11      /$E11      )*100))</f>
        <v>0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45662000</v>
      </c>
      <c r="C13" s="93"/>
      <c r="D13" s="93"/>
      <c r="E13" s="93">
        <f>$B13      +$C13      +$D13</f>
        <v>45662000</v>
      </c>
      <c r="F13" s="94">
        <v>45662000</v>
      </c>
      <c r="G13" s="95">
        <v>22992000</v>
      </c>
      <c r="H13" s="94">
        <v>9264000</v>
      </c>
      <c r="I13" s="95">
        <v>9528733</v>
      </c>
      <c r="J13" s="94">
        <v>1217000</v>
      </c>
      <c r="K13" s="95">
        <v>2415127</v>
      </c>
      <c r="L13" s="94"/>
      <c r="M13" s="95"/>
      <c r="N13" s="94"/>
      <c r="O13" s="95"/>
      <c r="P13" s="94">
        <f>$H13      +$J13      +$L13      +$N13</f>
        <v>10481000</v>
      </c>
      <c r="Q13" s="95">
        <f>$I13      +$K13      +$M13      +$O13</f>
        <v>11943860</v>
      </c>
      <c r="R13" s="48">
        <f>IF(($H13      =0),0,((($J13      -$H13      )/$H13      )*100))</f>
        <v>-86.863126079447326</v>
      </c>
      <c r="S13" s="49">
        <f>IF(($I13      =0),0,((($K13      -$I13      )/$I13      )*100))</f>
        <v>-74.654269355642555</v>
      </c>
      <c r="T13" s="48">
        <f>IF(($E13      =0),0,(($P13      /$E13      )*100))</f>
        <v>22.953440497569094</v>
      </c>
      <c r="U13" s="50">
        <f>IF(($E13      =0),0,(($Q13      /$E13      )*100))</f>
        <v>26.157110945644078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/>
      <c r="C14" s="93"/>
      <c r="D14" s="93"/>
      <c r="E14" s="93">
        <f>$B14      +$C14      +$D14</f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>$H14      +$J14      +$L14      +$N14</f>
        <v>0</v>
      </c>
      <c r="Q14" s="95">
        <f>$I14      +$K14      +$M14      +$O14</f>
        <v>0</v>
      </c>
      <c r="R14" s="48">
        <f>IF(($H14      =0),0,((($J14      -$H14      )/$H14      )*100))</f>
        <v>0</v>
      </c>
      <c r="S14" s="49">
        <f>IF(($I14      =0),0,((($K14      -$I14      )/$I14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109562000</v>
      </c>
      <c r="C16" s="96">
        <f>SUM(C9:C15)</f>
        <v>0</v>
      </c>
      <c r="D16" s="96"/>
      <c r="E16" s="96">
        <f>$B16      +$C16      +$D16</f>
        <v>109562000</v>
      </c>
      <c r="F16" s="97">
        <f>SUM(F9:F15)</f>
        <v>109562000</v>
      </c>
      <c r="G16" s="98">
        <f>SUM(G9:G15)</f>
        <v>85892000</v>
      </c>
      <c r="H16" s="97">
        <f>SUM(H9:H15)</f>
        <v>24513000</v>
      </c>
      <c r="I16" s="98">
        <f>SUM(I9:I15)</f>
        <v>19078692</v>
      </c>
      <c r="J16" s="97">
        <f>SUM(J9:J15)</f>
        <v>6777000</v>
      </c>
      <c r="K16" s="98">
        <f>SUM(K9:K15)</f>
        <v>9417103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31290000</v>
      </c>
      <c r="Q16" s="98">
        <f>$I16      +$K16      +$M16      +$O16</f>
        <v>28495795</v>
      </c>
      <c r="R16" s="52">
        <f>IF(($H16      =0),0,((($J16      -$H16      )/$H16      )*100))</f>
        <v>-72.353445110757548</v>
      </c>
      <c r="S16" s="53">
        <f>IF(($I16      =0),0,((($K16      -$I16      )/$I16      )*100))</f>
        <v>-50.64073050710185</v>
      </c>
      <c r="T16" s="52">
        <f>IF((SUM($E9:$E13))=0,0,(P16/(SUM($E9:$E13))*100))</f>
        <v>28.559171975685</v>
      </c>
      <c r="U16" s="54">
        <f>IF((SUM($E9:$E13))=0,0,(Q16/(SUM($E9:$E13))*100))</f>
        <v>26.00883061645461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/>
      <c r="C18" s="93"/>
      <c r="D18" s="93"/>
      <c r="E18" s="93">
        <f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>$H18      +$J18      +$L18      +$N18</f>
        <v>0</v>
      </c>
      <c r="Q18" s="95">
        <f>$I18      +$K18      +$M18      +$O18</f>
        <v>0</v>
      </c>
      <c r="R18" s="48">
        <f>IF(($H18      =0),0,((($J18      -$H18      )/$H18      )*100))</f>
        <v>0</v>
      </c>
      <c r="S18" s="49">
        <f>IF(($I18      =0),0,((($K18      -$I18      )/$I18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15117000</v>
      </c>
      <c r="C20" s="93"/>
      <c r="D20" s="93"/>
      <c r="E20" s="93">
        <f>$B20      +$C20      +$D20</f>
        <v>15117000</v>
      </c>
      <c r="F20" s="94">
        <v>15117000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/>
      <c r="D21" s="93"/>
      <c r="E21" s="93">
        <f>$B21      +$C21      +$D21</f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/>
      <c r="C22" s="93"/>
      <c r="D22" s="93"/>
      <c r="E22" s="93">
        <f>$B22      +$C22      +$D22</f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>$H22      +$J22      +$L22      +$N22</f>
        <v>0</v>
      </c>
      <c r="Q22" s="95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15117000</v>
      </c>
      <c r="C25" s="96">
        <f>SUM(C18:C24)</f>
        <v>0</v>
      </c>
      <c r="D25" s="96"/>
      <c r="E25" s="96">
        <f>$B25      +$C25      +$D25</f>
        <v>15117000</v>
      </c>
      <c r="F25" s="97">
        <f>SUM(F18:F24)</f>
        <v>15117000</v>
      </c>
      <c r="G25" s="98">
        <f>SUM(G18:G24)</f>
        <v>0</v>
      </c>
      <c r="H25" s="97">
        <f>SUM(H18:H24)</f>
        <v>0</v>
      </c>
      <c r="I25" s="98">
        <f>SUM(I18:I24)</f>
        <v>0</v>
      </c>
      <c r="J25" s="97">
        <f>SUM(J18:J24)</f>
        <v>0</v>
      </c>
      <c r="K25" s="98">
        <f>SUM(K18:K24)</f>
        <v>0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0</v>
      </c>
      <c r="Q25" s="98">
        <f>$I25      +$K25      +$M25      +$O25</f>
        <v>0</v>
      </c>
      <c r="R25" s="52">
        <f>IF(($H25      =0),0,((($J25      -$H25      )/$H25      )*100))</f>
        <v>0</v>
      </c>
      <c r="S25" s="53">
        <f>IF(($I25      =0),0,((($K25      -$I25      )/$I25      )*100))</f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254763000</v>
      </c>
      <c r="C29" s="93"/>
      <c r="D29" s="93"/>
      <c r="E29" s="93">
        <f>$B29      +$C29      +$D29</f>
        <v>254763000</v>
      </c>
      <c r="F29" s="94">
        <v>254763000</v>
      </c>
      <c r="G29" s="95">
        <v>137572000</v>
      </c>
      <c r="H29" s="94">
        <v>54691000</v>
      </c>
      <c r="I29" s="95">
        <v>51354125</v>
      </c>
      <c r="J29" s="94">
        <v>66586000</v>
      </c>
      <c r="K29" s="95">
        <v>30831696</v>
      </c>
      <c r="L29" s="94"/>
      <c r="M29" s="95"/>
      <c r="N29" s="94"/>
      <c r="O29" s="95"/>
      <c r="P29" s="94">
        <f>$H29      +$J29      +$L29      +$N29</f>
        <v>121277000</v>
      </c>
      <c r="Q29" s="95">
        <f>$I29      +$K29      +$M29      +$O29</f>
        <v>82185821</v>
      </c>
      <c r="R29" s="48">
        <f>IF(($H29      =0),0,((($J29      -$H29      )/$H29      )*100))</f>
        <v>21.74946517708581</v>
      </c>
      <c r="S29" s="49">
        <f>IF(($I29      =0),0,((($K29      -$I29      )/$I29      )*100))</f>
        <v>-39.962571653202147</v>
      </c>
      <c r="T29" s="48">
        <f>IF(($E29      =0),0,(($P29      /$E29      )*100))</f>
        <v>47.603851422694824</v>
      </c>
      <c r="U29" s="50">
        <f>IF(($E29      =0),0,(($Q29      /$E29      )*100))</f>
        <v>32.259716285331855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11008000</v>
      </c>
      <c r="C30" s="93"/>
      <c r="D30" s="93"/>
      <c r="E30" s="93">
        <f>$B30      +$C30      +$D30</f>
        <v>11008000</v>
      </c>
      <c r="F30" s="94">
        <v>11008000</v>
      </c>
      <c r="G30" s="95">
        <v>7706000</v>
      </c>
      <c r="H30" s="94">
        <v>1338000</v>
      </c>
      <c r="I30" s="95">
        <v>2727998</v>
      </c>
      <c r="J30" s="94">
        <v>3002000</v>
      </c>
      <c r="K30" s="95">
        <v>1156180</v>
      </c>
      <c r="L30" s="94"/>
      <c r="M30" s="95"/>
      <c r="N30" s="94"/>
      <c r="O30" s="95"/>
      <c r="P30" s="94">
        <f>$H30      +$J30      +$L30      +$N30</f>
        <v>4340000</v>
      </c>
      <c r="Q30" s="95">
        <f>$I30      +$K30      +$M30      +$O30</f>
        <v>3884178</v>
      </c>
      <c r="R30" s="48">
        <f>IF(($H30      =0),0,((($J30      -$H30      )/$H30      )*100))</f>
        <v>124.36472346786248</v>
      </c>
      <c r="S30" s="49">
        <f>IF(($I30      =0),0,((($K30      -$I30      )/$I30      )*100))</f>
        <v>-57.618004118771346</v>
      </c>
      <c r="T30" s="48">
        <f>IF(($E30      =0),0,(($P30      /$E30      )*100))</f>
        <v>39.425872093023258</v>
      </c>
      <c r="U30" s="50">
        <f>IF(($E30      =0),0,(($Q30      /$E30      )*100))</f>
        <v>35.285047238372094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265771000</v>
      </c>
      <c r="C31" s="96">
        <f>SUM(C27:C30)</f>
        <v>0</v>
      </c>
      <c r="D31" s="96"/>
      <c r="E31" s="96">
        <f>$B31      +$C31      +$D31</f>
        <v>265771000</v>
      </c>
      <c r="F31" s="97">
        <f>SUM(F27:F30)</f>
        <v>265771000</v>
      </c>
      <c r="G31" s="98">
        <f>SUM(G27:G30)</f>
        <v>145278000</v>
      </c>
      <c r="H31" s="97">
        <f>SUM(H27:H30)</f>
        <v>56029000</v>
      </c>
      <c r="I31" s="98">
        <f>SUM(I27:I30)</f>
        <v>54082123</v>
      </c>
      <c r="J31" s="97">
        <f>SUM(J27:J30)</f>
        <v>69588000</v>
      </c>
      <c r="K31" s="98">
        <f>SUM(K27:K30)</f>
        <v>31987876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125617000</v>
      </c>
      <c r="Q31" s="98">
        <f>$I31      +$K31      +$M31      +$O31</f>
        <v>86069999</v>
      </c>
      <c r="R31" s="52">
        <f>IF(($H31      =0),0,((($J31      -$H31      )/$H31      )*100))</f>
        <v>24.199967873779649</v>
      </c>
      <c r="S31" s="53">
        <f>IF(($I31      =0),0,((($K31      -$I31      )/$I31      )*100))</f>
        <v>-40.853142913786868</v>
      </c>
      <c r="T31" s="52">
        <f>IF($E31   =0,0,($P31   /$E31   )*100)</f>
        <v>47.265126744452928</v>
      </c>
      <c r="U31" s="54">
        <f>IF($E31   =0,0,($Q31   /$E31   )*100)</f>
        <v>32.385022820398014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33583000</v>
      </c>
      <c r="C33" s="93"/>
      <c r="D33" s="93"/>
      <c r="E33" s="93">
        <f>$B33      +$C33      +$D33</f>
        <v>33583000</v>
      </c>
      <c r="F33" s="94">
        <v>33583000</v>
      </c>
      <c r="G33" s="95">
        <v>19461000</v>
      </c>
      <c r="H33" s="94">
        <v>5420000</v>
      </c>
      <c r="I33" s="95">
        <v>4623792</v>
      </c>
      <c r="J33" s="94">
        <v>4573000</v>
      </c>
      <c r="K33" s="95">
        <v>3754010</v>
      </c>
      <c r="L33" s="94"/>
      <c r="M33" s="95"/>
      <c r="N33" s="94"/>
      <c r="O33" s="95"/>
      <c r="P33" s="94">
        <f>$H33      +$J33      +$L33      +$N33</f>
        <v>9993000</v>
      </c>
      <c r="Q33" s="95">
        <f>$I33      +$K33      +$M33      +$O33</f>
        <v>8377802</v>
      </c>
      <c r="R33" s="48">
        <f>IF(($H33      =0),0,((($J33      -$H33      )/$H33      )*100))</f>
        <v>-15.627306273062731</v>
      </c>
      <c r="S33" s="49">
        <f>IF(($I33      =0),0,((($K33      -$I33      )/$I33      )*100))</f>
        <v>-18.811010529885426</v>
      </c>
      <c r="T33" s="48">
        <f>IF(($E33      =0),0,(($P33      /$E33      )*100))</f>
        <v>29.756126611678528</v>
      </c>
      <c r="U33" s="50">
        <f>IF(($E33      =0),0,(($Q33      /$E33      )*100))</f>
        <v>24.946556293362711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33583000</v>
      </c>
      <c r="C34" s="96">
        <f>C33</f>
        <v>0</v>
      </c>
      <c r="D34" s="96"/>
      <c r="E34" s="96">
        <f>$B34      +$C34      +$D34</f>
        <v>33583000</v>
      </c>
      <c r="F34" s="97">
        <f>F33</f>
        <v>33583000</v>
      </c>
      <c r="G34" s="98">
        <f>G33</f>
        <v>19461000</v>
      </c>
      <c r="H34" s="97">
        <f>H33</f>
        <v>5420000</v>
      </c>
      <c r="I34" s="98">
        <f>I33</f>
        <v>4623792</v>
      </c>
      <c r="J34" s="97">
        <f>J33</f>
        <v>4573000</v>
      </c>
      <c r="K34" s="98">
        <f>K33</f>
        <v>3754010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9993000</v>
      </c>
      <c r="Q34" s="98">
        <f>$I34      +$K34      +$M34      +$O34</f>
        <v>8377802</v>
      </c>
      <c r="R34" s="52">
        <f>IF(($H34      =0),0,((($J34      -$H34      )/$H34      )*100))</f>
        <v>-15.627306273062731</v>
      </c>
      <c r="S34" s="53">
        <f>IF(($I34      =0),0,((($K34      -$I34      )/$I34      )*100))</f>
        <v>-18.811010529885426</v>
      </c>
      <c r="T34" s="52">
        <f>IF($E34   =0,0,($P34   /$E34   )*100)</f>
        <v>29.756126611678528</v>
      </c>
      <c r="U34" s="54">
        <f>IF($E34   =0,0,($Q34   /$E34   )*100)</f>
        <v>24.946556293362711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110206000</v>
      </c>
      <c r="C36" s="93"/>
      <c r="D36" s="93"/>
      <c r="E36" s="93">
        <f>$B36      +$C36      +$D36</f>
        <v>110206000</v>
      </c>
      <c r="F36" s="94">
        <v>103206000</v>
      </c>
      <c r="G36" s="95">
        <v>77213000</v>
      </c>
      <c r="H36" s="94">
        <v>20271000</v>
      </c>
      <c r="I36" s="95">
        <v>4859983</v>
      </c>
      <c r="J36" s="94">
        <v>16948000</v>
      </c>
      <c r="K36" s="95">
        <v>10395780</v>
      </c>
      <c r="L36" s="94"/>
      <c r="M36" s="95"/>
      <c r="N36" s="94"/>
      <c r="O36" s="95"/>
      <c r="P36" s="94">
        <f>$H36      +$J36      +$L36      +$N36</f>
        <v>37219000</v>
      </c>
      <c r="Q36" s="95">
        <f>$I36      +$K36      +$M36      +$O36</f>
        <v>15255763</v>
      </c>
      <c r="R36" s="48">
        <f>IF(($H36      =0),0,((($J36      -$H36      )/$H36      )*100))</f>
        <v>-16.392876523111834</v>
      </c>
      <c r="S36" s="49">
        <f>IF(($I36      =0),0,((($K36      -$I36      )/$I36      )*100))</f>
        <v>113.90568650137254</v>
      </c>
      <c r="T36" s="48">
        <f>IF(($E36      =0),0,(($P36      /$E36      )*100))</f>
        <v>33.772208409705463</v>
      </c>
      <c r="U36" s="50">
        <f>IF(($E36      =0),0,(($Q36      /$E36      )*100))</f>
        <v>13.842951381957425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325365000</v>
      </c>
      <c r="C37" s="93"/>
      <c r="D37" s="93"/>
      <c r="E37" s="93">
        <f>$B37      +$C37      +$D37</f>
        <v>325365000</v>
      </c>
      <c r="F37" s="94">
        <v>325365000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27200000</v>
      </c>
      <c r="C39" s="93"/>
      <c r="D39" s="93"/>
      <c r="E39" s="93">
        <f>$B39      +$C39      +$D39</f>
        <v>27200000</v>
      </c>
      <c r="F39" s="94">
        <v>27200000</v>
      </c>
      <c r="G39" s="95">
        <v>18200000</v>
      </c>
      <c r="H39" s="94">
        <v>1830000</v>
      </c>
      <c r="I39" s="95">
        <v>294569</v>
      </c>
      <c r="J39" s="94">
        <v>6619000</v>
      </c>
      <c r="K39" s="95">
        <v>1586189</v>
      </c>
      <c r="L39" s="94"/>
      <c r="M39" s="95"/>
      <c r="N39" s="94"/>
      <c r="O39" s="95"/>
      <c r="P39" s="94">
        <f>$H39      +$J39      +$L39      +$N39</f>
        <v>8449000</v>
      </c>
      <c r="Q39" s="95">
        <f>$I39      +$K39      +$M39      +$O39</f>
        <v>1880758</v>
      </c>
      <c r="R39" s="48">
        <f>IF(($H39      =0),0,((($J39      -$H39      )/$H39      )*100))</f>
        <v>261.69398907103829</v>
      </c>
      <c r="S39" s="49">
        <f>IF(($I39      =0),0,((($K39      -$I39      )/$I39      )*100))</f>
        <v>438.47791179655695</v>
      </c>
      <c r="T39" s="48">
        <f>IF(($E39      =0),0,(($P39      /$E39      )*100))</f>
        <v>31.0625</v>
      </c>
      <c r="U39" s="50">
        <f>IF(($E39      =0),0,(($Q39      /$E39      )*100))</f>
        <v>6.9145514705882354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462771000</v>
      </c>
      <c r="C41" s="96">
        <f>SUM(C36:C40)</f>
        <v>0</v>
      </c>
      <c r="D41" s="96"/>
      <c r="E41" s="96">
        <f>$B41      +$C41      +$D41</f>
        <v>462771000</v>
      </c>
      <c r="F41" s="97">
        <f>SUM(F36:F40)</f>
        <v>455771000</v>
      </c>
      <c r="G41" s="98">
        <f>SUM(G36:G40)</f>
        <v>95413000</v>
      </c>
      <c r="H41" s="97">
        <f>SUM(H36:H40)</f>
        <v>22101000</v>
      </c>
      <c r="I41" s="98">
        <f>SUM(I36:I40)</f>
        <v>5154552</v>
      </c>
      <c r="J41" s="97">
        <f>SUM(J36:J40)</f>
        <v>23567000</v>
      </c>
      <c r="K41" s="98">
        <f>SUM(K36:K40)</f>
        <v>11981969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45668000</v>
      </c>
      <c r="Q41" s="98">
        <f>$I41      +$K41      +$M41      +$O41</f>
        <v>17136521</v>
      </c>
      <c r="R41" s="52">
        <f>IF(($H41      =0),0,((($J41      -$H41      )/$H41      )*100))</f>
        <v>6.6331840188226767</v>
      </c>
      <c r="S41" s="53">
        <f>IF(($I41      =0),0,((($K41      -$I41      )/$I41      )*100))</f>
        <v>132.45412986424427</v>
      </c>
      <c r="T41" s="52">
        <f>IF((+$E36+$E39) =0,0,(P41   /(+$E36+$E39) )*100)</f>
        <v>33.235812118830324</v>
      </c>
      <c r="U41" s="54">
        <f>IF((+$E36+$E39) =0,0,(Q41   /(+$E36+$E39) )*100)</f>
        <v>12.471450300569115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401333000</v>
      </c>
      <c r="C44" s="93"/>
      <c r="D44" s="93"/>
      <c r="E44" s="93">
        <f>$B44      +$C44      +$D44</f>
        <v>401333000</v>
      </c>
      <c r="F44" s="94">
        <v>401333000</v>
      </c>
      <c r="G44" s="95">
        <v>206333000</v>
      </c>
      <c r="H44" s="94">
        <v>92273000</v>
      </c>
      <c r="I44" s="95"/>
      <c r="J44" s="94">
        <v>114060000</v>
      </c>
      <c r="K44" s="95"/>
      <c r="L44" s="94"/>
      <c r="M44" s="95"/>
      <c r="N44" s="94"/>
      <c r="O44" s="95"/>
      <c r="P44" s="94">
        <f>$H44      +$J44      +$L44      +$N44</f>
        <v>206333000</v>
      </c>
      <c r="Q44" s="95">
        <f>$I44      +$K44      +$M44      +$O44</f>
        <v>0</v>
      </c>
      <c r="R44" s="48">
        <f>IF(($H44      =0),0,((($J44      -$H44      )/$H44      )*100))</f>
        <v>23.611457306037519</v>
      </c>
      <c r="S44" s="49">
        <f>IF(($I44      =0),0,((($K44      -$I44      )/$I44      )*100))</f>
        <v>0</v>
      </c>
      <c r="T44" s="48">
        <f>IF(($E44      =0),0,(($P44      /$E44      )*100))</f>
        <v>51.411919777342007</v>
      </c>
      <c r="U44" s="50">
        <f>IF(($E44      =0),0,(($Q44      /$E44      )*100))</f>
        <v>0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226095000</v>
      </c>
      <c r="C45" s="93"/>
      <c r="D45" s="93"/>
      <c r="E45" s="93">
        <f>$B45      +$C45      +$D45</f>
        <v>226095000</v>
      </c>
      <c r="F45" s="94">
        <v>226095000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429996000</v>
      </c>
      <c r="C52" s="93"/>
      <c r="D52" s="93"/>
      <c r="E52" s="93">
        <f>$B52      +$C52      +$D52</f>
        <v>429996000</v>
      </c>
      <c r="F52" s="94">
        <v>429996000</v>
      </c>
      <c r="G52" s="95">
        <v>304000000</v>
      </c>
      <c r="H52" s="94">
        <v>61756000</v>
      </c>
      <c r="I52" s="95">
        <v>41202782</v>
      </c>
      <c r="J52" s="94">
        <v>65870000</v>
      </c>
      <c r="K52" s="95">
        <v>38077789</v>
      </c>
      <c r="L52" s="94"/>
      <c r="M52" s="95"/>
      <c r="N52" s="94"/>
      <c r="O52" s="95"/>
      <c r="P52" s="94">
        <f>$H52      +$J52      +$L52      +$N52</f>
        <v>127626000</v>
      </c>
      <c r="Q52" s="95">
        <f>$I52      +$K52      +$M52      +$O52</f>
        <v>79280571</v>
      </c>
      <c r="R52" s="48">
        <f>IF(($H52      =0),0,((($J52      -$H52      )/$H52      )*100))</f>
        <v>6.6617008873631711</v>
      </c>
      <c r="S52" s="49">
        <f>IF(($I52      =0),0,((($K52      -$I52      )/$I52      )*100))</f>
        <v>-7.5844223334239906</v>
      </c>
      <c r="T52" s="48">
        <f>IF(($E52      =0),0,(($P52      /$E52      )*100))</f>
        <v>29.680741216197358</v>
      </c>
      <c r="U52" s="50">
        <f>IF(($E52      =0),0,(($Q52      /$E52      )*100))</f>
        <v>18.43751360477772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>
        <v>167905000</v>
      </c>
      <c r="C53" s="93"/>
      <c r="D53" s="93"/>
      <c r="E53" s="93">
        <f>$B53      +$C53      +$D53</f>
        <v>167905000</v>
      </c>
      <c r="F53" s="94">
        <v>167905000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1225329000</v>
      </c>
      <c r="C54" s="96">
        <f>SUM(C43:C53)</f>
        <v>0</v>
      </c>
      <c r="D54" s="96"/>
      <c r="E54" s="96">
        <f>$B54      +$C54      +$D54</f>
        <v>1225329000</v>
      </c>
      <c r="F54" s="97">
        <f>SUM(F43:F53)</f>
        <v>1225329000</v>
      </c>
      <c r="G54" s="98">
        <f>SUM(G43:G53)</f>
        <v>510333000</v>
      </c>
      <c r="H54" s="97">
        <f>SUM(H43:H53)</f>
        <v>154029000</v>
      </c>
      <c r="I54" s="98">
        <f>SUM(I43:I53)</f>
        <v>41202782</v>
      </c>
      <c r="J54" s="97">
        <f>SUM(J43:J53)</f>
        <v>179930000</v>
      </c>
      <c r="K54" s="98">
        <f>SUM(K43:K53)</f>
        <v>38077789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333959000</v>
      </c>
      <c r="Q54" s="98">
        <f>$I54      +$K54      +$M54      +$O54</f>
        <v>79280571</v>
      </c>
      <c r="R54" s="52">
        <f>IF(($H54      =0),0,((($J54      -$H54      )/$H54      )*100))</f>
        <v>16.815664582643528</v>
      </c>
      <c r="S54" s="53">
        <f>IF(($I54      =0),0,((($K54      -$I54      )/$I54      )*100))</f>
        <v>-7.5844223334239906</v>
      </c>
      <c r="T54" s="52">
        <f>IF((+$E44+$E46+$E48+$E49+$E52) =0,0,(P54   /(+$E44+$E46+$E48+$E49+$E52) )*100)</f>
        <v>40.171700975185516</v>
      </c>
      <c r="U54" s="54">
        <f>IF((+$E44+$E46+$E48+$E49+$E52) =0,0,(Q54   /(+$E44+$E46+$E48+$E49+$E52) )*100)</f>
        <v>9.5366059646662151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/>
      <c r="C66" s="93"/>
      <c r="D66" s="93"/>
      <c r="E66" s="93">
        <f>$B66      +$C66      +$D66</f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>$H66      +$J66      +$L66      +$N66</f>
        <v>0</v>
      </c>
      <c r="Q66" s="95">
        <f>$I66      +$K66      +$M66      +$O66</f>
        <v>0</v>
      </c>
      <c r="R66" s="48">
        <f>IF(($H66      =0),0,((($J66      -$H66      )/$H66      )*100))</f>
        <v>0</v>
      </c>
      <c r="S66" s="49">
        <f>IF(($I66      =0),0,((($K66      -$I66      )/$I66      )*100))</f>
        <v>0</v>
      </c>
      <c r="T66" s="48">
        <f>IF(($E66      =0),0,(($P66      /$E66      )*100))</f>
        <v>0</v>
      </c>
      <c r="U66" s="50">
        <f>IF(($E66      =0),0,(($Q66      /$E66      )*100))</f>
        <v>0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>$B67      +$C67      +$D67</f>
        <v>0</v>
      </c>
      <c r="F67" s="97">
        <f>SUM(F62:F66)</f>
        <v>0</v>
      </c>
      <c r="G67" s="98">
        <f>SUM(G62:G66)</f>
        <v>0</v>
      </c>
      <c r="H67" s="97">
        <f>SUM(H62:H66)</f>
        <v>0</v>
      </c>
      <c r="I67" s="98">
        <f>SUM(I62:I66)</f>
        <v>0</v>
      </c>
      <c r="J67" s="97">
        <f>SUM(J62:J66)</f>
        <v>0</v>
      </c>
      <c r="K67" s="98">
        <f>SUM(K62:K66)</f>
        <v>0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0</v>
      </c>
      <c r="Q67" s="98">
        <f>$I67      +$K67      +$M67      +$O67</f>
        <v>0</v>
      </c>
      <c r="R67" s="52">
        <f>IF(($H67      =0),0,((($J67      -$H67      )/$H67      )*100))</f>
        <v>0</v>
      </c>
      <c r="S67" s="53">
        <f>IF(($I67      =0),0,((($K67      -$I67      )/$I67      )*100))</f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2112133000</v>
      </c>
      <c r="C68" s="105">
        <f>SUM(C9:C15,C18:C24,C27:C30,C33,C36:C40,C43:C53,C56:C59,C62:C66)</f>
        <v>0</v>
      </c>
      <c r="D68" s="105"/>
      <c r="E68" s="105">
        <f>$B68      +$C68      +$D68</f>
        <v>2112133000</v>
      </c>
      <c r="F68" s="106">
        <f>SUM(F9:F15,F18:F24,F27:F30,F33,F36:F40,F43:F53,F56:F59,F62:F66)</f>
        <v>2105133000</v>
      </c>
      <c r="G68" s="107">
        <f>SUM(G9:G15,G18:G24,G27:G30,G33,G36:G40,G43:G53,G56:G59,G62:G66)</f>
        <v>856377000</v>
      </c>
      <c r="H68" s="106">
        <f>SUM(H9:H15,H18:H24,H27:H30,H33,H36:H40,H43:H53,H56:H59,H62:H66)</f>
        <v>262092000</v>
      </c>
      <c r="I68" s="107">
        <f>SUM(I9:I15,I18:I24,I27:I30,I33,I36:I40,I43:I53,I56:I59,I62:I66)</f>
        <v>124141941</v>
      </c>
      <c r="J68" s="106">
        <f>SUM(J9:J15,J18:J24,J27:J30,J33,J36:J40,J43:J53,J56:J59,J62:J66)</f>
        <v>284435000</v>
      </c>
      <c r="K68" s="107">
        <f>SUM(K9:K15,K18:K24,K27:K30,K33,K36:K40,K43:K53,K56:K59,K62:K66)</f>
        <v>95218747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546527000</v>
      </c>
      <c r="Q68" s="107">
        <f>$I68      +$K68      +$M68      +$O68</f>
        <v>219360688</v>
      </c>
      <c r="R68" s="61">
        <f>IF(($H68      =0),0,((($J68      -$H68      )/$H68      )*100))</f>
        <v>8.5248691299238448</v>
      </c>
      <c r="S68" s="62">
        <f>IF(($I68      =0),0,((($K68      -$I68      )/$I68      )*100))</f>
        <v>-23.298487011734416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39.670932623719651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15.922805412981953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2107015000</v>
      </c>
      <c r="C70" s="93">
        <v>-11336000</v>
      </c>
      <c r="D70" s="93"/>
      <c r="E70" s="93">
        <f>$B70      +$C70      +$D70</f>
        <v>2095679000</v>
      </c>
      <c r="F70" s="94">
        <v>2107015000</v>
      </c>
      <c r="G70" s="95">
        <v>1497102000</v>
      </c>
      <c r="H70" s="94">
        <v>433844000</v>
      </c>
      <c r="I70" s="95">
        <v>281807264</v>
      </c>
      <c r="J70" s="94">
        <v>657589000</v>
      </c>
      <c r="K70" s="95">
        <v>-42253944</v>
      </c>
      <c r="L70" s="94"/>
      <c r="M70" s="95"/>
      <c r="N70" s="94"/>
      <c r="O70" s="95"/>
      <c r="P70" s="94">
        <f>$H70      +$J70      +$L70      +$N70</f>
        <v>1091433000</v>
      </c>
      <c r="Q70" s="95">
        <f>$I70      +$K70      +$M70      +$O70</f>
        <v>239553320</v>
      </c>
      <c r="R70" s="48">
        <f>IF(($H70      =0),0,((($J70      -$H70      )/$H70      )*100))</f>
        <v>51.57268511262113</v>
      </c>
      <c r="S70" s="49">
        <f>IF(($I70      =0),0,((($K70      -$I70      )/$I70      )*100))</f>
        <v>-114.99391584171515</v>
      </c>
      <c r="T70" s="48">
        <f>IF(($E70      =0),0,(($P70      /$E70      )*100))</f>
        <v>52.080161131547342</v>
      </c>
      <c r="U70" s="50">
        <f>IF(($E70      =0),0,(($Q70      /$E70      )*100))</f>
        <v>11.430821227869345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2107015000</v>
      </c>
      <c r="C72" s="102">
        <f>SUM(C70:C71)</f>
        <v>-11336000</v>
      </c>
      <c r="D72" s="102"/>
      <c r="E72" s="102">
        <f>$B72      +$C72      +$D72</f>
        <v>2095679000</v>
      </c>
      <c r="F72" s="103">
        <f>SUM(F70:F71)</f>
        <v>2107015000</v>
      </c>
      <c r="G72" s="104">
        <f>SUM(G70:G71)</f>
        <v>1497102000</v>
      </c>
      <c r="H72" s="103">
        <f>SUM(H70:H71)</f>
        <v>433844000</v>
      </c>
      <c r="I72" s="104">
        <f>SUM(I70:I71)</f>
        <v>281807264</v>
      </c>
      <c r="J72" s="103">
        <f>SUM(J70:J71)</f>
        <v>657589000</v>
      </c>
      <c r="K72" s="104">
        <f>SUM(K70:K71)</f>
        <v>-42253944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1091433000</v>
      </c>
      <c r="Q72" s="104">
        <f>$I72      +$K72      +$M72      +$O72</f>
        <v>239553320</v>
      </c>
      <c r="R72" s="57">
        <f>IF(($H72      =0),0,((($J72      -$H72      )/$H72      )*100))</f>
        <v>51.57268511262113</v>
      </c>
      <c r="S72" s="58">
        <f>IF(($I72      =0),0,((($K72      -$I72      )/$I72      )*100))</f>
        <v>-114.99391584171515</v>
      </c>
      <c r="T72" s="57">
        <f>IF(($E70      =0),0,(($P70      /$E70      )*100))</f>
        <v>52.080161131547342</v>
      </c>
      <c r="U72" s="59">
        <f>IF($E70   =0,0,($Q70   /$E70 )*100)</f>
        <v>11.430821227869345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2107015000</v>
      </c>
      <c r="C73" s="105">
        <f>SUM(C70:C71)</f>
        <v>-11336000</v>
      </c>
      <c r="D73" s="105"/>
      <c r="E73" s="105">
        <f>$B73      +$C73      +$D73</f>
        <v>2095679000</v>
      </c>
      <c r="F73" s="106">
        <f>SUM(F70:F71)</f>
        <v>2107015000</v>
      </c>
      <c r="G73" s="107">
        <f>SUM(G70:G71)</f>
        <v>1497102000</v>
      </c>
      <c r="H73" s="106">
        <f>SUM(H70:H71)</f>
        <v>433844000</v>
      </c>
      <c r="I73" s="107">
        <f>SUM(I70:I71)</f>
        <v>281807264</v>
      </c>
      <c r="J73" s="106">
        <f>SUM(J70:J71)</f>
        <v>657589000</v>
      </c>
      <c r="K73" s="107">
        <f>SUM(K70:K71)</f>
        <v>-42253944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1091433000</v>
      </c>
      <c r="Q73" s="107">
        <f>$I73      +$K73      +$M73      +$O73</f>
        <v>239553320</v>
      </c>
      <c r="R73" s="61">
        <f>IF(($H73      =0),0,((($J73      -$H73      )/$H73      )*100))</f>
        <v>51.57268511262113</v>
      </c>
      <c r="S73" s="62">
        <f>IF(($I73      =0),0,((($K73      -$I73      )/$I73      )*100))</f>
        <v>-114.99391584171515</v>
      </c>
      <c r="T73" s="61">
        <f>IF(($E70      =0),0,(($P70      /$E70      )*100))</f>
        <v>52.080161131547342</v>
      </c>
      <c r="U73" s="65">
        <f>IF($E70   =0,0,($Q70   /$E70 )*100)</f>
        <v>11.430821227869345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4219148000</v>
      </c>
      <c r="C74" s="105">
        <f>SUM(C9:C15,C18:C24,C27:C30,C33,C36:C40,C43:C53,C56:C59,C62:C66,C70:C71)</f>
        <v>-11336000</v>
      </c>
      <c r="D74" s="105"/>
      <c r="E74" s="105">
        <f>$B74      +$C74      +$D74</f>
        <v>4207812000</v>
      </c>
      <c r="F74" s="106">
        <f>SUM(F9:F15,F18:F24,F27:F30,F33,F36:F40,F43:F53,F56:F59,F62:F66,F70:F71)</f>
        <v>4212148000</v>
      </c>
      <c r="G74" s="107">
        <f>SUM(G9:G15,G18:G24,G27:G30,G33,G36:G40,G43:G53,G56:G59,G62:G66,G70:G71)</f>
        <v>2353479000</v>
      </c>
      <c r="H74" s="106">
        <f>SUM(H9:H15,H18:H24,H27:H30,H33,H36:H40,H43:H53,H56:H59,H62:H66,H70:H71)</f>
        <v>695936000</v>
      </c>
      <c r="I74" s="107">
        <f>SUM(I9:I15,I18:I24,I27:I30,I33,I36:I40,I43:I53,I56:I59,I62:I66,I70:I71)</f>
        <v>405949205</v>
      </c>
      <c r="J74" s="106">
        <f>SUM(J9:J15,J18:J24,J27:J30,J33,J36:J40,J43:J53,J56:J59,J62:J66,J70:J71)</f>
        <v>942024000</v>
      </c>
      <c r="K74" s="107">
        <f>SUM(K9:K15,K18:K24,K27:K30,K33,K36:K40,K43:K53,K56:K59,K62:K66,K70:K71)</f>
        <v>52964803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1637960000</v>
      </c>
      <c r="Q74" s="107">
        <f>$I74      +$K74      +$M74      +$O74</f>
        <v>458914008</v>
      </c>
      <c r="R74" s="61">
        <f>IF(($H74      =0),0,((($J74      -$H74      )/$H74      )*100))</f>
        <v>35.360722825087365</v>
      </c>
      <c r="S74" s="62">
        <f>IF(($I74      =0),0,((($K74      -$I74      )/$I74      )*100))</f>
        <v>-86.952849679801687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47.158202647027494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13.212508111812008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480799000</v>
      </c>
      <c r="C87" s="119">
        <f>+C88+C89+C90+C91+C92+C93+C94+C95+C96</f>
        <v>-101818000</v>
      </c>
      <c r="D87" s="119">
        <f>+D88+D89+D90+D91+D92+D93+D94+D95+D96</f>
        <v>0</v>
      </c>
      <c r="E87" s="119">
        <f>+E88+E89+E90+E91+E92+E93+E94+E95+E96</f>
        <v>378981000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51700000</v>
      </c>
      <c r="I87" s="119">
        <f>+I88+I89+I90+I91+I92+I93+I94+I95+I96</f>
        <v>0</v>
      </c>
      <c r="J87" s="119">
        <f>+J88+J89+J90+J91+J92+J93+J94+J95+J96</f>
        <v>10019000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61719000</v>
      </c>
      <c r="Q87" s="120">
        <f>+Q88+Q89+Q90+Q91+Q92+Q93+Q94+Q95+Q96</f>
        <v>0</v>
      </c>
      <c r="R87" s="85">
        <f>+R88+R89+R90+R91+R92+R93+R94+R95+R96</f>
        <v>-168.26326636725054</v>
      </c>
      <c r="S87" s="85">
        <f>+S88+S89+S90+S91+S92+S93+S94+S95+S96</f>
        <v>0</v>
      </c>
      <c r="T87" s="86">
        <f>IF(SUM($E88:$E96) =0,0,(P87   /SUM($E88:$E96) )*100)</f>
        <v>16.285512994055111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/>
      <c r="C88" s="121"/>
      <c r="D88" s="121"/>
      <c r="E88" s="121">
        <f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0</v>
      </c>
      <c r="Q88" s="121">
        <f>$I88      +$K88      +$M88      +$O88</f>
        <v>0</v>
      </c>
      <c r="R88" s="89">
        <f>IF(($H88      =0),0,((($J88      -$H88      )/$H88      )*100))</f>
        <v>0</v>
      </c>
      <c r="S88" s="89">
        <f>IF(($I88      =0),0,((($K88      -$I88      )/$I88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/>
      <c r="C89" s="93"/>
      <c r="D89" s="93"/>
      <c r="E89" s="93">
        <f>$B89      +$C89      +$D89</f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>$H89      +$J89      +$L89      +$N89</f>
        <v>0</v>
      </c>
      <c r="Q89" s="93">
        <f>$I89      +$K89      +$M89      +$O89</f>
        <v>0</v>
      </c>
      <c r="R89" s="89">
        <f>IF(($H89      =0),0,((($J89      -$H89      )/$H89      )*100))</f>
        <v>0</v>
      </c>
      <c r="S89" s="89">
        <f>IF(($I89      =0),0,((($K89      -$I89      )/$I89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/>
      <c r="C90" s="93"/>
      <c r="D90" s="93"/>
      <c r="E90" s="93">
        <f>$B90      +$C90      +$D90</f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>$H90      +$J90      +$L90      +$N90</f>
        <v>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400000000</v>
      </c>
      <c r="C91" s="93">
        <v>-110000000</v>
      </c>
      <c r="D91" s="93"/>
      <c r="E91" s="93">
        <f>$B91      +$C91      +$D91</f>
        <v>290000000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>$H91      +$J91      +$L91      +$N91</f>
        <v>0</v>
      </c>
      <c r="Q91" s="93">
        <f>$I91      +$K91      +$M91      +$O91</f>
        <v>0</v>
      </c>
      <c r="R91" s="89">
        <f>IF(($H91      =0),0,((($J91      -$H91      )/$H91      )*100))</f>
        <v>0</v>
      </c>
      <c r="S91" s="89">
        <f>IF(($I91      =0),0,((($K91      -$I91      )/$I91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/>
      <c r="C92" s="93"/>
      <c r="D92" s="93"/>
      <c r="E92" s="93">
        <f>$B92      +$C92      +$D92</f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>$H92      +$J92      +$L92      +$N92</f>
        <v>0</v>
      </c>
      <c r="Q92" s="93">
        <f>$I92      +$K92      +$M92      +$O92</f>
        <v>0</v>
      </c>
      <c r="R92" s="89">
        <f>IF(($H92      =0),0,((($J92      -$H92      )/$H92      )*100))</f>
        <v>0</v>
      </c>
      <c r="S92" s="89">
        <f>IF(($I92      =0),0,((($K92      -$I92      )/$I92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20799000</v>
      </c>
      <c r="C93" s="93">
        <v>-1140000</v>
      </c>
      <c r="D93" s="93"/>
      <c r="E93" s="93">
        <f>$B93      +$C93      +$D93</f>
        <v>19659000</v>
      </c>
      <c r="F93" s="93">
        <v>0</v>
      </c>
      <c r="G93" s="93">
        <v>0</v>
      </c>
      <c r="H93" s="93">
        <v>16516000</v>
      </c>
      <c r="I93" s="93"/>
      <c r="J93" s="93">
        <v>1015000</v>
      </c>
      <c r="K93" s="93"/>
      <c r="L93" s="93"/>
      <c r="M93" s="93"/>
      <c r="N93" s="93"/>
      <c r="O93" s="93"/>
      <c r="P93" s="93">
        <f>$H93      +$J93      +$L93      +$N93</f>
        <v>17531000</v>
      </c>
      <c r="Q93" s="93">
        <f>$I93      +$K93      +$M93      +$O93</f>
        <v>0</v>
      </c>
      <c r="R93" s="89">
        <f>IF(($H93      =0),0,((($J93      -$H93      )/$H93      )*100))</f>
        <v>-93.854444175345122</v>
      </c>
      <c r="S93" s="89">
        <f>IF(($I93      =0),0,((($K93      -$I93      )/$I93      )*100))</f>
        <v>0</v>
      </c>
      <c r="T93" s="89">
        <f>IF(($E93      =0),0,(($P93      /$E93      )*100))</f>
        <v>89.175441273716871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60000000</v>
      </c>
      <c r="C94" s="93">
        <v>9322000</v>
      </c>
      <c r="D94" s="93"/>
      <c r="E94" s="93">
        <f>$B94      +$C94      +$D94</f>
        <v>69322000</v>
      </c>
      <c r="F94" s="93">
        <v>0</v>
      </c>
      <c r="G94" s="93">
        <v>0</v>
      </c>
      <c r="H94" s="93">
        <v>35184000</v>
      </c>
      <c r="I94" s="93"/>
      <c r="J94" s="93">
        <v>9004000</v>
      </c>
      <c r="K94" s="93"/>
      <c r="L94" s="93"/>
      <c r="M94" s="93"/>
      <c r="N94" s="93"/>
      <c r="O94" s="93"/>
      <c r="P94" s="93">
        <f>$H94      +$J94      +$L94      +$N94</f>
        <v>44188000</v>
      </c>
      <c r="Q94" s="93">
        <f>$I94      +$K94      +$M94      +$O94</f>
        <v>0</v>
      </c>
      <c r="R94" s="89">
        <f>IF(($H94      =0),0,((($J94      -$H94      )/$H94      )*100))</f>
        <v>-74.408822191905415</v>
      </c>
      <c r="S94" s="89">
        <f>IF(($I94      =0),0,((($K94      -$I94      )/$I94      )*100))</f>
        <v>0</v>
      </c>
      <c r="T94" s="89">
        <f>IF(($E94      =0),0,(($P94      /$E94      )*100))</f>
        <v>63.743111854822423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/>
      <c r="D95" s="93"/>
      <c r="E95" s="93">
        <f>$B95      +$C95      +$D95</f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/>
      <c r="C96" s="122"/>
      <c r="D96" s="122"/>
      <c r="E96" s="122">
        <f>$B96      +$C96      +$D96</f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>$H96      +$J96      +$L96      +$N96</f>
        <v>0</v>
      </c>
      <c r="Q96" s="122">
        <f>$I96      +$K96      +$M96      +$O96</f>
        <v>0</v>
      </c>
      <c r="R96" s="89">
        <f>IF(($H96      =0),0,((($J96      -$H96      )/$H96      )*100))</f>
        <v>0</v>
      </c>
      <c r="S96" s="89">
        <f>IF(($I96      =0),0,((($K96      -$I96      )/$I96      )*100))</f>
        <v>0</v>
      </c>
      <c r="T96" s="89">
        <f>IF(($E96      =0),0,(($P96      /$E96      )*100))</f>
        <v>0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480799000</v>
      </c>
      <c r="C114" s="128">
        <f>C97+C87</f>
        <v>-101818000</v>
      </c>
      <c r="D114" s="128">
        <f>D97+D87</f>
        <v>0</v>
      </c>
      <c r="E114" s="128">
        <f>E97+E87</f>
        <v>378981000</v>
      </c>
      <c r="F114" s="128">
        <f>F97+F87</f>
        <v>0</v>
      </c>
      <c r="G114" s="128">
        <f>G97+G87</f>
        <v>0</v>
      </c>
      <c r="H114" s="128">
        <f>H97+H87</f>
        <v>51700000</v>
      </c>
      <c r="I114" s="128">
        <f>I97+I87</f>
        <v>0</v>
      </c>
      <c r="J114" s="128">
        <f>J97+J87</f>
        <v>10019000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61719000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0.1628551299405511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480799000</v>
      </c>
      <c r="C115" s="130">
        <f>C87</f>
        <v>-101818000</v>
      </c>
      <c r="D115" s="130">
        <f>D87</f>
        <v>0</v>
      </c>
      <c r="E115" s="130">
        <f>E87</f>
        <v>378981000</v>
      </c>
      <c r="F115" s="130">
        <f>F87</f>
        <v>0</v>
      </c>
      <c r="G115" s="130">
        <f>G87</f>
        <v>0</v>
      </c>
      <c r="H115" s="130">
        <f>H87</f>
        <v>51700000</v>
      </c>
      <c r="I115" s="130">
        <f>I87</f>
        <v>0</v>
      </c>
      <c r="J115" s="130">
        <f>J87</f>
        <v>10019000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61719000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0.1628551299405511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jkThYQR8rMgUmC4hiB/xZf16TT8i69tVLNRHHeJqUvt8L1uAykmjK1/AGPSLYoe1knJ0w5enrMsKaRAzYz5R+Q==" saltValue="IYZC3AZFbfCM1oD9Vwv+xg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B7F9-5D07-4403-956D-2D14E0081B8B}">
  <sheetPr>
    <pageSetUpPr fitToPage="1"/>
  </sheetPr>
  <dimension ref="A1:W127"/>
  <sheetViews>
    <sheetView showGridLines="0" workbookViewId="0">
      <selection activeCell="A7" sqref="A7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25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25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2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3">
        <v>70000000</v>
      </c>
      <c r="C9" s="93"/>
      <c r="D9" s="93"/>
      <c r="E9" s="93">
        <f>$B9       +$C9       +$D9</f>
        <v>70000000</v>
      </c>
      <c r="F9" s="94">
        <v>70000000</v>
      </c>
      <c r="G9" s="95">
        <v>56000000</v>
      </c>
      <c r="H9" s="94">
        <v>6943000</v>
      </c>
      <c r="I9" s="95">
        <v>6943381</v>
      </c>
      <c r="J9" s="94">
        <v>19633000</v>
      </c>
      <c r="K9" s="95">
        <v>19630090</v>
      </c>
      <c r="L9" s="94"/>
      <c r="M9" s="95"/>
      <c r="N9" s="94"/>
      <c r="O9" s="95"/>
      <c r="P9" s="94">
        <f>$H9       +$J9       +$L9       +$N9</f>
        <v>26576000</v>
      </c>
      <c r="Q9" s="95">
        <f>$I9       +$K9       +$M9       +$O9</f>
        <v>26573471</v>
      </c>
      <c r="R9" s="48">
        <f>IF(($H9       =0),0,((($J9       -$H9       )/$H9       )*100))</f>
        <v>182.77401699553505</v>
      </c>
      <c r="S9" s="49">
        <f>IF(($I9       =0),0,((($K9       -$I9       )/$I9       )*100))</f>
        <v>182.71659008773969</v>
      </c>
      <c r="T9" s="48">
        <f>IF(($E9       =0),0,(($P9       /$E9       )*100))</f>
        <v>37.965714285714284</v>
      </c>
      <c r="U9" s="50">
        <f>IF(($E9       =0),0,(($Q9       /$E9       )*100))</f>
        <v>37.96210142857143</v>
      </c>
      <c r="V9" s="94" t="s">
        <v>1</v>
      </c>
      <c r="W9" s="95" t="s">
        <v>1</v>
      </c>
    </row>
    <row r="10" spans="1:23" ht="12.95" customHeight="1" x14ac:dyDescent="0.2">
      <c r="A10" s="47" t="s">
        <v>37</v>
      </c>
      <c r="B10" s="93">
        <v>49800000</v>
      </c>
      <c r="C10" s="93"/>
      <c r="D10" s="93"/>
      <c r="E10" s="93">
        <f>$B10      +$C10      +$D10</f>
        <v>49800000</v>
      </c>
      <c r="F10" s="94">
        <v>49800000</v>
      </c>
      <c r="G10" s="95">
        <v>49800000</v>
      </c>
      <c r="H10" s="94">
        <v>10581000</v>
      </c>
      <c r="I10" s="95">
        <v>10961072</v>
      </c>
      <c r="J10" s="94">
        <v>9918000</v>
      </c>
      <c r="K10" s="95">
        <v>11194213</v>
      </c>
      <c r="L10" s="94"/>
      <c r="M10" s="95"/>
      <c r="N10" s="94"/>
      <c r="O10" s="95"/>
      <c r="P10" s="94">
        <f>$H10      +$J10      +$L10      +$N10</f>
        <v>20499000</v>
      </c>
      <c r="Q10" s="95">
        <f>$I10      +$K10      +$M10      +$O10</f>
        <v>22155285</v>
      </c>
      <c r="R10" s="48">
        <f>IF(($H10      =0),0,((($J10      -$H10      )/$H10      )*100))</f>
        <v>-6.2659483980720161</v>
      </c>
      <c r="S10" s="49">
        <f>IF(($I10      =0),0,((($K10      -$I10      )/$I10      )*100))</f>
        <v>2.1269908636673494</v>
      </c>
      <c r="T10" s="48">
        <f>IF(($E10      =0),0,(($P10      /$E10      )*100))</f>
        <v>41.162650602409641</v>
      </c>
      <c r="U10" s="50">
        <f>IF(($E10      =0),0,(($Q10      /$E10      )*100))</f>
        <v>44.48852409638554</v>
      </c>
      <c r="V10" s="94" t="s">
        <v>1</v>
      </c>
      <c r="W10" s="95" t="s">
        <v>1</v>
      </c>
    </row>
    <row r="11" spans="1:23" ht="12.95" customHeight="1" x14ac:dyDescent="0.2">
      <c r="A11" s="47" t="s">
        <v>38</v>
      </c>
      <c r="B11" s="93">
        <v>18000000</v>
      </c>
      <c r="C11" s="93"/>
      <c r="D11" s="93"/>
      <c r="E11" s="93">
        <f>$B11      +$C11      +$D11</f>
        <v>18000000</v>
      </c>
      <c r="F11" s="94">
        <v>18000000</v>
      </c>
      <c r="G11" s="95">
        <v>10800000</v>
      </c>
      <c r="H11" s="94">
        <v>4314000</v>
      </c>
      <c r="I11" s="95">
        <v>4999798</v>
      </c>
      <c r="J11" s="94">
        <v>4834000</v>
      </c>
      <c r="K11" s="95">
        <v>5291788</v>
      </c>
      <c r="L11" s="94"/>
      <c r="M11" s="95"/>
      <c r="N11" s="94"/>
      <c r="O11" s="95"/>
      <c r="P11" s="94">
        <f>$H11      +$J11      +$L11      +$N11</f>
        <v>9148000</v>
      </c>
      <c r="Q11" s="95">
        <f>$I11      +$K11      +$M11      +$O11</f>
        <v>10291586</v>
      </c>
      <c r="R11" s="48">
        <f>IF(($H11      =0),0,((($J11      -$H11      )/$H11      )*100))</f>
        <v>12.05377839592026</v>
      </c>
      <c r="S11" s="49">
        <f>IF(($I11      =0),0,((($K11      -$I11      )/$I11      )*100))</f>
        <v>5.8400359374518729</v>
      </c>
      <c r="T11" s="48">
        <f>IF(($E11      =0),0,(($P11      /$E11      )*100))</f>
        <v>50.822222222222223</v>
      </c>
      <c r="U11" s="50">
        <f>IF(($E11      =0),0,(($Q11      /$E11      )*100))</f>
        <v>57.175477777777772</v>
      </c>
      <c r="V11" s="94" t="s">
        <v>1</v>
      </c>
      <c r="W11" s="95" t="s">
        <v>1</v>
      </c>
    </row>
    <row r="12" spans="1:23" ht="12.95" customHeight="1" x14ac:dyDescent="0.2">
      <c r="A12" s="47" t="s">
        <v>39</v>
      </c>
      <c r="B12" s="93"/>
      <c r="C12" s="93"/>
      <c r="D12" s="93"/>
      <c r="E12" s="93">
        <f>$B12      +$C12      +$D12</f>
        <v>0</v>
      </c>
      <c r="F12" s="94" t="s">
        <v>1</v>
      </c>
      <c r="G12" s="95" t="s">
        <v>1</v>
      </c>
      <c r="H12" s="94"/>
      <c r="I12" s="95"/>
      <c r="J12" s="94"/>
      <c r="K12" s="95"/>
      <c r="L12" s="94"/>
      <c r="M12" s="95"/>
      <c r="N12" s="94"/>
      <c r="O12" s="95"/>
      <c r="P12" s="94">
        <f>$H12      +$J12      +$L12      +$N12</f>
        <v>0</v>
      </c>
      <c r="Q12" s="95">
        <f>$I12      +$K12      +$M12      +$O12</f>
        <v>0</v>
      </c>
      <c r="R12" s="48">
        <f>IF(($H12      =0),0,((($J12      -$H12      )/$H12      )*100))</f>
        <v>0</v>
      </c>
      <c r="S12" s="49">
        <f>IF(($I12      =0),0,((($K12      -$I12      )/$I12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4" t="s">
        <v>1</v>
      </c>
      <c r="W12" s="95" t="s">
        <v>1</v>
      </c>
    </row>
    <row r="13" spans="1:23" ht="12.95" customHeight="1" x14ac:dyDescent="0.2">
      <c r="A13" s="47" t="s">
        <v>40</v>
      </c>
      <c r="B13" s="93">
        <v>206714000</v>
      </c>
      <c r="C13" s="93"/>
      <c r="D13" s="93"/>
      <c r="E13" s="93">
        <f>$B13      +$C13      +$D13</f>
        <v>206714000</v>
      </c>
      <c r="F13" s="94">
        <v>206714000</v>
      </c>
      <c r="G13" s="95">
        <v>165853000</v>
      </c>
      <c r="H13" s="94">
        <v>25606000</v>
      </c>
      <c r="I13" s="95">
        <v>34301558</v>
      </c>
      <c r="J13" s="94">
        <v>57296000</v>
      </c>
      <c r="K13" s="95">
        <v>71050651</v>
      </c>
      <c r="L13" s="94"/>
      <c r="M13" s="95"/>
      <c r="N13" s="94"/>
      <c r="O13" s="95"/>
      <c r="P13" s="94">
        <f>$H13      +$J13      +$L13      +$N13</f>
        <v>82902000</v>
      </c>
      <c r="Q13" s="95">
        <f>$I13      +$K13      +$M13      +$O13</f>
        <v>105352209</v>
      </c>
      <c r="R13" s="48">
        <f>IF(($H13      =0),0,((($J13      -$H13      )/$H13      )*100))</f>
        <v>123.76005623681949</v>
      </c>
      <c r="S13" s="49">
        <f>IF(($I13      =0),0,((($K13      -$I13      )/$I13      )*100))</f>
        <v>107.13534644694565</v>
      </c>
      <c r="T13" s="48">
        <f>IF(($E13      =0),0,(($P13      /$E13      )*100))</f>
        <v>40.104685701016862</v>
      </c>
      <c r="U13" s="50">
        <f>IF(($E13      =0),0,(($Q13      /$E13      )*100))</f>
        <v>50.965202647135655</v>
      </c>
      <c r="V13" s="94" t="s">
        <v>1</v>
      </c>
      <c r="W13" s="95" t="s">
        <v>1</v>
      </c>
    </row>
    <row r="14" spans="1:23" ht="12.95" customHeight="1" x14ac:dyDescent="0.2">
      <c r="A14" s="47" t="s">
        <v>41</v>
      </c>
      <c r="B14" s="93">
        <v>70000000</v>
      </c>
      <c r="C14" s="93"/>
      <c r="D14" s="93"/>
      <c r="E14" s="93">
        <f>$B14      +$C14      +$D14</f>
        <v>70000000</v>
      </c>
      <c r="F14" s="94">
        <v>70000000</v>
      </c>
      <c r="G14" s="95">
        <v>56000000</v>
      </c>
      <c r="H14" s="94">
        <v>6943000</v>
      </c>
      <c r="I14" s="95"/>
      <c r="J14" s="94">
        <v>19633000</v>
      </c>
      <c r="K14" s="95"/>
      <c r="L14" s="94"/>
      <c r="M14" s="95"/>
      <c r="N14" s="94"/>
      <c r="O14" s="95"/>
      <c r="P14" s="94">
        <f>$H14      +$J14      +$L14      +$N14</f>
        <v>26576000</v>
      </c>
      <c r="Q14" s="95">
        <f>$I14      +$K14      +$M14      +$O14</f>
        <v>0</v>
      </c>
      <c r="R14" s="48">
        <f>IF(($H14      =0),0,((($J14      -$H14      )/$H14      )*100))</f>
        <v>182.77401699553505</v>
      </c>
      <c r="S14" s="49">
        <f>IF(($I14      =0),0,((($K14      -$I14      )/$I14      )*100))</f>
        <v>0</v>
      </c>
      <c r="T14" s="48">
        <f>IF(($E14      =0),0,(($P14      /$E14      )*100))</f>
        <v>37.965714285714284</v>
      </c>
      <c r="U14" s="50">
        <f>IF(($E14      =0),0,(($Q14      /$E14      )*100))</f>
        <v>0</v>
      </c>
      <c r="V14" s="94" t="s">
        <v>1</v>
      </c>
      <c r="W14" s="95" t="s">
        <v>1</v>
      </c>
    </row>
    <row r="15" spans="1:23" ht="12.95" customHeight="1" x14ac:dyDescent="0.2">
      <c r="A15" s="47" t="s">
        <v>42</v>
      </c>
      <c r="B15" s="93"/>
      <c r="C15" s="93"/>
      <c r="D15" s="93"/>
      <c r="E15" s="93">
        <f>$B15      +$C15      +$D15</f>
        <v>0</v>
      </c>
      <c r="F15" s="94" t="s">
        <v>1</v>
      </c>
      <c r="G15" s="95" t="s">
        <v>1</v>
      </c>
      <c r="H15" s="94"/>
      <c r="I15" s="95"/>
      <c r="J15" s="94"/>
      <c r="K15" s="95"/>
      <c r="L15" s="94"/>
      <c r="M15" s="95"/>
      <c r="N15" s="94"/>
      <c r="O15" s="95"/>
      <c r="P15" s="94">
        <f>$H15      +$J15      +$L15      +$N15</f>
        <v>0</v>
      </c>
      <c r="Q15" s="95">
        <f>$I15      +$K15      +$M15      +$O15</f>
        <v>0</v>
      </c>
      <c r="R15" s="48">
        <f>IF(($H15      =0),0,((($J15      -$H15      )/$H15      )*100))</f>
        <v>0</v>
      </c>
      <c r="S15" s="49">
        <f>IF(($I15      =0),0,((($K15      -$I15      )/$I15      )*100))</f>
        <v>0</v>
      </c>
      <c r="T15" s="48">
        <f>IF(($E15      =0),0,(($P15      /$E15      )*100))</f>
        <v>0</v>
      </c>
      <c r="U15" s="50">
        <f>IF(($E15      =0),0,(($Q15      /$E15      )*100))</f>
        <v>0</v>
      </c>
      <c r="V15" s="94" t="s">
        <v>1</v>
      </c>
      <c r="W15" s="95" t="s">
        <v>1</v>
      </c>
    </row>
    <row r="16" spans="1:23" ht="12.95" customHeight="1" x14ac:dyDescent="0.2">
      <c r="A16" s="51" t="s">
        <v>43</v>
      </c>
      <c r="B16" s="96">
        <f>SUM(B9:B15)</f>
        <v>414514000</v>
      </c>
      <c r="C16" s="96">
        <f>SUM(C9:C15)</f>
        <v>0</v>
      </c>
      <c r="D16" s="96"/>
      <c r="E16" s="96">
        <f>$B16      +$C16      +$D16</f>
        <v>414514000</v>
      </c>
      <c r="F16" s="97">
        <f>SUM(F9:F15)</f>
        <v>414514000</v>
      </c>
      <c r="G16" s="98">
        <f>SUM(G9:G15)</f>
        <v>338453000</v>
      </c>
      <c r="H16" s="97">
        <f>SUM(H9:H15)</f>
        <v>54387000</v>
      </c>
      <c r="I16" s="98">
        <f>SUM(I9:I15)</f>
        <v>57205809</v>
      </c>
      <c r="J16" s="97">
        <f>SUM(J9:J15)</f>
        <v>111314000</v>
      </c>
      <c r="K16" s="98">
        <f>SUM(K9:K15)</f>
        <v>107166742</v>
      </c>
      <c r="L16" s="97">
        <f>SUM(L9:L15)</f>
        <v>0</v>
      </c>
      <c r="M16" s="98">
        <f>SUM(M9:M15)</f>
        <v>0</v>
      </c>
      <c r="N16" s="97">
        <f>SUM(N9:N15)</f>
        <v>0</v>
      </c>
      <c r="O16" s="98">
        <f>SUM(O9:O15)</f>
        <v>0</v>
      </c>
      <c r="P16" s="97">
        <f>$H16      +$J16      +$L16      +$N16</f>
        <v>165701000</v>
      </c>
      <c r="Q16" s="98">
        <f>$I16      +$K16      +$M16      +$O16</f>
        <v>164372551</v>
      </c>
      <c r="R16" s="52">
        <f>IF(($H16      =0),0,((($J16      -$H16      )/$H16      )*100))</f>
        <v>104.67023369555224</v>
      </c>
      <c r="S16" s="53">
        <f>IF(($I16      =0),0,((($K16      -$I16      )/$I16      )*100))</f>
        <v>87.335419030609287</v>
      </c>
      <c r="T16" s="52">
        <f>IF((SUM($E9:$E13))=0,0,(P16/(SUM($E9:$E13))*100))</f>
        <v>48.09702943857144</v>
      </c>
      <c r="U16" s="54">
        <f>IF((SUM($E9:$E13))=0,0,(Q16/(SUM($E9:$E13))*100))</f>
        <v>47.711428563135314</v>
      </c>
      <c r="V16" s="97" t="s">
        <v>1</v>
      </c>
      <c r="W16" s="98" t="s">
        <v>1</v>
      </c>
    </row>
    <row r="17" spans="1:23" ht="12.95" customHeight="1" x14ac:dyDescent="0.2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2.95" customHeight="1" x14ac:dyDescent="0.2">
      <c r="A18" s="47" t="s">
        <v>45</v>
      </c>
      <c r="B18" s="93">
        <v>186147000</v>
      </c>
      <c r="C18" s="93">
        <v>5119000</v>
      </c>
      <c r="D18" s="93"/>
      <c r="E18" s="93">
        <f>$B18      +$C18      +$D18</f>
        <v>191266000</v>
      </c>
      <c r="F18" s="94">
        <v>186147000</v>
      </c>
      <c r="G18" s="95">
        <v>117772000</v>
      </c>
      <c r="H18" s="94">
        <v>23857000</v>
      </c>
      <c r="I18" s="95">
        <v>16334087</v>
      </c>
      <c r="J18" s="94">
        <v>76427000</v>
      </c>
      <c r="K18" s="95">
        <v>81429665</v>
      </c>
      <c r="L18" s="94"/>
      <c r="M18" s="95"/>
      <c r="N18" s="94"/>
      <c r="O18" s="95"/>
      <c r="P18" s="94">
        <f>$H18      +$J18      +$L18      +$N18</f>
        <v>100284000</v>
      </c>
      <c r="Q18" s="95">
        <f>$I18      +$K18      +$M18      +$O18</f>
        <v>97763752</v>
      </c>
      <c r="R18" s="48">
        <f>IF(($H18      =0),0,((($J18      -$H18      )/$H18      )*100))</f>
        <v>220.35461290187368</v>
      </c>
      <c r="S18" s="49">
        <f>IF(($I18      =0),0,((($K18      -$I18      )/$I18      )*100))</f>
        <v>398.52596597532511</v>
      </c>
      <c r="T18" s="48">
        <f>IF(($E18      =0),0,(($P18      /$E18      )*100))</f>
        <v>52.431691989166914</v>
      </c>
      <c r="U18" s="50">
        <f>IF(($E18      =0),0,(($Q18      /$E18      )*100))</f>
        <v>51.114025493292061</v>
      </c>
      <c r="V18" s="94" t="s">
        <v>1</v>
      </c>
      <c r="W18" s="95" t="s">
        <v>1</v>
      </c>
    </row>
    <row r="19" spans="1:23" ht="12.95" customHeight="1" x14ac:dyDescent="0.2">
      <c r="A19" s="47" t="s">
        <v>46</v>
      </c>
      <c r="B19" s="93"/>
      <c r="C19" s="93"/>
      <c r="D19" s="93"/>
      <c r="E19" s="93">
        <f>$B19      +$C19      +$D19</f>
        <v>0</v>
      </c>
      <c r="F19" s="94" t="s">
        <v>1</v>
      </c>
      <c r="G19" s="95" t="s">
        <v>1</v>
      </c>
      <c r="H19" s="94"/>
      <c r="I19" s="95"/>
      <c r="J19" s="94"/>
      <c r="K19" s="95"/>
      <c r="L19" s="94"/>
      <c r="M19" s="95"/>
      <c r="N19" s="94"/>
      <c r="O19" s="95"/>
      <c r="P19" s="94">
        <f>$H19      +$J19      +$L19      +$N19</f>
        <v>0</v>
      </c>
      <c r="Q19" s="95">
        <f>$I19      +$K19      +$M19      +$O19</f>
        <v>0</v>
      </c>
      <c r="R19" s="48">
        <f>IF(($H19      =0),0,((($J19      -$H19      )/$H19      )*100))</f>
        <v>0</v>
      </c>
      <c r="S19" s="49">
        <f>IF(($I19      =0),0,((($K19      -$I19      )/$I19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4" t="s">
        <v>1</v>
      </c>
      <c r="W19" s="95" t="s">
        <v>1</v>
      </c>
    </row>
    <row r="20" spans="1:23" ht="12.95" customHeight="1" x14ac:dyDescent="0.2">
      <c r="A20" s="47" t="s">
        <v>47</v>
      </c>
      <c r="B20" s="93">
        <v>9927000</v>
      </c>
      <c r="C20" s="93"/>
      <c r="D20" s="93"/>
      <c r="E20" s="93">
        <f>$B20      +$C20      +$D20</f>
        <v>9927000</v>
      </c>
      <c r="F20" s="94">
        <v>9927000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>$H20      +$J20      +$L20      +$N20</f>
        <v>0</v>
      </c>
      <c r="Q20" s="95">
        <f>$I20      +$K20      +$M20      +$O20</f>
        <v>0</v>
      </c>
      <c r="R20" s="48">
        <f>IF(($H20      =0),0,((($J20      -$H20      )/$H20      )*100))</f>
        <v>0</v>
      </c>
      <c r="S20" s="49">
        <f>IF(($I20      =0),0,((($K20      -$I20      )/$I20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4" t="s">
        <v>1</v>
      </c>
      <c r="W20" s="95" t="s">
        <v>1</v>
      </c>
    </row>
    <row r="21" spans="1:23" ht="12.95" customHeight="1" x14ac:dyDescent="0.2">
      <c r="A21" s="47" t="s">
        <v>48</v>
      </c>
      <c r="B21" s="93"/>
      <c r="C21" s="93"/>
      <c r="D21" s="93"/>
      <c r="E21" s="93">
        <f>$B21      +$C21      +$D21</f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>$H21      +$J21      +$L21      +$N21</f>
        <v>0</v>
      </c>
      <c r="Q21" s="95">
        <f>$I21      +$K21      +$M21      +$O21</f>
        <v>0</v>
      </c>
      <c r="R21" s="48">
        <f>IF(($H21      =0),0,((($J21      -$H21      )/$H21      )*100))</f>
        <v>0</v>
      </c>
      <c r="S21" s="49">
        <f>IF(($I21      =0),0,((($K21      -$I21      )/$I21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4" t="s">
        <v>1</v>
      </c>
      <c r="W21" s="95" t="s">
        <v>1</v>
      </c>
    </row>
    <row r="22" spans="1:23" ht="12.95" customHeight="1" x14ac:dyDescent="0.2">
      <c r="A22" s="47" t="s">
        <v>49</v>
      </c>
      <c r="B22" s="93"/>
      <c r="C22" s="93"/>
      <c r="D22" s="93"/>
      <c r="E22" s="93">
        <f>$B22      +$C22      +$D22</f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>$H22      +$J22      +$L22      +$N22</f>
        <v>0</v>
      </c>
      <c r="Q22" s="95">
        <f>$I22      +$K22      +$M22      +$O22</f>
        <v>0</v>
      </c>
      <c r="R22" s="48">
        <f>IF(($H22      =0),0,((($J22      -$H22      )/$H22      )*100))</f>
        <v>0</v>
      </c>
      <c r="S22" s="49">
        <f>IF(($I22      =0),0,((($K22      -$I22      )/$I22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4" t="s">
        <v>1</v>
      </c>
      <c r="W22" s="95" t="s">
        <v>1</v>
      </c>
    </row>
    <row r="23" spans="1:23" ht="12.95" customHeight="1" x14ac:dyDescent="0.2">
      <c r="A23" s="47" t="s">
        <v>50</v>
      </c>
      <c r="B23" s="93"/>
      <c r="C23" s="93"/>
      <c r="D23" s="93"/>
      <c r="E23" s="93">
        <f>$B23      +$C23      +$D23</f>
        <v>0</v>
      </c>
      <c r="F23" s="94" t="s">
        <v>1</v>
      </c>
      <c r="G23" s="95" t="s">
        <v>1</v>
      </c>
      <c r="H23" s="94"/>
      <c r="I23" s="95"/>
      <c r="J23" s="94"/>
      <c r="K23" s="95"/>
      <c r="L23" s="94"/>
      <c r="M23" s="95"/>
      <c r="N23" s="94"/>
      <c r="O23" s="95"/>
      <c r="P23" s="94">
        <f>$H23      +$J23      +$L23      +$N23</f>
        <v>0</v>
      </c>
      <c r="Q23" s="95">
        <f>$I23      +$K23      +$M23      +$O23</f>
        <v>0</v>
      </c>
      <c r="R23" s="48">
        <f>IF(($H23      =0),0,((($J23      -$H23      )/$H23      )*100))</f>
        <v>0</v>
      </c>
      <c r="S23" s="49">
        <f>IF(($I23      =0),0,((($K23      -$I23      )/$I23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4" t="s">
        <v>1</v>
      </c>
      <c r="W23" s="95" t="s">
        <v>1</v>
      </c>
    </row>
    <row r="24" spans="1:23" ht="12.95" customHeight="1" x14ac:dyDescent="0.2">
      <c r="A24" s="47" t="s">
        <v>51</v>
      </c>
      <c r="B24" s="93"/>
      <c r="C24" s="93"/>
      <c r="D24" s="93"/>
      <c r="E24" s="93">
        <f>$B24      +$C24      +$D24</f>
        <v>0</v>
      </c>
      <c r="F24" s="94" t="s">
        <v>1</v>
      </c>
      <c r="G24" s="95" t="s">
        <v>1</v>
      </c>
      <c r="H24" s="94"/>
      <c r="I24" s="95"/>
      <c r="J24" s="94"/>
      <c r="K24" s="95"/>
      <c r="L24" s="94"/>
      <c r="M24" s="95"/>
      <c r="N24" s="94"/>
      <c r="O24" s="95"/>
      <c r="P24" s="94">
        <f>$H24      +$J24      +$L24      +$N24</f>
        <v>0</v>
      </c>
      <c r="Q24" s="95">
        <f>$I24      +$K24      +$M24      +$O24</f>
        <v>0</v>
      </c>
      <c r="R24" s="48">
        <f>IF(($H24      =0),0,((($J24      -$H24      )/$H24      )*100))</f>
        <v>0</v>
      </c>
      <c r="S24" s="49">
        <f>IF(($I24      =0),0,((($K24      -$I24      )/$I24      )*100))</f>
        <v>0</v>
      </c>
      <c r="T24" s="48">
        <f>IF(($E24      =0),0,(($P24      /$E24      )*100))</f>
        <v>0</v>
      </c>
      <c r="U24" s="50">
        <f>IF(($E24      =0),0,(($Q24      /$E24      )*100))</f>
        <v>0</v>
      </c>
      <c r="V24" s="94" t="s">
        <v>1</v>
      </c>
      <c r="W24" s="95" t="s">
        <v>1</v>
      </c>
    </row>
    <row r="25" spans="1:23" ht="12.95" customHeight="1" x14ac:dyDescent="0.2">
      <c r="A25" s="51" t="s">
        <v>43</v>
      </c>
      <c r="B25" s="96">
        <f>SUM(B18:B24)</f>
        <v>196074000</v>
      </c>
      <c r="C25" s="96">
        <f>SUM(C18:C24)</f>
        <v>5119000</v>
      </c>
      <c r="D25" s="96"/>
      <c r="E25" s="96">
        <f>$B25      +$C25      +$D25</f>
        <v>201193000</v>
      </c>
      <c r="F25" s="97">
        <f>SUM(F18:F24)</f>
        <v>196074000</v>
      </c>
      <c r="G25" s="98">
        <f>SUM(G18:G24)</f>
        <v>117772000</v>
      </c>
      <c r="H25" s="97">
        <f>SUM(H18:H24)</f>
        <v>23857000</v>
      </c>
      <c r="I25" s="98">
        <f>SUM(I18:I24)</f>
        <v>16334087</v>
      </c>
      <c r="J25" s="97">
        <f>SUM(J18:J24)</f>
        <v>76427000</v>
      </c>
      <c r="K25" s="98">
        <f>SUM(K18:K24)</f>
        <v>81429665</v>
      </c>
      <c r="L25" s="97">
        <f>SUM(L18:L24)</f>
        <v>0</v>
      </c>
      <c r="M25" s="98">
        <f>SUM(M18:M24)</f>
        <v>0</v>
      </c>
      <c r="N25" s="97">
        <f>SUM(N18:N24)</f>
        <v>0</v>
      </c>
      <c r="O25" s="98">
        <f>SUM(O18:O24)</f>
        <v>0</v>
      </c>
      <c r="P25" s="97">
        <f>$H25      +$J25      +$L25      +$N25</f>
        <v>100284000</v>
      </c>
      <c r="Q25" s="98">
        <f>$I25      +$K25      +$M25      +$O25</f>
        <v>97763752</v>
      </c>
      <c r="R25" s="52">
        <f>IF(($H25      =0),0,((($J25      -$H25      )/$H25      )*100))</f>
        <v>220.35461290187368</v>
      </c>
      <c r="S25" s="53">
        <f>IF(($I25      =0),0,((($K25      -$I25      )/$I25      )*100))</f>
        <v>398.52596597532511</v>
      </c>
      <c r="T25" s="52">
        <f>IF(($E25-$E20-$E24)   =0,0,($P25   /($E25-$E20-$E24)   )*100)</f>
        <v>52.431691989166914</v>
      </c>
      <c r="U25" s="54">
        <f>IF(($E25-$E20-$E24)   =0,0,($Q25   /($E25-$E20-$E24)   )*100)</f>
        <v>51.114025493292061</v>
      </c>
      <c r="V25" s="97" t="s">
        <v>1</v>
      </c>
      <c r="W25" s="98" t="s">
        <v>1</v>
      </c>
    </row>
    <row r="26" spans="1:23" ht="12.95" customHeight="1" x14ac:dyDescent="0.2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2.95" customHeight="1" x14ac:dyDescent="0.2">
      <c r="A27" s="47" t="s">
        <v>53</v>
      </c>
      <c r="B27" s="93"/>
      <c r="C27" s="93"/>
      <c r="D27" s="93"/>
      <c r="E27" s="93">
        <f>$B27      +$C27      +$D27</f>
        <v>0</v>
      </c>
      <c r="F27" s="94" t="s">
        <v>1</v>
      </c>
      <c r="G27" s="95" t="s">
        <v>1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1</v>
      </c>
      <c r="W27" s="95" t="s">
        <v>1</v>
      </c>
    </row>
    <row r="28" spans="1:23" ht="12.95" customHeight="1" x14ac:dyDescent="0.2">
      <c r="A28" s="47" t="s">
        <v>54</v>
      </c>
      <c r="B28" s="93"/>
      <c r="C28" s="93"/>
      <c r="D28" s="93"/>
      <c r="E28" s="93">
        <f>$B28      +$C28      +$D28</f>
        <v>0</v>
      </c>
      <c r="F28" s="94" t="s">
        <v>1</v>
      </c>
      <c r="G28" s="95" t="s">
        <v>1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1</v>
      </c>
      <c r="W28" s="95" t="s">
        <v>1</v>
      </c>
    </row>
    <row r="29" spans="1:23" ht="12.95" customHeight="1" x14ac:dyDescent="0.2">
      <c r="A29" s="47" t="s">
        <v>55</v>
      </c>
      <c r="B29" s="93">
        <v>2684049000</v>
      </c>
      <c r="C29" s="93"/>
      <c r="D29" s="93"/>
      <c r="E29" s="93">
        <f>$B29      +$C29      +$D29</f>
        <v>2684049000</v>
      </c>
      <c r="F29" s="94">
        <v>2684049000</v>
      </c>
      <c r="G29" s="95">
        <v>1449386000</v>
      </c>
      <c r="H29" s="94">
        <v>253673000</v>
      </c>
      <c r="I29" s="95">
        <v>261764412</v>
      </c>
      <c r="J29" s="94">
        <v>461950000</v>
      </c>
      <c r="K29" s="95">
        <v>468329135</v>
      </c>
      <c r="L29" s="94"/>
      <c r="M29" s="95"/>
      <c r="N29" s="94"/>
      <c r="O29" s="95"/>
      <c r="P29" s="94">
        <f>$H29      +$J29      +$L29      +$N29</f>
        <v>715623000</v>
      </c>
      <c r="Q29" s="95">
        <f>$I29      +$K29      +$M29      +$O29</f>
        <v>730093547</v>
      </c>
      <c r="R29" s="48">
        <f>IF(($H29      =0),0,((($J29      -$H29      )/$H29      )*100))</f>
        <v>82.104520386481809</v>
      </c>
      <c r="S29" s="49">
        <f>IF(($I29      =0),0,((($K29      -$I29      )/$I29      )*100))</f>
        <v>78.912454684634511</v>
      </c>
      <c r="T29" s="48">
        <f>IF(($E29      =0),0,(($P29      /$E29      )*100))</f>
        <v>26.662069135101486</v>
      </c>
      <c r="U29" s="50">
        <f>IF(($E29      =0),0,(($Q29      /$E29      )*100))</f>
        <v>27.201200387921382</v>
      </c>
      <c r="V29" s="94" t="s">
        <v>1</v>
      </c>
      <c r="W29" s="95" t="s">
        <v>1</v>
      </c>
    </row>
    <row r="30" spans="1:23" ht="12.95" customHeight="1" x14ac:dyDescent="0.2">
      <c r="A30" s="47" t="s">
        <v>56</v>
      </c>
      <c r="B30" s="93">
        <v>13709000</v>
      </c>
      <c r="C30" s="93"/>
      <c r="D30" s="93"/>
      <c r="E30" s="93">
        <f>$B30      +$C30      +$D30</f>
        <v>13709000</v>
      </c>
      <c r="F30" s="94">
        <v>13709000</v>
      </c>
      <c r="G30" s="95">
        <v>9597000</v>
      </c>
      <c r="H30" s="94">
        <v>1063000</v>
      </c>
      <c r="I30" s="95">
        <v>640382</v>
      </c>
      <c r="J30" s="94">
        <v>3257000</v>
      </c>
      <c r="K30" s="95">
        <v>3264432</v>
      </c>
      <c r="L30" s="94"/>
      <c r="M30" s="95"/>
      <c r="N30" s="94"/>
      <c r="O30" s="95"/>
      <c r="P30" s="94">
        <f>$H30      +$J30      +$L30      +$N30</f>
        <v>4320000</v>
      </c>
      <c r="Q30" s="95">
        <f>$I30      +$K30      +$M30      +$O30</f>
        <v>3904814</v>
      </c>
      <c r="R30" s="48">
        <f>IF(($H30      =0),0,((($J30      -$H30      )/$H30      )*100))</f>
        <v>206.39698965192852</v>
      </c>
      <c r="S30" s="49">
        <f>IF(($I30      =0),0,((($K30      -$I30      )/$I30      )*100))</f>
        <v>409.76323506906817</v>
      </c>
      <c r="T30" s="48">
        <f>IF(($E30      =0),0,(($P30      /$E30      )*100))</f>
        <v>31.512145306003355</v>
      </c>
      <c r="U30" s="50">
        <f>IF(($E30      =0),0,(($Q30      /$E30      )*100))</f>
        <v>28.483580129841712</v>
      </c>
      <c r="V30" s="94" t="s">
        <v>1</v>
      </c>
      <c r="W30" s="95" t="s">
        <v>1</v>
      </c>
    </row>
    <row r="31" spans="1:23" ht="12.95" customHeight="1" x14ac:dyDescent="0.2">
      <c r="A31" s="51" t="s">
        <v>43</v>
      </c>
      <c r="B31" s="96">
        <f>SUM(B27:B30)</f>
        <v>2697758000</v>
      </c>
      <c r="C31" s="96">
        <f>SUM(C27:C30)</f>
        <v>0</v>
      </c>
      <c r="D31" s="96"/>
      <c r="E31" s="96">
        <f>$B31      +$C31      +$D31</f>
        <v>2697758000</v>
      </c>
      <c r="F31" s="97">
        <f>SUM(F27:F30)</f>
        <v>2697758000</v>
      </c>
      <c r="G31" s="98">
        <f>SUM(G27:G30)</f>
        <v>1458983000</v>
      </c>
      <c r="H31" s="97">
        <f>SUM(H27:H30)</f>
        <v>254736000</v>
      </c>
      <c r="I31" s="98">
        <f>SUM(I27:I30)</f>
        <v>262404794</v>
      </c>
      <c r="J31" s="97">
        <f>SUM(J27:J30)</f>
        <v>465207000</v>
      </c>
      <c r="K31" s="98">
        <f>SUM(K27:K30)</f>
        <v>471593567</v>
      </c>
      <c r="L31" s="97">
        <f>SUM(L27:L30)</f>
        <v>0</v>
      </c>
      <c r="M31" s="98">
        <f>SUM(M27:M30)</f>
        <v>0</v>
      </c>
      <c r="N31" s="97">
        <f>SUM(N27:N30)</f>
        <v>0</v>
      </c>
      <c r="O31" s="98">
        <f>SUM(O27:O30)</f>
        <v>0</v>
      </c>
      <c r="P31" s="97">
        <f>$H31      +$J31      +$L31      +$N31</f>
        <v>719943000</v>
      </c>
      <c r="Q31" s="98">
        <f>$I31      +$K31      +$M31      +$O31</f>
        <v>733998361</v>
      </c>
      <c r="R31" s="52">
        <f>IF(($H31      =0),0,((($J31      -$H31      )/$H31      )*100))</f>
        <v>82.623186357640861</v>
      </c>
      <c r="S31" s="53">
        <f>IF(($I31      =0),0,((($K31      -$I31      )/$I31      )*100))</f>
        <v>79.719874706252511</v>
      </c>
      <c r="T31" s="52">
        <f>IF($E31   =0,0,($P31   /$E31   )*100)</f>
        <v>26.68671541331728</v>
      </c>
      <c r="U31" s="54">
        <f>IF($E31   =0,0,($Q31   /$E31   )*100)</f>
        <v>27.20771696349339</v>
      </c>
      <c r="V31" s="97" t="s">
        <v>1</v>
      </c>
      <c r="W31" s="98" t="s">
        <v>1</v>
      </c>
    </row>
    <row r="32" spans="1:23" ht="12.95" customHeight="1" x14ac:dyDescent="0.2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2.95" customHeight="1" x14ac:dyDescent="0.2">
      <c r="A33" s="47" t="s">
        <v>58</v>
      </c>
      <c r="B33" s="93">
        <v>70143000</v>
      </c>
      <c r="C33" s="93"/>
      <c r="D33" s="93"/>
      <c r="E33" s="93">
        <f>$B33      +$C33      +$D33</f>
        <v>70143000</v>
      </c>
      <c r="F33" s="94">
        <v>70143000</v>
      </c>
      <c r="G33" s="95">
        <v>49107000</v>
      </c>
      <c r="H33" s="94">
        <v>14818000</v>
      </c>
      <c r="I33" s="95">
        <v>20285132</v>
      </c>
      <c r="J33" s="94">
        <v>24186000</v>
      </c>
      <c r="K33" s="95">
        <v>27569534</v>
      </c>
      <c r="L33" s="94"/>
      <c r="M33" s="95"/>
      <c r="N33" s="94"/>
      <c r="O33" s="95"/>
      <c r="P33" s="94">
        <f>$H33      +$J33      +$L33      +$N33</f>
        <v>39004000</v>
      </c>
      <c r="Q33" s="95">
        <f>$I33      +$K33      +$M33      +$O33</f>
        <v>47854666</v>
      </c>
      <c r="R33" s="48">
        <f>IF(($H33      =0),0,((($J33      -$H33      )/$H33      )*100))</f>
        <v>63.220407612363339</v>
      </c>
      <c r="S33" s="49">
        <f>IF(($I33      =0),0,((($K33      -$I33      )/$I33      )*100))</f>
        <v>35.91005471396489</v>
      </c>
      <c r="T33" s="48">
        <f>IF(($E33      =0),0,(($P33      /$E33      )*100))</f>
        <v>55.606404060276859</v>
      </c>
      <c r="U33" s="50">
        <f>IF(($E33      =0),0,(($Q33      /$E33      )*100))</f>
        <v>68.224435795446453</v>
      </c>
      <c r="V33" s="94" t="s">
        <v>1</v>
      </c>
      <c r="W33" s="95" t="s">
        <v>1</v>
      </c>
    </row>
    <row r="34" spans="1:23" ht="12.95" customHeight="1" x14ac:dyDescent="0.2">
      <c r="A34" s="51" t="s">
        <v>43</v>
      </c>
      <c r="B34" s="96">
        <f>B33</f>
        <v>70143000</v>
      </c>
      <c r="C34" s="96">
        <f>C33</f>
        <v>0</v>
      </c>
      <c r="D34" s="96"/>
      <c r="E34" s="96">
        <f>$B34      +$C34      +$D34</f>
        <v>70143000</v>
      </c>
      <c r="F34" s="97">
        <f>F33</f>
        <v>70143000</v>
      </c>
      <c r="G34" s="98">
        <f>G33</f>
        <v>49107000</v>
      </c>
      <c r="H34" s="97">
        <f>H33</f>
        <v>14818000</v>
      </c>
      <c r="I34" s="98">
        <f>I33</f>
        <v>20285132</v>
      </c>
      <c r="J34" s="97">
        <f>J33</f>
        <v>24186000</v>
      </c>
      <c r="K34" s="98">
        <f>K33</f>
        <v>27569534</v>
      </c>
      <c r="L34" s="97">
        <f>L33</f>
        <v>0</v>
      </c>
      <c r="M34" s="98">
        <f>M33</f>
        <v>0</v>
      </c>
      <c r="N34" s="97">
        <f>N33</f>
        <v>0</v>
      </c>
      <c r="O34" s="98">
        <f>O33</f>
        <v>0</v>
      </c>
      <c r="P34" s="97">
        <f>$H34      +$J34      +$L34      +$N34</f>
        <v>39004000</v>
      </c>
      <c r="Q34" s="98">
        <f>$I34      +$K34      +$M34      +$O34</f>
        <v>47854666</v>
      </c>
      <c r="R34" s="52">
        <f>IF(($H34      =0),0,((($J34      -$H34      )/$H34      )*100))</f>
        <v>63.220407612363339</v>
      </c>
      <c r="S34" s="53">
        <f>IF(($I34      =0),0,((($K34      -$I34      )/$I34      )*100))</f>
        <v>35.91005471396489</v>
      </c>
      <c r="T34" s="52">
        <f>IF($E34   =0,0,($P34   /$E34   )*100)</f>
        <v>55.606404060276859</v>
      </c>
      <c r="U34" s="54">
        <f>IF($E34   =0,0,($Q34   /$E34   )*100)</f>
        <v>68.224435795446453</v>
      </c>
      <c r="V34" s="97" t="s">
        <v>1</v>
      </c>
      <c r="W34" s="98" t="s">
        <v>1</v>
      </c>
    </row>
    <row r="35" spans="1:23" ht="12.95" customHeight="1" x14ac:dyDescent="0.2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2.95" customHeight="1" x14ac:dyDescent="0.2">
      <c r="A36" s="47" t="s">
        <v>60</v>
      </c>
      <c r="B36" s="93">
        <v>145508000</v>
      </c>
      <c r="C36" s="93"/>
      <c r="D36" s="93"/>
      <c r="E36" s="93">
        <f>$B36      +$C36      +$D36</f>
        <v>145508000</v>
      </c>
      <c r="F36" s="94">
        <v>115661000</v>
      </c>
      <c r="G36" s="95">
        <v>83420000</v>
      </c>
      <c r="H36" s="94">
        <v>20236000</v>
      </c>
      <c r="I36" s="95">
        <v>7587687</v>
      </c>
      <c r="J36" s="94">
        <v>32413000</v>
      </c>
      <c r="K36" s="95">
        <v>29819132</v>
      </c>
      <c r="L36" s="94"/>
      <c r="M36" s="95"/>
      <c r="N36" s="94"/>
      <c r="O36" s="95"/>
      <c r="P36" s="94">
        <f>$H36      +$J36      +$L36      +$N36</f>
        <v>52649000</v>
      </c>
      <c r="Q36" s="95">
        <f>$I36      +$K36      +$M36      +$O36</f>
        <v>37406819</v>
      </c>
      <c r="R36" s="48">
        <f>IF(($H36      =0),0,((($J36      -$H36      )/$H36      )*100))</f>
        <v>60.17493575805495</v>
      </c>
      <c r="S36" s="49">
        <f>IF(($I36      =0),0,((($K36      -$I36      )/$I36      )*100))</f>
        <v>292.99370150613748</v>
      </c>
      <c r="T36" s="48">
        <f>IF(($E36      =0),0,(($P36      /$E36      )*100))</f>
        <v>36.182890287819227</v>
      </c>
      <c r="U36" s="50">
        <f>IF(($E36      =0),0,(($Q36      /$E36      )*100))</f>
        <v>25.707740467878054</v>
      </c>
      <c r="V36" s="94" t="s">
        <v>1</v>
      </c>
      <c r="W36" s="95" t="s">
        <v>1</v>
      </c>
    </row>
    <row r="37" spans="1:23" ht="12.95" customHeight="1" x14ac:dyDescent="0.2">
      <c r="A37" s="47" t="s">
        <v>61</v>
      </c>
      <c r="B37" s="93">
        <v>114975000</v>
      </c>
      <c r="C37" s="93"/>
      <c r="D37" s="93"/>
      <c r="E37" s="93">
        <f>$B37      +$C37      +$D37</f>
        <v>114975000</v>
      </c>
      <c r="F37" s="94">
        <v>114975000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>$H37      +$J37      +$L37      +$N37</f>
        <v>0</v>
      </c>
      <c r="Q37" s="95">
        <f>$I37      +$K37      +$M37      +$O37</f>
        <v>0</v>
      </c>
      <c r="R37" s="48">
        <f>IF(($H37      =0),0,((($J37      -$H37      )/$H37      )*100))</f>
        <v>0</v>
      </c>
      <c r="S37" s="49">
        <f>IF(($I37      =0),0,((($K37      -$I37      )/$I37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4" t="s">
        <v>1</v>
      </c>
      <c r="W37" s="95" t="s">
        <v>1</v>
      </c>
    </row>
    <row r="38" spans="1:23" ht="12.95" customHeight="1" x14ac:dyDescent="0.2">
      <c r="A38" s="47" t="s">
        <v>62</v>
      </c>
      <c r="B38" s="93"/>
      <c r="C38" s="93"/>
      <c r="D38" s="93"/>
      <c r="E38" s="93">
        <f>$B38      +$C38      +$D38</f>
        <v>0</v>
      </c>
      <c r="F38" s="94" t="s">
        <v>1</v>
      </c>
      <c r="G38" s="95" t="s">
        <v>1</v>
      </c>
      <c r="H38" s="94"/>
      <c r="I38" s="95"/>
      <c r="J38" s="94"/>
      <c r="K38" s="95"/>
      <c r="L38" s="94"/>
      <c r="M38" s="95"/>
      <c r="N38" s="94"/>
      <c r="O38" s="95"/>
      <c r="P38" s="94">
        <f>$H38      +$J38      +$L38      +$N38</f>
        <v>0</v>
      </c>
      <c r="Q38" s="95">
        <f>$I38      +$K38      +$M38      +$O38</f>
        <v>0</v>
      </c>
      <c r="R38" s="48">
        <f>IF(($H38      =0),0,((($J38      -$H38      )/$H38      )*100))</f>
        <v>0</v>
      </c>
      <c r="S38" s="49">
        <f>IF(($I38      =0),0,((($K38      -$I38      )/$I38      )*100))</f>
        <v>0</v>
      </c>
      <c r="T38" s="48">
        <f>IF(($E38      =0),0,(($P38      /$E38      )*100))</f>
        <v>0</v>
      </c>
      <c r="U38" s="50">
        <f>IF(($E38      =0),0,(($Q38      /$E38      )*100))</f>
        <v>0</v>
      </c>
      <c r="V38" s="94" t="s">
        <v>1</v>
      </c>
      <c r="W38" s="95" t="s">
        <v>1</v>
      </c>
    </row>
    <row r="39" spans="1:23" ht="12.95" customHeight="1" x14ac:dyDescent="0.2">
      <c r="A39" s="47" t="s">
        <v>63</v>
      </c>
      <c r="B39" s="93">
        <v>18500000</v>
      </c>
      <c r="C39" s="93"/>
      <c r="D39" s="93"/>
      <c r="E39" s="93">
        <f>$B39      +$C39      +$D39</f>
        <v>18500000</v>
      </c>
      <c r="F39" s="94">
        <v>18500000</v>
      </c>
      <c r="G39" s="95">
        <v>12200000</v>
      </c>
      <c r="H39" s="94">
        <v>3130000</v>
      </c>
      <c r="I39" s="95">
        <v>5493931</v>
      </c>
      <c r="J39" s="94">
        <v>730000</v>
      </c>
      <c r="K39" s="95">
        <v>1458171</v>
      </c>
      <c r="L39" s="94"/>
      <c r="M39" s="95"/>
      <c r="N39" s="94"/>
      <c r="O39" s="95"/>
      <c r="P39" s="94">
        <f>$H39      +$J39      +$L39      +$N39</f>
        <v>3860000</v>
      </c>
      <c r="Q39" s="95">
        <f>$I39      +$K39      +$M39      +$O39</f>
        <v>6952102</v>
      </c>
      <c r="R39" s="48">
        <f>IF(($H39      =0),0,((($J39      -$H39      )/$H39      )*100))</f>
        <v>-76.677316293929707</v>
      </c>
      <c r="S39" s="49">
        <f>IF(($I39      =0),0,((($K39      -$I39      )/$I39      )*100))</f>
        <v>-73.458512675168279</v>
      </c>
      <c r="T39" s="48">
        <f>IF(($E39      =0),0,(($P39      /$E39      )*100))</f>
        <v>20.864864864864867</v>
      </c>
      <c r="U39" s="50">
        <f>IF(($E39      =0),0,(($Q39      /$E39      )*100))</f>
        <v>37.57892972972973</v>
      </c>
      <c r="V39" s="94" t="s">
        <v>1</v>
      </c>
      <c r="W39" s="95" t="s">
        <v>1</v>
      </c>
    </row>
    <row r="40" spans="1:23" ht="12.95" customHeight="1" x14ac:dyDescent="0.2">
      <c r="A40" s="47" t="s">
        <v>64</v>
      </c>
      <c r="B40" s="93"/>
      <c r="C40" s="93"/>
      <c r="D40" s="93"/>
      <c r="E40" s="93">
        <f>$B40      +$C40      +$D40</f>
        <v>0</v>
      </c>
      <c r="F40" s="94" t="s">
        <v>1</v>
      </c>
      <c r="G40" s="95" t="s">
        <v>1</v>
      </c>
      <c r="H40" s="94"/>
      <c r="I40" s="95"/>
      <c r="J40" s="94"/>
      <c r="K40" s="95"/>
      <c r="L40" s="94"/>
      <c r="M40" s="95"/>
      <c r="N40" s="94"/>
      <c r="O40" s="95"/>
      <c r="P40" s="94">
        <f>$H40      +$J40      +$L40      +$N40</f>
        <v>0</v>
      </c>
      <c r="Q40" s="95">
        <f>$I40      +$K40      +$M40      +$O40</f>
        <v>0</v>
      </c>
      <c r="R40" s="48">
        <f>IF(($H40      =0),0,((($J40      -$H40      )/$H40      )*100))</f>
        <v>0</v>
      </c>
      <c r="S40" s="49">
        <f>IF(($I40      =0),0,((($K40      -$I40      )/$I40      )*100))</f>
        <v>0</v>
      </c>
      <c r="T40" s="48">
        <f>IF(($E40      =0),0,(($P40      /$E40      )*100))</f>
        <v>0</v>
      </c>
      <c r="U40" s="50">
        <f>IF(($E40      =0),0,(($Q40      /$E40      )*100))</f>
        <v>0</v>
      </c>
      <c r="V40" s="94" t="s">
        <v>1</v>
      </c>
      <c r="W40" s="95" t="s">
        <v>1</v>
      </c>
    </row>
    <row r="41" spans="1:23" ht="12.95" customHeight="1" x14ac:dyDescent="0.2">
      <c r="A41" s="51" t="s">
        <v>43</v>
      </c>
      <c r="B41" s="96">
        <f>SUM(B36:B40)</f>
        <v>278983000</v>
      </c>
      <c r="C41" s="96">
        <f>SUM(C36:C40)</f>
        <v>0</v>
      </c>
      <c r="D41" s="96"/>
      <c r="E41" s="96">
        <f>$B41      +$C41      +$D41</f>
        <v>278983000</v>
      </c>
      <c r="F41" s="97">
        <f>SUM(F36:F40)</f>
        <v>249136000</v>
      </c>
      <c r="G41" s="98">
        <f>SUM(G36:G40)</f>
        <v>95620000</v>
      </c>
      <c r="H41" s="97">
        <f>SUM(H36:H40)</f>
        <v>23366000</v>
      </c>
      <c r="I41" s="98">
        <f>SUM(I36:I40)</f>
        <v>13081618</v>
      </c>
      <c r="J41" s="97">
        <f>SUM(J36:J40)</f>
        <v>33143000</v>
      </c>
      <c r="K41" s="98">
        <f>SUM(K36:K40)</f>
        <v>31277303</v>
      </c>
      <c r="L41" s="97">
        <f>SUM(L36:L40)</f>
        <v>0</v>
      </c>
      <c r="M41" s="98">
        <f>SUM(M36:M40)</f>
        <v>0</v>
      </c>
      <c r="N41" s="97">
        <f>SUM(N36:N40)</f>
        <v>0</v>
      </c>
      <c r="O41" s="98">
        <f>SUM(O36:O40)</f>
        <v>0</v>
      </c>
      <c r="P41" s="97">
        <f>$H41      +$J41      +$L41      +$N41</f>
        <v>56509000</v>
      </c>
      <c r="Q41" s="98">
        <f>$I41      +$K41      +$M41      +$O41</f>
        <v>44358921</v>
      </c>
      <c r="R41" s="52">
        <f>IF(($H41      =0),0,((($J41      -$H41      )/$H41      )*100))</f>
        <v>41.842848583411794</v>
      </c>
      <c r="S41" s="53">
        <f>IF(($I41      =0),0,((($K41      -$I41      )/$I41      )*100))</f>
        <v>139.09353567731452</v>
      </c>
      <c r="T41" s="52">
        <f>IF((+$E36+$E39) =0,0,(P41   /(+$E36+$E39) )*100)</f>
        <v>34.455026584069074</v>
      </c>
      <c r="U41" s="54">
        <f>IF((+$E36+$E39) =0,0,(Q41   /(+$E36+$E39) )*100)</f>
        <v>27.046803204721719</v>
      </c>
      <c r="V41" s="97" t="s">
        <v>1</v>
      </c>
      <c r="W41" s="98" t="s">
        <v>1</v>
      </c>
    </row>
    <row r="42" spans="1:23" ht="12.95" customHeight="1" x14ac:dyDescent="0.2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2.95" customHeight="1" x14ac:dyDescent="0.2">
      <c r="A43" s="47" t="s">
        <v>66</v>
      </c>
      <c r="B43" s="93"/>
      <c r="C43" s="93"/>
      <c r="D43" s="93"/>
      <c r="E43" s="93">
        <f>$B43      +$C43      +$D43</f>
        <v>0</v>
      </c>
      <c r="F43" s="94" t="s">
        <v>1</v>
      </c>
      <c r="G43" s="95" t="s">
        <v>1</v>
      </c>
      <c r="H43" s="94"/>
      <c r="I43" s="95"/>
      <c r="J43" s="94"/>
      <c r="K43" s="95"/>
      <c r="L43" s="94"/>
      <c r="M43" s="95"/>
      <c r="N43" s="94"/>
      <c r="O43" s="95"/>
      <c r="P43" s="94">
        <f>$H43      +$J43      +$L43      +$N43</f>
        <v>0</v>
      </c>
      <c r="Q43" s="95">
        <f>$I43      +$K43      +$M43      +$O43</f>
        <v>0</v>
      </c>
      <c r="R43" s="48">
        <f>IF(($H43      =0),0,((($J43      -$H43      )/$H43      )*100))</f>
        <v>0</v>
      </c>
      <c r="S43" s="49">
        <f>IF(($I43      =0),0,((($K43      -$I43      )/$I43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4" t="s">
        <v>1</v>
      </c>
      <c r="W43" s="95" t="s">
        <v>1</v>
      </c>
    </row>
    <row r="44" spans="1:23" ht="12.95" customHeight="1" x14ac:dyDescent="0.2">
      <c r="A44" s="47" t="s">
        <v>67</v>
      </c>
      <c r="B44" s="93">
        <v>894000000</v>
      </c>
      <c r="C44" s="93"/>
      <c r="D44" s="93"/>
      <c r="E44" s="93">
        <f>$B44      +$C44      +$D44</f>
        <v>894000000</v>
      </c>
      <c r="F44" s="94">
        <v>894000000</v>
      </c>
      <c r="G44" s="95">
        <v>355000000</v>
      </c>
      <c r="H44" s="94">
        <v>122917000</v>
      </c>
      <c r="I44" s="95">
        <v>123405010</v>
      </c>
      <c r="J44" s="94">
        <v>176531000</v>
      </c>
      <c r="K44" s="95">
        <v>200934648</v>
      </c>
      <c r="L44" s="94"/>
      <c r="M44" s="95"/>
      <c r="N44" s="94"/>
      <c r="O44" s="95"/>
      <c r="P44" s="94">
        <f>$H44      +$J44      +$L44      +$N44</f>
        <v>299448000</v>
      </c>
      <c r="Q44" s="95">
        <f>$I44      +$K44      +$M44      +$O44</f>
        <v>324339658</v>
      </c>
      <c r="R44" s="48">
        <f>IF(($H44      =0),0,((($J44      -$H44      )/$H44      )*100))</f>
        <v>43.618051205284871</v>
      </c>
      <c r="S44" s="49">
        <f>IF(($I44      =0),0,((($K44      -$I44      )/$I44      )*100))</f>
        <v>62.825356928377538</v>
      </c>
      <c r="T44" s="48">
        <f>IF(($E44      =0),0,(($P44      /$E44      )*100))</f>
        <v>33.495302013422815</v>
      </c>
      <c r="U44" s="50">
        <f>IF(($E44      =0),0,(($Q44      /$E44      )*100))</f>
        <v>36.279603803131991</v>
      </c>
      <c r="V44" s="94" t="s">
        <v>1</v>
      </c>
      <c r="W44" s="95" t="s">
        <v>1</v>
      </c>
    </row>
    <row r="45" spans="1:23" ht="12.95" customHeight="1" x14ac:dyDescent="0.2">
      <c r="A45" s="47" t="s">
        <v>68</v>
      </c>
      <c r="B45" s="93">
        <v>14831000</v>
      </c>
      <c r="C45" s="93"/>
      <c r="D45" s="93"/>
      <c r="E45" s="93">
        <f>$B45      +$C45      +$D45</f>
        <v>14831000</v>
      </c>
      <c r="F45" s="94">
        <v>14831000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>$H45      +$J45      +$L45      +$N45</f>
        <v>0</v>
      </c>
      <c r="Q45" s="95">
        <f>$I45      +$K45      +$M45      +$O45</f>
        <v>0</v>
      </c>
      <c r="R45" s="48">
        <f>IF(($H45      =0),0,((($J45      -$H45      )/$H45      )*100))</f>
        <v>0</v>
      </c>
      <c r="S45" s="49">
        <f>IF(($I45      =0),0,((($K45      -$I45      )/$I45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4" t="s">
        <v>1</v>
      </c>
      <c r="W45" s="95" t="s">
        <v>1</v>
      </c>
    </row>
    <row r="46" spans="1:23" ht="12.95" customHeight="1" x14ac:dyDescent="0.2">
      <c r="A46" s="47" t="s">
        <v>69</v>
      </c>
      <c r="B46" s="93"/>
      <c r="C46" s="93"/>
      <c r="D46" s="93"/>
      <c r="E46" s="93">
        <f>$B46      +$C46      +$D46</f>
        <v>0</v>
      </c>
      <c r="F46" s="94" t="s">
        <v>1</v>
      </c>
      <c r="G46" s="95" t="s">
        <v>1</v>
      </c>
      <c r="H46" s="94"/>
      <c r="I46" s="95"/>
      <c r="J46" s="94"/>
      <c r="K46" s="95"/>
      <c r="L46" s="94"/>
      <c r="M46" s="95"/>
      <c r="N46" s="94"/>
      <c r="O46" s="95"/>
      <c r="P46" s="94">
        <f>$H46      +$J46      +$L46      +$N46</f>
        <v>0</v>
      </c>
      <c r="Q46" s="95">
        <f>$I46      +$K46      +$M46      +$O46</f>
        <v>0</v>
      </c>
      <c r="R46" s="48">
        <f>IF(($H46      =0),0,((($J46      -$H46      )/$H46      )*100))</f>
        <v>0</v>
      </c>
      <c r="S46" s="49">
        <f>IF(($I46      =0),0,((($K46      -$I46      )/$I46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4" t="s">
        <v>1</v>
      </c>
      <c r="W46" s="95" t="s">
        <v>1</v>
      </c>
    </row>
    <row r="47" spans="1:23" ht="12.95" customHeight="1" x14ac:dyDescent="0.2">
      <c r="A47" s="47" t="s">
        <v>70</v>
      </c>
      <c r="B47" s="93"/>
      <c r="C47" s="93"/>
      <c r="D47" s="93"/>
      <c r="E47" s="93">
        <f>$B47      +$C47      +$D47</f>
        <v>0</v>
      </c>
      <c r="F47" s="94" t="s">
        <v>1</v>
      </c>
      <c r="G47" s="95" t="s">
        <v>1</v>
      </c>
      <c r="H47" s="94"/>
      <c r="I47" s="95"/>
      <c r="J47" s="94"/>
      <c r="K47" s="95"/>
      <c r="L47" s="94"/>
      <c r="M47" s="95"/>
      <c r="N47" s="94"/>
      <c r="O47" s="95"/>
      <c r="P47" s="94">
        <f>$H47      +$J47      +$L47      +$N47</f>
        <v>0</v>
      </c>
      <c r="Q47" s="95">
        <f>$I47      +$K47      +$M47      +$O47</f>
        <v>0</v>
      </c>
      <c r="R47" s="48">
        <f>IF(($H47      =0),0,((($J47      -$H47      )/$H47      )*100))</f>
        <v>0</v>
      </c>
      <c r="S47" s="49">
        <f>IF(($I47      =0),0,((($K47      -$I47      )/$I47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4" t="s">
        <v>1</v>
      </c>
      <c r="W47" s="95" t="s">
        <v>1</v>
      </c>
    </row>
    <row r="48" spans="1:23" ht="12.95" hidden="1" customHeight="1" x14ac:dyDescent="0.2">
      <c r="A48" s="47" t="s">
        <v>71</v>
      </c>
      <c r="B48" s="93"/>
      <c r="C48" s="93"/>
      <c r="D48" s="93"/>
      <c r="E48" s="93">
        <f>$B48      +$C48      +$D48</f>
        <v>0</v>
      </c>
      <c r="F48" s="94" t="s">
        <v>1</v>
      </c>
      <c r="G48" s="95" t="s">
        <v>1</v>
      </c>
      <c r="H48" s="94"/>
      <c r="I48" s="95"/>
      <c r="J48" s="94"/>
      <c r="K48" s="95"/>
      <c r="L48" s="94"/>
      <c r="M48" s="95"/>
      <c r="N48" s="94"/>
      <c r="O48" s="95"/>
      <c r="P48" s="94">
        <f>$H48      +$J48      +$L48      +$N48</f>
        <v>0</v>
      </c>
      <c r="Q48" s="95">
        <f>$I48      +$K48      +$M48      +$O48</f>
        <v>0</v>
      </c>
      <c r="R48" s="48">
        <f>IF(($H48      =0),0,((($J48      -$H48      )/$H48      )*100))</f>
        <v>0</v>
      </c>
      <c r="S48" s="49">
        <f>IF(($I48      =0),0,((($K48      -$I48      )/$I48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4" t="s">
        <v>1</v>
      </c>
      <c r="W48" s="95" t="s">
        <v>1</v>
      </c>
    </row>
    <row r="49" spans="1:23" ht="12.95" customHeight="1" x14ac:dyDescent="0.2">
      <c r="A49" s="47" t="s">
        <v>72</v>
      </c>
      <c r="B49" s="93"/>
      <c r="C49" s="93"/>
      <c r="D49" s="93"/>
      <c r="E49" s="93">
        <f>$B49      +$C49      +$D49</f>
        <v>0</v>
      </c>
      <c r="F49" s="94" t="s">
        <v>1</v>
      </c>
      <c r="G49" s="95" t="s">
        <v>1</v>
      </c>
      <c r="H49" s="94"/>
      <c r="I49" s="95"/>
      <c r="J49" s="94"/>
      <c r="K49" s="95"/>
      <c r="L49" s="94"/>
      <c r="M49" s="95"/>
      <c r="N49" s="94"/>
      <c r="O49" s="95"/>
      <c r="P49" s="94">
        <f>$H49      +$J49      +$L49      +$N49</f>
        <v>0</v>
      </c>
      <c r="Q49" s="95">
        <f>$I49      +$K49      +$M49      +$O49</f>
        <v>0</v>
      </c>
      <c r="R49" s="48">
        <f>IF(($H49      =0),0,((($J49      -$H49      )/$H49      )*100))</f>
        <v>0</v>
      </c>
      <c r="S49" s="49">
        <f>IF(($I49      =0),0,((($K49      -$I49      )/$I49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4" t="s">
        <v>1</v>
      </c>
      <c r="W49" s="95" t="s">
        <v>1</v>
      </c>
    </row>
    <row r="50" spans="1:23" ht="12.95" customHeight="1" x14ac:dyDescent="0.2">
      <c r="A50" s="47" t="s">
        <v>73</v>
      </c>
      <c r="B50" s="93"/>
      <c r="C50" s="93"/>
      <c r="D50" s="93"/>
      <c r="E50" s="93">
        <f>$B50      +$C50      +$D50</f>
        <v>0</v>
      </c>
      <c r="F50" s="94" t="s">
        <v>1</v>
      </c>
      <c r="G50" s="95" t="s">
        <v>1</v>
      </c>
      <c r="H50" s="94"/>
      <c r="I50" s="95"/>
      <c r="J50" s="94"/>
      <c r="K50" s="95"/>
      <c r="L50" s="94"/>
      <c r="M50" s="95"/>
      <c r="N50" s="94"/>
      <c r="O50" s="95"/>
      <c r="P50" s="94">
        <f>$H50      +$J50      +$L50      +$N50</f>
        <v>0</v>
      </c>
      <c r="Q50" s="95">
        <f>$I50      +$K50      +$M50      +$O50</f>
        <v>0</v>
      </c>
      <c r="R50" s="48">
        <f>IF(($H50      =0),0,((($J50      -$H50      )/$H50      )*100))</f>
        <v>0</v>
      </c>
      <c r="S50" s="49">
        <f>IF(($I50      =0),0,((($K50      -$I50      )/$I50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4" t="s">
        <v>1</v>
      </c>
      <c r="W50" s="95" t="s">
        <v>1</v>
      </c>
    </row>
    <row r="51" spans="1:23" ht="12.95" customHeight="1" x14ac:dyDescent="0.2">
      <c r="A51" s="47" t="s">
        <v>74</v>
      </c>
      <c r="B51" s="93"/>
      <c r="C51" s="93"/>
      <c r="D51" s="93"/>
      <c r="E51" s="93">
        <f>$B51      +$C51      +$D51</f>
        <v>0</v>
      </c>
      <c r="F51" s="94" t="s">
        <v>1</v>
      </c>
      <c r="G51" s="95" t="s">
        <v>1</v>
      </c>
      <c r="H51" s="94"/>
      <c r="I51" s="95"/>
      <c r="J51" s="94"/>
      <c r="K51" s="95"/>
      <c r="L51" s="94"/>
      <c r="M51" s="95"/>
      <c r="N51" s="94"/>
      <c r="O51" s="95"/>
      <c r="P51" s="94">
        <f>$H51      +$J51      +$L51      +$N51</f>
        <v>0</v>
      </c>
      <c r="Q51" s="95">
        <f>$I51      +$K51      +$M51      +$O51</f>
        <v>0</v>
      </c>
      <c r="R51" s="48">
        <f>IF(($H51      =0),0,((($J51      -$H51      )/$H51      )*100))</f>
        <v>0</v>
      </c>
      <c r="S51" s="49">
        <f>IF(($I51      =0),0,((($K51      -$I51      )/$I51      )*100))</f>
        <v>0</v>
      </c>
      <c r="T51" s="48">
        <f>IF(($E51      =0),0,(($P51      /$E51      )*100))</f>
        <v>0</v>
      </c>
      <c r="U51" s="50">
        <f>IF(($E51      =0),0,(($Q51      /$E51      )*100))</f>
        <v>0</v>
      </c>
      <c r="V51" s="94" t="s">
        <v>1</v>
      </c>
      <c r="W51" s="95" t="s">
        <v>1</v>
      </c>
    </row>
    <row r="52" spans="1:23" ht="12.95" customHeight="1" x14ac:dyDescent="0.2">
      <c r="A52" s="47" t="s">
        <v>75</v>
      </c>
      <c r="B52" s="93">
        <v>144209000</v>
      </c>
      <c r="C52" s="93"/>
      <c r="D52" s="93"/>
      <c r="E52" s="93">
        <f>$B52      +$C52      +$D52</f>
        <v>144209000</v>
      </c>
      <c r="F52" s="94">
        <v>144209000</v>
      </c>
      <c r="G52" s="95">
        <v>90320000</v>
      </c>
      <c r="H52" s="94">
        <v>6857000</v>
      </c>
      <c r="I52" s="95">
        <v>26983581</v>
      </c>
      <c r="J52" s="94">
        <v>33346000</v>
      </c>
      <c r="K52" s="95">
        <v>26188908</v>
      </c>
      <c r="L52" s="94"/>
      <c r="M52" s="95"/>
      <c r="N52" s="94"/>
      <c r="O52" s="95"/>
      <c r="P52" s="94">
        <f>$H52      +$J52      +$L52      +$N52</f>
        <v>40203000</v>
      </c>
      <c r="Q52" s="95">
        <f>$I52      +$K52      +$M52      +$O52</f>
        <v>53172489</v>
      </c>
      <c r="R52" s="48">
        <f>IF(($H52      =0),0,((($J52      -$H52      )/$H52      )*100))</f>
        <v>386.30596470759804</v>
      </c>
      <c r="S52" s="49">
        <f>IF(($I52      =0),0,((($K52      -$I52      )/$I52      )*100))</f>
        <v>-2.9450242352933067</v>
      </c>
      <c r="T52" s="48">
        <f>IF(($E52      =0),0,(($P52      /$E52      )*100))</f>
        <v>27.878287762899678</v>
      </c>
      <c r="U52" s="50">
        <f>IF(($E52      =0),0,(($Q52      /$E52      )*100))</f>
        <v>36.871824227336717</v>
      </c>
      <c r="V52" s="94" t="s">
        <v>1</v>
      </c>
      <c r="W52" s="95" t="s">
        <v>1</v>
      </c>
    </row>
    <row r="53" spans="1:23" ht="12.95" customHeight="1" x14ac:dyDescent="0.2">
      <c r="A53" s="47" t="s">
        <v>76</v>
      </c>
      <c r="B53" s="93"/>
      <c r="C53" s="93"/>
      <c r="D53" s="93"/>
      <c r="E53" s="93">
        <f>$B53      +$C53      +$D53</f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>$H53      +$J53      +$L53      +$N53</f>
        <v>0</v>
      </c>
      <c r="Q53" s="95">
        <f>$I53      +$K53      +$M53      +$O53</f>
        <v>0</v>
      </c>
      <c r="R53" s="48">
        <f>IF(($H53      =0),0,((($J53      -$H53      )/$H53      )*100))</f>
        <v>0</v>
      </c>
      <c r="S53" s="49">
        <f>IF(($I53      =0),0,((($K53      -$I53      )/$I53      )*100))</f>
        <v>0</v>
      </c>
      <c r="T53" s="48">
        <f>IF(($E53      =0),0,(($P53      /$E53      )*100))</f>
        <v>0</v>
      </c>
      <c r="U53" s="50">
        <f>IF(($E53      =0),0,(($Q53      /$E53      )*100))</f>
        <v>0</v>
      </c>
      <c r="V53" s="94" t="s">
        <v>1</v>
      </c>
      <c r="W53" s="95" t="s">
        <v>1</v>
      </c>
    </row>
    <row r="54" spans="1:23" ht="12.95" customHeight="1" x14ac:dyDescent="0.2">
      <c r="A54" s="51" t="s">
        <v>43</v>
      </c>
      <c r="B54" s="96">
        <f>SUM(B43:B53)</f>
        <v>1053040000</v>
      </c>
      <c r="C54" s="96">
        <f>SUM(C43:C53)</f>
        <v>0</v>
      </c>
      <c r="D54" s="96"/>
      <c r="E54" s="96">
        <f>$B54      +$C54      +$D54</f>
        <v>1053040000</v>
      </c>
      <c r="F54" s="97">
        <f>SUM(F43:F53)</f>
        <v>1053040000</v>
      </c>
      <c r="G54" s="98">
        <f>SUM(G43:G53)</f>
        <v>445320000</v>
      </c>
      <c r="H54" s="97">
        <f>SUM(H43:H53)</f>
        <v>129774000</v>
      </c>
      <c r="I54" s="98">
        <f>SUM(I43:I53)</f>
        <v>150388591</v>
      </c>
      <c r="J54" s="97">
        <f>SUM(J43:J53)</f>
        <v>209877000</v>
      </c>
      <c r="K54" s="98">
        <f>SUM(K43:K53)</f>
        <v>227123556</v>
      </c>
      <c r="L54" s="97">
        <f>SUM(L43:L53)</f>
        <v>0</v>
      </c>
      <c r="M54" s="98">
        <f>SUM(M43:M53)</f>
        <v>0</v>
      </c>
      <c r="N54" s="97">
        <f>SUM(N43:N53)</f>
        <v>0</v>
      </c>
      <c r="O54" s="98">
        <f>SUM(O43:O53)</f>
        <v>0</v>
      </c>
      <c r="P54" s="97">
        <f>$H54      +$J54      +$L54      +$N54</f>
        <v>339651000</v>
      </c>
      <c r="Q54" s="98">
        <f>$I54      +$K54      +$M54      +$O54</f>
        <v>377512147</v>
      </c>
      <c r="R54" s="52">
        <f>IF(($H54      =0),0,((($J54      -$H54      )/$H54      )*100))</f>
        <v>61.724998844144437</v>
      </c>
      <c r="S54" s="53">
        <f>IF(($I54      =0),0,((($K54      -$I54      )/$I54      )*100))</f>
        <v>51.024459029608174</v>
      </c>
      <c r="T54" s="52">
        <f>IF((+$E44+$E46+$E48+$E49+$E52) =0,0,(P54   /(+$E44+$E46+$E48+$E49+$E52) )*100)</f>
        <v>32.715089158348654</v>
      </c>
      <c r="U54" s="54">
        <f>IF((+$E44+$E46+$E48+$E49+$E52) =0,0,(Q54   /(+$E44+$E46+$E48+$E49+$E52) )*100)</f>
        <v>36.361864229649328</v>
      </c>
      <c r="V54" s="97" t="s">
        <v>1</v>
      </c>
      <c r="W54" s="98" t="s">
        <v>1</v>
      </c>
    </row>
    <row r="55" spans="1:23" ht="12.95" customHeight="1" x14ac:dyDescent="0.2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2.95" customHeight="1" x14ac:dyDescent="0.2">
      <c r="A56" s="55" t="s">
        <v>78</v>
      </c>
      <c r="B56" s="93"/>
      <c r="C56" s="93"/>
      <c r="D56" s="93"/>
      <c r="E56" s="93">
        <f>$B56      +$C56      +$D56</f>
        <v>0</v>
      </c>
      <c r="F56" s="94" t="s">
        <v>1</v>
      </c>
      <c r="G56" s="95" t="s">
        <v>1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1</v>
      </c>
      <c r="W56" s="95" t="s">
        <v>1</v>
      </c>
    </row>
    <row r="57" spans="1:23" ht="12.95" customHeight="1" x14ac:dyDescent="0.2">
      <c r="A57" s="55" t="s">
        <v>79</v>
      </c>
      <c r="B57" s="93"/>
      <c r="C57" s="93"/>
      <c r="D57" s="93"/>
      <c r="E57" s="93">
        <f>$B57      +$C57      +$D57</f>
        <v>0</v>
      </c>
      <c r="F57" s="94" t="s">
        <v>1</v>
      </c>
      <c r="G57" s="95" t="s">
        <v>1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1</v>
      </c>
      <c r="W57" s="95" t="s">
        <v>1</v>
      </c>
    </row>
    <row r="58" spans="1:23" ht="12.95" hidden="1" customHeight="1" x14ac:dyDescent="0.2">
      <c r="A58" s="55" t="s">
        <v>80</v>
      </c>
      <c r="B58" s="93"/>
      <c r="C58" s="93"/>
      <c r="D58" s="93"/>
      <c r="E58" s="93">
        <f>$B58      +$C58      +$D58</f>
        <v>0</v>
      </c>
      <c r="F58" s="94" t="s">
        <v>1</v>
      </c>
      <c r="G58" s="95" t="s">
        <v>1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1</v>
      </c>
      <c r="W58" s="95" t="s">
        <v>1</v>
      </c>
    </row>
    <row r="59" spans="1:23" ht="12.95" hidden="1" customHeight="1" x14ac:dyDescent="0.2">
      <c r="A59" s="47" t="s">
        <v>81</v>
      </c>
      <c r="B59" s="93"/>
      <c r="C59" s="93"/>
      <c r="D59" s="93"/>
      <c r="E59" s="93">
        <f>$B59      +$C59      +$D59</f>
        <v>0</v>
      </c>
      <c r="F59" s="94" t="s">
        <v>1</v>
      </c>
      <c r="G59" s="95" t="s">
        <v>1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1</v>
      </c>
      <c r="W59" s="95" t="s">
        <v>1</v>
      </c>
    </row>
    <row r="60" spans="1:23" ht="12.95" customHeight="1" x14ac:dyDescent="0.2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1</v>
      </c>
      <c r="G60" s="104" t="s">
        <v>1</v>
      </c>
      <c r="H60" s="103">
        <f>SUM(H56:H59)</f>
        <v>0</v>
      </c>
      <c r="I60" s="104">
        <f>SUM(I56:I59)</f>
        <v>0</v>
      </c>
      <c r="J60" s="103">
        <f>SUM(J56:J59)</f>
        <v>0</v>
      </c>
      <c r="K60" s="104">
        <f>SUM(K56:K59)</f>
        <v>0</v>
      </c>
      <c r="L60" s="103">
        <f>SUM(L56:L59)</f>
        <v>0</v>
      </c>
      <c r="M60" s="104">
        <f>SUM(M56:M59)</f>
        <v>0</v>
      </c>
      <c r="N60" s="103">
        <f>SUM(N56:N59)</f>
        <v>0</v>
      </c>
      <c r="O60" s="104">
        <f>SUM(O56:O59)</f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1</v>
      </c>
      <c r="W60" s="104" t="s">
        <v>1</v>
      </c>
    </row>
    <row r="61" spans="1:23" ht="12.95" customHeight="1" x14ac:dyDescent="0.2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2.95" customHeight="1" x14ac:dyDescent="0.2">
      <c r="A62" s="47" t="s">
        <v>83</v>
      </c>
      <c r="B62" s="93"/>
      <c r="C62" s="93"/>
      <c r="D62" s="93"/>
      <c r="E62" s="93">
        <f>$B62      +$C62      +$D62</f>
        <v>0</v>
      </c>
      <c r="F62" s="94" t="s">
        <v>1</v>
      </c>
      <c r="G62" s="95" t="s">
        <v>1</v>
      </c>
      <c r="H62" s="94"/>
      <c r="I62" s="95"/>
      <c r="J62" s="94"/>
      <c r="K62" s="95"/>
      <c r="L62" s="94"/>
      <c r="M62" s="95"/>
      <c r="N62" s="94"/>
      <c r="O62" s="95"/>
      <c r="P62" s="94">
        <f>$H62      +$J62      +$L62      +$N62</f>
        <v>0</v>
      </c>
      <c r="Q62" s="95">
        <f>$I62      +$K62      +$M62      +$O62</f>
        <v>0</v>
      </c>
      <c r="R62" s="48">
        <f>IF(($H62      =0),0,((($J62      -$H62      )/$H62      )*100))</f>
        <v>0</v>
      </c>
      <c r="S62" s="49">
        <f>IF(($I62      =0),0,((($K62      -$I62      )/$I62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4" t="s">
        <v>1</v>
      </c>
      <c r="W62" s="95" t="s">
        <v>1</v>
      </c>
    </row>
    <row r="63" spans="1:23" ht="12.95" customHeight="1" x14ac:dyDescent="0.2">
      <c r="A63" s="47" t="s">
        <v>84</v>
      </c>
      <c r="B63" s="93"/>
      <c r="C63" s="93"/>
      <c r="D63" s="93"/>
      <c r="E63" s="93">
        <f>$B63      +$C63      +$D63</f>
        <v>0</v>
      </c>
      <c r="F63" s="94" t="s">
        <v>1</v>
      </c>
      <c r="G63" s="95" t="s">
        <v>1</v>
      </c>
      <c r="H63" s="94"/>
      <c r="I63" s="95"/>
      <c r="J63" s="94"/>
      <c r="K63" s="95"/>
      <c r="L63" s="94"/>
      <c r="M63" s="95"/>
      <c r="N63" s="94"/>
      <c r="O63" s="95"/>
      <c r="P63" s="94">
        <f>$H63      +$J63      +$L63      +$N63</f>
        <v>0</v>
      </c>
      <c r="Q63" s="95">
        <f>$I63      +$K63      +$M63      +$O63</f>
        <v>0</v>
      </c>
      <c r="R63" s="48">
        <f>IF(($H63      =0),0,((($J63      -$H63      )/$H63      )*100))</f>
        <v>0</v>
      </c>
      <c r="S63" s="49">
        <f>IF(($I63      =0),0,((($K63      -$I63      )/$I63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4" t="s">
        <v>1</v>
      </c>
      <c r="W63" s="95" t="s">
        <v>1</v>
      </c>
    </row>
    <row r="64" spans="1:23" ht="12.95" customHeight="1" x14ac:dyDescent="0.2">
      <c r="A64" s="47" t="s">
        <v>85</v>
      </c>
      <c r="B64" s="93"/>
      <c r="C64" s="93"/>
      <c r="D64" s="93"/>
      <c r="E64" s="93">
        <f>$B64      +$C64      +$D64</f>
        <v>0</v>
      </c>
      <c r="F64" s="94" t="s">
        <v>1</v>
      </c>
      <c r="G64" s="95" t="s">
        <v>1</v>
      </c>
      <c r="H64" s="94"/>
      <c r="I64" s="95"/>
      <c r="J64" s="94"/>
      <c r="K64" s="95"/>
      <c r="L64" s="94"/>
      <c r="M64" s="95"/>
      <c r="N64" s="94"/>
      <c r="O64" s="95"/>
      <c r="P64" s="94">
        <f>$H64      +$J64      +$L64      +$N64</f>
        <v>0</v>
      </c>
      <c r="Q64" s="95">
        <f>$I64      +$K64      +$M64      +$O64</f>
        <v>0</v>
      </c>
      <c r="R64" s="48">
        <f>IF(($H64      =0),0,((($J64      -$H64      )/$H64      )*100))</f>
        <v>0</v>
      </c>
      <c r="S64" s="49">
        <f>IF(($I64      =0),0,((($K64      -$I64      )/$I64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4" t="s">
        <v>1</v>
      </c>
      <c r="W64" s="95" t="s">
        <v>1</v>
      </c>
    </row>
    <row r="65" spans="1:23" ht="12.95" customHeight="1" x14ac:dyDescent="0.2">
      <c r="A65" s="47" t="s">
        <v>86</v>
      </c>
      <c r="B65" s="93"/>
      <c r="C65" s="93"/>
      <c r="D65" s="93"/>
      <c r="E65" s="93">
        <f>$B65      +$C65      +$D65</f>
        <v>0</v>
      </c>
      <c r="F65" s="94" t="s">
        <v>1</v>
      </c>
      <c r="G65" s="95" t="s">
        <v>1</v>
      </c>
      <c r="H65" s="94"/>
      <c r="I65" s="95"/>
      <c r="J65" s="94"/>
      <c r="K65" s="95"/>
      <c r="L65" s="94"/>
      <c r="M65" s="95"/>
      <c r="N65" s="94"/>
      <c r="O65" s="95"/>
      <c r="P65" s="94">
        <f>$H65      +$J65      +$L65      +$N65</f>
        <v>0</v>
      </c>
      <c r="Q65" s="95">
        <f>$I65      +$K65      +$M65      +$O65</f>
        <v>0</v>
      </c>
      <c r="R65" s="48">
        <f>IF(($H65      =0),0,((($J65      -$H65      )/$H65      )*100))</f>
        <v>0</v>
      </c>
      <c r="S65" s="49">
        <f>IF(($I65      =0),0,((($K65      -$I65      )/$I65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4" t="s">
        <v>1</v>
      </c>
      <c r="W65" s="95" t="s">
        <v>1</v>
      </c>
    </row>
    <row r="66" spans="1:23" ht="12.95" customHeight="1" x14ac:dyDescent="0.2">
      <c r="A66" s="47" t="s">
        <v>87</v>
      </c>
      <c r="B66" s="93">
        <v>592962000</v>
      </c>
      <c r="C66" s="93"/>
      <c r="D66" s="93"/>
      <c r="E66" s="93">
        <f>$B66      +$C66      +$D66</f>
        <v>592962000</v>
      </c>
      <c r="F66" s="94">
        <v>592962000</v>
      </c>
      <c r="G66" s="95">
        <v>409520000</v>
      </c>
      <c r="H66" s="94">
        <v>72894000</v>
      </c>
      <c r="I66" s="95">
        <v>72894369</v>
      </c>
      <c r="J66" s="94">
        <v>57344000</v>
      </c>
      <c r="K66" s="95">
        <v>46266771</v>
      </c>
      <c r="L66" s="94"/>
      <c r="M66" s="95"/>
      <c r="N66" s="94"/>
      <c r="O66" s="95"/>
      <c r="P66" s="94">
        <f>$H66      +$J66      +$L66      +$N66</f>
        <v>130238000</v>
      </c>
      <c r="Q66" s="95">
        <f>$I66      +$K66      +$M66      +$O66</f>
        <v>119161140</v>
      </c>
      <c r="R66" s="48">
        <f>IF(($H66      =0),0,((($J66      -$H66      )/$H66      )*100))</f>
        <v>-21.332345597717232</v>
      </c>
      <c r="S66" s="49">
        <f>IF(($I66      =0),0,((($K66      -$I66      )/$I66      )*100))</f>
        <v>-36.529019134523274</v>
      </c>
      <c r="T66" s="48">
        <f>IF(($E66      =0),0,(($P66      /$E66      )*100))</f>
        <v>21.963970709758804</v>
      </c>
      <c r="U66" s="50">
        <f>IF(($E66      =0),0,(($Q66      /$E66      )*100))</f>
        <v>20.09591508393455</v>
      </c>
      <c r="V66" s="94" t="s">
        <v>1</v>
      </c>
      <c r="W66" s="95" t="s">
        <v>1</v>
      </c>
    </row>
    <row r="67" spans="1:23" ht="12.95" customHeight="1" x14ac:dyDescent="0.2">
      <c r="A67" s="51" t="s">
        <v>43</v>
      </c>
      <c r="B67" s="96">
        <f>SUM(B62:B66)</f>
        <v>592962000</v>
      </c>
      <c r="C67" s="96">
        <f>SUM(C62:C66)</f>
        <v>0</v>
      </c>
      <c r="D67" s="96"/>
      <c r="E67" s="96">
        <f>$B67      +$C67      +$D67</f>
        <v>592962000</v>
      </c>
      <c r="F67" s="97">
        <f>SUM(F62:F66)</f>
        <v>592962000</v>
      </c>
      <c r="G67" s="98">
        <f>SUM(G62:G66)</f>
        <v>409520000</v>
      </c>
      <c r="H67" s="97">
        <f>SUM(H62:H66)</f>
        <v>72894000</v>
      </c>
      <c r="I67" s="98">
        <f>SUM(I62:I66)</f>
        <v>72894369</v>
      </c>
      <c r="J67" s="97">
        <f>SUM(J62:J66)</f>
        <v>57344000</v>
      </c>
      <c r="K67" s="98">
        <f>SUM(K62:K66)</f>
        <v>46266771</v>
      </c>
      <c r="L67" s="97">
        <f>SUM(L62:L66)</f>
        <v>0</v>
      </c>
      <c r="M67" s="98">
        <f>SUM(M62:M66)</f>
        <v>0</v>
      </c>
      <c r="N67" s="97">
        <f>SUM(N62:N66)</f>
        <v>0</v>
      </c>
      <c r="O67" s="98">
        <f>SUM(O62:O66)</f>
        <v>0</v>
      </c>
      <c r="P67" s="97">
        <f>$H67      +$J67      +$L67      +$N67</f>
        <v>130238000</v>
      </c>
      <c r="Q67" s="98">
        <f>$I67      +$K67      +$M67      +$O67</f>
        <v>119161140</v>
      </c>
      <c r="R67" s="52">
        <f>IF(($H67      =0),0,((($J67      -$H67      )/$H67      )*100))</f>
        <v>-21.332345597717232</v>
      </c>
      <c r="S67" s="53">
        <f>IF(($I67      =0),0,((($K67      -$I67      )/$I67      )*100))</f>
        <v>-36.529019134523274</v>
      </c>
      <c r="T67" s="52">
        <f>IF((+$E62+$E64+$E65++$E66) =0,0,(P67   /(+$E62+$E64+$E65+$E66) )*100)</f>
        <v>21.963970709758804</v>
      </c>
      <c r="U67" s="54">
        <f>IF((+$E62+$E64+$E66) =0,0,(Q67  /(+$E62+$E64+$E66) )*100)</f>
        <v>20.09591508393455</v>
      </c>
      <c r="V67" s="97" t="s">
        <v>1</v>
      </c>
      <c r="W67" s="98" t="s">
        <v>1</v>
      </c>
    </row>
    <row r="68" spans="1:23" ht="12.95" customHeight="1" x14ac:dyDescent="0.2">
      <c r="A68" s="60" t="s">
        <v>88</v>
      </c>
      <c r="B68" s="105">
        <f>SUM(B9:B15,B18:B24,B27:B30,B33,B36:B40,B43:B53,B56:B59,B62:B66)</f>
        <v>5303474000</v>
      </c>
      <c r="C68" s="105">
        <f>SUM(C9:C15,C18:C24,C27:C30,C33,C36:C40,C43:C53,C56:C59,C62:C66)</f>
        <v>5119000</v>
      </c>
      <c r="D68" s="105"/>
      <c r="E68" s="105">
        <f>$B68      +$C68      +$D68</f>
        <v>5308593000</v>
      </c>
      <c r="F68" s="106">
        <f>SUM(F9:F15,F18:F24,F27:F30,F33,F36:F40,F43:F53,F56:F59,F62:F66)</f>
        <v>5273627000</v>
      </c>
      <c r="G68" s="107">
        <f>SUM(G9:G15,G18:G24,G27:G30,G33,G36:G40,G43:G53,G56:G59,G62:G66)</f>
        <v>2914775000</v>
      </c>
      <c r="H68" s="106">
        <f>SUM(H9:H15,H18:H24,H27:H30,H33,H36:H40,H43:H53,H56:H59,H62:H66)</f>
        <v>573832000</v>
      </c>
      <c r="I68" s="107">
        <f>SUM(I9:I15,I18:I24,I27:I30,I33,I36:I40,I43:I53,I56:I59,I62:I66)</f>
        <v>592594400</v>
      </c>
      <c r="J68" s="106">
        <f>SUM(J9:J15,J18:J24,J27:J30,J33,J36:J40,J43:J53,J56:J59,J62:J66)</f>
        <v>977498000</v>
      </c>
      <c r="K68" s="107">
        <f>SUM(K9:K15,K18:K24,K27:K30,K33,K36:K40,K43:K53,K56:K59,K62:K66)</f>
        <v>992427138</v>
      </c>
      <c r="L68" s="106">
        <f>SUM(L9:L15,L18:L24,L27:L30,L33,L36:L40,L43:L53,L56:L59,L62:L66)</f>
        <v>0</v>
      </c>
      <c r="M68" s="107">
        <f>SUM(M9:M15,M18:M24,M27:M30,M33,M36:M40,M43:M53,M56:M59,M62:M66)</f>
        <v>0</v>
      </c>
      <c r="N68" s="106">
        <f>SUM(N9:N15,N18:N24,N27:N30,N33,N36:N40,N43:N53,N56:N59,N62:N66)</f>
        <v>0</v>
      </c>
      <c r="O68" s="107">
        <f>SUM(O9:O15,O18:O24,O27:O30,O33,O36:O40,O43:O53,O56:O59,O62:O66)</f>
        <v>0</v>
      </c>
      <c r="P68" s="106">
        <f>$H68      +$J68      +$L68      +$N68</f>
        <v>1551330000</v>
      </c>
      <c r="Q68" s="107">
        <f>$I68      +$K68      +$M68      +$O68</f>
        <v>1585021538</v>
      </c>
      <c r="R68" s="61">
        <f>IF(($H68      =0),0,((($J68      -$H68      )/$H68      )*100))</f>
        <v>70.345676086380678</v>
      </c>
      <c r="S68" s="62">
        <f>IF(($I68      =0),0,((($K68      -$I68      )/$I68      )*100))</f>
        <v>67.471568749215322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30.425036184558902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31.085802277371805</v>
      </c>
      <c r="V68" s="106" t="s">
        <v>1</v>
      </c>
      <c r="W68" s="107" t="s">
        <v>1</v>
      </c>
    </row>
    <row r="69" spans="1:23" ht="12.95" customHeight="1" x14ac:dyDescent="0.2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2.95" customHeight="1" x14ac:dyDescent="0.2">
      <c r="A70" s="63" t="s">
        <v>89</v>
      </c>
      <c r="B70" s="93">
        <v>446659000</v>
      </c>
      <c r="C70" s="93">
        <v>-817000</v>
      </c>
      <c r="D70" s="93"/>
      <c r="E70" s="93">
        <f>$B70      +$C70      +$D70</f>
        <v>445842000</v>
      </c>
      <c r="F70" s="94">
        <v>445842000</v>
      </c>
      <c r="G70" s="95">
        <v>302596000</v>
      </c>
      <c r="H70" s="94">
        <v>87097000</v>
      </c>
      <c r="I70" s="95">
        <v>77779725</v>
      </c>
      <c r="J70" s="94">
        <v>139951000</v>
      </c>
      <c r="K70" s="95">
        <v>120199765</v>
      </c>
      <c r="L70" s="94"/>
      <c r="M70" s="95"/>
      <c r="N70" s="94"/>
      <c r="O70" s="95"/>
      <c r="P70" s="94">
        <f>$H70      +$J70      +$L70      +$N70</f>
        <v>227048000</v>
      </c>
      <c r="Q70" s="95">
        <f>$I70      +$K70      +$M70      +$O70</f>
        <v>197979490</v>
      </c>
      <c r="R70" s="48">
        <f>IF(($H70      =0),0,((($J70      -$H70      )/$H70      )*100))</f>
        <v>60.684064893165093</v>
      </c>
      <c r="S70" s="49">
        <f>IF(($I70      =0),0,((($K70      -$I70      )/$I70      )*100))</f>
        <v>54.538686013610871</v>
      </c>
      <c r="T70" s="48">
        <f>IF(($E70      =0),0,(($P70      /$E70      )*100))</f>
        <v>50.925664248769742</v>
      </c>
      <c r="U70" s="50">
        <f>IF(($E70      =0),0,(($Q70      /$E70      )*100))</f>
        <v>44.405751364833279</v>
      </c>
      <c r="V70" s="94" t="s">
        <v>1</v>
      </c>
      <c r="W70" s="95" t="s">
        <v>1</v>
      </c>
    </row>
    <row r="71" spans="1:23" s="64" customFormat="1" ht="12.95" customHeight="1" x14ac:dyDescent="0.2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1</v>
      </c>
      <c r="W71" s="95" t="s">
        <v>1</v>
      </c>
    </row>
    <row r="72" spans="1:23" ht="12.95" customHeight="1" x14ac:dyDescent="0.2">
      <c r="A72" s="56" t="s">
        <v>43</v>
      </c>
      <c r="B72" s="102">
        <f>SUM(B70:B71)</f>
        <v>446659000</v>
      </c>
      <c r="C72" s="102">
        <f>SUM(C70:C71)</f>
        <v>-817000</v>
      </c>
      <c r="D72" s="102"/>
      <c r="E72" s="102">
        <f>$B72      +$C72      +$D72</f>
        <v>445842000</v>
      </c>
      <c r="F72" s="103">
        <f>SUM(F70:F71)</f>
        <v>445842000</v>
      </c>
      <c r="G72" s="104">
        <f>SUM(G70:G71)</f>
        <v>302596000</v>
      </c>
      <c r="H72" s="103">
        <f>SUM(H70:H71)</f>
        <v>87097000</v>
      </c>
      <c r="I72" s="104">
        <f>SUM(I70:I71)</f>
        <v>77779725</v>
      </c>
      <c r="J72" s="103">
        <f>SUM(J70:J71)</f>
        <v>139951000</v>
      </c>
      <c r="K72" s="104">
        <f>SUM(K70:K71)</f>
        <v>120199765</v>
      </c>
      <c r="L72" s="103">
        <f>SUM(L70:L71)</f>
        <v>0</v>
      </c>
      <c r="M72" s="104">
        <f>SUM(M70:M71)</f>
        <v>0</v>
      </c>
      <c r="N72" s="103">
        <f>SUM(N70:N71)</f>
        <v>0</v>
      </c>
      <c r="O72" s="104">
        <f>SUM(O70:O71)</f>
        <v>0</v>
      </c>
      <c r="P72" s="103">
        <f>$H72      +$J72      +$L72      +$N72</f>
        <v>227048000</v>
      </c>
      <c r="Q72" s="104">
        <f>$I72      +$K72      +$M72      +$O72</f>
        <v>197979490</v>
      </c>
      <c r="R72" s="57">
        <f>IF(($H72      =0),0,((($J72      -$H72      )/$H72      )*100))</f>
        <v>60.684064893165093</v>
      </c>
      <c r="S72" s="58">
        <f>IF(($I72      =0),0,((($K72      -$I72      )/$I72      )*100))</f>
        <v>54.538686013610871</v>
      </c>
      <c r="T72" s="57">
        <f>IF(($E70      =0),0,(($P70      /$E70      )*100))</f>
        <v>50.925664248769742</v>
      </c>
      <c r="U72" s="59">
        <f>IF($E70   =0,0,($Q70   /$E70 )*100)</f>
        <v>44.405751364833279</v>
      </c>
      <c r="V72" s="103" t="s">
        <v>1</v>
      </c>
      <c r="W72" s="104" t="s">
        <v>1</v>
      </c>
    </row>
    <row r="73" spans="1:23" ht="12.95" customHeight="1" x14ac:dyDescent="0.2">
      <c r="A73" s="60" t="s">
        <v>88</v>
      </c>
      <c r="B73" s="105">
        <f>SUM(B70:B71)</f>
        <v>446659000</v>
      </c>
      <c r="C73" s="105">
        <f>SUM(C70:C71)</f>
        <v>-817000</v>
      </c>
      <c r="D73" s="105"/>
      <c r="E73" s="105">
        <f>$B73      +$C73      +$D73</f>
        <v>445842000</v>
      </c>
      <c r="F73" s="106">
        <f>SUM(F70:F71)</f>
        <v>445842000</v>
      </c>
      <c r="G73" s="107">
        <f>SUM(G70:G71)</f>
        <v>302596000</v>
      </c>
      <c r="H73" s="106">
        <f>SUM(H70:H71)</f>
        <v>87097000</v>
      </c>
      <c r="I73" s="107">
        <f>SUM(I70:I71)</f>
        <v>77779725</v>
      </c>
      <c r="J73" s="106">
        <f>SUM(J70:J71)</f>
        <v>139951000</v>
      </c>
      <c r="K73" s="107">
        <f>SUM(K70:K71)</f>
        <v>120199765</v>
      </c>
      <c r="L73" s="106">
        <f>SUM(L70:L71)</f>
        <v>0</v>
      </c>
      <c r="M73" s="107">
        <f>SUM(M70:M71)</f>
        <v>0</v>
      </c>
      <c r="N73" s="106">
        <f>SUM(N70:N71)</f>
        <v>0</v>
      </c>
      <c r="O73" s="107">
        <f>SUM(O70:O71)</f>
        <v>0</v>
      </c>
      <c r="P73" s="106">
        <f>$H73      +$J73      +$L73      +$N73</f>
        <v>227048000</v>
      </c>
      <c r="Q73" s="107">
        <f>$I73      +$K73      +$M73      +$O73</f>
        <v>197979490</v>
      </c>
      <c r="R73" s="61">
        <f>IF(($H73      =0),0,((($J73      -$H73      )/$H73      )*100))</f>
        <v>60.684064893165093</v>
      </c>
      <c r="S73" s="62">
        <f>IF(($I73      =0),0,((($K73      -$I73      )/$I73      )*100))</f>
        <v>54.538686013610871</v>
      </c>
      <c r="T73" s="61">
        <f>IF(($E70      =0),0,(($P70      /$E70      )*100))</f>
        <v>50.925664248769742</v>
      </c>
      <c r="U73" s="65">
        <f>IF($E70   =0,0,($Q70   /$E70 )*100)</f>
        <v>44.405751364833279</v>
      </c>
      <c r="V73" s="106" t="s">
        <v>1</v>
      </c>
      <c r="W73" s="107" t="s">
        <v>1</v>
      </c>
    </row>
    <row r="74" spans="1:23" ht="12.95" customHeight="1" thickBot="1" x14ac:dyDescent="0.25">
      <c r="A74" s="60" t="s">
        <v>91</v>
      </c>
      <c r="B74" s="105">
        <f>SUM(B9:B15,B18:B24,B27:B30,B33,B36:B40,B43:B53,B56:B59,B62:B66,B70:B71)</f>
        <v>5750133000</v>
      </c>
      <c r="C74" s="105">
        <f>SUM(C9:C15,C18:C24,C27:C30,C33,C36:C40,C43:C53,C56:C59,C62:C66,C70:C71)</f>
        <v>4302000</v>
      </c>
      <c r="D74" s="105"/>
      <c r="E74" s="105">
        <f>$B74      +$C74      +$D74</f>
        <v>5754435000</v>
      </c>
      <c r="F74" s="106">
        <f>SUM(F9:F15,F18:F24,F27:F30,F33,F36:F40,F43:F53,F56:F59,F62:F66,F70:F71)</f>
        <v>5719469000</v>
      </c>
      <c r="G74" s="107">
        <f>SUM(G9:G15,G18:G24,G27:G30,G33,G36:G40,G43:G53,G56:G59,G62:G66,G70:G71)</f>
        <v>3217371000</v>
      </c>
      <c r="H74" s="106">
        <f>SUM(H9:H15,H18:H24,H27:H30,H33,H36:H40,H43:H53,H56:H59,H62:H66,H70:H71)</f>
        <v>660929000</v>
      </c>
      <c r="I74" s="107">
        <f>SUM(I9:I15,I18:I24,I27:I30,I33,I36:I40,I43:I53,I56:I59,I62:I66,I70:I71)</f>
        <v>670374125</v>
      </c>
      <c r="J74" s="106">
        <f>SUM(J9:J15,J18:J24,J27:J30,J33,J36:J40,J43:J53,J56:J59,J62:J66,J70:J71)</f>
        <v>1117449000</v>
      </c>
      <c r="K74" s="107">
        <f>SUM(K9:K15,K18:K24,K27:K30,K33,K36:K40,K43:K53,K56:K59,K62:K66,K70:K71)</f>
        <v>1112626903</v>
      </c>
      <c r="L74" s="106">
        <f>SUM(L9:L15,L18:L24,L27:L30,L33,L36:L40,L43:L53,L56:L59,L62:L66,L70:L71)</f>
        <v>0</v>
      </c>
      <c r="M74" s="107">
        <f>SUM(M9:M15,M18:M24,M27:M30,M33,M36:M40,M43:M53,M56:M59,M62:M66,M70:M71)</f>
        <v>0</v>
      </c>
      <c r="N74" s="106">
        <f>SUM(N9:N15,N18:N24,N27:N30,N33,N36:N40,N43:N53,N56:N59,N62:N66,N70:N71)</f>
        <v>0</v>
      </c>
      <c r="O74" s="107">
        <f>SUM(O9:O15,O18:O24,O27:O30,O33,O36:O40,O43:O53,O56:O59,O62:O66,O70:O71)</f>
        <v>0</v>
      </c>
      <c r="P74" s="106">
        <f>$H74      +$J74      +$L74      +$N74</f>
        <v>1778378000</v>
      </c>
      <c r="Q74" s="107">
        <f>$I74      +$K74      +$M74      +$O74</f>
        <v>1783001028</v>
      </c>
      <c r="R74" s="61">
        <f>IF(($H74      =0),0,((($J74      -$H74      )/$H74      )*100))</f>
        <v>69.072472232267003</v>
      </c>
      <c r="S74" s="62">
        <f>IF(($I74      =0),0,((($K74      -$I74      )/$I74      )*100))</f>
        <v>65.971039380435514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32.073464002213285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32.156841395624149</v>
      </c>
      <c r="V74" s="106" t="s">
        <v>1</v>
      </c>
      <c r="W74" s="107" t="s">
        <v>1</v>
      </c>
    </row>
    <row r="75" spans="1:23" ht="13.5" thickTop="1" x14ac:dyDescent="0.2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67.5" x14ac:dyDescent="0.2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">
      <c r="A80" s="7" t="s">
        <v>113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">
      <c r="A81" s="10" t="s">
        <v>114</v>
      </c>
      <c r="B81" s="114">
        <f>SUM(B82:B85)</f>
        <v>0</v>
      </c>
      <c r="C81" s="114">
        <f>SUM(C82:C85)</f>
        <v>0</v>
      </c>
      <c r="D81" s="114">
        <f>SUM(D82:D85)</f>
        <v>0</v>
      </c>
      <c r="E81" s="114">
        <f>SUM(E82:E85)</f>
        <v>0</v>
      </c>
      <c r="F81" s="114">
        <f>SUM(F82:F85)</f>
        <v>0</v>
      </c>
      <c r="G81" s="114">
        <f>SUM(G82:G85)</f>
        <v>0</v>
      </c>
      <c r="H81" s="114">
        <f>SUM(H82:H85)</f>
        <v>0</v>
      </c>
      <c r="I81" s="114">
        <f>SUM(I82:I85)</f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">
      <c r="A82" s="13" t="s">
        <v>115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">
      <c r="A83" s="13" t="s">
        <v>116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">
      <c r="A84" s="13" t="s">
        <v>117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">
      <c r="A85" s="13" t="s">
        <v>118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">
      <c r="A86" s="13" t="s">
        <v>92</v>
      </c>
      <c r="B86" s="116"/>
      <c r="C86" s="116"/>
      <c r="D86" s="116"/>
      <c r="E86" s="116">
        <f>$B86      +$C86      +$D86</f>
        <v>0</v>
      </c>
      <c r="F86" s="116" t="s">
        <v>1</v>
      </c>
      <c r="G86" s="116" t="s">
        <v>1</v>
      </c>
      <c r="H86" s="116"/>
      <c r="I86" s="116"/>
      <c r="J86" s="116"/>
      <c r="K86" s="116"/>
      <c r="L86" s="116"/>
      <c r="M86" s="118"/>
      <c r="N86" s="116"/>
      <c r="O86" s="118"/>
      <c r="P86" s="116">
        <f>$H86      +$J86      +$L86      +$N86</f>
        <v>0</v>
      </c>
      <c r="Q86" s="118">
        <f>$I86      +$K86      +$M86      +$O86</f>
        <v>0</v>
      </c>
      <c r="R86" s="14">
        <f>IF(($H86      =0),0,((($J86      -$H86      )/$H86      )*100))</f>
        <v>0</v>
      </c>
      <c r="S86" s="15">
        <f>IF(($I86      =0),0,((($K86      -$I86      )/$I86      )*100))</f>
        <v>0</v>
      </c>
      <c r="T86" s="14">
        <f>IF(($E86      =0),0,(($P86      /$E86      )*100))</f>
        <v>0</v>
      </c>
      <c r="U86" s="14">
        <f>IF(($E86      =0),0,(($Q86      /$E86      )*100))</f>
        <v>0</v>
      </c>
      <c r="V86" s="116"/>
      <c r="W86" s="116"/>
    </row>
    <row r="87" spans="1:23" x14ac:dyDescent="0.2">
      <c r="A87" s="84" t="s">
        <v>103</v>
      </c>
      <c r="B87" s="119">
        <f>+B88+B89+B90+B91+B92+B93+B94+B95+B96</f>
        <v>2531737000</v>
      </c>
      <c r="C87" s="119">
        <f>+C88+C89+C90+C91+C92+C93+C94+C95+C96</f>
        <v>101058000</v>
      </c>
      <c r="D87" s="119">
        <f>+D88+D89+D90+D91+D92+D93+D94+D95+D96</f>
        <v>0</v>
      </c>
      <c r="E87" s="119">
        <f>+E88+E89+E90+E91+E92+E93+E94+E95+E96</f>
        <v>2632795000</v>
      </c>
      <c r="F87" s="119">
        <f>+F88+F89+F90+F91+F92+F93+F94+F95+F96</f>
        <v>0</v>
      </c>
      <c r="G87" s="119">
        <f>+G88+G89+G90+G91+G92+G93+G94+G95+G96</f>
        <v>0</v>
      </c>
      <c r="H87" s="119">
        <f>+H88+H89+H90+H91+H92+H93+H94+H95+H96</f>
        <v>1013255000</v>
      </c>
      <c r="I87" s="119">
        <f>+I88+I89+I90+I91+I92+I93+I94+I95+I96</f>
        <v>0</v>
      </c>
      <c r="J87" s="119">
        <f>+J88+J89+J90+J91+J92+J93+J94+J95+J96</f>
        <v>531725000</v>
      </c>
      <c r="K87" s="119">
        <f>+K88+K89+K90+K91+K92+K93+K94+K95+K96</f>
        <v>0</v>
      </c>
      <c r="L87" s="119">
        <f>+L88+L89+L90+L91+L92+L93+L94+L95+L96</f>
        <v>0</v>
      </c>
      <c r="M87" s="119">
        <f>+M88+M89+M90+M91+M92+M93+M94+M95+M96</f>
        <v>0</v>
      </c>
      <c r="N87" s="119">
        <f>+N88+N89+N90+N91+N92+N93+N94+N95+N96</f>
        <v>0</v>
      </c>
      <c r="O87" s="119">
        <f>+O88+O89+O90+O91+O92+O93+O94+O95+O96</f>
        <v>0</v>
      </c>
      <c r="P87" s="119">
        <f>+P88+P89+P90+P91+P92+P93+P94+P95+P96</f>
        <v>1544980000</v>
      </c>
      <c r="Q87" s="120">
        <f>+Q88+Q89+Q90+Q91+Q92+Q93+Q94+Q95+Q96</f>
        <v>0</v>
      </c>
      <c r="R87" s="85">
        <f>+R88+R89+R90+R91+R92+R93+R94+R95+R96</f>
        <v>947.35259585656775</v>
      </c>
      <c r="S87" s="85">
        <f>+S88+S89+S90+S91+S92+S93+S94+S95+S96</f>
        <v>0</v>
      </c>
      <c r="T87" s="86">
        <f>IF(SUM($E88:$E96) =0,0,(P87   /SUM($E88:$E96) )*100)</f>
        <v>58.68212299096588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x14ac:dyDescent="0.2">
      <c r="A88" s="88" t="s">
        <v>104</v>
      </c>
      <c r="B88" s="121">
        <v>23600000</v>
      </c>
      <c r="C88" s="121"/>
      <c r="D88" s="121"/>
      <c r="E88" s="121">
        <f>$B88      +$C88      +$D88</f>
        <v>23600000</v>
      </c>
      <c r="F88" s="121">
        <v>0</v>
      </c>
      <c r="G88" s="121">
        <v>0</v>
      </c>
      <c r="H88" s="121">
        <v>23600000</v>
      </c>
      <c r="I88" s="121"/>
      <c r="J88" s="121"/>
      <c r="K88" s="121"/>
      <c r="L88" s="121"/>
      <c r="M88" s="121"/>
      <c r="N88" s="121"/>
      <c r="O88" s="121"/>
      <c r="P88" s="121">
        <f>$H88      +$J88      +$L88      +$N88</f>
        <v>23600000</v>
      </c>
      <c r="Q88" s="121">
        <f>$I88      +$K88      +$M88      +$O88</f>
        <v>0</v>
      </c>
      <c r="R88" s="89">
        <f>IF(($H88      =0),0,((($J88      -$H88      )/$H88      )*100))</f>
        <v>-100</v>
      </c>
      <c r="S88" s="89">
        <f>IF(($I88      =0),0,((($K88      -$I88      )/$I88      )*100))</f>
        <v>0</v>
      </c>
      <c r="T88" s="89">
        <f>IF(($E88      =0),0,(($P88      /$E88      )*100))</f>
        <v>100</v>
      </c>
      <c r="U88" s="90">
        <f>IF(($E88      =0),0,(($Q88      /$E88      )*100))</f>
        <v>0</v>
      </c>
      <c r="V88" s="121"/>
      <c r="W88" s="121"/>
    </row>
    <row r="89" spans="1:23" x14ac:dyDescent="0.2">
      <c r="A89" s="91" t="s">
        <v>105</v>
      </c>
      <c r="B89" s="93">
        <v>645454000</v>
      </c>
      <c r="C89" s="93">
        <v>-47000000</v>
      </c>
      <c r="D89" s="93"/>
      <c r="E89" s="93">
        <f>$B89      +$C89      +$D89</f>
        <v>598454000</v>
      </c>
      <c r="F89" s="93">
        <v>0</v>
      </c>
      <c r="G89" s="93">
        <v>0</v>
      </c>
      <c r="H89" s="93">
        <v>295830000</v>
      </c>
      <c r="I89" s="93"/>
      <c r="J89" s="93">
        <v>143841000</v>
      </c>
      <c r="K89" s="93"/>
      <c r="L89" s="93"/>
      <c r="M89" s="93"/>
      <c r="N89" s="93"/>
      <c r="O89" s="93"/>
      <c r="P89" s="93">
        <f>$H89      +$J89      +$L89      +$N89</f>
        <v>439671000</v>
      </c>
      <c r="Q89" s="93">
        <f>$I89      +$K89      +$M89      +$O89</f>
        <v>0</v>
      </c>
      <c r="R89" s="89">
        <f>IF(($H89      =0),0,((($J89      -$H89      )/$H89      )*100))</f>
        <v>-51.377142277659473</v>
      </c>
      <c r="S89" s="89">
        <f>IF(($I89      =0),0,((($K89      -$I89      )/$I89      )*100))</f>
        <v>0</v>
      </c>
      <c r="T89" s="89">
        <f>IF(($E89      =0),0,(($P89      /$E89      )*100))</f>
        <v>73.46780203658092</v>
      </c>
      <c r="U89" s="90">
        <f>IF(($E89      =0),0,(($Q89      /$E89      )*100))</f>
        <v>0</v>
      </c>
      <c r="V89" s="93"/>
      <c r="W89" s="93"/>
    </row>
    <row r="90" spans="1:23" x14ac:dyDescent="0.2">
      <c r="A90" s="91" t="s">
        <v>106</v>
      </c>
      <c r="B90" s="93">
        <v>6500000</v>
      </c>
      <c r="C90" s="93"/>
      <c r="D90" s="93"/>
      <c r="E90" s="93">
        <f>$B90      +$C90      +$D90</f>
        <v>6500000</v>
      </c>
      <c r="F90" s="93">
        <v>0</v>
      </c>
      <c r="G90" s="93">
        <v>0</v>
      </c>
      <c r="H90" s="93"/>
      <c r="I90" s="93"/>
      <c r="J90" s="93">
        <v>6500000</v>
      </c>
      <c r="K90" s="93"/>
      <c r="L90" s="93"/>
      <c r="M90" s="93"/>
      <c r="N90" s="93"/>
      <c r="O90" s="93"/>
      <c r="P90" s="93">
        <f>$H90      +$J90      +$L90      +$N90</f>
        <v>6500000</v>
      </c>
      <c r="Q90" s="93">
        <f>$I90      +$K90      +$M90      +$O90</f>
        <v>0</v>
      </c>
      <c r="R90" s="89">
        <f>IF(($H90      =0),0,((($J90      -$H90      )/$H90      )*100))</f>
        <v>0</v>
      </c>
      <c r="S90" s="89">
        <f>IF(($I90      =0),0,((($K90      -$I90      )/$I90      )*100))</f>
        <v>0</v>
      </c>
      <c r="T90" s="89">
        <f>IF(($E90      =0),0,(($P90      /$E90      )*100))</f>
        <v>100</v>
      </c>
      <c r="U90" s="90">
        <f>IF(($E90      =0),0,(($Q90      /$E90      )*100))</f>
        <v>0</v>
      </c>
      <c r="V90" s="93"/>
      <c r="W90" s="93"/>
    </row>
    <row r="91" spans="1:23" x14ac:dyDescent="0.2">
      <c r="A91" s="91" t="s">
        <v>107</v>
      </c>
      <c r="B91" s="93">
        <v>769711000</v>
      </c>
      <c r="C91" s="93">
        <v>66950000</v>
      </c>
      <c r="D91" s="93"/>
      <c r="E91" s="93">
        <f>$B91      +$C91      +$D91</f>
        <v>836661000</v>
      </c>
      <c r="F91" s="93">
        <v>0</v>
      </c>
      <c r="G91" s="93">
        <v>0</v>
      </c>
      <c r="H91" s="93">
        <v>662541000</v>
      </c>
      <c r="I91" s="93"/>
      <c r="J91" s="93">
        <v>78554000</v>
      </c>
      <c r="K91" s="93"/>
      <c r="L91" s="93"/>
      <c r="M91" s="93"/>
      <c r="N91" s="93"/>
      <c r="O91" s="93"/>
      <c r="P91" s="93">
        <f>$H91      +$J91      +$L91      +$N91</f>
        <v>741095000</v>
      </c>
      <c r="Q91" s="93">
        <f>$I91      +$K91      +$M91      +$O91</f>
        <v>0</v>
      </c>
      <c r="R91" s="89">
        <f>IF(($H91      =0),0,((($J91      -$H91      )/$H91      )*100))</f>
        <v>-88.143526211962737</v>
      </c>
      <c r="S91" s="89">
        <f>IF(($I91      =0),0,((($K91      -$I91      )/$I91      )*100))</f>
        <v>0</v>
      </c>
      <c r="T91" s="89">
        <f>IF(($E91      =0),0,(($P91      /$E91      )*100))</f>
        <v>88.577691562054412</v>
      </c>
      <c r="U91" s="90">
        <f>IF(($E91      =0),0,(($Q91      /$E91      )*100))</f>
        <v>0</v>
      </c>
      <c r="V91" s="93"/>
      <c r="W91" s="93"/>
    </row>
    <row r="92" spans="1:23" x14ac:dyDescent="0.2">
      <c r="A92" s="91" t="s">
        <v>108</v>
      </c>
      <c r="B92" s="93">
        <v>37000</v>
      </c>
      <c r="C92" s="93">
        <v>84000</v>
      </c>
      <c r="D92" s="93"/>
      <c r="E92" s="93">
        <f>$B92      +$C92      +$D92</f>
        <v>121000</v>
      </c>
      <c r="F92" s="93">
        <v>0</v>
      </c>
      <c r="G92" s="93">
        <v>0</v>
      </c>
      <c r="H92" s="93">
        <v>24000</v>
      </c>
      <c r="I92" s="93"/>
      <c r="J92" s="93">
        <v>15000</v>
      </c>
      <c r="K92" s="93"/>
      <c r="L92" s="93"/>
      <c r="M92" s="93"/>
      <c r="N92" s="93"/>
      <c r="O92" s="93"/>
      <c r="P92" s="93">
        <f>$H92      +$J92      +$L92      +$N92</f>
        <v>39000</v>
      </c>
      <c r="Q92" s="93">
        <f>$I92      +$K92      +$M92      +$O92</f>
        <v>0</v>
      </c>
      <c r="R92" s="89">
        <f>IF(($H92      =0),0,((($J92      -$H92      )/$H92      )*100))</f>
        <v>-37.5</v>
      </c>
      <c r="S92" s="89">
        <f>IF(($I92      =0),0,((($K92      -$I92      )/$I92      )*100))</f>
        <v>0</v>
      </c>
      <c r="T92" s="89">
        <f>IF(($E92      =0),0,(($P92      /$E92      )*100))</f>
        <v>32.231404958677686</v>
      </c>
      <c r="U92" s="90">
        <f>IF(($E92      =0),0,(($Q92      /$E92      )*100))</f>
        <v>0</v>
      </c>
      <c r="V92" s="93"/>
      <c r="W92" s="93"/>
    </row>
    <row r="93" spans="1:23" x14ac:dyDescent="0.2">
      <c r="A93" s="91" t="s">
        <v>109</v>
      </c>
      <c r="B93" s="93">
        <v>290039000</v>
      </c>
      <c r="C93" s="93">
        <v>1100000</v>
      </c>
      <c r="D93" s="93"/>
      <c r="E93" s="93">
        <f>$B93      +$C93      +$D93</f>
        <v>291139000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>$H93      +$J93      +$L93      +$N93</f>
        <v>0</v>
      </c>
      <c r="Q93" s="93">
        <f>$I93      +$K93      +$M93      +$O93</f>
        <v>0</v>
      </c>
      <c r="R93" s="89">
        <f>IF(($H93      =0),0,((($J93      -$H93      )/$H93      )*100))</f>
        <v>0</v>
      </c>
      <c r="S93" s="89">
        <f>IF(($I93      =0),0,((($K93      -$I93      )/$I93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93"/>
      <c r="W93" s="93"/>
    </row>
    <row r="94" spans="1:23" x14ac:dyDescent="0.2">
      <c r="A94" s="91" t="s">
        <v>110</v>
      </c>
      <c r="B94" s="93">
        <v>390541000</v>
      </c>
      <c r="C94" s="93">
        <v>61205000</v>
      </c>
      <c r="D94" s="93"/>
      <c r="E94" s="93">
        <f>$B94      +$C94      +$D94</f>
        <v>451746000</v>
      </c>
      <c r="F94" s="93">
        <v>0</v>
      </c>
      <c r="G94" s="93">
        <v>0</v>
      </c>
      <c r="H94" s="93">
        <v>10000000</v>
      </c>
      <c r="I94" s="93"/>
      <c r="J94" s="93">
        <v>6000</v>
      </c>
      <c r="K94" s="93"/>
      <c r="L94" s="93"/>
      <c r="M94" s="93"/>
      <c r="N94" s="93"/>
      <c r="O94" s="93"/>
      <c r="P94" s="93">
        <f>$H94      +$J94      +$L94      +$N94</f>
        <v>10006000</v>
      </c>
      <c r="Q94" s="93">
        <f>$I94      +$K94      +$M94      +$O94</f>
        <v>0</v>
      </c>
      <c r="R94" s="89">
        <f>IF(($H94      =0),0,((($J94      -$H94      )/$H94      )*100))</f>
        <v>-99.94</v>
      </c>
      <c r="S94" s="89">
        <f>IF(($I94      =0),0,((($K94      -$I94      )/$I94      )*100))</f>
        <v>0</v>
      </c>
      <c r="T94" s="89">
        <f>IF(($E94      =0),0,(($P94      /$E94      )*100))</f>
        <v>2.2149615049164795</v>
      </c>
      <c r="U94" s="90">
        <f>IF(($E94      =0),0,(($Q94      /$E94      )*100))</f>
        <v>0</v>
      </c>
      <c r="V94" s="93"/>
      <c r="W94" s="93"/>
    </row>
    <row r="95" spans="1:23" x14ac:dyDescent="0.2">
      <c r="A95" s="91" t="s">
        <v>111</v>
      </c>
      <c r="B95" s="93"/>
      <c r="C95" s="93"/>
      <c r="D95" s="93"/>
      <c r="E95" s="93">
        <f>$B95      +$C95      +$D95</f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>$H95      +$J95      +$L95      +$N95</f>
        <v>0</v>
      </c>
      <c r="Q95" s="93">
        <f>$I95      +$K95      +$M95      +$O95</f>
        <v>0</v>
      </c>
      <c r="R95" s="89">
        <f>IF(($H95      =0),0,((($J95      -$H95      )/$H95      )*100))</f>
        <v>0</v>
      </c>
      <c r="S95" s="89">
        <f>IF(($I95      =0),0,((($K95      -$I95      )/$I95      )*100))</f>
        <v>0</v>
      </c>
      <c r="T95" s="89">
        <f>IF(($E95      =0),0,(($P95      /$E95      )*100))</f>
        <v>0</v>
      </c>
      <c r="U95" s="90">
        <f>IF(($E95      =0),0,(($Q95      /$E95      )*100))</f>
        <v>0</v>
      </c>
      <c r="V95" s="93"/>
      <c r="W95" s="93"/>
    </row>
    <row r="96" spans="1:23" x14ac:dyDescent="0.2">
      <c r="A96" s="91" t="s">
        <v>112</v>
      </c>
      <c r="B96" s="122">
        <v>405855000</v>
      </c>
      <c r="C96" s="122">
        <v>18719000</v>
      </c>
      <c r="D96" s="122"/>
      <c r="E96" s="122">
        <f>$B96      +$C96      +$D96</f>
        <v>424574000</v>
      </c>
      <c r="F96" s="122">
        <v>0</v>
      </c>
      <c r="G96" s="122">
        <v>0</v>
      </c>
      <c r="H96" s="122">
        <v>21260000</v>
      </c>
      <c r="I96" s="122"/>
      <c r="J96" s="122">
        <v>302809000</v>
      </c>
      <c r="K96" s="122"/>
      <c r="L96" s="122"/>
      <c r="M96" s="122"/>
      <c r="N96" s="122"/>
      <c r="O96" s="122"/>
      <c r="P96" s="122">
        <f>$H96      +$J96      +$L96      +$N96</f>
        <v>324069000</v>
      </c>
      <c r="Q96" s="122">
        <f>$I96      +$K96      +$M96      +$O96</f>
        <v>0</v>
      </c>
      <c r="R96" s="89">
        <f>IF(($H96      =0),0,((($J96      -$H96      )/$H96      )*100))</f>
        <v>1324.31326434619</v>
      </c>
      <c r="S96" s="89">
        <f>IF(($I96      =0),0,((($K96      -$I96      )/$I96      )*100))</f>
        <v>0</v>
      </c>
      <c r="T96" s="89">
        <f>IF(($E96      =0),0,(($P96      /$E96      )*100))</f>
        <v>76.328037044190182</v>
      </c>
      <c r="U96" s="90">
        <f>IF(($E96      =0),0,(($Q96      /$E96      )*100))</f>
        <v>0</v>
      </c>
      <c r="V96" s="122"/>
      <c r="W96" s="122"/>
    </row>
    <row r="97" spans="1:23" s="92" customFormat="1" ht="22.5" hidden="1" x14ac:dyDescent="0.2">
      <c r="A97" s="16" t="s">
        <v>119</v>
      </c>
      <c r="B97" s="123">
        <f>SUM(B98:B112)</f>
        <v>0</v>
      </c>
      <c r="C97" s="123">
        <f>SUM(C98:C112)</f>
        <v>0</v>
      </c>
      <c r="D97" s="123">
        <f>SUM(D98:D112)</f>
        <v>0</v>
      </c>
      <c r="E97" s="123">
        <f>SUM(E98:E112)</f>
        <v>0</v>
      </c>
      <c r="F97" s="123">
        <f>SUM(F98:F112)</f>
        <v>0</v>
      </c>
      <c r="G97" s="123">
        <f>SUM(G98:G112)</f>
        <v>0</v>
      </c>
      <c r="H97" s="123">
        <f>SUM(H98:H112)</f>
        <v>0</v>
      </c>
      <c r="I97" s="123">
        <f>SUM(I98:I112)</f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>IF(L97=0," ",(N97-L97)/L97)</f>
        <v xml:space="preserve"> </v>
      </c>
      <c r="S97" s="17" t="str">
        <f>IF(M97=0," ",(O97-M97)/M97)</f>
        <v xml:space="preserve"> </v>
      </c>
      <c r="T97" s="17" t="str">
        <f>IF(E97=0," ",(P97/E97))</f>
        <v xml:space="preserve"> </v>
      </c>
      <c r="U97" s="18" t="str">
        <f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>IF(L98=0," ",(N98-L98)/L98)</f>
        <v xml:space="preserve"> </v>
      </c>
      <c r="S98" s="20" t="str">
        <f>IF(M98=0," ",(O98-M98)/M98)</f>
        <v xml:space="preserve"> </v>
      </c>
      <c r="T98" s="20" t="str">
        <f>IF(E98=0," ",(P98/E98))</f>
        <v xml:space="preserve"> </v>
      </c>
      <c r="U98" s="21" t="str">
        <f>IF(E98=0," ",(Q98/E98))</f>
        <v xml:space="preserve"> </v>
      </c>
      <c r="V98" s="125"/>
      <c r="W98" s="125"/>
    </row>
    <row r="99" spans="1:23" hidden="1" x14ac:dyDescent="0.2">
      <c r="A99" s="19"/>
      <c r="B99" s="125"/>
      <c r="C99" s="125"/>
      <c r="D99" s="125"/>
      <c r="E99" s="126">
        <f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>IF(L99=0," ",(N99-L99)/L99)</f>
        <v xml:space="preserve"> </v>
      </c>
      <c r="S99" s="20" t="str">
        <f>IF(M99=0," ",(O99-M99)/M99)</f>
        <v xml:space="preserve"> </v>
      </c>
      <c r="T99" s="20" t="str">
        <f>IF(E99=0," ",(P99/E99))</f>
        <v xml:space="preserve"> </v>
      </c>
      <c r="U99" s="21" t="str">
        <f>IF(E99=0," ",(Q99/E99))</f>
        <v xml:space="preserve"> </v>
      </c>
      <c r="V99" s="125"/>
      <c r="W99" s="125"/>
    </row>
    <row r="100" spans="1:23" hidden="1" x14ac:dyDescent="0.2">
      <c r="A100" s="19"/>
      <c r="B100" s="125"/>
      <c r="C100" s="125"/>
      <c r="D100" s="125"/>
      <c r="E100" s="126">
        <f>SUM(B100:D100)</f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>IF(L100=0," ",(N100-L100)/L100)</f>
        <v xml:space="preserve"> </v>
      </c>
      <c r="S100" s="20" t="str">
        <f>IF(M100=0," ",(O100-M100)/M100)</f>
        <v xml:space="preserve"> </v>
      </c>
      <c r="T100" s="20" t="str">
        <f>IF(E100=0," ",(P100/E100))</f>
        <v xml:space="preserve"> </v>
      </c>
      <c r="U100" s="21" t="str">
        <f>IF(E100=0," ",(Q100/E100))</f>
        <v xml:space="preserve"> </v>
      </c>
      <c r="V100" s="125"/>
      <c r="W100" s="125"/>
    </row>
    <row r="101" spans="1:23" hidden="1" x14ac:dyDescent="0.2">
      <c r="A101" s="19"/>
      <c r="B101" s="125"/>
      <c r="C101" s="125"/>
      <c r="D101" s="125"/>
      <c r="E101" s="126">
        <f>SUM(B101:D101)</f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>IF(L101=0," ",(N101-L101)/L101)</f>
        <v xml:space="preserve"> </v>
      </c>
      <c r="S101" s="20" t="str">
        <f>IF(M101=0," ",(O101-M101)/M101)</f>
        <v xml:space="preserve"> </v>
      </c>
      <c r="T101" s="20" t="str">
        <f>IF(E101=0," ",(P101/E101))</f>
        <v xml:space="preserve"> </v>
      </c>
      <c r="U101" s="21" t="str">
        <f>IF(E101=0," ",(Q101/E101))</f>
        <v xml:space="preserve"> </v>
      </c>
      <c r="V101" s="125"/>
      <c r="W101" s="125"/>
    </row>
    <row r="102" spans="1:23" hidden="1" x14ac:dyDescent="0.2">
      <c r="A102" s="19"/>
      <c r="B102" s="125"/>
      <c r="C102" s="125"/>
      <c r="D102" s="125"/>
      <c r="E102" s="126">
        <f>SUM(B102:D102)</f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>IF(L102=0," ",(N102-L102)/L102)</f>
        <v xml:space="preserve"> </v>
      </c>
      <c r="S102" s="20" t="str">
        <f>IF(M102=0," ",(O102-M102)/M102)</f>
        <v xml:space="preserve"> </v>
      </c>
      <c r="T102" s="20" t="str">
        <f>IF(E102=0," ",(P102/E102))</f>
        <v xml:space="preserve"> </v>
      </c>
      <c r="U102" s="21" t="str">
        <f>IF(E102=0," ",(Q102/E102))</f>
        <v xml:space="preserve"> </v>
      </c>
      <c r="V102" s="125"/>
      <c r="W102" s="125"/>
    </row>
    <row r="103" spans="1:23" hidden="1" x14ac:dyDescent="0.2">
      <c r="A103" s="19"/>
      <c r="B103" s="125"/>
      <c r="C103" s="125"/>
      <c r="D103" s="125"/>
      <c r="E103" s="126">
        <f>SUM(B103:D103)</f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>IF(L103=0," ",(N103-L103)/L103)</f>
        <v xml:space="preserve"> </v>
      </c>
      <c r="S103" s="20" t="str">
        <f>IF(M103=0," ",(O103-M103)/M103)</f>
        <v xml:space="preserve"> </v>
      </c>
      <c r="T103" s="20" t="str">
        <f>IF(E103=0," ",(P103/E103))</f>
        <v xml:space="preserve"> </v>
      </c>
      <c r="U103" s="21" t="str">
        <f>IF(E103=0," ",(Q103/E103))</f>
        <v xml:space="preserve"> </v>
      </c>
      <c r="V103" s="125"/>
      <c r="W103" s="125"/>
    </row>
    <row r="104" spans="1:23" hidden="1" x14ac:dyDescent="0.2">
      <c r="A104" s="19"/>
      <c r="B104" s="125"/>
      <c r="C104" s="125"/>
      <c r="D104" s="125"/>
      <c r="E104" s="126">
        <f>SUM(B104:D104)</f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>IF(L104=0," ",(N104-L104)/L104)</f>
        <v xml:space="preserve"> </v>
      </c>
      <c r="S104" s="20" t="str">
        <f>IF(M104=0," ",(O104-M104)/M104)</f>
        <v xml:space="preserve"> </v>
      </c>
      <c r="T104" s="20" t="str">
        <f>IF(E104=0," ",(P104/E104))</f>
        <v xml:space="preserve"> </v>
      </c>
      <c r="U104" s="21" t="str">
        <f>IF(E104=0," ",(Q104/E104))</f>
        <v xml:space="preserve"> </v>
      </c>
      <c r="V104" s="125"/>
      <c r="W104" s="125"/>
    </row>
    <row r="105" spans="1:23" hidden="1" x14ac:dyDescent="0.2">
      <c r="A105" s="19"/>
      <c r="B105" s="125"/>
      <c r="C105" s="125"/>
      <c r="D105" s="125"/>
      <c r="E105" s="126">
        <f>SUM(B105:D105)</f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>IF(L105=0," ",(N105-L105)/L105)</f>
        <v xml:space="preserve"> </v>
      </c>
      <c r="S105" s="20" t="str">
        <f>IF(M105=0," ",(O105-M105)/M105)</f>
        <v xml:space="preserve"> </v>
      </c>
      <c r="T105" s="20" t="str">
        <f>IF(E105=0," ",(P105/E105))</f>
        <v xml:space="preserve"> </v>
      </c>
      <c r="U105" s="21" t="str">
        <f>IF(E105=0," ",(Q105/E105))</f>
        <v xml:space="preserve"> </v>
      </c>
      <c r="V105" s="125"/>
      <c r="W105" s="125"/>
    </row>
    <row r="106" spans="1:23" hidden="1" x14ac:dyDescent="0.2">
      <c r="A106" s="19"/>
      <c r="B106" s="125"/>
      <c r="C106" s="125"/>
      <c r="D106" s="125"/>
      <c r="E106" s="126">
        <f>SUM(B106:D106)</f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>IF(L106=0," ",(N106-L106)/L106)</f>
        <v xml:space="preserve"> </v>
      </c>
      <c r="S106" s="20" t="str">
        <f>IF(M106=0," ",(O106-M106)/M106)</f>
        <v xml:space="preserve"> </v>
      </c>
      <c r="T106" s="20" t="str">
        <f>IF(E106=0," ",(P106/E106))</f>
        <v xml:space="preserve"> </v>
      </c>
      <c r="U106" s="21" t="str">
        <f>IF(E106=0," ",(Q106/E106))</f>
        <v xml:space="preserve"> </v>
      </c>
      <c r="V106" s="125"/>
      <c r="W106" s="125"/>
    </row>
    <row r="107" spans="1:23" hidden="1" x14ac:dyDescent="0.2">
      <c r="A107" s="19"/>
      <c r="B107" s="125"/>
      <c r="C107" s="125"/>
      <c r="D107" s="125"/>
      <c r="E107" s="126">
        <f>SUM(B107:D107)</f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>IF(L107=0," ",(N107-L107)/L107)</f>
        <v xml:space="preserve"> </v>
      </c>
      <c r="S107" s="20" t="str">
        <f>IF(M107=0," ",(O107-M107)/M107)</f>
        <v xml:space="preserve"> </v>
      </c>
      <c r="T107" s="20" t="str">
        <f>IF(E107=0," ",(P107/E107))</f>
        <v xml:space="preserve"> </v>
      </c>
      <c r="U107" s="21" t="str">
        <f>IF(E107=0," ",(Q107/E107))</f>
        <v xml:space="preserve"> </v>
      </c>
      <c r="V107" s="125"/>
      <c r="W107" s="125"/>
    </row>
    <row r="108" spans="1:23" hidden="1" x14ac:dyDescent="0.2">
      <c r="A108" s="19"/>
      <c r="B108" s="125"/>
      <c r="C108" s="125"/>
      <c r="D108" s="125"/>
      <c r="E108" s="126">
        <f>SUM(B108:D108)</f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>IF(L108=0," ",(N108-L108)/L108)</f>
        <v xml:space="preserve"> </v>
      </c>
      <c r="S108" s="20" t="str">
        <f>IF(M108=0," ",(O108-M108)/M108)</f>
        <v xml:space="preserve"> </v>
      </c>
      <c r="T108" s="20" t="str">
        <f>IF(E108=0," ",(P108/E108))</f>
        <v xml:space="preserve"> </v>
      </c>
      <c r="U108" s="21" t="str">
        <f>IF(E108=0," ",(Q108/E108))</f>
        <v xml:space="preserve"> </v>
      </c>
      <c r="V108" s="125"/>
      <c r="W108" s="125"/>
    </row>
    <row r="109" spans="1:23" hidden="1" x14ac:dyDescent="0.2">
      <c r="A109" s="19"/>
      <c r="B109" s="125"/>
      <c r="C109" s="125"/>
      <c r="D109" s="125"/>
      <c r="E109" s="126">
        <f>SUM(B109:D109)</f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>IF(L109=0," ",(N109-L109)/L109)</f>
        <v xml:space="preserve"> </v>
      </c>
      <c r="S109" s="20" t="str">
        <f>IF(M109=0," ",(O109-M109)/M109)</f>
        <v xml:space="preserve"> </v>
      </c>
      <c r="T109" s="20" t="str">
        <f>IF(E109=0," ",(P109/E109))</f>
        <v xml:space="preserve"> </v>
      </c>
      <c r="U109" s="21" t="str">
        <f>IF(E109=0," ",(Q109/E109))</f>
        <v xml:space="preserve"> </v>
      </c>
      <c r="V109" s="125"/>
      <c r="W109" s="125"/>
    </row>
    <row r="110" spans="1:23" hidden="1" x14ac:dyDescent="0.2">
      <c r="A110" s="19"/>
      <c r="B110" s="125"/>
      <c r="C110" s="125"/>
      <c r="D110" s="125"/>
      <c r="E110" s="126">
        <f>SUM(B110:D110)</f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>IF(L110=0," ",(N110-L110)/L110)</f>
        <v xml:space="preserve"> </v>
      </c>
      <c r="S110" s="20" t="str">
        <f>IF(M110=0," ",(O110-M110)/M110)</f>
        <v xml:space="preserve"> </v>
      </c>
      <c r="T110" s="20" t="str">
        <f>IF(E110=0," ",(P110/E110))</f>
        <v xml:space="preserve"> </v>
      </c>
      <c r="U110" s="21" t="str">
        <f>IF(E110=0," ",(Q110/E110))</f>
        <v xml:space="preserve"> </v>
      </c>
      <c r="V110" s="125"/>
      <c r="W110" s="125"/>
    </row>
    <row r="111" spans="1:23" hidden="1" x14ac:dyDescent="0.2">
      <c r="A111" s="19"/>
      <c r="B111" s="125"/>
      <c r="C111" s="125"/>
      <c r="D111" s="125"/>
      <c r="E111" s="126">
        <f>SUM(B111:D111)</f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>IF(L111=0," ",(N111-L111)/L111)</f>
        <v xml:space="preserve"> </v>
      </c>
      <c r="S111" s="20" t="str">
        <f>IF(M111=0," ",(O111-M111)/M111)</f>
        <v xml:space="preserve"> </v>
      </c>
      <c r="T111" s="20" t="str">
        <f>IF(E111=0," ",(P111/E111))</f>
        <v xml:space="preserve"> </v>
      </c>
      <c r="U111" s="21" t="str">
        <f>IF(E111=0," ",(Q111/E111))</f>
        <v xml:space="preserve"> </v>
      </c>
      <c r="V111" s="125"/>
      <c r="W111" s="125"/>
    </row>
    <row r="112" spans="1:23" hidden="1" x14ac:dyDescent="0.2">
      <c r="A112" s="19"/>
      <c r="B112" s="125"/>
      <c r="C112" s="125"/>
      <c r="D112" s="125"/>
      <c r="E112" s="126">
        <f>SUM(B112:D112)</f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>IF(L112=0," ",(N112-L112)/L112)</f>
        <v xml:space="preserve"> </v>
      </c>
      <c r="S112" s="20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5"/>
      <c r="W112" s="125"/>
    </row>
    <row r="113" spans="1:23" hidden="1" x14ac:dyDescent="0.2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>IF(L113=0," ",(N113-L113)/L113)</f>
        <v xml:space="preserve"> </v>
      </c>
      <c r="S113" s="24" t="str">
        <f>IF(M113=0," ",(O113-M113)/M113)</f>
        <v xml:space="preserve"> </v>
      </c>
      <c r="T113" s="23" t="str">
        <f>IF(E113=0," ",(P113/E113))</f>
        <v xml:space="preserve"> </v>
      </c>
      <c r="U113" s="24" t="str">
        <f>IF(E113=0," ",(Q113/E113))</f>
        <v xml:space="preserve"> </v>
      </c>
      <c r="V113" s="128"/>
      <c r="W113" s="129"/>
    </row>
    <row r="114" spans="1:23" hidden="1" x14ac:dyDescent="0.2">
      <c r="A114" s="22" t="s">
        <v>88</v>
      </c>
      <c r="B114" s="128">
        <f>B97+B87</f>
        <v>2531737000</v>
      </c>
      <c r="C114" s="128">
        <f>C97+C87</f>
        <v>101058000</v>
      </c>
      <c r="D114" s="128">
        <f>D97+D87</f>
        <v>0</v>
      </c>
      <c r="E114" s="128">
        <f>E97+E87</f>
        <v>2632795000</v>
      </c>
      <c r="F114" s="128">
        <f>F97+F87</f>
        <v>0</v>
      </c>
      <c r="G114" s="128">
        <f>G97+G87</f>
        <v>0</v>
      </c>
      <c r="H114" s="128">
        <f>H97+H87</f>
        <v>1013255000</v>
      </c>
      <c r="I114" s="128">
        <f>I97+I87</f>
        <v>0</v>
      </c>
      <c r="J114" s="128">
        <f>J97+J87</f>
        <v>531725000</v>
      </c>
      <c r="K114" s="128">
        <f>K97+K87</f>
        <v>0</v>
      </c>
      <c r="L114" s="128">
        <f>L97+L87</f>
        <v>0</v>
      </c>
      <c r="M114" s="128">
        <f>M97+M87</f>
        <v>0</v>
      </c>
      <c r="N114" s="128">
        <f>N97+N87</f>
        <v>0</v>
      </c>
      <c r="O114" s="128">
        <f>O97+O87</f>
        <v>0</v>
      </c>
      <c r="P114" s="128">
        <f>P97+P87</f>
        <v>1544980000</v>
      </c>
      <c r="Q114" s="128">
        <f>Q97+Q87</f>
        <v>0</v>
      </c>
      <c r="R114" s="17" t="str">
        <f>IF(L114=0," ",(N114-L114)/L114)</f>
        <v xml:space="preserve"> </v>
      </c>
      <c r="S114" s="18" t="str">
        <f>IF(M114=0," ",(O114-M114)/M114)</f>
        <v xml:space="preserve"> </v>
      </c>
      <c r="T114" s="17">
        <f>IF(E114=0," ",(P114/E114))</f>
        <v>0.58682122990965879</v>
      </c>
      <c r="U114" s="18">
        <f>IF(E114=0," ",(Q114/E114))</f>
        <v>0</v>
      </c>
      <c r="V114" s="128">
        <f>V97+V87</f>
        <v>0</v>
      </c>
      <c r="W114" s="131">
        <f>W97+W87</f>
        <v>0</v>
      </c>
    </row>
    <row r="115" spans="1:23" hidden="1" x14ac:dyDescent="0.2">
      <c r="A115" s="25" t="s">
        <v>120</v>
      </c>
      <c r="B115" s="130">
        <f>B87</f>
        <v>2531737000</v>
      </c>
      <c r="C115" s="130">
        <f>C87</f>
        <v>101058000</v>
      </c>
      <c r="D115" s="130">
        <f>D87</f>
        <v>0</v>
      </c>
      <c r="E115" s="130">
        <f>E87</f>
        <v>2632795000</v>
      </c>
      <c r="F115" s="130">
        <f>F87</f>
        <v>0</v>
      </c>
      <c r="G115" s="130">
        <f>G87</f>
        <v>0</v>
      </c>
      <c r="H115" s="130">
        <f>H87</f>
        <v>1013255000</v>
      </c>
      <c r="I115" s="130">
        <f>I87</f>
        <v>0</v>
      </c>
      <c r="J115" s="130">
        <f>J87</f>
        <v>531725000</v>
      </c>
      <c r="K115" s="130">
        <f>K87</f>
        <v>0</v>
      </c>
      <c r="L115" s="130">
        <f>L87</f>
        <v>0</v>
      </c>
      <c r="M115" s="130">
        <f>M87</f>
        <v>0</v>
      </c>
      <c r="N115" s="130">
        <f>N87</f>
        <v>0</v>
      </c>
      <c r="O115" s="130">
        <f>O87</f>
        <v>0</v>
      </c>
      <c r="P115" s="130">
        <f>P87</f>
        <v>1544980000</v>
      </c>
      <c r="Q115" s="130">
        <f>Q87</f>
        <v>0</v>
      </c>
      <c r="R115" s="17" t="str">
        <f>IF(L115=0," ",(N115-L115)/L115)</f>
        <v xml:space="preserve"> </v>
      </c>
      <c r="S115" s="18" t="str">
        <f>IF(M115=0," ",(O115-M115)/M115)</f>
        <v xml:space="preserve"> </v>
      </c>
      <c r="T115" s="17">
        <f>IF(E115=0," ",(P115/E115))</f>
        <v>0.58682122990965879</v>
      </c>
      <c r="U115" s="18">
        <f>IF(E115=0," ",(Q115/E115))</f>
        <v>0</v>
      </c>
      <c r="V115" s="130">
        <f>V87</f>
        <v>0</v>
      </c>
      <c r="W115" s="131">
        <f>W87</f>
        <v>0</v>
      </c>
    </row>
    <row r="116" spans="1:23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">
      <c r="A117" s="29" t="s">
        <v>121</v>
      </c>
    </row>
    <row r="118" spans="1:23" x14ac:dyDescent="0.2">
      <c r="A118" s="29" t="s">
        <v>122</v>
      </c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">
      <c r="A122" s="29" t="s">
        <v>126</v>
      </c>
    </row>
    <row r="124" spans="1:23" x14ac:dyDescent="0.2">
      <c r="A124" t="s">
        <v>92</v>
      </c>
      <c r="G124" t="s">
        <v>92</v>
      </c>
    </row>
    <row r="125" spans="1:23" x14ac:dyDescent="0.2">
      <c r="A125" s="30"/>
      <c r="G125" s="30"/>
      <c r="W125" s="30"/>
    </row>
    <row r="126" spans="1:23" x14ac:dyDescent="0.2">
      <c r="A126" s="30" t="s">
        <v>92</v>
      </c>
      <c r="G126" s="30" t="s">
        <v>92</v>
      </c>
      <c r="W126" s="30"/>
    </row>
    <row r="127" spans="1:23" x14ac:dyDescent="0.2">
      <c r="A127" s="30"/>
      <c r="G127" s="30"/>
      <c r="W127" s="30"/>
    </row>
  </sheetData>
  <sheetProtection algorithmName="SHA-512" hashValue="jS3vlmPhy6xxHdJGTwx6luwswO74CIN8RfwhpOWSEqqO3o/OqfrwUc2emY9HQ6s3VcqdMS+tw1Ge4smbCu52yA==" saltValue="TK3ME+7MJNVzzchYV+V3yg==" spinCount="100000" sheet="1" objects="1" scenarios="1"/>
  <mergeCells count="18">
    <mergeCell ref="P76:Q76"/>
    <mergeCell ref="R76:S76"/>
    <mergeCell ref="T76:U76"/>
    <mergeCell ref="V76:W76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03F86B-6ECF-4425-A72C-23A6757F22B6}"/>
</file>

<file path=customXml/itemProps2.xml><?xml version="1.0" encoding="utf-8"?>
<ds:datastoreItem xmlns:ds="http://schemas.openxmlformats.org/officeDocument/2006/customXml" ds:itemID="{027BECC0-15B3-4467-BE49-4450AECED19B}"/>
</file>

<file path=customXml/itemProps3.xml><?xml version="1.0" encoding="utf-8"?>
<ds:datastoreItem xmlns:ds="http://schemas.openxmlformats.org/officeDocument/2006/customXml" ds:itemID="{81FE08F0-517B-4814-B493-4697FD547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Summary1</vt:lpstr>
      <vt:lpstr>EC</vt:lpstr>
      <vt:lpstr>FS</vt:lpstr>
      <vt:lpstr>GT</vt:lpstr>
      <vt:lpstr>KZN</vt:lpstr>
      <vt:lpstr>LP</vt:lpstr>
      <vt:lpstr>NC</vt:lpstr>
      <vt:lpstr>NW</vt:lpstr>
      <vt:lpstr>WC</vt:lpstr>
      <vt:lpstr>EC!Print_Area</vt:lpstr>
      <vt:lpstr>FS!Print_Area</vt:lpstr>
      <vt:lpstr>GT!Print_Area</vt:lpstr>
      <vt:lpstr>KZN!Print_Area</vt:lpstr>
      <vt:lpstr>LP!Print_Area</vt:lpstr>
      <vt:lpstr>NC!Print_Area</vt:lpstr>
      <vt:lpstr>NW!Print_Area</vt:lpstr>
      <vt:lpstr>Summary1!Print_Area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2025-02-21T10:57:11Z</dcterms:created>
  <dcterms:modified xsi:type="dcterms:W3CDTF">2025-02-21T12:39:36Z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