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zatreasury-my.sharepoint.com/personal/nomfezeko_mayambela_treasury_gov_za/Documents/Documents/Section 71 - Detail/"/>
    </mc:Choice>
  </mc:AlternateContent>
  <xr:revisionPtr revIDLastSave="0" documentId="8_{B518AECD-F320-43C3-BA97-BC519844DED6}" xr6:coauthVersionLast="47" xr6:coauthVersionMax="47" xr10:uidLastSave="{00000000-0000-0000-0000-000000000000}"/>
  <workbookProtection workbookAlgorithmName="SHA-512" workbookHashValue="pBBxH7wwEzjWKv8Q6pbs0/qg5vXACxjPT3gUakNP5m61ZT6JB7wQ/VHwKxQaxKolXrSqwfdaNC+A2hT068GSVQ==" workbookSaltValue="tk/Ii4px1Z1myH8TjRaufg==" workbookSpinCount="100000" lockStructure="1"/>
  <bookViews>
    <workbookView xWindow="-110" yWindow="-110" windowWidth="19420" windowHeight="10420" xr2:uid="{00000000-000D-0000-FFFF-FFFF00000000}"/>
  </bookViews>
  <sheets>
    <sheet name="Summary" sheetId="1" r:id="rId1"/>
    <sheet name="EKU" sheetId="2" r:id="rId2"/>
    <sheet name="JHB" sheetId="3" r:id="rId3"/>
    <sheet name="TSH" sheetId="4" r:id="rId4"/>
    <sheet name="GT421" sheetId="5" r:id="rId5"/>
    <sheet name="GT422" sheetId="6" r:id="rId6"/>
    <sheet name="GT423" sheetId="7" r:id="rId7"/>
    <sheet name="DC42" sheetId="8" r:id="rId8"/>
    <sheet name="GT481" sheetId="9" r:id="rId9"/>
    <sheet name="GT484" sheetId="10" r:id="rId10"/>
    <sheet name="GT485" sheetId="11" r:id="rId11"/>
    <sheet name="DC48" sheetId="12" r:id="rId12"/>
  </sheets>
  <definedNames>
    <definedName name="_xlnm.Print_Area" localSheetId="7">'DC42'!$A$1:$X$128</definedName>
    <definedName name="_xlnm.Print_Area" localSheetId="11">'DC48'!$A$1:$X$128</definedName>
    <definedName name="_xlnm.Print_Area" localSheetId="1">EKU!$A$1:$X$128</definedName>
    <definedName name="_xlnm.Print_Area" localSheetId="4">'GT421'!$A$1:$X$128</definedName>
    <definedName name="_xlnm.Print_Area" localSheetId="5">'GT422'!$A$1:$X$128</definedName>
    <definedName name="_xlnm.Print_Area" localSheetId="6">'GT423'!$A$1:$X$128</definedName>
    <definedName name="_xlnm.Print_Area" localSheetId="8">'GT481'!$A$1:$X$128</definedName>
    <definedName name="_xlnm.Print_Area" localSheetId="9">'GT484'!$A$1:$X$128</definedName>
    <definedName name="_xlnm.Print_Area" localSheetId="10">'GT485'!$A$1:$X$128</definedName>
    <definedName name="_xlnm.Print_Area" localSheetId="2">JHB!$A$1:$X$128</definedName>
    <definedName name="_xlnm.Print_Area" localSheetId="0">Summary!$A$1:$X$128</definedName>
    <definedName name="_xlnm.Print_Area" localSheetId="3">TSH!$A$1:$X$128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7" i="2" l="1"/>
  <c r="N87" i="2"/>
  <c r="N115" i="2" s="1"/>
  <c r="M87" i="2"/>
  <c r="M115" i="2" s="1"/>
  <c r="S115" i="2" s="1"/>
  <c r="L87" i="2"/>
  <c r="L115" i="2" s="1"/>
  <c r="R115" i="2" s="1"/>
  <c r="K87" i="2"/>
  <c r="J87" i="2"/>
  <c r="I87" i="2"/>
  <c r="H87" i="2"/>
  <c r="H115" i="2" s="1"/>
  <c r="G87" i="2"/>
  <c r="F87" i="2"/>
  <c r="F115" i="2" s="1"/>
  <c r="D87" i="2"/>
  <c r="D115" i="2" s="1"/>
  <c r="C87" i="2"/>
  <c r="C115" i="2" s="1"/>
  <c r="B87" i="2"/>
  <c r="O87" i="3"/>
  <c r="N87" i="3"/>
  <c r="M87" i="3"/>
  <c r="M115" i="3" s="1"/>
  <c r="S115" i="3" s="1"/>
  <c r="L87" i="3"/>
  <c r="K87" i="3"/>
  <c r="J87" i="3"/>
  <c r="I87" i="3"/>
  <c r="I115" i="3" s="1"/>
  <c r="H87" i="3"/>
  <c r="G87" i="3"/>
  <c r="G115" i="3" s="1"/>
  <c r="F87" i="3"/>
  <c r="F115" i="3" s="1"/>
  <c r="D87" i="3"/>
  <c r="D115" i="3" s="1"/>
  <c r="C87" i="3"/>
  <c r="B87" i="3"/>
  <c r="O87" i="4"/>
  <c r="N87" i="4"/>
  <c r="N115" i="4" s="1"/>
  <c r="M87" i="4"/>
  <c r="L87" i="4"/>
  <c r="L115" i="4" s="1"/>
  <c r="K87" i="4"/>
  <c r="K115" i="4" s="1"/>
  <c r="J87" i="4"/>
  <c r="J115" i="4" s="1"/>
  <c r="I87" i="4"/>
  <c r="H87" i="4"/>
  <c r="G87" i="4"/>
  <c r="F87" i="4"/>
  <c r="F115" i="4" s="1"/>
  <c r="D87" i="4"/>
  <c r="C87" i="4"/>
  <c r="C115" i="4" s="1"/>
  <c r="B87" i="4"/>
  <c r="B115" i="4" s="1"/>
  <c r="O87" i="5"/>
  <c r="O114" i="5" s="1"/>
  <c r="N87" i="5"/>
  <c r="M87" i="5"/>
  <c r="L87" i="5"/>
  <c r="K87" i="5"/>
  <c r="K115" i="5" s="1"/>
  <c r="J87" i="5"/>
  <c r="J115" i="5" s="1"/>
  <c r="I87" i="5"/>
  <c r="I115" i="5" s="1"/>
  <c r="H87" i="5"/>
  <c r="H115" i="5" s="1"/>
  <c r="G87" i="5"/>
  <c r="G115" i="5" s="1"/>
  <c r="F87" i="5"/>
  <c r="F115" i="5" s="1"/>
  <c r="D87" i="5"/>
  <c r="C87" i="5"/>
  <c r="B87" i="5"/>
  <c r="B115" i="5" s="1"/>
  <c r="O87" i="6"/>
  <c r="N87" i="6"/>
  <c r="N115" i="6" s="1"/>
  <c r="M87" i="6"/>
  <c r="M115" i="6" s="1"/>
  <c r="S115" i="6" s="1"/>
  <c r="L87" i="6"/>
  <c r="L115" i="6" s="1"/>
  <c r="R115" i="6" s="1"/>
  <c r="K87" i="6"/>
  <c r="J87" i="6"/>
  <c r="I87" i="6"/>
  <c r="I115" i="6" s="1"/>
  <c r="H87" i="6"/>
  <c r="H115" i="6" s="1"/>
  <c r="G87" i="6"/>
  <c r="F87" i="6"/>
  <c r="D87" i="6"/>
  <c r="D115" i="6" s="1"/>
  <c r="C87" i="6"/>
  <c r="C115" i="6" s="1"/>
  <c r="B87" i="6"/>
  <c r="O87" i="7"/>
  <c r="N87" i="7"/>
  <c r="M87" i="7"/>
  <c r="L87" i="7"/>
  <c r="L115" i="7" s="1"/>
  <c r="K87" i="7"/>
  <c r="K115" i="7" s="1"/>
  <c r="J87" i="7"/>
  <c r="J115" i="7" s="1"/>
  <c r="I87" i="7"/>
  <c r="I115" i="7" s="1"/>
  <c r="H87" i="7"/>
  <c r="G87" i="7"/>
  <c r="F87" i="7"/>
  <c r="D87" i="7"/>
  <c r="D115" i="7" s="1"/>
  <c r="C87" i="7"/>
  <c r="B87" i="7"/>
  <c r="B115" i="7" s="1"/>
  <c r="O87" i="8"/>
  <c r="N87" i="8"/>
  <c r="N115" i="8" s="1"/>
  <c r="M87" i="8"/>
  <c r="L87" i="8"/>
  <c r="K87" i="8"/>
  <c r="J87" i="8"/>
  <c r="J115" i="8" s="1"/>
  <c r="I87" i="8"/>
  <c r="H87" i="8"/>
  <c r="G87" i="8"/>
  <c r="G115" i="8" s="1"/>
  <c r="F87" i="8"/>
  <c r="F115" i="8" s="1"/>
  <c r="D87" i="8"/>
  <c r="C87" i="8"/>
  <c r="B87" i="8"/>
  <c r="O87" i="9"/>
  <c r="O115" i="9" s="1"/>
  <c r="N87" i="9"/>
  <c r="M87" i="9"/>
  <c r="M115" i="9" s="1"/>
  <c r="S115" i="9" s="1"/>
  <c r="L87" i="9"/>
  <c r="L115" i="9" s="1"/>
  <c r="K87" i="9"/>
  <c r="K115" i="9" s="1"/>
  <c r="J87" i="9"/>
  <c r="I87" i="9"/>
  <c r="H87" i="9"/>
  <c r="G87" i="9"/>
  <c r="G115" i="9" s="1"/>
  <c r="F87" i="9"/>
  <c r="D87" i="9"/>
  <c r="C87" i="9"/>
  <c r="C115" i="9" s="1"/>
  <c r="B87" i="9"/>
  <c r="B115" i="9" s="1"/>
  <c r="O87" i="10"/>
  <c r="N87" i="10"/>
  <c r="N115" i="10" s="1"/>
  <c r="M87" i="10"/>
  <c r="L87" i="10"/>
  <c r="L115" i="10" s="1"/>
  <c r="K87" i="10"/>
  <c r="J87" i="10"/>
  <c r="J115" i="10" s="1"/>
  <c r="I87" i="10"/>
  <c r="I115" i="10" s="1"/>
  <c r="H87" i="10"/>
  <c r="H115" i="10" s="1"/>
  <c r="G87" i="10"/>
  <c r="F87" i="10"/>
  <c r="F115" i="10" s="1"/>
  <c r="D87" i="10"/>
  <c r="C87" i="10"/>
  <c r="B87" i="10"/>
  <c r="O87" i="11"/>
  <c r="O115" i="11" s="1"/>
  <c r="N87" i="11"/>
  <c r="M87" i="11"/>
  <c r="M115" i="11" s="1"/>
  <c r="S115" i="11" s="1"/>
  <c r="L87" i="11"/>
  <c r="K87" i="11"/>
  <c r="J87" i="11"/>
  <c r="J115" i="11" s="1"/>
  <c r="I87" i="11"/>
  <c r="H87" i="11"/>
  <c r="G87" i="11"/>
  <c r="G115" i="11" s="1"/>
  <c r="F87" i="11"/>
  <c r="F115" i="11" s="1"/>
  <c r="D87" i="11"/>
  <c r="D115" i="11" s="1"/>
  <c r="C87" i="11"/>
  <c r="B87" i="11"/>
  <c r="B115" i="11" s="1"/>
  <c r="O87" i="12"/>
  <c r="N87" i="12"/>
  <c r="N114" i="12" s="1"/>
  <c r="M87" i="12"/>
  <c r="L87" i="12"/>
  <c r="K87" i="12"/>
  <c r="K115" i="12" s="1"/>
  <c r="J87" i="12"/>
  <c r="J115" i="12" s="1"/>
  <c r="I87" i="12"/>
  <c r="H87" i="12"/>
  <c r="G87" i="12"/>
  <c r="F87" i="12"/>
  <c r="F115" i="12" s="1"/>
  <c r="D87" i="12"/>
  <c r="C87" i="12"/>
  <c r="B87" i="12"/>
  <c r="B115" i="12" s="1"/>
  <c r="O87" i="1"/>
  <c r="N87" i="1"/>
  <c r="M87" i="1"/>
  <c r="L87" i="1"/>
  <c r="K87" i="1"/>
  <c r="K115" i="1" s="1"/>
  <c r="J87" i="1"/>
  <c r="J115" i="1" s="1"/>
  <c r="I87" i="1"/>
  <c r="H87" i="1"/>
  <c r="H115" i="1" s="1"/>
  <c r="G87" i="1"/>
  <c r="G115" i="1" s="1"/>
  <c r="F87" i="1"/>
  <c r="D87" i="1"/>
  <c r="C87" i="1"/>
  <c r="B87" i="1"/>
  <c r="B115" i="1" s="1"/>
  <c r="O115" i="2"/>
  <c r="K115" i="2"/>
  <c r="J115" i="2"/>
  <c r="I115" i="2"/>
  <c r="G115" i="2"/>
  <c r="B115" i="2"/>
  <c r="O114" i="2"/>
  <c r="U113" i="2"/>
  <c r="T113" i="2"/>
  <c r="S113" i="2"/>
  <c r="R113" i="2"/>
  <c r="S112" i="2"/>
  <c r="R112" i="2"/>
  <c r="E112" i="2"/>
  <c r="U112" i="2" s="1"/>
  <c r="S111" i="2"/>
  <c r="R111" i="2"/>
  <c r="E111" i="2"/>
  <c r="S110" i="2"/>
  <c r="R110" i="2"/>
  <c r="E110" i="2"/>
  <c r="U110" i="2" s="1"/>
  <c r="S109" i="2"/>
  <c r="R109" i="2"/>
  <c r="E109" i="2"/>
  <c r="U109" i="2" s="1"/>
  <c r="S108" i="2"/>
  <c r="R108" i="2"/>
  <c r="E108" i="2"/>
  <c r="U108" i="2" s="1"/>
  <c r="S107" i="2"/>
  <c r="R107" i="2"/>
  <c r="E107" i="2"/>
  <c r="S106" i="2"/>
  <c r="R106" i="2"/>
  <c r="E106" i="2"/>
  <c r="U106" i="2" s="1"/>
  <c r="U105" i="2"/>
  <c r="S105" i="2"/>
  <c r="R105" i="2"/>
  <c r="E105" i="2"/>
  <c r="T105" i="2" s="1"/>
  <c r="S104" i="2"/>
  <c r="R104" i="2"/>
  <c r="E104" i="2"/>
  <c r="U104" i="2" s="1"/>
  <c r="S103" i="2"/>
  <c r="R103" i="2"/>
  <c r="E103" i="2"/>
  <c r="U103" i="2" s="1"/>
  <c r="S102" i="2"/>
  <c r="R102" i="2"/>
  <c r="E102" i="2"/>
  <c r="U102" i="2" s="1"/>
  <c r="S101" i="2"/>
  <c r="R101" i="2"/>
  <c r="E101" i="2"/>
  <c r="U101" i="2" s="1"/>
  <c r="S100" i="2"/>
  <c r="R100" i="2"/>
  <c r="E100" i="2"/>
  <c r="U100" i="2" s="1"/>
  <c r="S99" i="2"/>
  <c r="R99" i="2"/>
  <c r="E99" i="2"/>
  <c r="S98" i="2"/>
  <c r="R98" i="2"/>
  <c r="E98" i="2"/>
  <c r="U98" i="2" s="1"/>
  <c r="M97" i="2"/>
  <c r="S97" i="2" s="1"/>
  <c r="L97" i="2"/>
  <c r="K97" i="2"/>
  <c r="K114" i="2" s="1"/>
  <c r="J97" i="2"/>
  <c r="J114" i="2" s="1"/>
  <c r="I97" i="2"/>
  <c r="H97" i="2"/>
  <c r="G97" i="2"/>
  <c r="G114" i="2" s="1"/>
  <c r="F97" i="2"/>
  <c r="D97" i="2"/>
  <c r="C97" i="2"/>
  <c r="B97" i="2"/>
  <c r="B114" i="2" s="1"/>
  <c r="O115" i="3"/>
  <c r="L115" i="3"/>
  <c r="K115" i="3"/>
  <c r="H115" i="3"/>
  <c r="C115" i="3"/>
  <c r="O114" i="3"/>
  <c r="U113" i="3"/>
  <c r="T113" i="3"/>
  <c r="S113" i="3"/>
  <c r="R113" i="3"/>
  <c r="S112" i="3"/>
  <c r="R112" i="3"/>
  <c r="E112" i="3"/>
  <c r="U112" i="3" s="1"/>
  <c r="U111" i="3"/>
  <c r="S111" i="3"/>
  <c r="R111" i="3"/>
  <c r="E111" i="3"/>
  <c r="T111" i="3" s="1"/>
  <c r="S110" i="3"/>
  <c r="R110" i="3"/>
  <c r="E110" i="3"/>
  <c r="U110" i="3" s="1"/>
  <c r="S109" i="3"/>
  <c r="R109" i="3"/>
  <c r="E109" i="3"/>
  <c r="U109" i="3" s="1"/>
  <c r="S108" i="3"/>
  <c r="R108" i="3"/>
  <c r="E108" i="3"/>
  <c r="U108" i="3" s="1"/>
  <c r="S107" i="3"/>
  <c r="R107" i="3"/>
  <c r="E107" i="3"/>
  <c r="U107" i="3" s="1"/>
  <c r="S106" i="3"/>
  <c r="R106" i="3"/>
  <c r="E106" i="3"/>
  <c r="U106" i="3" s="1"/>
  <c r="S105" i="3"/>
  <c r="R105" i="3"/>
  <c r="E105" i="3"/>
  <c r="U105" i="3" s="1"/>
  <c r="S104" i="3"/>
  <c r="R104" i="3"/>
  <c r="E104" i="3"/>
  <c r="U104" i="3" s="1"/>
  <c r="S103" i="3"/>
  <c r="R103" i="3"/>
  <c r="E103" i="3"/>
  <c r="U103" i="3" s="1"/>
  <c r="S102" i="3"/>
  <c r="R102" i="3"/>
  <c r="E102" i="3"/>
  <c r="S101" i="3"/>
  <c r="R101" i="3"/>
  <c r="E101" i="3"/>
  <c r="U101" i="3" s="1"/>
  <c r="S100" i="3"/>
  <c r="R100" i="3"/>
  <c r="E100" i="3"/>
  <c r="U100" i="3" s="1"/>
  <c r="S99" i="3"/>
  <c r="R99" i="3"/>
  <c r="E99" i="3"/>
  <c r="U99" i="3" s="1"/>
  <c r="S98" i="3"/>
  <c r="R98" i="3"/>
  <c r="E98" i="3"/>
  <c r="M97" i="3"/>
  <c r="S97" i="3" s="1"/>
  <c r="L97" i="3"/>
  <c r="R97" i="3" s="1"/>
  <c r="K97" i="3"/>
  <c r="K114" i="3" s="1"/>
  <c r="J97" i="3"/>
  <c r="I97" i="3"/>
  <c r="H97" i="3"/>
  <c r="H114" i="3" s="1"/>
  <c r="G97" i="3"/>
  <c r="F97" i="3"/>
  <c r="D97" i="3"/>
  <c r="C97" i="3"/>
  <c r="C114" i="3" s="1"/>
  <c r="B97" i="3"/>
  <c r="O115" i="4"/>
  <c r="M115" i="4"/>
  <c r="S115" i="4" s="1"/>
  <c r="I115" i="4"/>
  <c r="H115" i="4"/>
  <c r="G115" i="4"/>
  <c r="D115" i="4"/>
  <c r="O114" i="4"/>
  <c r="U113" i="4"/>
  <c r="T113" i="4"/>
  <c r="S113" i="4"/>
  <c r="R113" i="4"/>
  <c r="S112" i="4"/>
  <c r="R112" i="4"/>
  <c r="E112" i="4"/>
  <c r="U112" i="4" s="1"/>
  <c r="S111" i="4"/>
  <c r="R111" i="4"/>
  <c r="E111" i="4"/>
  <c r="U111" i="4" s="1"/>
  <c r="S110" i="4"/>
  <c r="R110" i="4"/>
  <c r="E110" i="4"/>
  <c r="U110" i="4" s="1"/>
  <c r="S109" i="4"/>
  <c r="R109" i="4"/>
  <c r="E109" i="4"/>
  <c r="U109" i="4" s="1"/>
  <c r="S108" i="4"/>
  <c r="R108" i="4"/>
  <c r="E108" i="4"/>
  <c r="U108" i="4" s="1"/>
  <c r="S107" i="4"/>
  <c r="R107" i="4"/>
  <c r="E107" i="4"/>
  <c r="U107" i="4" s="1"/>
  <c r="S106" i="4"/>
  <c r="R106" i="4"/>
  <c r="E106" i="4"/>
  <c r="U106" i="4" s="1"/>
  <c r="S105" i="4"/>
  <c r="R105" i="4"/>
  <c r="E105" i="4"/>
  <c r="S104" i="4"/>
  <c r="R104" i="4"/>
  <c r="E104" i="4"/>
  <c r="U104" i="4" s="1"/>
  <c r="S103" i="4"/>
  <c r="R103" i="4"/>
  <c r="E103" i="4"/>
  <c r="S102" i="4"/>
  <c r="R102" i="4"/>
  <c r="E102" i="4"/>
  <c r="U102" i="4" s="1"/>
  <c r="S101" i="4"/>
  <c r="R101" i="4"/>
  <c r="E101" i="4"/>
  <c r="U101" i="4" s="1"/>
  <c r="S100" i="4"/>
  <c r="R100" i="4"/>
  <c r="E100" i="4"/>
  <c r="S99" i="4"/>
  <c r="R99" i="4"/>
  <c r="E99" i="4"/>
  <c r="U98" i="4"/>
  <c r="S98" i="4"/>
  <c r="R98" i="4"/>
  <c r="E98" i="4"/>
  <c r="T98" i="4" s="1"/>
  <c r="M97" i="4"/>
  <c r="M114" i="4" s="1"/>
  <c r="S114" i="4" s="1"/>
  <c r="L97" i="4"/>
  <c r="R97" i="4" s="1"/>
  <c r="K97" i="4"/>
  <c r="J97" i="4"/>
  <c r="I97" i="4"/>
  <c r="I114" i="4" s="1"/>
  <c r="H97" i="4"/>
  <c r="H114" i="4" s="1"/>
  <c r="G97" i="4"/>
  <c r="G114" i="4" s="1"/>
  <c r="F97" i="4"/>
  <c r="D97" i="4"/>
  <c r="D114" i="4" s="1"/>
  <c r="C97" i="4"/>
  <c r="B97" i="4"/>
  <c r="M115" i="5"/>
  <c r="S115" i="5" s="1"/>
  <c r="L115" i="5"/>
  <c r="D115" i="5"/>
  <c r="C115" i="5"/>
  <c r="U113" i="5"/>
  <c r="T113" i="5"/>
  <c r="S113" i="5"/>
  <c r="R113" i="5"/>
  <c r="S112" i="5"/>
  <c r="R112" i="5"/>
  <c r="E112" i="5"/>
  <c r="U112" i="5" s="1"/>
  <c r="S111" i="5"/>
  <c r="R111" i="5"/>
  <c r="E111" i="5"/>
  <c r="S110" i="5"/>
  <c r="R110" i="5"/>
  <c r="E110" i="5"/>
  <c r="U110" i="5" s="1"/>
  <c r="S109" i="5"/>
  <c r="R109" i="5"/>
  <c r="E109" i="5"/>
  <c r="T109" i="5" s="1"/>
  <c r="T108" i="5"/>
  <c r="S108" i="5"/>
  <c r="R108" i="5"/>
  <c r="E108" i="5"/>
  <c r="U108" i="5" s="1"/>
  <c r="S107" i="5"/>
  <c r="R107" i="5"/>
  <c r="E107" i="5"/>
  <c r="U107" i="5" s="1"/>
  <c r="T106" i="5"/>
  <c r="S106" i="5"/>
  <c r="R106" i="5"/>
  <c r="E106" i="5"/>
  <c r="U106" i="5" s="1"/>
  <c r="S105" i="5"/>
  <c r="R105" i="5"/>
  <c r="E105" i="5"/>
  <c r="U105" i="5" s="1"/>
  <c r="S104" i="5"/>
  <c r="R104" i="5"/>
  <c r="E104" i="5"/>
  <c r="U104" i="5" s="1"/>
  <c r="S103" i="5"/>
  <c r="R103" i="5"/>
  <c r="E103" i="5"/>
  <c r="U103" i="5" s="1"/>
  <c r="S102" i="5"/>
  <c r="R102" i="5"/>
  <c r="E102" i="5"/>
  <c r="U102" i="5" s="1"/>
  <c r="S101" i="5"/>
  <c r="R101" i="5"/>
  <c r="E101" i="5"/>
  <c r="U101" i="5" s="1"/>
  <c r="S100" i="5"/>
  <c r="R100" i="5"/>
  <c r="E100" i="5"/>
  <c r="S99" i="5"/>
  <c r="R99" i="5"/>
  <c r="E99" i="5"/>
  <c r="S98" i="5"/>
  <c r="R98" i="5"/>
  <c r="E98" i="5"/>
  <c r="M97" i="5"/>
  <c r="M114" i="5" s="1"/>
  <c r="S114" i="5" s="1"/>
  <c r="L97" i="5"/>
  <c r="L114" i="5" s="1"/>
  <c r="K97" i="5"/>
  <c r="J97" i="5"/>
  <c r="J114" i="5" s="1"/>
  <c r="I97" i="5"/>
  <c r="I114" i="5" s="1"/>
  <c r="H97" i="5"/>
  <c r="H114" i="5" s="1"/>
  <c r="G97" i="5"/>
  <c r="F97" i="5"/>
  <c r="D97" i="5"/>
  <c r="D114" i="5" s="1"/>
  <c r="C97" i="5"/>
  <c r="C114" i="5" s="1"/>
  <c r="B97" i="5"/>
  <c r="O115" i="6"/>
  <c r="K115" i="6"/>
  <c r="J115" i="6"/>
  <c r="G115" i="6"/>
  <c r="B115" i="6"/>
  <c r="O114" i="6"/>
  <c r="U113" i="6"/>
  <c r="T113" i="6"/>
  <c r="S113" i="6"/>
  <c r="R113" i="6"/>
  <c r="S112" i="6"/>
  <c r="R112" i="6"/>
  <c r="E112" i="6"/>
  <c r="U112" i="6" s="1"/>
  <c r="S111" i="6"/>
  <c r="R111" i="6"/>
  <c r="E111" i="6"/>
  <c r="U111" i="6" s="1"/>
  <c r="S110" i="6"/>
  <c r="R110" i="6"/>
  <c r="E110" i="6"/>
  <c r="U110" i="6" s="1"/>
  <c r="S109" i="6"/>
  <c r="R109" i="6"/>
  <c r="E109" i="6"/>
  <c r="U109" i="6" s="1"/>
  <c r="T108" i="6"/>
  <c r="S108" i="6"/>
  <c r="R108" i="6"/>
  <c r="E108" i="6"/>
  <c r="U108" i="6" s="1"/>
  <c r="S107" i="6"/>
  <c r="R107" i="6"/>
  <c r="E107" i="6"/>
  <c r="U107" i="6" s="1"/>
  <c r="T106" i="6"/>
  <c r="S106" i="6"/>
  <c r="R106" i="6"/>
  <c r="E106" i="6"/>
  <c r="U106" i="6" s="1"/>
  <c r="S105" i="6"/>
  <c r="R105" i="6"/>
  <c r="E105" i="6"/>
  <c r="U105" i="6" s="1"/>
  <c r="S104" i="6"/>
  <c r="R104" i="6"/>
  <c r="E104" i="6"/>
  <c r="U104" i="6" s="1"/>
  <c r="S103" i="6"/>
  <c r="R103" i="6"/>
  <c r="E103" i="6"/>
  <c r="S102" i="6"/>
  <c r="R102" i="6"/>
  <c r="E102" i="6"/>
  <c r="U102" i="6" s="1"/>
  <c r="S101" i="6"/>
  <c r="R101" i="6"/>
  <c r="E101" i="6"/>
  <c r="S100" i="6"/>
  <c r="R100" i="6"/>
  <c r="E100" i="6"/>
  <c r="U100" i="6" s="1"/>
  <c r="S99" i="6"/>
  <c r="R99" i="6"/>
  <c r="E99" i="6"/>
  <c r="U99" i="6" s="1"/>
  <c r="S98" i="6"/>
  <c r="R98" i="6"/>
  <c r="E98" i="6"/>
  <c r="U98" i="6" s="1"/>
  <c r="M97" i="6"/>
  <c r="L97" i="6"/>
  <c r="K97" i="6"/>
  <c r="K114" i="6" s="1"/>
  <c r="J97" i="6"/>
  <c r="J114" i="6" s="1"/>
  <c r="I97" i="6"/>
  <c r="I114" i="6" s="1"/>
  <c r="H97" i="6"/>
  <c r="H114" i="6" s="1"/>
  <c r="G97" i="6"/>
  <c r="G114" i="6" s="1"/>
  <c r="F97" i="6"/>
  <c r="D97" i="6"/>
  <c r="C97" i="6"/>
  <c r="B97" i="6"/>
  <c r="B114" i="6" s="1"/>
  <c r="O115" i="7"/>
  <c r="N115" i="7"/>
  <c r="M115" i="7"/>
  <c r="S115" i="7" s="1"/>
  <c r="H115" i="7"/>
  <c r="G115" i="7"/>
  <c r="F115" i="7"/>
  <c r="C115" i="7"/>
  <c r="O114" i="7"/>
  <c r="N114" i="7"/>
  <c r="U113" i="7"/>
  <c r="T113" i="7"/>
  <c r="S113" i="7"/>
  <c r="R113" i="7"/>
  <c r="T112" i="7"/>
  <c r="S112" i="7"/>
  <c r="R112" i="7"/>
  <c r="E112" i="7"/>
  <c r="U112" i="7" s="1"/>
  <c r="S111" i="7"/>
  <c r="R111" i="7"/>
  <c r="E111" i="7"/>
  <c r="U111" i="7" s="1"/>
  <c r="S110" i="7"/>
  <c r="R110" i="7"/>
  <c r="E110" i="7"/>
  <c r="U110" i="7" s="1"/>
  <c r="S109" i="7"/>
  <c r="R109" i="7"/>
  <c r="E109" i="7"/>
  <c r="U109" i="7" s="1"/>
  <c r="S108" i="7"/>
  <c r="R108" i="7"/>
  <c r="E108" i="7"/>
  <c r="U108" i="7" s="1"/>
  <c r="T107" i="7"/>
  <c r="S107" i="7"/>
  <c r="R107" i="7"/>
  <c r="E107" i="7"/>
  <c r="U107" i="7" s="1"/>
  <c r="S106" i="7"/>
  <c r="R106" i="7"/>
  <c r="E106" i="7"/>
  <c r="S105" i="7"/>
  <c r="R105" i="7"/>
  <c r="E105" i="7"/>
  <c r="U105" i="7" s="1"/>
  <c r="S104" i="7"/>
  <c r="R104" i="7"/>
  <c r="E104" i="7"/>
  <c r="S103" i="7"/>
  <c r="R103" i="7"/>
  <c r="E103" i="7"/>
  <c r="U103" i="7" s="1"/>
  <c r="S102" i="7"/>
  <c r="R102" i="7"/>
  <c r="E102" i="7"/>
  <c r="U102" i="7" s="1"/>
  <c r="S101" i="7"/>
  <c r="R101" i="7"/>
  <c r="E101" i="7"/>
  <c r="T101" i="7" s="1"/>
  <c r="S100" i="7"/>
  <c r="R100" i="7"/>
  <c r="E100" i="7"/>
  <c r="U100" i="7" s="1"/>
  <c r="S99" i="7"/>
  <c r="R99" i="7"/>
  <c r="E99" i="7"/>
  <c r="T99" i="7" s="1"/>
  <c r="S98" i="7"/>
  <c r="R98" i="7"/>
  <c r="E98" i="7"/>
  <c r="M97" i="7"/>
  <c r="L97" i="7"/>
  <c r="L114" i="7" s="1"/>
  <c r="K97" i="7"/>
  <c r="J97" i="7"/>
  <c r="I97" i="7"/>
  <c r="H97" i="7"/>
  <c r="H114" i="7" s="1"/>
  <c r="G97" i="7"/>
  <c r="G114" i="7" s="1"/>
  <c r="F97" i="7"/>
  <c r="F114" i="7" s="1"/>
  <c r="D97" i="7"/>
  <c r="C97" i="7"/>
  <c r="C114" i="7" s="1"/>
  <c r="B97" i="7"/>
  <c r="M115" i="8"/>
  <c r="S115" i="8" s="1"/>
  <c r="L115" i="8"/>
  <c r="R115" i="8" s="1"/>
  <c r="K115" i="8"/>
  <c r="I115" i="8"/>
  <c r="H115" i="8"/>
  <c r="D115" i="8"/>
  <c r="C115" i="8"/>
  <c r="B115" i="8"/>
  <c r="U113" i="8"/>
  <c r="T113" i="8"/>
  <c r="S113" i="8"/>
  <c r="R113" i="8"/>
  <c r="S112" i="8"/>
  <c r="R112" i="8"/>
  <c r="E112" i="8"/>
  <c r="T112" i="8" s="1"/>
  <c r="S111" i="8"/>
  <c r="R111" i="8"/>
  <c r="E111" i="8"/>
  <c r="U111" i="8" s="1"/>
  <c r="S110" i="8"/>
  <c r="R110" i="8"/>
  <c r="E110" i="8"/>
  <c r="T110" i="8" s="1"/>
  <c r="S109" i="8"/>
  <c r="R109" i="8"/>
  <c r="E109" i="8"/>
  <c r="U109" i="8" s="1"/>
  <c r="S108" i="8"/>
  <c r="R108" i="8"/>
  <c r="E108" i="8"/>
  <c r="U108" i="8" s="1"/>
  <c r="S107" i="8"/>
  <c r="R107" i="8"/>
  <c r="E107" i="8"/>
  <c r="U107" i="8" s="1"/>
  <c r="S106" i="8"/>
  <c r="R106" i="8"/>
  <c r="E106" i="8"/>
  <c r="U106" i="8" s="1"/>
  <c r="S105" i="8"/>
  <c r="R105" i="8"/>
  <c r="E105" i="8"/>
  <c r="U105" i="8" s="1"/>
  <c r="S104" i="8"/>
  <c r="R104" i="8"/>
  <c r="E104" i="8"/>
  <c r="U104" i="8" s="1"/>
  <c r="S103" i="8"/>
  <c r="R103" i="8"/>
  <c r="E103" i="8"/>
  <c r="U103" i="8" s="1"/>
  <c r="S102" i="8"/>
  <c r="R102" i="8"/>
  <c r="E102" i="8"/>
  <c r="U102" i="8" s="1"/>
  <c r="U101" i="8"/>
  <c r="S101" i="8"/>
  <c r="R101" i="8"/>
  <c r="E101" i="8"/>
  <c r="T101" i="8" s="1"/>
  <c r="S100" i="8"/>
  <c r="R100" i="8"/>
  <c r="E100" i="8"/>
  <c r="U100" i="8" s="1"/>
  <c r="S99" i="8"/>
  <c r="R99" i="8"/>
  <c r="E99" i="8"/>
  <c r="S98" i="8"/>
  <c r="R98" i="8"/>
  <c r="E98" i="8"/>
  <c r="U98" i="8" s="1"/>
  <c r="M97" i="8"/>
  <c r="S97" i="8" s="1"/>
  <c r="L97" i="8"/>
  <c r="K97" i="8"/>
  <c r="K114" i="8" s="1"/>
  <c r="J97" i="8"/>
  <c r="I97" i="8"/>
  <c r="I114" i="8" s="1"/>
  <c r="H97" i="8"/>
  <c r="G97" i="8"/>
  <c r="F97" i="8"/>
  <c r="D97" i="8"/>
  <c r="D114" i="8" s="1"/>
  <c r="C97" i="8"/>
  <c r="C114" i="8" s="1"/>
  <c r="B97" i="8"/>
  <c r="B114" i="8" s="1"/>
  <c r="N115" i="9"/>
  <c r="J115" i="9"/>
  <c r="I115" i="9"/>
  <c r="H115" i="9"/>
  <c r="F115" i="9"/>
  <c r="D115" i="9"/>
  <c r="O114" i="9"/>
  <c r="N114" i="9"/>
  <c r="U113" i="9"/>
  <c r="T113" i="9"/>
  <c r="S113" i="9"/>
  <c r="R113" i="9"/>
  <c r="S112" i="9"/>
  <c r="R112" i="9"/>
  <c r="E112" i="9"/>
  <c r="T112" i="9" s="1"/>
  <c r="S111" i="9"/>
  <c r="R111" i="9"/>
  <c r="E111" i="9"/>
  <c r="U111" i="9" s="1"/>
  <c r="S110" i="9"/>
  <c r="R110" i="9"/>
  <c r="E110" i="9"/>
  <c r="T110" i="9" s="1"/>
  <c r="S109" i="9"/>
  <c r="R109" i="9"/>
  <c r="E109" i="9"/>
  <c r="U109" i="9" s="1"/>
  <c r="S108" i="9"/>
  <c r="R108" i="9"/>
  <c r="E108" i="9"/>
  <c r="U108" i="9" s="1"/>
  <c r="S107" i="9"/>
  <c r="R107" i="9"/>
  <c r="E107" i="9"/>
  <c r="T107" i="9" s="1"/>
  <c r="S106" i="9"/>
  <c r="R106" i="9"/>
  <c r="E106" i="9"/>
  <c r="U106" i="9" s="1"/>
  <c r="S105" i="9"/>
  <c r="R105" i="9"/>
  <c r="E105" i="9"/>
  <c r="S104" i="9"/>
  <c r="R104" i="9"/>
  <c r="E104" i="9"/>
  <c r="U104" i="9" s="1"/>
  <c r="S103" i="9"/>
  <c r="R103" i="9"/>
  <c r="E103" i="9"/>
  <c r="U103" i="9" s="1"/>
  <c r="S102" i="9"/>
  <c r="R102" i="9"/>
  <c r="E102" i="9"/>
  <c r="U102" i="9" s="1"/>
  <c r="S101" i="9"/>
  <c r="R101" i="9"/>
  <c r="E101" i="9"/>
  <c r="U101" i="9" s="1"/>
  <c r="S100" i="9"/>
  <c r="R100" i="9"/>
  <c r="E100" i="9"/>
  <c r="U100" i="9" s="1"/>
  <c r="U99" i="9"/>
  <c r="S99" i="9"/>
  <c r="R99" i="9"/>
  <c r="E99" i="9"/>
  <c r="T99" i="9" s="1"/>
  <c r="S98" i="9"/>
  <c r="R98" i="9"/>
  <c r="E98" i="9"/>
  <c r="U98" i="9" s="1"/>
  <c r="M97" i="9"/>
  <c r="L97" i="9"/>
  <c r="R97" i="9" s="1"/>
  <c r="K97" i="9"/>
  <c r="J97" i="9"/>
  <c r="I97" i="9"/>
  <c r="I114" i="9" s="1"/>
  <c r="H97" i="9"/>
  <c r="H114" i="9" s="1"/>
  <c r="G97" i="9"/>
  <c r="F97" i="9"/>
  <c r="F114" i="9" s="1"/>
  <c r="D97" i="9"/>
  <c r="C97" i="9"/>
  <c r="B97" i="9"/>
  <c r="O115" i="10"/>
  <c r="M115" i="10"/>
  <c r="S115" i="10" s="1"/>
  <c r="K115" i="10"/>
  <c r="G115" i="10"/>
  <c r="C115" i="10"/>
  <c r="B115" i="10"/>
  <c r="O114" i="10"/>
  <c r="U113" i="10"/>
  <c r="T113" i="10"/>
  <c r="S113" i="10"/>
  <c r="R113" i="10"/>
  <c r="S112" i="10"/>
  <c r="R112" i="10"/>
  <c r="E112" i="10"/>
  <c r="S111" i="10"/>
  <c r="R111" i="10"/>
  <c r="E111" i="10"/>
  <c r="U111" i="10" s="1"/>
  <c r="S110" i="10"/>
  <c r="R110" i="10"/>
  <c r="E110" i="10"/>
  <c r="U110" i="10" s="1"/>
  <c r="S109" i="10"/>
  <c r="R109" i="10"/>
  <c r="E109" i="10"/>
  <c r="U109" i="10" s="1"/>
  <c r="S108" i="10"/>
  <c r="R108" i="10"/>
  <c r="E108" i="10"/>
  <c r="U108" i="10" s="1"/>
  <c r="S107" i="10"/>
  <c r="R107" i="10"/>
  <c r="E107" i="10"/>
  <c r="S106" i="10"/>
  <c r="R106" i="10"/>
  <c r="E106" i="10"/>
  <c r="U106" i="10" s="1"/>
  <c r="U105" i="10"/>
  <c r="S105" i="10"/>
  <c r="R105" i="10"/>
  <c r="E105" i="10"/>
  <c r="T105" i="10" s="1"/>
  <c r="S104" i="10"/>
  <c r="R104" i="10"/>
  <c r="E104" i="10"/>
  <c r="S103" i="10"/>
  <c r="R103" i="10"/>
  <c r="E103" i="10"/>
  <c r="U103" i="10" s="1"/>
  <c r="S102" i="10"/>
  <c r="R102" i="10"/>
  <c r="E102" i="10"/>
  <c r="S101" i="10"/>
  <c r="R101" i="10"/>
  <c r="E101" i="10"/>
  <c r="U101" i="10" s="1"/>
  <c r="S100" i="10"/>
  <c r="R100" i="10"/>
  <c r="E100" i="10"/>
  <c r="S99" i="10"/>
  <c r="R99" i="10"/>
  <c r="E99" i="10"/>
  <c r="U99" i="10" s="1"/>
  <c r="S98" i="10"/>
  <c r="R98" i="10"/>
  <c r="E98" i="10"/>
  <c r="U98" i="10" s="1"/>
  <c r="M97" i="10"/>
  <c r="L97" i="10"/>
  <c r="L114" i="10" s="1"/>
  <c r="K97" i="10"/>
  <c r="K114" i="10" s="1"/>
  <c r="J97" i="10"/>
  <c r="I97" i="10"/>
  <c r="H97" i="10"/>
  <c r="G97" i="10"/>
  <c r="G114" i="10" s="1"/>
  <c r="F97" i="10"/>
  <c r="D97" i="10"/>
  <c r="C97" i="10"/>
  <c r="C114" i="10" s="1"/>
  <c r="B97" i="10"/>
  <c r="B114" i="10" s="1"/>
  <c r="L115" i="11"/>
  <c r="R115" i="11" s="1"/>
  <c r="K115" i="11"/>
  <c r="I115" i="11"/>
  <c r="H115" i="11"/>
  <c r="C115" i="11"/>
  <c r="O114" i="11"/>
  <c r="U113" i="11"/>
  <c r="T113" i="11"/>
  <c r="S113" i="11"/>
  <c r="R113" i="11"/>
  <c r="S112" i="11"/>
  <c r="R112" i="11"/>
  <c r="E112" i="11"/>
  <c r="S111" i="11"/>
  <c r="R111" i="11"/>
  <c r="E111" i="11"/>
  <c r="S110" i="11"/>
  <c r="R110" i="11"/>
  <c r="E110" i="11"/>
  <c r="U110" i="11" s="1"/>
  <c r="S109" i="11"/>
  <c r="R109" i="11"/>
  <c r="E109" i="11"/>
  <c r="U109" i="11" s="1"/>
  <c r="S108" i="11"/>
  <c r="R108" i="11"/>
  <c r="E108" i="11"/>
  <c r="U108" i="11" s="1"/>
  <c r="S107" i="11"/>
  <c r="R107" i="11"/>
  <c r="E107" i="11"/>
  <c r="U107" i="11" s="1"/>
  <c r="S106" i="11"/>
  <c r="R106" i="11"/>
  <c r="E106" i="11"/>
  <c r="U106" i="11" s="1"/>
  <c r="S105" i="11"/>
  <c r="R105" i="11"/>
  <c r="E105" i="11"/>
  <c r="U105" i="11" s="1"/>
  <c r="S104" i="11"/>
  <c r="R104" i="11"/>
  <c r="E104" i="11"/>
  <c r="S103" i="11"/>
  <c r="R103" i="11"/>
  <c r="E103" i="11"/>
  <c r="U103" i="11" s="1"/>
  <c r="S102" i="11"/>
  <c r="R102" i="11"/>
  <c r="E102" i="11"/>
  <c r="U102" i="11" s="1"/>
  <c r="S101" i="11"/>
  <c r="R101" i="11"/>
  <c r="E101" i="11"/>
  <c r="U101" i="11" s="1"/>
  <c r="S100" i="11"/>
  <c r="R100" i="11"/>
  <c r="E100" i="11"/>
  <c r="U100" i="11" s="1"/>
  <c r="T99" i="11"/>
  <c r="S99" i="11"/>
  <c r="R99" i="11"/>
  <c r="E99" i="11"/>
  <c r="U99" i="11" s="1"/>
  <c r="S98" i="11"/>
  <c r="R98" i="11"/>
  <c r="E98" i="11"/>
  <c r="U98" i="11" s="1"/>
  <c r="R97" i="11"/>
  <c r="M97" i="11"/>
  <c r="S97" i="11" s="1"/>
  <c r="L97" i="11"/>
  <c r="L114" i="11" s="1"/>
  <c r="R114" i="11" s="1"/>
  <c r="K97" i="11"/>
  <c r="K114" i="11" s="1"/>
  <c r="J97" i="11"/>
  <c r="J114" i="11" s="1"/>
  <c r="I97" i="11"/>
  <c r="H97" i="11"/>
  <c r="H114" i="11" s="1"/>
  <c r="G97" i="11"/>
  <c r="G114" i="11" s="1"/>
  <c r="F97" i="11"/>
  <c r="D97" i="11"/>
  <c r="C97" i="11"/>
  <c r="C114" i="11" s="1"/>
  <c r="B97" i="11"/>
  <c r="O115" i="12"/>
  <c r="M115" i="12"/>
  <c r="S115" i="12" s="1"/>
  <c r="L115" i="12"/>
  <c r="I115" i="12"/>
  <c r="H115" i="12"/>
  <c r="G115" i="12"/>
  <c r="D115" i="12"/>
  <c r="C115" i="12"/>
  <c r="O114" i="12"/>
  <c r="U113" i="12"/>
  <c r="T113" i="12"/>
  <c r="S113" i="12"/>
  <c r="R113" i="12"/>
  <c r="S112" i="12"/>
  <c r="R112" i="12"/>
  <c r="E112" i="12"/>
  <c r="U112" i="12" s="1"/>
  <c r="S111" i="12"/>
  <c r="R111" i="12"/>
  <c r="E111" i="12"/>
  <c r="S110" i="12"/>
  <c r="R110" i="12"/>
  <c r="E110" i="12"/>
  <c r="S109" i="12"/>
  <c r="R109" i="12"/>
  <c r="E109" i="12"/>
  <c r="S108" i="12"/>
  <c r="R108" i="12"/>
  <c r="E108" i="12"/>
  <c r="U108" i="12" s="1"/>
  <c r="S107" i="12"/>
  <c r="R107" i="12"/>
  <c r="E107" i="12"/>
  <c r="S106" i="12"/>
  <c r="R106" i="12"/>
  <c r="E106" i="12"/>
  <c r="U106" i="12" s="1"/>
  <c r="S105" i="12"/>
  <c r="R105" i="12"/>
  <c r="E105" i="12"/>
  <c r="S104" i="12"/>
  <c r="R104" i="12"/>
  <c r="E104" i="12"/>
  <c r="U104" i="12" s="1"/>
  <c r="S103" i="12"/>
  <c r="R103" i="12"/>
  <c r="E103" i="12"/>
  <c r="T103" i="12" s="1"/>
  <c r="S102" i="12"/>
  <c r="R102" i="12"/>
  <c r="E102" i="12"/>
  <c r="U102" i="12" s="1"/>
  <c r="S101" i="12"/>
  <c r="R101" i="12"/>
  <c r="E101" i="12"/>
  <c r="U101" i="12" s="1"/>
  <c r="S100" i="12"/>
  <c r="R100" i="12"/>
  <c r="E100" i="12"/>
  <c r="S99" i="12"/>
  <c r="R99" i="12"/>
  <c r="E99" i="12"/>
  <c r="S98" i="12"/>
  <c r="R98" i="12"/>
  <c r="E98" i="12"/>
  <c r="U98" i="12" s="1"/>
  <c r="M97" i="12"/>
  <c r="S97" i="12" s="1"/>
  <c r="L97" i="12"/>
  <c r="R97" i="12" s="1"/>
  <c r="K97" i="12"/>
  <c r="J97" i="12"/>
  <c r="I97" i="12"/>
  <c r="I114" i="12" s="1"/>
  <c r="H97" i="12"/>
  <c r="H114" i="12" s="1"/>
  <c r="G97" i="12"/>
  <c r="G114" i="12" s="1"/>
  <c r="F97" i="12"/>
  <c r="D97" i="12"/>
  <c r="D114" i="12" s="1"/>
  <c r="C97" i="12"/>
  <c r="C114" i="12" s="1"/>
  <c r="B97" i="12"/>
  <c r="N115" i="1"/>
  <c r="M115" i="1"/>
  <c r="S115" i="1" s="1"/>
  <c r="L115" i="1"/>
  <c r="I115" i="1"/>
  <c r="F115" i="1"/>
  <c r="D115" i="1"/>
  <c r="C115" i="1"/>
  <c r="N114" i="1"/>
  <c r="U113" i="1"/>
  <c r="T113" i="1"/>
  <c r="S113" i="1"/>
  <c r="R113" i="1"/>
  <c r="S112" i="1"/>
  <c r="R112" i="1"/>
  <c r="E112" i="1"/>
  <c r="U112" i="1" s="1"/>
  <c r="S111" i="1"/>
  <c r="R111" i="1"/>
  <c r="E111" i="1"/>
  <c r="S110" i="1"/>
  <c r="R110" i="1"/>
  <c r="E110" i="1"/>
  <c r="S109" i="1"/>
  <c r="R109" i="1"/>
  <c r="E109" i="1"/>
  <c r="S108" i="1"/>
  <c r="R108" i="1"/>
  <c r="E108" i="1"/>
  <c r="U108" i="1" s="1"/>
  <c r="S107" i="1"/>
  <c r="R107" i="1"/>
  <c r="E107" i="1"/>
  <c r="U107" i="1" s="1"/>
  <c r="S106" i="1"/>
  <c r="R106" i="1"/>
  <c r="E106" i="1"/>
  <c r="U106" i="1" s="1"/>
  <c r="S105" i="1"/>
  <c r="R105" i="1"/>
  <c r="E105" i="1"/>
  <c r="U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S101" i="1"/>
  <c r="R101" i="1"/>
  <c r="E101" i="1"/>
  <c r="U101" i="1" s="1"/>
  <c r="S100" i="1"/>
  <c r="R100" i="1"/>
  <c r="E100" i="1"/>
  <c r="U100" i="1" s="1"/>
  <c r="S99" i="1"/>
  <c r="R99" i="1"/>
  <c r="E99" i="1"/>
  <c r="S98" i="1"/>
  <c r="R98" i="1"/>
  <c r="E98" i="1"/>
  <c r="U98" i="1" s="1"/>
  <c r="R97" i="1"/>
  <c r="M97" i="1"/>
  <c r="L97" i="1"/>
  <c r="L114" i="1" s="1"/>
  <c r="K97" i="1"/>
  <c r="J97" i="1"/>
  <c r="J114" i="1" s="1"/>
  <c r="I97" i="1"/>
  <c r="I114" i="1" s="1"/>
  <c r="H97" i="1"/>
  <c r="G97" i="1"/>
  <c r="F97" i="1"/>
  <c r="F114" i="1" s="1"/>
  <c r="D97" i="1"/>
  <c r="D114" i="1" s="1"/>
  <c r="C97" i="1"/>
  <c r="C114" i="1" s="1"/>
  <c r="B97" i="1"/>
  <c r="E86" i="2"/>
  <c r="E85" i="2"/>
  <c r="E84" i="2"/>
  <c r="E83" i="2"/>
  <c r="M82" i="2"/>
  <c r="L82" i="2"/>
  <c r="K82" i="2"/>
  <c r="J82" i="2"/>
  <c r="I82" i="2"/>
  <c r="H82" i="2"/>
  <c r="G82" i="2"/>
  <c r="F82" i="2"/>
  <c r="E82" i="2"/>
  <c r="D82" i="2"/>
  <c r="C82" i="2"/>
  <c r="B82" i="2"/>
  <c r="A79" i="2"/>
  <c r="E86" i="3"/>
  <c r="E85" i="3"/>
  <c r="E84" i="3"/>
  <c r="E83" i="3"/>
  <c r="E82" i="3" s="1"/>
  <c r="M82" i="3"/>
  <c r="L82" i="3"/>
  <c r="K82" i="3"/>
  <c r="J82" i="3"/>
  <c r="I82" i="3"/>
  <c r="H82" i="3"/>
  <c r="G82" i="3"/>
  <c r="F82" i="3"/>
  <c r="D82" i="3"/>
  <c r="C82" i="3"/>
  <c r="B82" i="3"/>
  <c r="A79" i="3"/>
  <c r="E86" i="4"/>
  <c r="E85" i="4"/>
  <c r="E84" i="4"/>
  <c r="E83" i="4"/>
  <c r="M82" i="4"/>
  <c r="L82" i="4"/>
  <c r="K82" i="4"/>
  <c r="J82" i="4"/>
  <c r="I82" i="4"/>
  <c r="H82" i="4"/>
  <c r="G82" i="4"/>
  <c r="F82" i="4"/>
  <c r="D82" i="4"/>
  <c r="C82" i="4"/>
  <c r="B82" i="4"/>
  <c r="A79" i="4"/>
  <c r="E86" i="5"/>
  <c r="E85" i="5"/>
  <c r="E84" i="5"/>
  <c r="E83" i="5"/>
  <c r="E82" i="5" s="1"/>
  <c r="M82" i="5"/>
  <c r="L82" i="5"/>
  <c r="K82" i="5"/>
  <c r="J82" i="5"/>
  <c r="I82" i="5"/>
  <c r="H82" i="5"/>
  <c r="G82" i="5"/>
  <c r="F82" i="5"/>
  <c r="D82" i="5"/>
  <c r="C82" i="5"/>
  <c r="B82" i="5"/>
  <c r="A79" i="5"/>
  <c r="E86" i="6"/>
  <c r="E85" i="6"/>
  <c r="E84" i="6"/>
  <c r="E83" i="6"/>
  <c r="M82" i="6"/>
  <c r="L82" i="6"/>
  <c r="K82" i="6"/>
  <c r="J82" i="6"/>
  <c r="I82" i="6"/>
  <c r="H82" i="6"/>
  <c r="G82" i="6"/>
  <c r="F82" i="6"/>
  <c r="D82" i="6"/>
  <c r="C82" i="6"/>
  <c r="B82" i="6"/>
  <c r="A79" i="6"/>
  <c r="E86" i="7"/>
  <c r="E85" i="7"/>
  <c r="E84" i="7"/>
  <c r="E83" i="7"/>
  <c r="M82" i="7"/>
  <c r="L82" i="7"/>
  <c r="K82" i="7"/>
  <c r="J82" i="7"/>
  <c r="I82" i="7"/>
  <c r="H82" i="7"/>
  <c r="G82" i="7"/>
  <c r="F82" i="7"/>
  <c r="D82" i="7"/>
  <c r="C82" i="7"/>
  <c r="B82" i="7"/>
  <c r="A79" i="7"/>
  <c r="E86" i="8"/>
  <c r="E85" i="8"/>
  <c r="E84" i="8"/>
  <c r="E83" i="8"/>
  <c r="M82" i="8"/>
  <c r="L82" i="8"/>
  <c r="K82" i="8"/>
  <c r="J82" i="8"/>
  <c r="I82" i="8"/>
  <c r="H82" i="8"/>
  <c r="G82" i="8"/>
  <c r="F82" i="8"/>
  <c r="D82" i="8"/>
  <c r="C82" i="8"/>
  <c r="B82" i="8"/>
  <c r="A79" i="8"/>
  <c r="E86" i="9"/>
  <c r="E85" i="9"/>
  <c r="E84" i="9"/>
  <c r="E83" i="9"/>
  <c r="M82" i="9"/>
  <c r="L82" i="9"/>
  <c r="K82" i="9"/>
  <c r="J82" i="9"/>
  <c r="I82" i="9"/>
  <c r="H82" i="9"/>
  <c r="G82" i="9"/>
  <c r="F82" i="9"/>
  <c r="D82" i="9"/>
  <c r="C82" i="9"/>
  <c r="B82" i="9"/>
  <c r="A79" i="9"/>
  <c r="E86" i="10"/>
  <c r="E85" i="10"/>
  <c r="E84" i="10"/>
  <c r="E83" i="10"/>
  <c r="M82" i="10"/>
  <c r="L82" i="10"/>
  <c r="K82" i="10"/>
  <c r="J82" i="10"/>
  <c r="I82" i="10"/>
  <c r="H82" i="10"/>
  <c r="G82" i="10"/>
  <c r="F82" i="10"/>
  <c r="D82" i="10"/>
  <c r="C82" i="10"/>
  <c r="B82" i="10"/>
  <c r="A79" i="10"/>
  <c r="E86" i="11"/>
  <c r="E85" i="11"/>
  <c r="E84" i="11"/>
  <c r="E83" i="11"/>
  <c r="M82" i="11"/>
  <c r="L82" i="11"/>
  <c r="K82" i="11"/>
  <c r="J82" i="11"/>
  <c r="I82" i="11"/>
  <c r="H82" i="11"/>
  <c r="G82" i="11"/>
  <c r="F82" i="11"/>
  <c r="D82" i="11"/>
  <c r="C82" i="11"/>
  <c r="B82" i="11"/>
  <c r="A79" i="11"/>
  <c r="E86" i="12"/>
  <c r="E85" i="12"/>
  <c r="E84" i="12"/>
  <c r="E83" i="12"/>
  <c r="E82" i="12" s="1"/>
  <c r="M82" i="12"/>
  <c r="L82" i="12"/>
  <c r="K82" i="12"/>
  <c r="J82" i="12"/>
  <c r="I82" i="12"/>
  <c r="H82" i="12"/>
  <c r="G82" i="12"/>
  <c r="F82" i="12"/>
  <c r="D82" i="12"/>
  <c r="C82" i="12"/>
  <c r="B82" i="12"/>
  <c r="A79" i="12"/>
  <c r="E86" i="1"/>
  <c r="E85" i="1"/>
  <c r="E84" i="1"/>
  <c r="E83" i="1"/>
  <c r="M82" i="1"/>
  <c r="L82" i="1"/>
  <c r="K82" i="1"/>
  <c r="J82" i="1"/>
  <c r="I82" i="1"/>
  <c r="H82" i="1"/>
  <c r="G82" i="1"/>
  <c r="F82" i="1"/>
  <c r="D82" i="1"/>
  <c r="C82" i="1"/>
  <c r="B82" i="1"/>
  <c r="A79" i="1"/>
  <c r="S96" i="12"/>
  <c r="R96" i="12"/>
  <c r="Q96" i="12"/>
  <c r="P96" i="12"/>
  <c r="E96" i="12"/>
  <c r="U96" i="12" s="1"/>
  <c r="S95" i="12"/>
  <c r="R95" i="12"/>
  <c r="Q95" i="12"/>
  <c r="P95" i="12"/>
  <c r="E95" i="12"/>
  <c r="T94" i="12"/>
  <c r="S94" i="12"/>
  <c r="R94" i="12"/>
  <c r="Q94" i="12"/>
  <c r="P94" i="12"/>
  <c r="E94" i="12"/>
  <c r="U94" i="12" s="1"/>
  <c r="S93" i="12"/>
  <c r="R93" i="12"/>
  <c r="Q93" i="12"/>
  <c r="P93" i="12"/>
  <c r="E93" i="12"/>
  <c r="T93" i="12" s="1"/>
  <c r="S92" i="12"/>
  <c r="R92" i="12"/>
  <c r="Q92" i="12"/>
  <c r="P92" i="12"/>
  <c r="E92" i="12"/>
  <c r="U92" i="12" s="1"/>
  <c r="S91" i="12"/>
  <c r="R91" i="12"/>
  <c r="Q91" i="12"/>
  <c r="P91" i="12"/>
  <c r="E91" i="12"/>
  <c r="U91" i="12" s="1"/>
  <c r="T90" i="12"/>
  <c r="S90" i="12"/>
  <c r="R90" i="12"/>
  <c r="Q90" i="12"/>
  <c r="P90" i="12"/>
  <c r="E90" i="12"/>
  <c r="U90" i="12" s="1"/>
  <c r="S89" i="12"/>
  <c r="R89" i="12"/>
  <c r="Q89" i="12"/>
  <c r="P89" i="12"/>
  <c r="E89" i="12"/>
  <c r="S88" i="12"/>
  <c r="R88" i="12"/>
  <c r="Q88" i="12"/>
  <c r="P88" i="12"/>
  <c r="E88" i="12"/>
  <c r="O75" i="12"/>
  <c r="N75" i="12"/>
  <c r="M75" i="12"/>
  <c r="L75" i="12"/>
  <c r="K75" i="12"/>
  <c r="J75" i="12"/>
  <c r="I75" i="12"/>
  <c r="H75" i="12"/>
  <c r="G75" i="12"/>
  <c r="F75" i="12"/>
  <c r="C75" i="12"/>
  <c r="B75" i="12"/>
  <c r="O74" i="12"/>
  <c r="N74" i="12"/>
  <c r="M74" i="12"/>
  <c r="S74" i="12" s="1"/>
  <c r="L74" i="12"/>
  <c r="R74" i="12" s="1"/>
  <c r="K74" i="12"/>
  <c r="J74" i="12"/>
  <c r="I74" i="12"/>
  <c r="H74" i="12"/>
  <c r="G74" i="12"/>
  <c r="F74" i="12"/>
  <c r="C74" i="12"/>
  <c r="E74" i="12" s="1"/>
  <c r="B74" i="12"/>
  <c r="R73" i="12"/>
  <c r="O73" i="12"/>
  <c r="N73" i="12"/>
  <c r="M73" i="12"/>
  <c r="S73" i="12" s="1"/>
  <c r="L73" i="12"/>
  <c r="K73" i="12"/>
  <c r="J73" i="12"/>
  <c r="I73" i="12"/>
  <c r="H73" i="12"/>
  <c r="P73" i="12" s="1"/>
  <c r="G73" i="12"/>
  <c r="F73" i="12"/>
  <c r="E73" i="12"/>
  <c r="C73" i="12"/>
  <c r="B73" i="12"/>
  <c r="U72" i="12"/>
  <c r="S72" i="12"/>
  <c r="R72" i="12"/>
  <c r="Q72" i="12"/>
  <c r="P72" i="12"/>
  <c r="E72" i="12"/>
  <c r="T72" i="12" s="1"/>
  <c r="S71" i="12"/>
  <c r="R71" i="12"/>
  <c r="Q71" i="12"/>
  <c r="P71" i="12"/>
  <c r="E71" i="12"/>
  <c r="O69" i="12"/>
  <c r="N69" i="12"/>
  <c r="M69" i="12"/>
  <c r="L69" i="12"/>
  <c r="K69" i="12"/>
  <c r="J69" i="12"/>
  <c r="I69" i="12"/>
  <c r="H69" i="12"/>
  <c r="P69" i="12" s="1"/>
  <c r="G69" i="12"/>
  <c r="F69" i="12"/>
  <c r="C69" i="12"/>
  <c r="B69" i="12"/>
  <c r="O68" i="12"/>
  <c r="N68" i="12"/>
  <c r="M68" i="12"/>
  <c r="S68" i="12" s="1"/>
  <c r="L68" i="12"/>
  <c r="R68" i="12" s="1"/>
  <c r="K68" i="12"/>
  <c r="J68" i="12"/>
  <c r="I68" i="12"/>
  <c r="H68" i="12"/>
  <c r="G68" i="12"/>
  <c r="F68" i="12"/>
  <c r="C68" i="12"/>
  <c r="B68" i="12"/>
  <c r="U67" i="12"/>
  <c r="S67" i="12"/>
  <c r="R67" i="12"/>
  <c r="Q67" i="12"/>
  <c r="P67" i="12"/>
  <c r="E67" i="12"/>
  <c r="T67" i="12" s="1"/>
  <c r="S66" i="12"/>
  <c r="R66" i="12"/>
  <c r="Q66" i="12"/>
  <c r="P66" i="12"/>
  <c r="E66" i="12"/>
  <c r="S65" i="12"/>
  <c r="R65" i="12"/>
  <c r="Q65" i="12"/>
  <c r="P65" i="12"/>
  <c r="E65" i="12"/>
  <c r="U65" i="12" s="1"/>
  <c r="S64" i="12"/>
  <c r="R64" i="12"/>
  <c r="Q64" i="12"/>
  <c r="P64" i="12"/>
  <c r="E64" i="12"/>
  <c r="T64" i="12" s="1"/>
  <c r="S63" i="12"/>
  <c r="R63" i="12"/>
  <c r="Q63" i="12"/>
  <c r="P63" i="12"/>
  <c r="E63" i="12"/>
  <c r="O61" i="12"/>
  <c r="N61" i="12"/>
  <c r="M61" i="12"/>
  <c r="S61" i="12" s="1"/>
  <c r="L61" i="12"/>
  <c r="R61" i="12" s="1"/>
  <c r="K61" i="12"/>
  <c r="J61" i="12"/>
  <c r="I61" i="12"/>
  <c r="H61" i="12"/>
  <c r="C61" i="12"/>
  <c r="B61" i="12"/>
  <c r="S60" i="12"/>
  <c r="R60" i="12"/>
  <c r="Q60" i="12"/>
  <c r="P60" i="12"/>
  <c r="E60" i="12"/>
  <c r="U60" i="12" s="1"/>
  <c r="S59" i="12"/>
  <c r="R59" i="12"/>
  <c r="Q59" i="12"/>
  <c r="P59" i="12"/>
  <c r="E59" i="12"/>
  <c r="U59" i="12" s="1"/>
  <c r="U58" i="12"/>
  <c r="T58" i="12"/>
  <c r="S58" i="12"/>
  <c r="R58" i="12"/>
  <c r="Q58" i="12"/>
  <c r="P58" i="12"/>
  <c r="E58" i="12"/>
  <c r="S57" i="12"/>
  <c r="R57" i="12"/>
  <c r="Q57" i="12"/>
  <c r="P57" i="12"/>
  <c r="E57" i="12"/>
  <c r="O55" i="12"/>
  <c r="N55" i="12"/>
  <c r="M55" i="12"/>
  <c r="S55" i="12" s="1"/>
  <c r="L55" i="12"/>
  <c r="R55" i="12" s="1"/>
  <c r="K55" i="12"/>
  <c r="J55" i="12"/>
  <c r="I55" i="12"/>
  <c r="H55" i="12"/>
  <c r="G55" i="12"/>
  <c r="F55" i="12"/>
  <c r="C55" i="12"/>
  <c r="B55" i="12"/>
  <c r="S54" i="12"/>
  <c r="R54" i="12"/>
  <c r="Q54" i="12"/>
  <c r="P54" i="12"/>
  <c r="E54" i="12"/>
  <c r="T53" i="12"/>
  <c r="S53" i="12"/>
  <c r="R53" i="12"/>
  <c r="Q53" i="12"/>
  <c r="P53" i="12"/>
  <c r="E53" i="12"/>
  <c r="U53" i="12" s="1"/>
  <c r="S52" i="12"/>
  <c r="R52" i="12"/>
  <c r="Q52" i="12"/>
  <c r="P52" i="12"/>
  <c r="E52" i="12"/>
  <c r="T51" i="12"/>
  <c r="S51" i="12"/>
  <c r="R51" i="12"/>
  <c r="Q51" i="12"/>
  <c r="P51" i="12"/>
  <c r="E51" i="12"/>
  <c r="U51" i="12" s="1"/>
  <c r="S50" i="12"/>
  <c r="R50" i="12"/>
  <c r="Q50" i="12"/>
  <c r="P50" i="12"/>
  <c r="E50" i="12"/>
  <c r="U50" i="12" s="1"/>
  <c r="T49" i="12"/>
  <c r="S49" i="12"/>
  <c r="R49" i="12"/>
  <c r="Q49" i="12"/>
  <c r="P49" i="12"/>
  <c r="E49" i="12"/>
  <c r="U49" i="12" s="1"/>
  <c r="S48" i="12"/>
  <c r="R48" i="12"/>
  <c r="Q48" i="12"/>
  <c r="P48" i="12"/>
  <c r="E48" i="12"/>
  <c r="U48" i="12" s="1"/>
  <c r="U47" i="12"/>
  <c r="T47" i="12"/>
  <c r="S47" i="12"/>
  <c r="R47" i="12"/>
  <c r="Q47" i="12"/>
  <c r="P47" i="12"/>
  <c r="E47" i="12"/>
  <c r="S46" i="12"/>
  <c r="R46" i="12"/>
  <c r="Q46" i="12"/>
  <c r="P46" i="12"/>
  <c r="E46" i="12"/>
  <c r="S45" i="12"/>
  <c r="R45" i="12"/>
  <c r="Q45" i="12"/>
  <c r="P45" i="12"/>
  <c r="E45" i="12"/>
  <c r="T45" i="12" s="1"/>
  <c r="S44" i="12"/>
  <c r="R44" i="12"/>
  <c r="Q44" i="12"/>
  <c r="P44" i="12"/>
  <c r="E44" i="12"/>
  <c r="O42" i="12"/>
  <c r="N42" i="12"/>
  <c r="M42" i="12"/>
  <c r="S42" i="12" s="1"/>
  <c r="L42" i="12"/>
  <c r="R42" i="12" s="1"/>
  <c r="K42" i="12"/>
  <c r="J42" i="12"/>
  <c r="I42" i="12"/>
  <c r="H42" i="12"/>
  <c r="G42" i="12"/>
  <c r="F42" i="12"/>
  <c r="C42" i="12"/>
  <c r="B42" i="12"/>
  <c r="S41" i="12"/>
  <c r="R41" i="12"/>
  <c r="Q41" i="12"/>
  <c r="P41" i="12"/>
  <c r="E41" i="12"/>
  <c r="S40" i="12"/>
  <c r="R40" i="12"/>
  <c r="Q40" i="12"/>
  <c r="P40" i="12"/>
  <c r="E40" i="12"/>
  <c r="S39" i="12"/>
  <c r="R39" i="12"/>
  <c r="Q39" i="12"/>
  <c r="P39" i="12"/>
  <c r="E39" i="12"/>
  <c r="U39" i="12" s="1"/>
  <c r="U38" i="12"/>
  <c r="S38" i="12"/>
  <c r="R38" i="12"/>
  <c r="Q38" i="12"/>
  <c r="P38" i="12"/>
  <c r="E38" i="12"/>
  <c r="T38" i="12" s="1"/>
  <c r="S37" i="12"/>
  <c r="R37" i="12"/>
  <c r="Q37" i="12"/>
  <c r="P37" i="12"/>
  <c r="E37" i="12"/>
  <c r="U37" i="12" s="1"/>
  <c r="S35" i="12"/>
  <c r="O35" i="12"/>
  <c r="N35" i="12"/>
  <c r="M35" i="12"/>
  <c r="L35" i="12"/>
  <c r="R35" i="12" s="1"/>
  <c r="K35" i="12"/>
  <c r="J35" i="12"/>
  <c r="I35" i="12"/>
  <c r="Q35" i="12" s="1"/>
  <c r="H35" i="12"/>
  <c r="G35" i="12"/>
  <c r="F35" i="12"/>
  <c r="C35" i="12"/>
  <c r="B35" i="12"/>
  <c r="E35" i="12" s="1"/>
  <c r="S34" i="12"/>
  <c r="R34" i="12"/>
  <c r="Q34" i="12"/>
  <c r="P34" i="12"/>
  <c r="E34" i="12"/>
  <c r="O32" i="12"/>
  <c r="N32" i="12"/>
  <c r="M32" i="12"/>
  <c r="L32" i="12"/>
  <c r="R32" i="12" s="1"/>
  <c r="K32" i="12"/>
  <c r="J32" i="12"/>
  <c r="I32" i="12"/>
  <c r="H32" i="12"/>
  <c r="G32" i="12"/>
  <c r="F32" i="12"/>
  <c r="C32" i="12"/>
  <c r="B32" i="12"/>
  <c r="S31" i="12"/>
  <c r="R31" i="12"/>
  <c r="Q31" i="12"/>
  <c r="P31" i="12"/>
  <c r="E31" i="12"/>
  <c r="T30" i="12"/>
  <c r="S30" i="12"/>
  <c r="R30" i="12"/>
  <c r="Q30" i="12"/>
  <c r="P30" i="12"/>
  <c r="E30" i="12"/>
  <c r="U30" i="12" s="1"/>
  <c r="S29" i="12"/>
  <c r="R29" i="12"/>
  <c r="Q29" i="12"/>
  <c r="P29" i="12"/>
  <c r="E29" i="12"/>
  <c r="S28" i="12"/>
  <c r="R28" i="12"/>
  <c r="Q28" i="12"/>
  <c r="P28" i="12"/>
  <c r="E28" i="12"/>
  <c r="U28" i="12" s="1"/>
  <c r="O26" i="12"/>
  <c r="N26" i="12"/>
  <c r="M26" i="12"/>
  <c r="S26" i="12" s="1"/>
  <c r="L26" i="12"/>
  <c r="R26" i="12" s="1"/>
  <c r="K26" i="12"/>
  <c r="J26" i="12"/>
  <c r="I26" i="12"/>
  <c r="H26" i="12"/>
  <c r="G26" i="12"/>
  <c r="F26" i="12"/>
  <c r="C26" i="12"/>
  <c r="B26" i="12"/>
  <c r="T25" i="12"/>
  <c r="S25" i="12"/>
  <c r="R25" i="12"/>
  <c r="Q25" i="12"/>
  <c r="P25" i="12"/>
  <c r="E25" i="12"/>
  <c r="U25" i="12" s="1"/>
  <c r="U24" i="12"/>
  <c r="S24" i="12"/>
  <c r="R24" i="12"/>
  <c r="Q24" i="12"/>
  <c r="P24" i="12"/>
  <c r="E24" i="12"/>
  <c r="T24" i="12" s="1"/>
  <c r="T23" i="12"/>
  <c r="S23" i="12"/>
  <c r="R23" i="12"/>
  <c r="Q23" i="12"/>
  <c r="P23" i="12"/>
  <c r="E23" i="12"/>
  <c r="U23" i="12" s="1"/>
  <c r="S22" i="12"/>
  <c r="R22" i="12"/>
  <c r="Q22" i="12"/>
  <c r="P22" i="12"/>
  <c r="E22" i="12"/>
  <c r="U22" i="12" s="1"/>
  <c r="S21" i="12"/>
  <c r="R21" i="12"/>
  <c r="Q21" i="12"/>
  <c r="P21" i="12"/>
  <c r="E21" i="12"/>
  <c r="U21" i="12" s="1"/>
  <c r="S20" i="12"/>
  <c r="R20" i="12"/>
  <c r="Q20" i="12"/>
  <c r="P20" i="12"/>
  <c r="E20" i="12"/>
  <c r="U20" i="12" s="1"/>
  <c r="S19" i="12"/>
  <c r="R19" i="12"/>
  <c r="Q19" i="12"/>
  <c r="P19" i="12"/>
  <c r="E19" i="12"/>
  <c r="O17" i="12"/>
  <c r="N17" i="12"/>
  <c r="M17" i="12"/>
  <c r="L17" i="12"/>
  <c r="K17" i="12"/>
  <c r="J17" i="12"/>
  <c r="I17" i="12"/>
  <c r="H17" i="12"/>
  <c r="G17" i="12"/>
  <c r="F17" i="12"/>
  <c r="C17" i="12"/>
  <c r="E17" i="12" s="1"/>
  <c r="B17" i="12"/>
  <c r="T16" i="12"/>
  <c r="S16" i="12"/>
  <c r="R16" i="12"/>
  <c r="Q16" i="12"/>
  <c r="P16" i="12"/>
  <c r="E16" i="12"/>
  <c r="U16" i="12" s="1"/>
  <c r="S15" i="12"/>
  <c r="R15" i="12"/>
  <c r="Q15" i="12"/>
  <c r="P15" i="12"/>
  <c r="E15" i="12"/>
  <c r="S14" i="12"/>
  <c r="R14" i="12"/>
  <c r="Q14" i="12"/>
  <c r="P14" i="12"/>
  <c r="E14" i="12"/>
  <c r="U13" i="12"/>
  <c r="S13" i="12"/>
  <c r="R13" i="12"/>
  <c r="Q13" i="12"/>
  <c r="P13" i="12"/>
  <c r="E13" i="12"/>
  <c r="T13" i="12" s="1"/>
  <c r="S12" i="12"/>
  <c r="R12" i="12"/>
  <c r="Q12" i="12"/>
  <c r="P12" i="12"/>
  <c r="E12" i="12"/>
  <c r="U12" i="12" s="1"/>
  <c r="S11" i="12"/>
  <c r="R11" i="12"/>
  <c r="Q11" i="12"/>
  <c r="P11" i="12"/>
  <c r="E11" i="12"/>
  <c r="S10" i="12"/>
  <c r="R10" i="12"/>
  <c r="Q10" i="12"/>
  <c r="P10" i="12"/>
  <c r="E10" i="12"/>
  <c r="S9" i="12"/>
  <c r="R9" i="12"/>
  <c r="Q9" i="12"/>
  <c r="P9" i="12"/>
  <c r="E9" i="12"/>
  <c r="U9" i="12" s="1"/>
  <c r="T96" i="11"/>
  <c r="S96" i="11"/>
  <c r="R96" i="11"/>
  <c r="Q96" i="11"/>
  <c r="P96" i="11"/>
  <c r="E96" i="11"/>
  <c r="U96" i="11" s="1"/>
  <c r="S95" i="11"/>
  <c r="R95" i="11"/>
  <c r="Q95" i="11"/>
  <c r="P95" i="11"/>
  <c r="E95" i="11"/>
  <c r="S94" i="11"/>
  <c r="R94" i="11"/>
  <c r="Q94" i="11"/>
  <c r="P94" i="11"/>
  <c r="E94" i="11"/>
  <c r="S93" i="11"/>
  <c r="R93" i="11"/>
  <c r="Q93" i="11"/>
  <c r="P93" i="11"/>
  <c r="E93" i="11"/>
  <c r="T93" i="11" s="1"/>
  <c r="S92" i="11"/>
  <c r="R92" i="11"/>
  <c r="Q92" i="11"/>
  <c r="P92" i="11"/>
  <c r="E92" i="11"/>
  <c r="U92" i="11" s="1"/>
  <c r="S91" i="11"/>
  <c r="R91" i="11"/>
  <c r="Q91" i="11"/>
  <c r="P91" i="11"/>
  <c r="E91" i="11"/>
  <c r="U91" i="11" s="1"/>
  <c r="S90" i="11"/>
  <c r="R90" i="11"/>
  <c r="Q90" i="11"/>
  <c r="P90" i="11"/>
  <c r="E90" i="11"/>
  <c r="T90" i="11" s="1"/>
  <c r="U89" i="11"/>
  <c r="S89" i="11"/>
  <c r="R89" i="11"/>
  <c r="Q89" i="11"/>
  <c r="P89" i="11"/>
  <c r="E89" i="11"/>
  <c r="T89" i="11" s="1"/>
  <c r="T88" i="11"/>
  <c r="S88" i="11"/>
  <c r="R88" i="11"/>
  <c r="Q88" i="11"/>
  <c r="P88" i="11"/>
  <c r="E88" i="11"/>
  <c r="U88" i="11" s="1"/>
  <c r="W75" i="11"/>
  <c r="V75" i="11"/>
  <c r="O75" i="11"/>
  <c r="N75" i="11"/>
  <c r="M75" i="11"/>
  <c r="L75" i="11"/>
  <c r="K75" i="11"/>
  <c r="J75" i="11"/>
  <c r="I75" i="11"/>
  <c r="H75" i="11"/>
  <c r="G75" i="11"/>
  <c r="F75" i="11"/>
  <c r="C75" i="11"/>
  <c r="B75" i="11"/>
  <c r="W74" i="11"/>
  <c r="V74" i="11"/>
  <c r="O74" i="11"/>
  <c r="N74" i="11"/>
  <c r="M74" i="11"/>
  <c r="S74" i="11" s="1"/>
  <c r="L74" i="11"/>
  <c r="R74" i="11" s="1"/>
  <c r="K74" i="11"/>
  <c r="J74" i="11"/>
  <c r="I74" i="11"/>
  <c r="H74" i="11"/>
  <c r="G74" i="11"/>
  <c r="F74" i="11"/>
  <c r="C74" i="11"/>
  <c r="B74" i="11"/>
  <c r="W73" i="11"/>
  <c r="V73" i="11"/>
  <c r="O73" i="11"/>
  <c r="N73" i="11"/>
  <c r="M73" i="11"/>
  <c r="S73" i="11" s="1"/>
  <c r="L73" i="11"/>
  <c r="R73" i="11" s="1"/>
  <c r="K73" i="11"/>
  <c r="J73" i="11"/>
  <c r="I73" i="11"/>
  <c r="H73" i="11"/>
  <c r="G73" i="11"/>
  <c r="F73" i="11"/>
  <c r="E73" i="11"/>
  <c r="C73" i="11"/>
  <c r="B73" i="11"/>
  <c r="S72" i="11"/>
  <c r="R72" i="11"/>
  <c r="Q72" i="11"/>
  <c r="P72" i="11"/>
  <c r="E72" i="11"/>
  <c r="S71" i="11"/>
  <c r="R71" i="11"/>
  <c r="Q71" i="11"/>
  <c r="P71" i="11"/>
  <c r="E71" i="11"/>
  <c r="W69" i="11"/>
  <c r="V69" i="11"/>
  <c r="O69" i="11"/>
  <c r="N69" i="11"/>
  <c r="M69" i="11"/>
  <c r="L69" i="11"/>
  <c r="K69" i="11"/>
  <c r="J69" i="11"/>
  <c r="I69" i="11"/>
  <c r="H69" i="11"/>
  <c r="G69" i="11"/>
  <c r="F69" i="11"/>
  <c r="C69" i="11"/>
  <c r="B69" i="11"/>
  <c r="E69" i="11" s="1"/>
  <c r="O68" i="11"/>
  <c r="N68" i="11"/>
  <c r="M68" i="11"/>
  <c r="S68" i="11" s="1"/>
  <c r="L68" i="11"/>
  <c r="R68" i="11" s="1"/>
  <c r="K68" i="11"/>
  <c r="J68" i="11"/>
  <c r="I68" i="11"/>
  <c r="H68" i="11"/>
  <c r="G68" i="11"/>
  <c r="F68" i="11"/>
  <c r="C68" i="11"/>
  <c r="B68" i="11"/>
  <c r="E68" i="11" s="1"/>
  <c r="S67" i="11"/>
  <c r="R67" i="11"/>
  <c r="Q67" i="11"/>
  <c r="P67" i="11"/>
  <c r="E67" i="11"/>
  <c r="S66" i="11"/>
  <c r="R66" i="11"/>
  <c r="Q66" i="11"/>
  <c r="P66" i="11"/>
  <c r="E66" i="11"/>
  <c r="T66" i="11" s="1"/>
  <c r="S65" i="11"/>
  <c r="R65" i="11"/>
  <c r="Q65" i="11"/>
  <c r="P65" i="11"/>
  <c r="E65" i="11"/>
  <c r="U65" i="11" s="1"/>
  <c r="S64" i="11"/>
  <c r="R64" i="11"/>
  <c r="Q64" i="11"/>
  <c r="P64" i="11"/>
  <c r="E64" i="11"/>
  <c r="S63" i="11"/>
  <c r="R63" i="11"/>
  <c r="Q63" i="11"/>
  <c r="P63" i="11"/>
  <c r="E63" i="11"/>
  <c r="T63" i="11" s="1"/>
  <c r="O61" i="11"/>
  <c r="N61" i="11"/>
  <c r="M61" i="11"/>
  <c r="S61" i="11" s="1"/>
  <c r="L61" i="11"/>
  <c r="R61" i="11" s="1"/>
  <c r="K61" i="11"/>
  <c r="J61" i="11"/>
  <c r="I61" i="11"/>
  <c r="H61" i="11"/>
  <c r="C61" i="11"/>
  <c r="B61" i="11"/>
  <c r="E61" i="11" s="1"/>
  <c r="U61" i="11" s="1"/>
  <c r="S60" i="11"/>
  <c r="R60" i="11"/>
  <c r="Q60" i="11"/>
  <c r="P60" i="11"/>
  <c r="E60" i="11"/>
  <c r="U60" i="11" s="1"/>
  <c r="S59" i="11"/>
  <c r="R59" i="11"/>
  <c r="Q59" i="11"/>
  <c r="P59" i="11"/>
  <c r="E59" i="11"/>
  <c r="U59" i="11" s="1"/>
  <c r="S58" i="11"/>
  <c r="R58" i="11"/>
  <c r="Q58" i="11"/>
  <c r="P58" i="11"/>
  <c r="E58" i="11"/>
  <c r="U58" i="11" s="1"/>
  <c r="U57" i="11"/>
  <c r="S57" i="11"/>
  <c r="R57" i="11"/>
  <c r="Q57" i="11"/>
  <c r="P57" i="11"/>
  <c r="E57" i="11"/>
  <c r="T57" i="11" s="1"/>
  <c r="O55" i="11"/>
  <c r="N55" i="11"/>
  <c r="M55" i="11"/>
  <c r="S55" i="11" s="1"/>
  <c r="L55" i="11"/>
  <c r="R55" i="11" s="1"/>
  <c r="K55" i="11"/>
  <c r="J55" i="11"/>
  <c r="I55" i="11"/>
  <c r="H55" i="11"/>
  <c r="G55" i="11"/>
  <c r="F55" i="11"/>
  <c r="C55" i="11"/>
  <c r="B55" i="11"/>
  <c r="E55" i="11" s="1"/>
  <c r="U54" i="11"/>
  <c r="S54" i="11"/>
  <c r="R54" i="11"/>
  <c r="Q54" i="11"/>
  <c r="P54" i="11"/>
  <c r="E54" i="11"/>
  <c r="T54" i="11" s="1"/>
  <c r="T53" i="11"/>
  <c r="S53" i="11"/>
  <c r="R53" i="11"/>
  <c r="Q53" i="11"/>
  <c r="P53" i="11"/>
  <c r="E53" i="11"/>
  <c r="U53" i="11" s="1"/>
  <c r="S52" i="11"/>
  <c r="R52" i="11"/>
  <c r="Q52" i="11"/>
  <c r="P52" i="11"/>
  <c r="E52" i="11"/>
  <c r="S51" i="11"/>
  <c r="R51" i="11"/>
  <c r="Q51" i="11"/>
  <c r="P51" i="11"/>
  <c r="E51" i="11"/>
  <c r="U50" i="11"/>
  <c r="S50" i="11"/>
  <c r="R50" i="11"/>
  <c r="Q50" i="11"/>
  <c r="P50" i="11"/>
  <c r="E50" i="11"/>
  <c r="T50" i="11" s="1"/>
  <c r="S49" i="11"/>
  <c r="R49" i="11"/>
  <c r="Q49" i="11"/>
  <c r="P49" i="11"/>
  <c r="E49" i="11"/>
  <c r="U49" i="11" s="1"/>
  <c r="S48" i="11"/>
  <c r="R48" i="11"/>
  <c r="Q48" i="11"/>
  <c r="P48" i="11"/>
  <c r="E48" i="11"/>
  <c r="T47" i="11"/>
  <c r="S47" i="11"/>
  <c r="R47" i="11"/>
  <c r="Q47" i="11"/>
  <c r="P47" i="11"/>
  <c r="E47" i="11"/>
  <c r="U47" i="11" s="1"/>
  <c r="S46" i="11"/>
  <c r="R46" i="11"/>
  <c r="Q46" i="11"/>
  <c r="P46" i="11"/>
  <c r="E46" i="11"/>
  <c r="T46" i="11" s="1"/>
  <c r="T45" i="11"/>
  <c r="S45" i="11"/>
  <c r="R45" i="11"/>
  <c r="Q45" i="11"/>
  <c r="P45" i="11"/>
  <c r="E45" i="11"/>
  <c r="U45" i="11" s="1"/>
  <c r="S44" i="11"/>
  <c r="R44" i="11"/>
  <c r="Q44" i="11"/>
  <c r="P44" i="11"/>
  <c r="E44" i="11"/>
  <c r="T44" i="11" s="1"/>
  <c r="O42" i="11"/>
  <c r="N42" i="11"/>
  <c r="M42" i="11"/>
  <c r="L42" i="11"/>
  <c r="K42" i="11"/>
  <c r="J42" i="11"/>
  <c r="I42" i="11"/>
  <c r="H42" i="11"/>
  <c r="G42" i="11"/>
  <c r="F42" i="11"/>
  <c r="C42" i="11"/>
  <c r="B42" i="11"/>
  <c r="S41" i="11"/>
  <c r="R41" i="11"/>
  <c r="Q41" i="11"/>
  <c r="P41" i="11"/>
  <c r="E41" i="11"/>
  <c r="T40" i="11"/>
  <c r="S40" i="11"/>
  <c r="R40" i="11"/>
  <c r="Q40" i="11"/>
  <c r="P40" i="11"/>
  <c r="E40" i="11"/>
  <c r="U40" i="11" s="1"/>
  <c r="S39" i="11"/>
  <c r="R39" i="11"/>
  <c r="Q39" i="11"/>
  <c r="P39" i="11"/>
  <c r="E39" i="11"/>
  <c r="T39" i="11" s="1"/>
  <c r="S38" i="11"/>
  <c r="R38" i="11"/>
  <c r="Q38" i="11"/>
  <c r="P38" i="11"/>
  <c r="E38" i="11"/>
  <c r="S37" i="11"/>
  <c r="R37" i="11"/>
  <c r="Q37" i="11"/>
  <c r="P37" i="11"/>
  <c r="E37" i="11"/>
  <c r="O35" i="11"/>
  <c r="N35" i="11"/>
  <c r="M35" i="11"/>
  <c r="L35" i="11"/>
  <c r="R35" i="11" s="1"/>
  <c r="K35" i="11"/>
  <c r="J35" i="11"/>
  <c r="I35" i="11"/>
  <c r="H35" i="11"/>
  <c r="G35" i="11"/>
  <c r="F35" i="11"/>
  <c r="C35" i="11"/>
  <c r="E35" i="11" s="1"/>
  <c r="B35" i="11"/>
  <c r="S34" i="11"/>
  <c r="R34" i="11"/>
  <c r="Q34" i="11"/>
  <c r="P34" i="11"/>
  <c r="E34" i="11"/>
  <c r="T34" i="11" s="1"/>
  <c r="O32" i="11"/>
  <c r="N32" i="11"/>
  <c r="M32" i="11"/>
  <c r="S32" i="11" s="1"/>
  <c r="L32" i="11"/>
  <c r="R32" i="11" s="1"/>
  <c r="K32" i="11"/>
  <c r="J32" i="11"/>
  <c r="I32" i="11"/>
  <c r="H32" i="11"/>
  <c r="G32" i="11"/>
  <c r="F32" i="11"/>
  <c r="C32" i="11"/>
  <c r="B32" i="11"/>
  <c r="S31" i="11"/>
  <c r="R31" i="11"/>
  <c r="Q31" i="11"/>
  <c r="P31" i="11"/>
  <c r="E31" i="11"/>
  <c r="S30" i="11"/>
  <c r="R30" i="11"/>
  <c r="Q30" i="11"/>
  <c r="P30" i="11"/>
  <c r="E30" i="11"/>
  <c r="U30" i="11" s="1"/>
  <c r="S29" i="11"/>
  <c r="R29" i="11"/>
  <c r="Q29" i="11"/>
  <c r="P29" i="11"/>
  <c r="E29" i="11"/>
  <c r="T29" i="11" s="1"/>
  <c r="S28" i="11"/>
  <c r="R28" i="11"/>
  <c r="Q28" i="11"/>
  <c r="P28" i="11"/>
  <c r="E28" i="11"/>
  <c r="O26" i="11"/>
  <c r="N26" i="11"/>
  <c r="M26" i="11"/>
  <c r="S26" i="11" s="1"/>
  <c r="L26" i="11"/>
  <c r="R26" i="11" s="1"/>
  <c r="K26" i="11"/>
  <c r="J26" i="11"/>
  <c r="I26" i="11"/>
  <c r="H26" i="11"/>
  <c r="G26" i="11"/>
  <c r="F26" i="11"/>
  <c r="C26" i="11"/>
  <c r="B26" i="11"/>
  <c r="S25" i="11"/>
  <c r="R25" i="11"/>
  <c r="Q25" i="11"/>
  <c r="P25" i="11"/>
  <c r="E25" i="11"/>
  <c r="U24" i="11"/>
  <c r="T24" i="11"/>
  <c r="S24" i="11"/>
  <c r="R24" i="11"/>
  <c r="Q24" i="11"/>
  <c r="P24" i="11"/>
  <c r="E24" i="11"/>
  <c r="T23" i="11"/>
  <c r="S23" i="11"/>
  <c r="R23" i="11"/>
  <c r="Q23" i="11"/>
  <c r="P23" i="11"/>
  <c r="E23" i="11"/>
  <c r="U23" i="11" s="1"/>
  <c r="S22" i="11"/>
  <c r="R22" i="11"/>
  <c r="Q22" i="11"/>
  <c r="P22" i="11"/>
  <c r="E22" i="11"/>
  <c r="T22" i="11" s="1"/>
  <c r="S21" i="11"/>
  <c r="R21" i="11"/>
  <c r="Q21" i="11"/>
  <c r="P21" i="11"/>
  <c r="E21" i="11"/>
  <c r="U21" i="11" s="1"/>
  <c r="U20" i="11"/>
  <c r="S20" i="11"/>
  <c r="R20" i="11"/>
  <c r="Q20" i="11"/>
  <c r="P20" i="11"/>
  <c r="E20" i="11"/>
  <c r="T20" i="11" s="1"/>
  <c r="S19" i="11"/>
  <c r="R19" i="11"/>
  <c r="Q19" i="11"/>
  <c r="P19" i="11"/>
  <c r="E19" i="11"/>
  <c r="W17" i="11"/>
  <c r="V17" i="11"/>
  <c r="O17" i="11"/>
  <c r="N17" i="11"/>
  <c r="M17" i="11"/>
  <c r="S17" i="11" s="1"/>
  <c r="L17" i="11"/>
  <c r="K17" i="11"/>
  <c r="J17" i="11"/>
  <c r="I17" i="11"/>
  <c r="H17" i="11"/>
  <c r="G17" i="11"/>
  <c r="F17" i="11"/>
  <c r="C17" i="11"/>
  <c r="B17" i="11"/>
  <c r="E17" i="11" s="1"/>
  <c r="S16" i="11"/>
  <c r="R16" i="11"/>
  <c r="Q16" i="11"/>
  <c r="P16" i="11"/>
  <c r="E16" i="11"/>
  <c r="S15" i="11"/>
  <c r="R15" i="11"/>
  <c r="Q15" i="11"/>
  <c r="P15" i="11"/>
  <c r="E15" i="11"/>
  <c r="T15" i="11" s="1"/>
  <c r="S14" i="11"/>
  <c r="R14" i="11"/>
  <c r="Q14" i="11"/>
  <c r="P14" i="11"/>
  <c r="E14" i="11"/>
  <c r="S13" i="11"/>
  <c r="R13" i="11"/>
  <c r="Q13" i="11"/>
  <c r="P13" i="11"/>
  <c r="E13" i="11"/>
  <c r="U13" i="11" s="1"/>
  <c r="U12" i="11"/>
  <c r="S12" i="11"/>
  <c r="R12" i="11"/>
  <c r="Q12" i="11"/>
  <c r="P12" i="11"/>
  <c r="E12" i="11"/>
  <c r="T12" i="11" s="1"/>
  <c r="T11" i="11"/>
  <c r="S11" i="11"/>
  <c r="R11" i="11"/>
  <c r="Q11" i="11"/>
  <c r="P11" i="11"/>
  <c r="E11" i="11"/>
  <c r="U11" i="11" s="1"/>
  <c r="S10" i="11"/>
  <c r="R10" i="11"/>
  <c r="Q10" i="11"/>
  <c r="P10" i="11"/>
  <c r="E10" i="11"/>
  <c r="S9" i="11"/>
  <c r="R9" i="11"/>
  <c r="Q9" i="11"/>
  <c r="P9" i="11"/>
  <c r="E9" i="11"/>
  <c r="T96" i="10"/>
  <c r="S96" i="10"/>
  <c r="R96" i="10"/>
  <c r="Q96" i="10"/>
  <c r="P96" i="10"/>
  <c r="E96" i="10"/>
  <c r="U96" i="10" s="1"/>
  <c r="S95" i="10"/>
  <c r="R95" i="10"/>
  <c r="Q95" i="10"/>
  <c r="P95" i="10"/>
  <c r="E95" i="10"/>
  <c r="U95" i="10" s="1"/>
  <c r="U94" i="10"/>
  <c r="T94" i="10"/>
  <c r="S94" i="10"/>
  <c r="R94" i="10"/>
  <c r="Q94" i="10"/>
  <c r="P94" i="10"/>
  <c r="E94" i="10"/>
  <c r="T93" i="10"/>
  <c r="S93" i="10"/>
  <c r="R93" i="10"/>
  <c r="Q93" i="10"/>
  <c r="P93" i="10"/>
  <c r="E93" i="10"/>
  <c r="S92" i="10"/>
  <c r="R92" i="10"/>
  <c r="Q92" i="10"/>
  <c r="P92" i="10"/>
  <c r="E92" i="10"/>
  <c r="S91" i="10"/>
  <c r="R91" i="10"/>
  <c r="Q91" i="10"/>
  <c r="P91" i="10"/>
  <c r="E91" i="10"/>
  <c r="S90" i="10"/>
  <c r="R90" i="10"/>
  <c r="Q90" i="10"/>
  <c r="P90" i="10"/>
  <c r="E90" i="10"/>
  <c r="U90" i="10" s="1"/>
  <c r="S89" i="10"/>
  <c r="R89" i="10"/>
  <c r="Q89" i="10"/>
  <c r="P89" i="10"/>
  <c r="E89" i="10"/>
  <c r="T89" i="10" s="1"/>
  <c r="U88" i="10"/>
  <c r="S88" i="10"/>
  <c r="R88" i="10"/>
  <c r="Q88" i="10"/>
  <c r="P88" i="10"/>
  <c r="E88" i="10"/>
  <c r="T88" i="10" s="1"/>
  <c r="O75" i="10"/>
  <c r="N75" i="10"/>
  <c r="M75" i="10"/>
  <c r="L75" i="10"/>
  <c r="K75" i="10"/>
  <c r="J75" i="10"/>
  <c r="I75" i="10"/>
  <c r="H75" i="10"/>
  <c r="G75" i="10"/>
  <c r="F75" i="10"/>
  <c r="C75" i="10"/>
  <c r="B75" i="10"/>
  <c r="O74" i="10"/>
  <c r="N74" i="10"/>
  <c r="M74" i="10"/>
  <c r="S74" i="10" s="1"/>
  <c r="L74" i="10"/>
  <c r="K74" i="10"/>
  <c r="J74" i="10"/>
  <c r="I74" i="10"/>
  <c r="H74" i="10"/>
  <c r="G74" i="10"/>
  <c r="F74" i="10"/>
  <c r="C74" i="10"/>
  <c r="B74" i="10"/>
  <c r="S73" i="10"/>
  <c r="O73" i="10"/>
  <c r="N73" i="10"/>
  <c r="M73" i="10"/>
  <c r="L73" i="10"/>
  <c r="K73" i="10"/>
  <c r="J73" i="10"/>
  <c r="I73" i="10"/>
  <c r="Q73" i="10" s="1"/>
  <c r="H73" i="10"/>
  <c r="G73" i="10"/>
  <c r="F73" i="10"/>
  <c r="C73" i="10"/>
  <c r="B73" i="10"/>
  <c r="S72" i="10"/>
  <c r="R72" i="10"/>
  <c r="Q72" i="10"/>
  <c r="P72" i="10"/>
  <c r="E72" i="10"/>
  <c r="U72" i="10" s="1"/>
  <c r="S71" i="10"/>
  <c r="R71" i="10"/>
  <c r="Q71" i="10"/>
  <c r="P71" i="10"/>
  <c r="E71" i="10"/>
  <c r="O69" i="10"/>
  <c r="N69" i="10"/>
  <c r="M69" i="10"/>
  <c r="L69" i="10"/>
  <c r="R69" i="10" s="1"/>
  <c r="K69" i="10"/>
  <c r="J69" i="10"/>
  <c r="I69" i="10"/>
  <c r="H69" i="10"/>
  <c r="G69" i="10"/>
  <c r="F69" i="10"/>
  <c r="C69" i="10"/>
  <c r="B69" i="10"/>
  <c r="O68" i="10"/>
  <c r="N68" i="10"/>
  <c r="M68" i="10"/>
  <c r="S68" i="10" s="1"/>
  <c r="L68" i="10"/>
  <c r="R68" i="10" s="1"/>
  <c r="K68" i="10"/>
  <c r="J68" i="10"/>
  <c r="I68" i="10"/>
  <c r="H68" i="10"/>
  <c r="G68" i="10"/>
  <c r="F68" i="10"/>
  <c r="C68" i="10"/>
  <c r="B68" i="10"/>
  <c r="E68" i="10" s="1"/>
  <c r="S67" i="10"/>
  <c r="R67" i="10"/>
  <c r="Q67" i="10"/>
  <c r="P67" i="10"/>
  <c r="E67" i="10"/>
  <c r="S66" i="10"/>
  <c r="R66" i="10"/>
  <c r="Q66" i="10"/>
  <c r="P66" i="10"/>
  <c r="E66" i="10"/>
  <c r="S65" i="10"/>
  <c r="R65" i="10"/>
  <c r="Q65" i="10"/>
  <c r="P65" i="10"/>
  <c r="E65" i="10"/>
  <c r="U65" i="10" s="1"/>
  <c r="S64" i="10"/>
  <c r="R64" i="10"/>
  <c r="Q64" i="10"/>
  <c r="P64" i="10"/>
  <c r="E64" i="10"/>
  <c r="T64" i="10" s="1"/>
  <c r="S63" i="10"/>
  <c r="R63" i="10"/>
  <c r="Q63" i="10"/>
  <c r="P63" i="10"/>
  <c r="E63" i="10"/>
  <c r="U63" i="10" s="1"/>
  <c r="O61" i="10"/>
  <c r="N61" i="10"/>
  <c r="M61" i="10"/>
  <c r="S61" i="10" s="1"/>
  <c r="L61" i="10"/>
  <c r="R61" i="10" s="1"/>
  <c r="K61" i="10"/>
  <c r="J61" i="10"/>
  <c r="I61" i="10"/>
  <c r="H61" i="10"/>
  <c r="C61" i="10"/>
  <c r="B61" i="10"/>
  <c r="T60" i="10"/>
  <c r="S60" i="10"/>
  <c r="R60" i="10"/>
  <c r="Q60" i="10"/>
  <c r="P60" i="10"/>
  <c r="E60" i="10"/>
  <c r="U60" i="10" s="1"/>
  <c r="U59" i="10"/>
  <c r="S59" i="10"/>
  <c r="R59" i="10"/>
  <c r="Q59" i="10"/>
  <c r="P59" i="10"/>
  <c r="E59" i="10"/>
  <c r="T59" i="10" s="1"/>
  <c r="S58" i="10"/>
  <c r="R58" i="10"/>
  <c r="Q58" i="10"/>
  <c r="P58" i="10"/>
  <c r="E58" i="10"/>
  <c r="S57" i="10"/>
  <c r="R57" i="10"/>
  <c r="Q57" i="10"/>
  <c r="P57" i="10"/>
  <c r="E57" i="10"/>
  <c r="O55" i="10"/>
  <c r="N55" i="10"/>
  <c r="M55" i="10"/>
  <c r="S55" i="10" s="1"/>
  <c r="L55" i="10"/>
  <c r="K55" i="10"/>
  <c r="J55" i="10"/>
  <c r="I55" i="10"/>
  <c r="H55" i="10"/>
  <c r="G55" i="10"/>
  <c r="F55" i="10"/>
  <c r="C55" i="10"/>
  <c r="B55" i="10"/>
  <c r="S54" i="10"/>
  <c r="R54" i="10"/>
  <c r="Q54" i="10"/>
  <c r="P54" i="10"/>
  <c r="E54" i="10"/>
  <c r="S53" i="10"/>
  <c r="R53" i="10"/>
  <c r="Q53" i="10"/>
  <c r="P53" i="10"/>
  <c r="E53" i="10"/>
  <c r="U53" i="10" s="1"/>
  <c r="S52" i="10"/>
  <c r="R52" i="10"/>
  <c r="Q52" i="10"/>
  <c r="P52" i="10"/>
  <c r="E52" i="10"/>
  <c r="T52" i="10" s="1"/>
  <c r="S51" i="10"/>
  <c r="R51" i="10"/>
  <c r="Q51" i="10"/>
  <c r="P51" i="10"/>
  <c r="E51" i="10"/>
  <c r="S50" i="10"/>
  <c r="R50" i="10"/>
  <c r="Q50" i="10"/>
  <c r="P50" i="10"/>
  <c r="E50" i="10"/>
  <c r="U50" i="10" s="1"/>
  <c r="S49" i="10"/>
  <c r="R49" i="10"/>
  <c r="Q49" i="10"/>
  <c r="P49" i="10"/>
  <c r="E49" i="10"/>
  <c r="U49" i="10" s="1"/>
  <c r="S48" i="10"/>
  <c r="R48" i="10"/>
  <c r="Q48" i="10"/>
  <c r="P48" i="10"/>
  <c r="E48" i="10"/>
  <c r="U48" i="10" s="1"/>
  <c r="T47" i="10"/>
  <c r="S47" i="10"/>
  <c r="R47" i="10"/>
  <c r="Q47" i="10"/>
  <c r="P47" i="10"/>
  <c r="E47" i="10"/>
  <c r="U47" i="10" s="1"/>
  <c r="S46" i="10"/>
  <c r="R46" i="10"/>
  <c r="Q46" i="10"/>
  <c r="P46" i="10"/>
  <c r="E46" i="10"/>
  <c r="S45" i="10"/>
  <c r="R45" i="10"/>
  <c r="Q45" i="10"/>
  <c r="P45" i="10"/>
  <c r="E45" i="10"/>
  <c r="U44" i="10"/>
  <c r="S44" i="10"/>
  <c r="R44" i="10"/>
  <c r="Q44" i="10"/>
  <c r="P44" i="10"/>
  <c r="E44" i="10"/>
  <c r="T44" i="10" s="1"/>
  <c r="R42" i="10"/>
  <c r="O42" i="10"/>
  <c r="S42" i="10" s="1"/>
  <c r="N42" i="10"/>
  <c r="M42" i="10"/>
  <c r="L42" i="10"/>
  <c r="K42" i="10"/>
  <c r="J42" i="10"/>
  <c r="I42" i="10"/>
  <c r="H42" i="10"/>
  <c r="P42" i="10" s="1"/>
  <c r="G42" i="10"/>
  <c r="F42" i="10"/>
  <c r="C42" i="10"/>
  <c r="B42" i="10"/>
  <c r="E42" i="10" s="1"/>
  <c r="S41" i="10"/>
  <c r="R41" i="10"/>
  <c r="Q41" i="10"/>
  <c r="P41" i="10"/>
  <c r="E41" i="10"/>
  <c r="S40" i="10"/>
  <c r="R40" i="10"/>
  <c r="Q40" i="10"/>
  <c r="P40" i="10"/>
  <c r="E40" i="10"/>
  <c r="S39" i="10"/>
  <c r="R39" i="10"/>
  <c r="Q39" i="10"/>
  <c r="P39" i="10"/>
  <c r="E39" i="10"/>
  <c r="U39" i="10" s="1"/>
  <c r="U38" i="10"/>
  <c r="T38" i="10"/>
  <c r="S38" i="10"/>
  <c r="R38" i="10"/>
  <c r="Q38" i="10"/>
  <c r="P38" i="10"/>
  <c r="E38" i="10"/>
  <c r="T37" i="10"/>
  <c r="S37" i="10"/>
  <c r="R37" i="10"/>
  <c r="Q37" i="10"/>
  <c r="U37" i="10" s="1"/>
  <c r="P37" i="10"/>
  <c r="E37" i="10"/>
  <c r="O35" i="10"/>
  <c r="N35" i="10"/>
  <c r="M35" i="10"/>
  <c r="S35" i="10" s="1"/>
  <c r="L35" i="10"/>
  <c r="K35" i="10"/>
  <c r="J35" i="10"/>
  <c r="I35" i="10"/>
  <c r="H35" i="10"/>
  <c r="G35" i="10"/>
  <c r="F35" i="10"/>
  <c r="C35" i="10"/>
  <c r="E35" i="10" s="1"/>
  <c r="B35" i="10"/>
  <c r="T34" i="10"/>
  <c r="S34" i="10"/>
  <c r="R34" i="10"/>
  <c r="Q34" i="10"/>
  <c r="P34" i="10"/>
  <c r="E34" i="10"/>
  <c r="R32" i="10"/>
  <c r="O32" i="10"/>
  <c r="N32" i="10"/>
  <c r="M32" i="10"/>
  <c r="S32" i="10" s="1"/>
  <c r="L32" i="10"/>
  <c r="K32" i="10"/>
  <c r="J32" i="10"/>
  <c r="I32" i="10"/>
  <c r="H32" i="10"/>
  <c r="G32" i="10"/>
  <c r="F32" i="10"/>
  <c r="C32" i="10"/>
  <c r="E32" i="10" s="1"/>
  <c r="B32" i="10"/>
  <c r="S31" i="10"/>
  <c r="R31" i="10"/>
  <c r="Q31" i="10"/>
  <c r="P31" i="10"/>
  <c r="E31" i="10"/>
  <c r="T30" i="10"/>
  <c r="S30" i="10"/>
  <c r="R30" i="10"/>
  <c r="Q30" i="10"/>
  <c r="P30" i="10"/>
  <c r="E30" i="10"/>
  <c r="U30" i="10" s="1"/>
  <c r="S29" i="10"/>
  <c r="R29" i="10"/>
  <c r="Q29" i="10"/>
  <c r="P29" i="10"/>
  <c r="E29" i="10"/>
  <c r="S28" i="10"/>
  <c r="R28" i="10"/>
  <c r="Q28" i="10"/>
  <c r="P28" i="10"/>
  <c r="E28" i="10"/>
  <c r="U28" i="10" s="1"/>
  <c r="O26" i="10"/>
  <c r="N26" i="10"/>
  <c r="M26" i="10"/>
  <c r="S26" i="10" s="1"/>
  <c r="L26" i="10"/>
  <c r="R26" i="10" s="1"/>
  <c r="K26" i="10"/>
  <c r="J26" i="10"/>
  <c r="I26" i="10"/>
  <c r="H26" i="10"/>
  <c r="G26" i="10"/>
  <c r="F26" i="10"/>
  <c r="C26" i="10"/>
  <c r="B26" i="10"/>
  <c r="E26" i="10" s="1"/>
  <c r="S25" i="10"/>
  <c r="R25" i="10"/>
  <c r="Q25" i="10"/>
  <c r="P25" i="10"/>
  <c r="E25" i="10"/>
  <c r="U25" i="10" s="1"/>
  <c r="S24" i="10"/>
  <c r="R24" i="10"/>
  <c r="Q24" i="10"/>
  <c r="P24" i="10"/>
  <c r="E24" i="10"/>
  <c r="T24" i="10" s="1"/>
  <c r="T23" i="10"/>
  <c r="S23" i="10"/>
  <c r="R23" i="10"/>
  <c r="Q23" i="10"/>
  <c r="P23" i="10"/>
  <c r="E23" i="10"/>
  <c r="U23" i="10" s="1"/>
  <c r="S22" i="10"/>
  <c r="R22" i="10"/>
  <c r="Q22" i="10"/>
  <c r="P22" i="10"/>
  <c r="E22" i="10"/>
  <c r="U22" i="10" s="1"/>
  <c r="S21" i="10"/>
  <c r="R21" i="10"/>
  <c r="Q21" i="10"/>
  <c r="P21" i="10"/>
  <c r="E21" i="10"/>
  <c r="S20" i="10"/>
  <c r="R20" i="10"/>
  <c r="Q20" i="10"/>
  <c r="P20" i="10"/>
  <c r="E20" i="10"/>
  <c r="T19" i="10"/>
  <c r="S19" i="10"/>
  <c r="R19" i="10"/>
  <c r="Q19" i="10"/>
  <c r="P19" i="10"/>
  <c r="E19" i="10"/>
  <c r="U19" i="10" s="1"/>
  <c r="O17" i="10"/>
  <c r="N17" i="10"/>
  <c r="M17" i="10"/>
  <c r="S17" i="10" s="1"/>
  <c r="L17" i="10"/>
  <c r="K17" i="10"/>
  <c r="J17" i="10"/>
  <c r="I17" i="10"/>
  <c r="H17" i="10"/>
  <c r="G17" i="10"/>
  <c r="F17" i="10"/>
  <c r="E17" i="10"/>
  <c r="C17" i="10"/>
  <c r="B17" i="10"/>
  <c r="S16" i="10"/>
  <c r="R16" i="10"/>
  <c r="Q16" i="10"/>
  <c r="P16" i="10"/>
  <c r="E16" i="10"/>
  <c r="S15" i="10"/>
  <c r="R15" i="10"/>
  <c r="Q15" i="10"/>
  <c r="P15" i="10"/>
  <c r="E15" i="10"/>
  <c r="S14" i="10"/>
  <c r="R14" i="10"/>
  <c r="Q14" i="10"/>
  <c r="P14" i="10"/>
  <c r="E14" i="10"/>
  <c r="U14" i="10" s="1"/>
  <c r="S13" i="10"/>
  <c r="R13" i="10"/>
  <c r="Q13" i="10"/>
  <c r="P13" i="10"/>
  <c r="E13" i="10"/>
  <c r="S12" i="10"/>
  <c r="R12" i="10"/>
  <c r="Q12" i="10"/>
  <c r="P12" i="10"/>
  <c r="E12" i="10"/>
  <c r="S11" i="10"/>
  <c r="R11" i="10"/>
  <c r="Q11" i="10"/>
  <c r="P11" i="10"/>
  <c r="E11" i="10"/>
  <c r="U11" i="10" s="1"/>
  <c r="U10" i="10"/>
  <c r="T10" i="10"/>
  <c r="S10" i="10"/>
  <c r="R10" i="10"/>
  <c r="Q10" i="10"/>
  <c r="P10" i="10"/>
  <c r="E10" i="10"/>
  <c r="U9" i="10"/>
  <c r="S9" i="10"/>
  <c r="R9" i="10"/>
  <c r="Q9" i="10"/>
  <c r="P9" i="10"/>
  <c r="E9" i="10"/>
  <c r="T9" i="10" s="1"/>
  <c r="S96" i="9"/>
  <c r="R96" i="9"/>
  <c r="Q96" i="9"/>
  <c r="P96" i="9"/>
  <c r="E96" i="9"/>
  <c r="S95" i="9"/>
  <c r="R95" i="9"/>
  <c r="Q95" i="9"/>
  <c r="P95" i="9"/>
  <c r="E95" i="9"/>
  <c r="S94" i="9"/>
  <c r="R94" i="9"/>
  <c r="Q94" i="9"/>
  <c r="P94" i="9"/>
  <c r="E94" i="9"/>
  <c r="S93" i="9"/>
  <c r="R93" i="9"/>
  <c r="Q93" i="9"/>
  <c r="P93" i="9"/>
  <c r="E93" i="9"/>
  <c r="S92" i="9"/>
  <c r="R92" i="9"/>
  <c r="Q92" i="9"/>
  <c r="P92" i="9"/>
  <c r="E92" i="9"/>
  <c r="S91" i="9"/>
  <c r="R91" i="9"/>
  <c r="Q91" i="9"/>
  <c r="P91" i="9"/>
  <c r="E91" i="9"/>
  <c r="U91" i="9" s="1"/>
  <c r="T90" i="9"/>
  <c r="S90" i="9"/>
  <c r="R90" i="9"/>
  <c r="Q90" i="9"/>
  <c r="P90" i="9"/>
  <c r="E90" i="9"/>
  <c r="U90" i="9" s="1"/>
  <c r="U89" i="9"/>
  <c r="S89" i="9"/>
  <c r="R89" i="9"/>
  <c r="Q89" i="9"/>
  <c r="P89" i="9"/>
  <c r="E89" i="9"/>
  <c r="T89" i="9" s="1"/>
  <c r="S88" i="9"/>
  <c r="R88" i="9"/>
  <c r="Q88" i="9"/>
  <c r="P88" i="9"/>
  <c r="P87" i="9" s="1"/>
  <c r="E88" i="9"/>
  <c r="O75" i="9"/>
  <c r="N75" i="9"/>
  <c r="M75" i="9"/>
  <c r="L75" i="9"/>
  <c r="R75" i="9" s="1"/>
  <c r="K75" i="9"/>
  <c r="J75" i="9"/>
  <c r="I75" i="9"/>
  <c r="H75" i="9"/>
  <c r="G75" i="9"/>
  <c r="F75" i="9"/>
  <c r="C75" i="9"/>
  <c r="B75" i="9"/>
  <c r="O74" i="9"/>
  <c r="N74" i="9"/>
  <c r="M74" i="9"/>
  <c r="S74" i="9" s="1"/>
  <c r="L74" i="9"/>
  <c r="R74" i="9" s="1"/>
  <c r="K74" i="9"/>
  <c r="J74" i="9"/>
  <c r="I74" i="9"/>
  <c r="H74" i="9"/>
  <c r="G74" i="9"/>
  <c r="F74" i="9"/>
  <c r="C74" i="9"/>
  <c r="E74" i="9" s="1"/>
  <c r="B74" i="9"/>
  <c r="O73" i="9"/>
  <c r="N73" i="9"/>
  <c r="M73" i="9"/>
  <c r="S73" i="9" s="1"/>
  <c r="L73" i="9"/>
  <c r="R73" i="9" s="1"/>
  <c r="K73" i="9"/>
  <c r="J73" i="9"/>
  <c r="I73" i="9"/>
  <c r="H73" i="9"/>
  <c r="G73" i="9"/>
  <c r="F73" i="9"/>
  <c r="C73" i="9"/>
  <c r="B73" i="9"/>
  <c r="E73" i="9" s="1"/>
  <c r="S72" i="9"/>
  <c r="R72" i="9"/>
  <c r="Q72" i="9"/>
  <c r="P72" i="9"/>
  <c r="E72" i="9"/>
  <c r="T72" i="9" s="1"/>
  <c r="U71" i="9"/>
  <c r="T71" i="9"/>
  <c r="S71" i="9"/>
  <c r="R71" i="9"/>
  <c r="Q71" i="9"/>
  <c r="P71" i="9"/>
  <c r="E71" i="9"/>
  <c r="O69" i="9"/>
  <c r="N69" i="9"/>
  <c r="M69" i="9"/>
  <c r="L69" i="9"/>
  <c r="K69" i="9"/>
  <c r="J69" i="9"/>
  <c r="I69" i="9"/>
  <c r="Q69" i="9" s="1"/>
  <c r="H69" i="9"/>
  <c r="G69" i="9"/>
  <c r="F69" i="9"/>
  <c r="C69" i="9"/>
  <c r="B69" i="9"/>
  <c r="O68" i="9"/>
  <c r="N68" i="9"/>
  <c r="M68" i="9"/>
  <c r="S68" i="9" s="1"/>
  <c r="L68" i="9"/>
  <c r="R68" i="9" s="1"/>
  <c r="K68" i="9"/>
  <c r="J68" i="9"/>
  <c r="I68" i="9"/>
  <c r="H68" i="9"/>
  <c r="G68" i="9"/>
  <c r="F68" i="9"/>
  <c r="C68" i="9"/>
  <c r="B68" i="9"/>
  <c r="S67" i="9"/>
  <c r="R67" i="9"/>
  <c r="Q67" i="9"/>
  <c r="P67" i="9"/>
  <c r="E67" i="9"/>
  <c r="U66" i="9"/>
  <c r="T66" i="9"/>
  <c r="S66" i="9"/>
  <c r="R66" i="9"/>
  <c r="Q66" i="9"/>
  <c r="P66" i="9"/>
  <c r="E66" i="9"/>
  <c r="S65" i="9"/>
  <c r="R65" i="9"/>
  <c r="Q65" i="9"/>
  <c r="P65" i="9"/>
  <c r="E65" i="9"/>
  <c r="U65" i="9" s="1"/>
  <c r="S64" i="9"/>
  <c r="R64" i="9"/>
  <c r="Q64" i="9"/>
  <c r="P64" i="9"/>
  <c r="E64" i="9"/>
  <c r="S63" i="9"/>
  <c r="R63" i="9"/>
  <c r="Q63" i="9"/>
  <c r="P63" i="9"/>
  <c r="E63" i="9"/>
  <c r="O61" i="9"/>
  <c r="N61" i="9"/>
  <c r="M61" i="9"/>
  <c r="S61" i="9" s="1"/>
  <c r="L61" i="9"/>
  <c r="R61" i="9" s="1"/>
  <c r="K61" i="9"/>
  <c r="J61" i="9"/>
  <c r="I61" i="9"/>
  <c r="H61" i="9"/>
  <c r="C61" i="9"/>
  <c r="B61" i="9"/>
  <c r="E61" i="9" s="1"/>
  <c r="U60" i="9"/>
  <c r="T60" i="9"/>
  <c r="S60" i="9"/>
  <c r="R60" i="9"/>
  <c r="Q60" i="9"/>
  <c r="P60" i="9"/>
  <c r="E60" i="9"/>
  <c r="S59" i="9"/>
  <c r="R59" i="9"/>
  <c r="Q59" i="9"/>
  <c r="P59" i="9"/>
  <c r="E59" i="9"/>
  <c r="T58" i="9"/>
  <c r="S58" i="9"/>
  <c r="R58" i="9"/>
  <c r="Q58" i="9"/>
  <c r="P58" i="9"/>
  <c r="E58" i="9"/>
  <c r="U58" i="9" s="1"/>
  <c r="S57" i="9"/>
  <c r="R57" i="9"/>
  <c r="Q57" i="9"/>
  <c r="P57" i="9"/>
  <c r="E57" i="9"/>
  <c r="O55" i="9"/>
  <c r="N55" i="9"/>
  <c r="M55" i="9"/>
  <c r="L55" i="9"/>
  <c r="K55" i="9"/>
  <c r="J55" i="9"/>
  <c r="I55" i="9"/>
  <c r="H55" i="9"/>
  <c r="G55" i="9"/>
  <c r="F55" i="9"/>
  <c r="C55" i="9"/>
  <c r="B55" i="9"/>
  <c r="S54" i="9"/>
  <c r="R54" i="9"/>
  <c r="Q54" i="9"/>
  <c r="U54" i="9" s="1"/>
  <c r="P54" i="9"/>
  <c r="E54" i="9"/>
  <c r="T54" i="9" s="1"/>
  <c r="S53" i="9"/>
  <c r="R53" i="9"/>
  <c r="Q53" i="9"/>
  <c r="P53" i="9"/>
  <c r="E53" i="9"/>
  <c r="U53" i="9" s="1"/>
  <c r="S52" i="9"/>
  <c r="R52" i="9"/>
  <c r="Q52" i="9"/>
  <c r="P52" i="9"/>
  <c r="E52" i="9"/>
  <c r="S51" i="9"/>
  <c r="R51" i="9"/>
  <c r="Q51" i="9"/>
  <c r="P51" i="9"/>
  <c r="E51" i="9"/>
  <c r="U51" i="9" s="1"/>
  <c r="S50" i="9"/>
  <c r="R50" i="9"/>
  <c r="Q50" i="9"/>
  <c r="P50" i="9"/>
  <c r="E50" i="9"/>
  <c r="U49" i="9"/>
  <c r="S49" i="9"/>
  <c r="R49" i="9"/>
  <c r="Q49" i="9"/>
  <c r="P49" i="9"/>
  <c r="E49" i="9"/>
  <c r="T49" i="9" s="1"/>
  <c r="S48" i="9"/>
  <c r="R48" i="9"/>
  <c r="Q48" i="9"/>
  <c r="P48" i="9"/>
  <c r="E48" i="9"/>
  <c r="U47" i="9"/>
  <c r="S47" i="9"/>
  <c r="R47" i="9"/>
  <c r="Q47" i="9"/>
  <c r="P47" i="9"/>
  <c r="E47" i="9"/>
  <c r="T47" i="9" s="1"/>
  <c r="S46" i="9"/>
  <c r="R46" i="9"/>
  <c r="Q46" i="9"/>
  <c r="P46" i="9"/>
  <c r="E46" i="9"/>
  <c r="S45" i="9"/>
  <c r="R45" i="9"/>
  <c r="Q45" i="9"/>
  <c r="P45" i="9"/>
  <c r="E45" i="9"/>
  <c r="S44" i="9"/>
  <c r="R44" i="9"/>
  <c r="Q44" i="9"/>
  <c r="P44" i="9"/>
  <c r="E44" i="9"/>
  <c r="O42" i="9"/>
  <c r="N42" i="9"/>
  <c r="M42" i="9"/>
  <c r="S42" i="9" s="1"/>
  <c r="L42" i="9"/>
  <c r="R42" i="9" s="1"/>
  <c r="K42" i="9"/>
  <c r="J42" i="9"/>
  <c r="I42" i="9"/>
  <c r="H42" i="9"/>
  <c r="G42" i="9"/>
  <c r="F42" i="9"/>
  <c r="C42" i="9"/>
  <c r="B42" i="9"/>
  <c r="S41" i="9"/>
  <c r="R41" i="9"/>
  <c r="Q41" i="9"/>
  <c r="P41" i="9"/>
  <c r="E41" i="9"/>
  <c r="S40" i="9"/>
  <c r="R40" i="9"/>
  <c r="Q40" i="9"/>
  <c r="P40" i="9"/>
  <c r="E40" i="9"/>
  <c r="U40" i="9" s="1"/>
  <c r="S39" i="9"/>
  <c r="R39" i="9"/>
  <c r="Q39" i="9"/>
  <c r="P39" i="9"/>
  <c r="E39" i="9"/>
  <c r="U38" i="9"/>
  <c r="S38" i="9"/>
  <c r="R38" i="9"/>
  <c r="Q38" i="9"/>
  <c r="P38" i="9"/>
  <c r="T38" i="9" s="1"/>
  <c r="E38" i="9"/>
  <c r="S37" i="9"/>
  <c r="R37" i="9"/>
  <c r="Q37" i="9"/>
  <c r="P37" i="9"/>
  <c r="E37" i="9"/>
  <c r="O35" i="9"/>
  <c r="N35" i="9"/>
  <c r="M35" i="9"/>
  <c r="S35" i="9" s="1"/>
  <c r="L35" i="9"/>
  <c r="R35" i="9" s="1"/>
  <c r="K35" i="9"/>
  <c r="J35" i="9"/>
  <c r="I35" i="9"/>
  <c r="H35" i="9"/>
  <c r="G35" i="9"/>
  <c r="F35" i="9"/>
  <c r="C35" i="9"/>
  <c r="B35" i="9"/>
  <c r="S34" i="9"/>
  <c r="R34" i="9"/>
  <c r="Q34" i="9"/>
  <c r="P34" i="9"/>
  <c r="E34" i="9"/>
  <c r="R32" i="9"/>
  <c r="O32" i="9"/>
  <c r="N32" i="9"/>
  <c r="M32" i="9"/>
  <c r="S32" i="9" s="1"/>
  <c r="L32" i="9"/>
  <c r="K32" i="9"/>
  <c r="J32" i="9"/>
  <c r="I32" i="9"/>
  <c r="H32" i="9"/>
  <c r="G32" i="9"/>
  <c r="F32" i="9"/>
  <c r="C32" i="9"/>
  <c r="B32" i="9"/>
  <c r="S31" i="9"/>
  <c r="R31" i="9"/>
  <c r="Q31" i="9"/>
  <c r="P31" i="9"/>
  <c r="E31" i="9"/>
  <c r="S30" i="9"/>
  <c r="R30" i="9"/>
  <c r="Q30" i="9"/>
  <c r="P30" i="9"/>
  <c r="E30" i="9"/>
  <c r="S29" i="9"/>
  <c r="R29" i="9"/>
  <c r="Q29" i="9"/>
  <c r="P29" i="9"/>
  <c r="E29" i="9"/>
  <c r="S28" i="9"/>
  <c r="R28" i="9"/>
  <c r="Q28" i="9"/>
  <c r="P28" i="9"/>
  <c r="E28" i="9"/>
  <c r="U28" i="9" s="1"/>
  <c r="O26" i="9"/>
  <c r="N26" i="9"/>
  <c r="M26" i="9"/>
  <c r="S26" i="9" s="1"/>
  <c r="L26" i="9"/>
  <c r="K26" i="9"/>
  <c r="J26" i="9"/>
  <c r="I26" i="9"/>
  <c r="H26" i="9"/>
  <c r="G26" i="9"/>
  <c r="F26" i="9"/>
  <c r="C26" i="9"/>
  <c r="B26" i="9"/>
  <c r="T25" i="9"/>
  <c r="S25" i="9"/>
  <c r="R25" i="9"/>
  <c r="Q25" i="9"/>
  <c r="P25" i="9"/>
  <c r="E25" i="9"/>
  <c r="U25" i="9" s="1"/>
  <c r="S24" i="9"/>
  <c r="R24" i="9"/>
  <c r="Q24" i="9"/>
  <c r="P24" i="9"/>
  <c r="E24" i="9"/>
  <c r="S23" i="9"/>
  <c r="R23" i="9"/>
  <c r="Q23" i="9"/>
  <c r="P23" i="9"/>
  <c r="E23" i="9"/>
  <c r="S22" i="9"/>
  <c r="R22" i="9"/>
  <c r="Q22" i="9"/>
  <c r="P22" i="9"/>
  <c r="E22" i="9"/>
  <c r="T21" i="9"/>
  <c r="S21" i="9"/>
  <c r="R21" i="9"/>
  <c r="Q21" i="9"/>
  <c r="P21" i="9"/>
  <c r="E21" i="9"/>
  <c r="U21" i="9" s="1"/>
  <c r="U20" i="9"/>
  <c r="S20" i="9"/>
  <c r="R20" i="9"/>
  <c r="Q20" i="9"/>
  <c r="P20" i="9"/>
  <c r="E20" i="9"/>
  <c r="T20" i="9" s="1"/>
  <c r="S19" i="9"/>
  <c r="R19" i="9"/>
  <c r="Q19" i="9"/>
  <c r="P19" i="9"/>
  <c r="E19" i="9"/>
  <c r="O17" i="9"/>
  <c r="N17" i="9"/>
  <c r="M17" i="9"/>
  <c r="L17" i="9"/>
  <c r="R17" i="9" s="1"/>
  <c r="K17" i="9"/>
  <c r="J17" i="9"/>
  <c r="I17" i="9"/>
  <c r="H17" i="9"/>
  <c r="G17" i="9"/>
  <c r="F17" i="9"/>
  <c r="C17" i="9"/>
  <c r="B17" i="9"/>
  <c r="E17" i="9" s="1"/>
  <c r="U16" i="9"/>
  <c r="S16" i="9"/>
  <c r="R16" i="9"/>
  <c r="Q16" i="9"/>
  <c r="P16" i="9"/>
  <c r="E16" i="9"/>
  <c r="T16" i="9" s="1"/>
  <c r="U15" i="9"/>
  <c r="S15" i="9"/>
  <c r="R15" i="9"/>
  <c r="Q15" i="9"/>
  <c r="P15" i="9"/>
  <c r="T15" i="9" s="1"/>
  <c r="E15" i="9"/>
  <c r="S14" i="9"/>
  <c r="R14" i="9"/>
  <c r="Q14" i="9"/>
  <c r="P14" i="9"/>
  <c r="E14" i="9"/>
  <c r="S13" i="9"/>
  <c r="R13" i="9"/>
  <c r="Q13" i="9"/>
  <c r="P13" i="9"/>
  <c r="E13" i="9"/>
  <c r="S12" i="9"/>
  <c r="R12" i="9"/>
  <c r="Q12" i="9"/>
  <c r="P12" i="9"/>
  <c r="E12" i="9"/>
  <c r="S11" i="9"/>
  <c r="R11" i="9"/>
  <c r="Q11" i="9"/>
  <c r="P11" i="9"/>
  <c r="E11" i="9"/>
  <c r="T11" i="9" s="1"/>
  <c r="S10" i="9"/>
  <c r="R10" i="9"/>
  <c r="Q10" i="9"/>
  <c r="P10" i="9"/>
  <c r="T10" i="9" s="1"/>
  <c r="E10" i="9"/>
  <c r="S9" i="9"/>
  <c r="R9" i="9"/>
  <c r="Q9" i="9"/>
  <c r="P9" i="9"/>
  <c r="E9" i="9"/>
  <c r="U96" i="8"/>
  <c r="T96" i="8"/>
  <c r="S96" i="8"/>
  <c r="R96" i="8"/>
  <c r="Q96" i="8"/>
  <c r="P96" i="8"/>
  <c r="E96" i="8"/>
  <c r="T95" i="8"/>
  <c r="S95" i="8"/>
  <c r="R95" i="8"/>
  <c r="Q95" i="8"/>
  <c r="P95" i="8"/>
  <c r="E95" i="8"/>
  <c r="U95" i="8" s="1"/>
  <c r="T94" i="8"/>
  <c r="S94" i="8"/>
  <c r="R94" i="8"/>
  <c r="Q94" i="8"/>
  <c r="P94" i="8"/>
  <c r="E94" i="8"/>
  <c r="U94" i="8" s="1"/>
  <c r="S93" i="8"/>
  <c r="R93" i="8"/>
  <c r="Q93" i="8"/>
  <c r="P93" i="8"/>
  <c r="E93" i="8"/>
  <c r="S92" i="8"/>
  <c r="R92" i="8"/>
  <c r="Q92" i="8"/>
  <c r="P92" i="8"/>
  <c r="E92" i="8"/>
  <c r="U91" i="8"/>
  <c r="S91" i="8"/>
  <c r="R91" i="8"/>
  <c r="Q91" i="8"/>
  <c r="P91" i="8"/>
  <c r="E91" i="8"/>
  <c r="T91" i="8" s="1"/>
  <c r="S90" i="8"/>
  <c r="R90" i="8"/>
  <c r="Q90" i="8"/>
  <c r="P90" i="8"/>
  <c r="E90" i="8"/>
  <c r="S89" i="8"/>
  <c r="R89" i="8"/>
  <c r="Q89" i="8"/>
  <c r="P89" i="8"/>
  <c r="E89" i="8"/>
  <c r="U88" i="8"/>
  <c r="S88" i="8"/>
  <c r="R88" i="8"/>
  <c r="Q88" i="8"/>
  <c r="P88" i="8"/>
  <c r="E88" i="8"/>
  <c r="T88" i="8" s="1"/>
  <c r="R75" i="8"/>
  <c r="O75" i="8"/>
  <c r="S75" i="8" s="1"/>
  <c r="N75" i="8"/>
  <c r="M75" i="8"/>
  <c r="L75" i="8"/>
  <c r="K75" i="8"/>
  <c r="J75" i="8"/>
  <c r="I75" i="8"/>
  <c r="H75" i="8"/>
  <c r="P75" i="8" s="1"/>
  <c r="G75" i="8"/>
  <c r="F75" i="8"/>
  <c r="C75" i="8"/>
  <c r="B75" i="8"/>
  <c r="S74" i="8"/>
  <c r="O74" i="8"/>
  <c r="N74" i="8"/>
  <c r="M74" i="8"/>
  <c r="L74" i="8"/>
  <c r="R74" i="8" s="1"/>
  <c r="K74" i="8"/>
  <c r="J74" i="8"/>
  <c r="I74" i="8"/>
  <c r="H74" i="8"/>
  <c r="G74" i="8"/>
  <c r="F74" i="8"/>
  <c r="C74" i="8"/>
  <c r="B74" i="8"/>
  <c r="E74" i="8" s="1"/>
  <c r="O73" i="8"/>
  <c r="N73" i="8"/>
  <c r="M73" i="8"/>
  <c r="S73" i="8" s="1"/>
  <c r="L73" i="8"/>
  <c r="R73" i="8" s="1"/>
  <c r="K73" i="8"/>
  <c r="J73" i="8"/>
  <c r="I73" i="8"/>
  <c r="H73" i="8"/>
  <c r="G73" i="8"/>
  <c r="F73" i="8"/>
  <c r="C73" i="8"/>
  <c r="B73" i="8"/>
  <c r="E73" i="8" s="1"/>
  <c r="S72" i="8"/>
  <c r="R72" i="8"/>
  <c r="Q72" i="8"/>
  <c r="P72" i="8"/>
  <c r="E72" i="8"/>
  <c r="U72" i="8" s="1"/>
  <c r="S71" i="8"/>
  <c r="R71" i="8"/>
  <c r="Q71" i="8"/>
  <c r="P71" i="8"/>
  <c r="E71" i="8"/>
  <c r="U71" i="8" s="1"/>
  <c r="S69" i="8"/>
  <c r="O69" i="8"/>
  <c r="N69" i="8"/>
  <c r="M69" i="8"/>
  <c r="L69" i="8"/>
  <c r="R69" i="8" s="1"/>
  <c r="K69" i="8"/>
  <c r="J69" i="8"/>
  <c r="I69" i="8"/>
  <c r="Q69" i="8" s="1"/>
  <c r="H69" i="8"/>
  <c r="G69" i="8"/>
  <c r="F69" i="8"/>
  <c r="C69" i="8"/>
  <c r="B69" i="8"/>
  <c r="R68" i="8"/>
  <c r="O68" i="8"/>
  <c r="N68" i="8"/>
  <c r="M68" i="8"/>
  <c r="S68" i="8" s="1"/>
  <c r="L68" i="8"/>
  <c r="K68" i="8"/>
  <c r="J68" i="8"/>
  <c r="I68" i="8"/>
  <c r="H68" i="8"/>
  <c r="G68" i="8"/>
  <c r="F68" i="8"/>
  <c r="C68" i="8"/>
  <c r="B68" i="8"/>
  <c r="E68" i="8" s="1"/>
  <c r="S67" i="8"/>
  <c r="R67" i="8"/>
  <c r="Q67" i="8"/>
  <c r="P67" i="8"/>
  <c r="E67" i="8"/>
  <c r="S66" i="8"/>
  <c r="R66" i="8"/>
  <c r="Q66" i="8"/>
  <c r="P66" i="8"/>
  <c r="E66" i="8"/>
  <c r="U65" i="8"/>
  <c r="S65" i="8"/>
  <c r="R65" i="8"/>
  <c r="Q65" i="8"/>
  <c r="P65" i="8"/>
  <c r="E65" i="8"/>
  <c r="T65" i="8" s="1"/>
  <c r="U64" i="8"/>
  <c r="S64" i="8"/>
  <c r="R64" i="8"/>
  <c r="Q64" i="8"/>
  <c r="P64" i="8"/>
  <c r="E64" i="8"/>
  <c r="T64" i="8" s="1"/>
  <c r="S63" i="8"/>
  <c r="R63" i="8"/>
  <c r="Q63" i="8"/>
  <c r="P63" i="8"/>
  <c r="E63" i="8"/>
  <c r="T63" i="8" s="1"/>
  <c r="O61" i="8"/>
  <c r="N61" i="8"/>
  <c r="M61" i="8"/>
  <c r="S61" i="8" s="1"/>
  <c r="L61" i="8"/>
  <c r="R61" i="8" s="1"/>
  <c r="K61" i="8"/>
  <c r="J61" i="8"/>
  <c r="I61" i="8"/>
  <c r="H61" i="8"/>
  <c r="C61" i="8"/>
  <c r="B61" i="8"/>
  <c r="E61" i="8" s="1"/>
  <c r="U60" i="8"/>
  <c r="S60" i="8"/>
  <c r="R60" i="8"/>
  <c r="Q60" i="8"/>
  <c r="P60" i="8"/>
  <c r="E60" i="8"/>
  <c r="T60" i="8" s="1"/>
  <c r="T59" i="8"/>
  <c r="S59" i="8"/>
  <c r="R59" i="8"/>
  <c r="Q59" i="8"/>
  <c r="P59" i="8"/>
  <c r="E59" i="8"/>
  <c r="U59" i="8" s="1"/>
  <c r="S58" i="8"/>
  <c r="R58" i="8"/>
  <c r="Q58" i="8"/>
  <c r="P58" i="8"/>
  <c r="E58" i="8"/>
  <c r="S57" i="8"/>
  <c r="R57" i="8"/>
  <c r="Q57" i="8"/>
  <c r="P57" i="8"/>
  <c r="E57" i="8"/>
  <c r="U57" i="8" s="1"/>
  <c r="O55" i="8"/>
  <c r="N55" i="8"/>
  <c r="M55" i="8"/>
  <c r="S55" i="8" s="1"/>
  <c r="L55" i="8"/>
  <c r="R55" i="8" s="1"/>
  <c r="K55" i="8"/>
  <c r="J55" i="8"/>
  <c r="I55" i="8"/>
  <c r="H55" i="8"/>
  <c r="G55" i="8"/>
  <c r="F55" i="8"/>
  <c r="C55" i="8"/>
  <c r="B55" i="8"/>
  <c r="S54" i="8"/>
  <c r="R54" i="8"/>
  <c r="Q54" i="8"/>
  <c r="P54" i="8"/>
  <c r="E54" i="8"/>
  <c r="U53" i="8"/>
  <c r="T53" i="8"/>
  <c r="S53" i="8"/>
  <c r="R53" i="8"/>
  <c r="Q53" i="8"/>
  <c r="P53" i="8"/>
  <c r="E53" i="8"/>
  <c r="S52" i="8"/>
  <c r="R52" i="8"/>
  <c r="Q52" i="8"/>
  <c r="P52" i="8"/>
  <c r="E52" i="8"/>
  <c r="T52" i="8" s="1"/>
  <c r="S51" i="8"/>
  <c r="R51" i="8"/>
  <c r="Q51" i="8"/>
  <c r="P51" i="8"/>
  <c r="E51" i="8"/>
  <c r="S50" i="8"/>
  <c r="R50" i="8"/>
  <c r="Q50" i="8"/>
  <c r="P50" i="8"/>
  <c r="E50" i="8"/>
  <c r="U49" i="8"/>
  <c r="T49" i="8"/>
  <c r="S49" i="8"/>
  <c r="R49" i="8"/>
  <c r="Q49" i="8"/>
  <c r="P49" i="8"/>
  <c r="E49" i="8"/>
  <c r="S48" i="8"/>
  <c r="R48" i="8"/>
  <c r="Q48" i="8"/>
  <c r="P48" i="8"/>
  <c r="E48" i="8"/>
  <c r="S47" i="8"/>
  <c r="R47" i="8"/>
  <c r="Q47" i="8"/>
  <c r="P47" i="8"/>
  <c r="E47" i="8"/>
  <c r="U47" i="8" s="1"/>
  <c r="U46" i="8"/>
  <c r="S46" i="8"/>
  <c r="R46" i="8"/>
  <c r="Q46" i="8"/>
  <c r="P46" i="8"/>
  <c r="E46" i="8"/>
  <c r="T46" i="8" s="1"/>
  <c r="T45" i="8"/>
  <c r="S45" i="8"/>
  <c r="R45" i="8"/>
  <c r="Q45" i="8"/>
  <c r="P45" i="8"/>
  <c r="E45" i="8"/>
  <c r="U45" i="8" s="1"/>
  <c r="S44" i="8"/>
  <c r="R44" i="8"/>
  <c r="Q44" i="8"/>
  <c r="P44" i="8"/>
  <c r="E44" i="8"/>
  <c r="U44" i="8" s="1"/>
  <c r="O42" i="8"/>
  <c r="N42" i="8"/>
  <c r="M42" i="8"/>
  <c r="L42" i="8"/>
  <c r="K42" i="8"/>
  <c r="J42" i="8"/>
  <c r="I42" i="8"/>
  <c r="H42" i="8"/>
  <c r="G42" i="8"/>
  <c r="F42" i="8"/>
  <c r="C42" i="8"/>
  <c r="B42" i="8"/>
  <c r="E42" i="8" s="1"/>
  <c r="U41" i="8"/>
  <c r="T41" i="8"/>
  <c r="S41" i="8"/>
  <c r="R41" i="8"/>
  <c r="Q41" i="8"/>
  <c r="P41" i="8"/>
  <c r="E41" i="8"/>
  <c r="S40" i="8"/>
  <c r="R40" i="8"/>
  <c r="Q40" i="8"/>
  <c r="P40" i="8"/>
  <c r="E40" i="8"/>
  <c r="S39" i="8"/>
  <c r="R39" i="8"/>
  <c r="Q39" i="8"/>
  <c r="P39" i="8"/>
  <c r="E39" i="8"/>
  <c r="T39" i="8" s="1"/>
  <c r="U38" i="8"/>
  <c r="S38" i="8"/>
  <c r="R38" i="8"/>
  <c r="Q38" i="8"/>
  <c r="P38" i="8"/>
  <c r="E38" i="8"/>
  <c r="T38" i="8" s="1"/>
  <c r="T37" i="8"/>
  <c r="S37" i="8"/>
  <c r="R37" i="8"/>
  <c r="Q37" i="8"/>
  <c r="P37" i="8"/>
  <c r="E37" i="8"/>
  <c r="U37" i="8" s="1"/>
  <c r="O35" i="8"/>
  <c r="N35" i="8"/>
  <c r="M35" i="8"/>
  <c r="S35" i="8" s="1"/>
  <c r="L35" i="8"/>
  <c r="K35" i="8"/>
  <c r="J35" i="8"/>
  <c r="I35" i="8"/>
  <c r="H35" i="8"/>
  <c r="G35" i="8"/>
  <c r="F35" i="8"/>
  <c r="C35" i="8"/>
  <c r="B35" i="8"/>
  <c r="S34" i="8"/>
  <c r="R34" i="8"/>
  <c r="Q34" i="8"/>
  <c r="P34" i="8"/>
  <c r="E34" i="8"/>
  <c r="O32" i="8"/>
  <c r="N32" i="8"/>
  <c r="M32" i="8"/>
  <c r="S32" i="8" s="1"/>
  <c r="L32" i="8"/>
  <c r="R32" i="8" s="1"/>
  <c r="K32" i="8"/>
  <c r="J32" i="8"/>
  <c r="I32" i="8"/>
  <c r="H32" i="8"/>
  <c r="G32" i="8"/>
  <c r="F32" i="8"/>
  <c r="C32" i="8"/>
  <c r="B32" i="8"/>
  <c r="T31" i="8"/>
  <c r="S31" i="8"/>
  <c r="R31" i="8"/>
  <c r="Q31" i="8"/>
  <c r="P31" i="8"/>
  <c r="E31" i="8"/>
  <c r="U30" i="8"/>
  <c r="T30" i="8"/>
  <c r="S30" i="8"/>
  <c r="R30" i="8"/>
  <c r="Q30" i="8"/>
  <c r="P30" i="8"/>
  <c r="E30" i="8"/>
  <c r="S29" i="8"/>
  <c r="R29" i="8"/>
  <c r="Q29" i="8"/>
  <c r="P29" i="8"/>
  <c r="E29" i="8"/>
  <c r="U29" i="8" s="1"/>
  <c r="S28" i="8"/>
  <c r="R28" i="8"/>
  <c r="Q28" i="8"/>
  <c r="P28" i="8"/>
  <c r="E28" i="8"/>
  <c r="U28" i="8" s="1"/>
  <c r="O26" i="8"/>
  <c r="N26" i="8"/>
  <c r="M26" i="8"/>
  <c r="S26" i="8" s="1"/>
  <c r="L26" i="8"/>
  <c r="R26" i="8" s="1"/>
  <c r="K26" i="8"/>
  <c r="J26" i="8"/>
  <c r="I26" i="8"/>
  <c r="Q26" i="8" s="1"/>
  <c r="H26" i="8"/>
  <c r="G26" i="8"/>
  <c r="F26" i="8"/>
  <c r="C26" i="8"/>
  <c r="B26" i="8"/>
  <c r="S25" i="8"/>
  <c r="R25" i="8"/>
  <c r="Q25" i="8"/>
  <c r="P25" i="8"/>
  <c r="E25" i="8"/>
  <c r="S24" i="8"/>
  <c r="R24" i="8"/>
  <c r="Q24" i="8"/>
  <c r="P24" i="8"/>
  <c r="E24" i="8"/>
  <c r="S23" i="8"/>
  <c r="R23" i="8"/>
  <c r="Q23" i="8"/>
  <c r="P23" i="8"/>
  <c r="E23" i="8"/>
  <c r="U23" i="8" s="1"/>
  <c r="S22" i="8"/>
  <c r="R22" i="8"/>
  <c r="Q22" i="8"/>
  <c r="P22" i="8"/>
  <c r="E22" i="8"/>
  <c r="T22" i="8" s="1"/>
  <c r="T21" i="8"/>
  <c r="S21" i="8"/>
  <c r="R21" i="8"/>
  <c r="Q21" i="8"/>
  <c r="P21" i="8"/>
  <c r="E21" i="8"/>
  <c r="S20" i="8"/>
  <c r="R20" i="8"/>
  <c r="Q20" i="8"/>
  <c r="P20" i="8"/>
  <c r="E20" i="8"/>
  <c r="S19" i="8"/>
  <c r="R19" i="8"/>
  <c r="Q19" i="8"/>
  <c r="P19" i="8"/>
  <c r="E19" i="8"/>
  <c r="R17" i="8"/>
  <c r="O17" i="8"/>
  <c r="S17" i="8" s="1"/>
  <c r="N17" i="8"/>
  <c r="M17" i="8"/>
  <c r="L17" i="8"/>
  <c r="K17" i="8"/>
  <c r="J17" i="8"/>
  <c r="I17" i="8"/>
  <c r="Q17" i="8" s="1"/>
  <c r="H17" i="8"/>
  <c r="G17" i="8"/>
  <c r="F17" i="8"/>
  <c r="C17" i="8"/>
  <c r="B17" i="8"/>
  <c r="E17" i="8" s="1"/>
  <c r="T16" i="8"/>
  <c r="S16" i="8"/>
  <c r="R16" i="8"/>
  <c r="Q16" i="8"/>
  <c r="P16" i="8"/>
  <c r="E16" i="8"/>
  <c r="U16" i="8" s="1"/>
  <c r="U15" i="8"/>
  <c r="S15" i="8"/>
  <c r="R15" i="8"/>
  <c r="Q15" i="8"/>
  <c r="P15" i="8"/>
  <c r="E15" i="8"/>
  <c r="T15" i="8" s="1"/>
  <c r="T14" i="8"/>
  <c r="S14" i="8"/>
  <c r="R14" i="8"/>
  <c r="Q14" i="8"/>
  <c r="P14" i="8"/>
  <c r="E14" i="8"/>
  <c r="U14" i="8" s="1"/>
  <c r="S13" i="8"/>
  <c r="R13" i="8"/>
  <c r="Q13" i="8"/>
  <c r="P13" i="8"/>
  <c r="E13" i="8"/>
  <c r="U13" i="8" s="1"/>
  <c r="S12" i="8"/>
  <c r="R12" i="8"/>
  <c r="Q12" i="8"/>
  <c r="P12" i="8"/>
  <c r="E12" i="8"/>
  <c r="U12" i="8" s="1"/>
  <c r="S11" i="8"/>
  <c r="R11" i="8"/>
  <c r="Q11" i="8"/>
  <c r="P11" i="8"/>
  <c r="E11" i="8"/>
  <c r="T11" i="8" s="1"/>
  <c r="S10" i="8"/>
  <c r="R10" i="8"/>
  <c r="Q10" i="8"/>
  <c r="P10" i="8"/>
  <c r="E10" i="8"/>
  <c r="T10" i="8" s="1"/>
  <c r="S9" i="8"/>
  <c r="R9" i="8"/>
  <c r="Q9" i="8"/>
  <c r="P9" i="8"/>
  <c r="E9" i="8"/>
  <c r="S96" i="7"/>
  <c r="R96" i="7"/>
  <c r="Q96" i="7"/>
  <c r="P96" i="7"/>
  <c r="E96" i="7"/>
  <c r="S95" i="7"/>
  <c r="R95" i="7"/>
  <c r="Q95" i="7"/>
  <c r="P95" i="7"/>
  <c r="E95" i="7"/>
  <c r="U95" i="7" s="1"/>
  <c r="S94" i="7"/>
  <c r="R94" i="7"/>
  <c r="Q94" i="7"/>
  <c r="P94" i="7"/>
  <c r="T94" i="7" s="1"/>
  <c r="E94" i="7"/>
  <c r="U94" i="7" s="1"/>
  <c r="T93" i="7"/>
  <c r="S93" i="7"/>
  <c r="R93" i="7"/>
  <c r="Q93" i="7"/>
  <c r="P93" i="7"/>
  <c r="E93" i="7"/>
  <c r="U93" i="7" s="1"/>
  <c r="T92" i="7"/>
  <c r="S92" i="7"/>
  <c r="R92" i="7"/>
  <c r="Q92" i="7"/>
  <c r="P92" i="7"/>
  <c r="E92" i="7"/>
  <c r="U92" i="7" s="1"/>
  <c r="U91" i="7"/>
  <c r="S91" i="7"/>
  <c r="R91" i="7"/>
  <c r="Q91" i="7"/>
  <c r="P91" i="7"/>
  <c r="E91" i="7"/>
  <c r="T91" i="7" s="1"/>
  <c r="S90" i="7"/>
  <c r="R90" i="7"/>
  <c r="Q90" i="7"/>
  <c r="P90" i="7"/>
  <c r="E90" i="7"/>
  <c r="S89" i="7"/>
  <c r="R89" i="7"/>
  <c r="Q89" i="7"/>
  <c r="P89" i="7"/>
  <c r="E89" i="7"/>
  <c r="U89" i="7" s="1"/>
  <c r="U88" i="7"/>
  <c r="S88" i="7"/>
  <c r="R88" i="7"/>
  <c r="Q88" i="7"/>
  <c r="P88" i="7"/>
  <c r="E88" i="7"/>
  <c r="O75" i="7"/>
  <c r="N75" i="7"/>
  <c r="M75" i="7"/>
  <c r="L75" i="7"/>
  <c r="R75" i="7" s="1"/>
  <c r="K75" i="7"/>
  <c r="J75" i="7"/>
  <c r="I75" i="7"/>
  <c r="H75" i="7"/>
  <c r="G75" i="7"/>
  <c r="F75" i="7"/>
  <c r="C75" i="7"/>
  <c r="B75" i="7"/>
  <c r="S74" i="7"/>
  <c r="O74" i="7"/>
  <c r="N74" i="7"/>
  <c r="M74" i="7"/>
  <c r="L74" i="7"/>
  <c r="R74" i="7" s="1"/>
  <c r="K74" i="7"/>
  <c r="J74" i="7"/>
  <c r="I74" i="7"/>
  <c r="H74" i="7"/>
  <c r="P74" i="7" s="1"/>
  <c r="G74" i="7"/>
  <c r="F74" i="7"/>
  <c r="C74" i="7"/>
  <c r="B74" i="7"/>
  <c r="E74" i="7" s="1"/>
  <c r="O73" i="7"/>
  <c r="N73" i="7"/>
  <c r="M73" i="7"/>
  <c r="S73" i="7" s="1"/>
  <c r="L73" i="7"/>
  <c r="R73" i="7" s="1"/>
  <c r="K73" i="7"/>
  <c r="Q73" i="7" s="1"/>
  <c r="J73" i="7"/>
  <c r="I73" i="7"/>
  <c r="H73" i="7"/>
  <c r="G73" i="7"/>
  <c r="F73" i="7"/>
  <c r="C73" i="7"/>
  <c r="B73" i="7"/>
  <c r="E73" i="7" s="1"/>
  <c r="S72" i="7"/>
  <c r="R72" i="7"/>
  <c r="Q72" i="7"/>
  <c r="P72" i="7"/>
  <c r="E72" i="7"/>
  <c r="U72" i="7" s="1"/>
  <c r="S71" i="7"/>
  <c r="R71" i="7"/>
  <c r="Q71" i="7"/>
  <c r="U71" i="7" s="1"/>
  <c r="P71" i="7"/>
  <c r="E71" i="7"/>
  <c r="O69" i="7"/>
  <c r="N69" i="7"/>
  <c r="M69" i="7"/>
  <c r="L69" i="7"/>
  <c r="K69" i="7"/>
  <c r="J69" i="7"/>
  <c r="I69" i="7"/>
  <c r="H69" i="7"/>
  <c r="G69" i="7"/>
  <c r="F69" i="7"/>
  <c r="C69" i="7"/>
  <c r="B69" i="7"/>
  <c r="O68" i="7"/>
  <c r="N68" i="7"/>
  <c r="M68" i="7"/>
  <c r="S68" i="7" s="1"/>
  <c r="L68" i="7"/>
  <c r="R68" i="7" s="1"/>
  <c r="K68" i="7"/>
  <c r="J68" i="7"/>
  <c r="I68" i="7"/>
  <c r="H68" i="7"/>
  <c r="G68" i="7"/>
  <c r="F68" i="7"/>
  <c r="C68" i="7"/>
  <c r="B68" i="7"/>
  <c r="E68" i="7" s="1"/>
  <c r="U67" i="7"/>
  <c r="S67" i="7"/>
  <c r="R67" i="7"/>
  <c r="Q67" i="7"/>
  <c r="P67" i="7"/>
  <c r="E67" i="7"/>
  <c r="T67" i="7" s="1"/>
  <c r="S66" i="7"/>
  <c r="R66" i="7"/>
  <c r="Q66" i="7"/>
  <c r="P66" i="7"/>
  <c r="E66" i="7"/>
  <c r="S65" i="7"/>
  <c r="R65" i="7"/>
  <c r="Q65" i="7"/>
  <c r="P65" i="7"/>
  <c r="E65" i="7"/>
  <c r="T65" i="7" s="1"/>
  <c r="S64" i="7"/>
  <c r="R64" i="7"/>
  <c r="Q64" i="7"/>
  <c r="P64" i="7"/>
  <c r="E64" i="7"/>
  <c r="U63" i="7"/>
  <c r="T63" i="7"/>
  <c r="S63" i="7"/>
  <c r="R63" i="7"/>
  <c r="Q63" i="7"/>
  <c r="P63" i="7"/>
  <c r="E63" i="7"/>
  <c r="R61" i="7"/>
  <c r="O61" i="7"/>
  <c r="N61" i="7"/>
  <c r="M61" i="7"/>
  <c r="S61" i="7" s="1"/>
  <c r="L61" i="7"/>
  <c r="K61" i="7"/>
  <c r="J61" i="7"/>
  <c r="I61" i="7"/>
  <c r="H61" i="7"/>
  <c r="C61" i="7"/>
  <c r="B61" i="7"/>
  <c r="S60" i="7"/>
  <c r="R60" i="7"/>
  <c r="Q60" i="7"/>
  <c r="P60" i="7"/>
  <c r="E60" i="7"/>
  <c r="U60" i="7" s="1"/>
  <c r="U59" i="7"/>
  <c r="S59" i="7"/>
  <c r="R59" i="7"/>
  <c r="Q59" i="7"/>
  <c r="P59" i="7"/>
  <c r="E59" i="7"/>
  <c r="T59" i="7" s="1"/>
  <c r="S58" i="7"/>
  <c r="R58" i="7"/>
  <c r="Q58" i="7"/>
  <c r="P58" i="7"/>
  <c r="E58" i="7"/>
  <c r="S57" i="7"/>
  <c r="R57" i="7"/>
  <c r="Q57" i="7"/>
  <c r="P57" i="7"/>
  <c r="E57" i="7"/>
  <c r="U57" i="7" s="1"/>
  <c r="O55" i="7"/>
  <c r="N55" i="7"/>
  <c r="M55" i="7"/>
  <c r="L55" i="7"/>
  <c r="K55" i="7"/>
  <c r="J55" i="7"/>
  <c r="I55" i="7"/>
  <c r="H55" i="7"/>
  <c r="G55" i="7"/>
  <c r="F55" i="7"/>
  <c r="C55" i="7"/>
  <c r="B55" i="7"/>
  <c r="S54" i="7"/>
  <c r="R54" i="7"/>
  <c r="Q54" i="7"/>
  <c r="P54" i="7"/>
  <c r="E54" i="7"/>
  <c r="S53" i="7"/>
  <c r="R53" i="7"/>
  <c r="Q53" i="7"/>
  <c r="P53" i="7"/>
  <c r="E53" i="7"/>
  <c r="U52" i="7"/>
  <c r="S52" i="7"/>
  <c r="R52" i="7"/>
  <c r="Q52" i="7"/>
  <c r="P52" i="7"/>
  <c r="E52" i="7"/>
  <c r="T52" i="7" s="1"/>
  <c r="S51" i="7"/>
  <c r="R51" i="7"/>
  <c r="Q51" i="7"/>
  <c r="P51" i="7"/>
  <c r="E51" i="7"/>
  <c r="U51" i="7" s="1"/>
  <c r="S50" i="7"/>
  <c r="R50" i="7"/>
  <c r="Q50" i="7"/>
  <c r="P50" i="7"/>
  <c r="E50" i="7"/>
  <c r="U50" i="7" s="1"/>
  <c r="S49" i="7"/>
  <c r="R49" i="7"/>
  <c r="Q49" i="7"/>
  <c r="P49" i="7"/>
  <c r="E49" i="7"/>
  <c r="S48" i="7"/>
  <c r="R48" i="7"/>
  <c r="Q48" i="7"/>
  <c r="P48" i="7"/>
  <c r="E48" i="7"/>
  <c r="S47" i="7"/>
  <c r="R47" i="7"/>
  <c r="Q47" i="7"/>
  <c r="P47" i="7"/>
  <c r="E47" i="7"/>
  <c r="U47" i="7" s="1"/>
  <c r="S46" i="7"/>
  <c r="R46" i="7"/>
  <c r="Q46" i="7"/>
  <c r="P46" i="7"/>
  <c r="E46" i="7"/>
  <c r="S45" i="7"/>
  <c r="R45" i="7"/>
  <c r="Q45" i="7"/>
  <c r="P45" i="7"/>
  <c r="E45" i="7"/>
  <c r="S44" i="7"/>
  <c r="R44" i="7"/>
  <c r="Q44" i="7"/>
  <c r="P44" i="7"/>
  <c r="E44" i="7"/>
  <c r="U44" i="7" s="1"/>
  <c r="O42" i="7"/>
  <c r="N42" i="7"/>
  <c r="M42" i="7"/>
  <c r="S42" i="7" s="1"/>
  <c r="L42" i="7"/>
  <c r="R42" i="7" s="1"/>
  <c r="K42" i="7"/>
  <c r="J42" i="7"/>
  <c r="I42" i="7"/>
  <c r="H42" i="7"/>
  <c r="G42" i="7"/>
  <c r="F42" i="7"/>
  <c r="C42" i="7"/>
  <c r="B42" i="7"/>
  <c r="E42" i="7" s="1"/>
  <c r="S41" i="7"/>
  <c r="R41" i="7"/>
  <c r="Q41" i="7"/>
  <c r="P41" i="7"/>
  <c r="E41" i="7"/>
  <c r="T41" i="7" s="1"/>
  <c r="T40" i="7"/>
  <c r="S40" i="7"/>
  <c r="R40" i="7"/>
  <c r="Q40" i="7"/>
  <c r="P40" i="7"/>
  <c r="E40" i="7"/>
  <c r="S39" i="7"/>
  <c r="R39" i="7"/>
  <c r="Q39" i="7"/>
  <c r="P39" i="7"/>
  <c r="E39" i="7"/>
  <c r="U39" i="7" s="1"/>
  <c r="S38" i="7"/>
  <c r="R38" i="7"/>
  <c r="Q38" i="7"/>
  <c r="P38" i="7"/>
  <c r="E38" i="7"/>
  <c r="T37" i="7"/>
  <c r="S37" i="7"/>
  <c r="R37" i="7"/>
  <c r="Q37" i="7"/>
  <c r="P37" i="7"/>
  <c r="E37" i="7"/>
  <c r="O35" i="7"/>
  <c r="N35" i="7"/>
  <c r="R35" i="7" s="1"/>
  <c r="M35" i="7"/>
  <c r="L35" i="7"/>
  <c r="K35" i="7"/>
  <c r="J35" i="7"/>
  <c r="I35" i="7"/>
  <c r="H35" i="7"/>
  <c r="G35" i="7"/>
  <c r="F35" i="7"/>
  <c r="C35" i="7"/>
  <c r="B35" i="7"/>
  <c r="S34" i="7"/>
  <c r="R34" i="7"/>
  <c r="Q34" i="7"/>
  <c r="P34" i="7"/>
  <c r="E34" i="7"/>
  <c r="T34" i="7" s="1"/>
  <c r="O32" i="7"/>
  <c r="N32" i="7"/>
  <c r="M32" i="7"/>
  <c r="S32" i="7" s="1"/>
  <c r="L32" i="7"/>
  <c r="R32" i="7" s="1"/>
  <c r="K32" i="7"/>
  <c r="J32" i="7"/>
  <c r="I32" i="7"/>
  <c r="H32" i="7"/>
  <c r="G32" i="7"/>
  <c r="F32" i="7"/>
  <c r="C32" i="7"/>
  <c r="B32" i="7"/>
  <c r="E32" i="7" s="1"/>
  <c r="T31" i="7"/>
  <c r="S31" i="7"/>
  <c r="R31" i="7"/>
  <c r="Q31" i="7"/>
  <c r="P31" i="7"/>
  <c r="E31" i="7"/>
  <c r="U31" i="7" s="1"/>
  <c r="S30" i="7"/>
  <c r="R30" i="7"/>
  <c r="Q30" i="7"/>
  <c r="P30" i="7"/>
  <c r="E30" i="7"/>
  <c r="S29" i="7"/>
  <c r="R29" i="7"/>
  <c r="Q29" i="7"/>
  <c r="P29" i="7"/>
  <c r="E29" i="7"/>
  <c r="S28" i="7"/>
  <c r="R28" i="7"/>
  <c r="Q28" i="7"/>
  <c r="P28" i="7"/>
  <c r="E28" i="7"/>
  <c r="U28" i="7" s="1"/>
  <c r="O26" i="7"/>
  <c r="N26" i="7"/>
  <c r="M26" i="7"/>
  <c r="S26" i="7" s="1"/>
  <c r="L26" i="7"/>
  <c r="R26" i="7" s="1"/>
  <c r="K26" i="7"/>
  <c r="J26" i="7"/>
  <c r="I26" i="7"/>
  <c r="H26" i="7"/>
  <c r="G26" i="7"/>
  <c r="F26" i="7"/>
  <c r="C26" i="7"/>
  <c r="B26" i="7"/>
  <c r="E26" i="7" s="1"/>
  <c r="S25" i="7"/>
  <c r="R25" i="7"/>
  <c r="Q25" i="7"/>
  <c r="P25" i="7"/>
  <c r="E25" i="7"/>
  <c r="U25" i="7" s="1"/>
  <c r="S24" i="7"/>
  <c r="R24" i="7"/>
  <c r="Q24" i="7"/>
  <c r="P24" i="7"/>
  <c r="E24" i="7"/>
  <c r="T24" i="7" s="1"/>
  <c r="S23" i="7"/>
  <c r="R23" i="7"/>
  <c r="Q23" i="7"/>
  <c r="P23" i="7"/>
  <c r="E23" i="7"/>
  <c r="S22" i="7"/>
  <c r="R22" i="7"/>
  <c r="Q22" i="7"/>
  <c r="P22" i="7"/>
  <c r="E22" i="7"/>
  <c r="U21" i="7"/>
  <c r="T21" i="7"/>
  <c r="S21" i="7"/>
  <c r="R21" i="7"/>
  <c r="Q21" i="7"/>
  <c r="P21" i="7"/>
  <c r="E21" i="7"/>
  <c r="U20" i="7"/>
  <c r="S20" i="7"/>
  <c r="R20" i="7"/>
  <c r="Q20" i="7"/>
  <c r="P20" i="7"/>
  <c r="E20" i="7"/>
  <c r="T20" i="7" s="1"/>
  <c r="T19" i="7"/>
  <c r="S19" i="7"/>
  <c r="R19" i="7"/>
  <c r="Q19" i="7"/>
  <c r="P19" i="7"/>
  <c r="E19" i="7"/>
  <c r="U19" i="7" s="1"/>
  <c r="O17" i="7"/>
  <c r="N17" i="7"/>
  <c r="M17" i="7"/>
  <c r="S17" i="7" s="1"/>
  <c r="L17" i="7"/>
  <c r="K17" i="7"/>
  <c r="J17" i="7"/>
  <c r="I17" i="7"/>
  <c r="H17" i="7"/>
  <c r="G17" i="7"/>
  <c r="F17" i="7"/>
  <c r="C17" i="7"/>
  <c r="E17" i="7" s="1"/>
  <c r="B17" i="7"/>
  <c r="S16" i="7"/>
  <c r="R16" i="7"/>
  <c r="Q16" i="7"/>
  <c r="P16" i="7"/>
  <c r="E16" i="7"/>
  <c r="S15" i="7"/>
  <c r="R15" i="7"/>
  <c r="Q15" i="7"/>
  <c r="P15" i="7"/>
  <c r="E15" i="7"/>
  <c r="S14" i="7"/>
  <c r="R14" i="7"/>
  <c r="Q14" i="7"/>
  <c r="P14" i="7"/>
  <c r="E14" i="7"/>
  <c r="S13" i="7"/>
  <c r="R13" i="7"/>
  <c r="Q13" i="7"/>
  <c r="P13" i="7"/>
  <c r="E13" i="7"/>
  <c r="T12" i="7"/>
  <c r="S12" i="7"/>
  <c r="R12" i="7"/>
  <c r="Q12" i="7"/>
  <c r="P12" i="7"/>
  <c r="E12" i="7"/>
  <c r="U12" i="7" s="1"/>
  <c r="U11" i="7"/>
  <c r="S11" i="7"/>
  <c r="R11" i="7"/>
  <c r="Q11" i="7"/>
  <c r="P11" i="7"/>
  <c r="E11" i="7"/>
  <c r="T11" i="7" s="1"/>
  <c r="T10" i="7"/>
  <c r="S10" i="7"/>
  <c r="R10" i="7"/>
  <c r="Q10" i="7"/>
  <c r="P10" i="7"/>
  <c r="E10" i="7"/>
  <c r="U10" i="7" s="1"/>
  <c r="U9" i="7"/>
  <c r="S9" i="7"/>
  <c r="R9" i="7"/>
  <c r="Q9" i="7"/>
  <c r="P9" i="7"/>
  <c r="E9" i="7"/>
  <c r="T9" i="7" s="1"/>
  <c r="T96" i="6"/>
  <c r="S96" i="6"/>
  <c r="R96" i="6"/>
  <c r="Q96" i="6"/>
  <c r="P96" i="6"/>
  <c r="E96" i="6"/>
  <c r="U96" i="6" s="1"/>
  <c r="S95" i="6"/>
  <c r="R95" i="6"/>
  <c r="Q95" i="6"/>
  <c r="P95" i="6"/>
  <c r="E95" i="6"/>
  <c r="S94" i="6"/>
  <c r="R94" i="6"/>
  <c r="Q94" i="6"/>
  <c r="P94" i="6"/>
  <c r="E94" i="6"/>
  <c r="U94" i="6" s="1"/>
  <c r="U93" i="6"/>
  <c r="S93" i="6"/>
  <c r="R93" i="6"/>
  <c r="Q93" i="6"/>
  <c r="P93" i="6"/>
  <c r="E93" i="6"/>
  <c r="S92" i="6"/>
  <c r="R92" i="6"/>
  <c r="Q92" i="6"/>
  <c r="P92" i="6"/>
  <c r="E92" i="6"/>
  <c r="S91" i="6"/>
  <c r="R91" i="6"/>
  <c r="Q91" i="6"/>
  <c r="P91" i="6"/>
  <c r="E91" i="6"/>
  <c r="U90" i="6"/>
  <c r="T90" i="6"/>
  <c r="S90" i="6"/>
  <c r="R90" i="6"/>
  <c r="Q90" i="6"/>
  <c r="P90" i="6"/>
  <c r="E90" i="6"/>
  <c r="U89" i="6"/>
  <c r="T89" i="6"/>
  <c r="S89" i="6"/>
  <c r="R89" i="6"/>
  <c r="Q89" i="6"/>
  <c r="P89" i="6"/>
  <c r="E89" i="6"/>
  <c r="T88" i="6"/>
  <c r="S88" i="6"/>
  <c r="R88" i="6"/>
  <c r="Q88" i="6"/>
  <c r="P88" i="6"/>
  <c r="E88" i="6"/>
  <c r="U88" i="6" s="1"/>
  <c r="O75" i="6"/>
  <c r="N75" i="6"/>
  <c r="M75" i="6"/>
  <c r="S75" i="6" s="1"/>
  <c r="L75" i="6"/>
  <c r="K75" i="6"/>
  <c r="J75" i="6"/>
  <c r="I75" i="6"/>
  <c r="H75" i="6"/>
  <c r="G75" i="6"/>
  <c r="F75" i="6"/>
  <c r="C75" i="6"/>
  <c r="B75" i="6"/>
  <c r="O74" i="6"/>
  <c r="S74" i="6" s="1"/>
  <c r="N74" i="6"/>
  <c r="M74" i="6"/>
  <c r="L74" i="6"/>
  <c r="K74" i="6"/>
  <c r="J74" i="6"/>
  <c r="I74" i="6"/>
  <c r="H74" i="6"/>
  <c r="P74" i="6" s="1"/>
  <c r="G74" i="6"/>
  <c r="F74" i="6"/>
  <c r="C74" i="6"/>
  <c r="B74" i="6"/>
  <c r="E74" i="6" s="1"/>
  <c r="O73" i="6"/>
  <c r="N73" i="6"/>
  <c r="M73" i="6"/>
  <c r="L73" i="6"/>
  <c r="R73" i="6" s="1"/>
  <c r="K73" i="6"/>
  <c r="J73" i="6"/>
  <c r="I73" i="6"/>
  <c r="H73" i="6"/>
  <c r="G73" i="6"/>
  <c r="F73" i="6"/>
  <c r="C73" i="6"/>
  <c r="B73" i="6"/>
  <c r="E73" i="6" s="1"/>
  <c r="S72" i="6"/>
  <c r="R72" i="6"/>
  <c r="Q72" i="6"/>
  <c r="P72" i="6"/>
  <c r="E72" i="6"/>
  <c r="T71" i="6"/>
  <c r="S71" i="6"/>
  <c r="R71" i="6"/>
  <c r="Q71" i="6"/>
  <c r="P71" i="6"/>
  <c r="E71" i="6"/>
  <c r="O69" i="6"/>
  <c r="N69" i="6"/>
  <c r="M69" i="6"/>
  <c r="L69" i="6"/>
  <c r="K69" i="6"/>
  <c r="J69" i="6"/>
  <c r="I69" i="6"/>
  <c r="H69" i="6"/>
  <c r="G69" i="6"/>
  <c r="F69" i="6"/>
  <c r="C69" i="6"/>
  <c r="B69" i="6"/>
  <c r="S68" i="6"/>
  <c r="R68" i="6"/>
  <c r="O68" i="6"/>
  <c r="N68" i="6"/>
  <c r="M68" i="6"/>
  <c r="L68" i="6"/>
  <c r="K68" i="6"/>
  <c r="J68" i="6"/>
  <c r="I68" i="6"/>
  <c r="H68" i="6"/>
  <c r="G68" i="6"/>
  <c r="F68" i="6"/>
  <c r="C68" i="6"/>
  <c r="B68" i="6"/>
  <c r="U67" i="6"/>
  <c r="T67" i="6"/>
  <c r="S67" i="6"/>
  <c r="R67" i="6"/>
  <c r="Q67" i="6"/>
  <c r="P67" i="6"/>
  <c r="E67" i="6"/>
  <c r="T66" i="6"/>
  <c r="S66" i="6"/>
  <c r="R66" i="6"/>
  <c r="Q66" i="6"/>
  <c r="P66" i="6"/>
  <c r="E66" i="6"/>
  <c r="U66" i="6" s="1"/>
  <c r="U65" i="6"/>
  <c r="S65" i="6"/>
  <c r="R65" i="6"/>
  <c r="Q65" i="6"/>
  <c r="P65" i="6"/>
  <c r="E65" i="6"/>
  <c r="T65" i="6" s="1"/>
  <c r="S64" i="6"/>
  <c r="R64" i="6"/>
  <c r="Q64" i="6"/>
  <c r="P64" i="6"/>
  <c r="E64" i="6"/>
  <c r="S63" i="6"/>
  <c r="R63" i="6"/>
  <c r="Q63" i="6"/>
  <c r="P63" i="6"/>
  <c r="E63" i="6"/>
  <c r="O61" i="6"/>
  <c r="N61" i="6"/>
  <c r="M61" i="6"/>
  <c r="S61" i="6" s="1"/>
  <c r="L61" i="6"/>
  <c r="R61" i="6" s="1"/>
  <c r="K61" i="6"/>
  <c r="J61" i="6"/>
  <c r="I61" i="6"/>
  <c r="H61" i="6"/>
  <c r="C61" i="6"/>
  <c r="B61" i="6"/>
  <c r="T60" i="6"/>
  <c r="S60" i="6"/>
  <c r="R60" i="6"/>
  <c r="Q60" i="6"/>
  <c r="P60" i="6"/>
  <c r="E60" i="6"/>
  <c r="U60" i="6" s="1"/>
  <c r="T59" i="6"/>
  <c r="S59" i="6"/>
  <c r="R59" i="6"/>
  <c r="Q59" i="6"/>
  <c r="P59" i="6"/>
  <c r="E59" i="6"/>
  <c r="U59" i="6" s="1"/>
  <c r="U58" i="6"/>
  <c r="S58" i="6"/>
  <c r="R58" i="6"/>
  <c r="Q58" i="6"/>
  <c r="P58" i="6"/>
  <c r="E58" i="6"/>
  <c r="T58" i="6" s="1"/>
  <c r="S57" i="6"/>
  <c r="R57" i="6"/>
  <c r="Q57" i="6"/>
  <c r="P57" i="6"/>
  <c r="E57" i="6"/>
  <c r="U57" i="6" s="1"/>
  <c r="O55" i="6"/>
  <c r="N55" i="6"/>
  <c r="M55" i="6"/>
  <c r="L55" i="6"/>
  <c r="R55" i="6" s="1"/>
  <c r="K55" i="6"/>
  <c r="J55" i="6"/>
  <c r="I55" i="6"/>
  <c r="H55" i="6"/>
  <c r="G55" i="6"/>
  <c r="F55" i="6"/>
  <c r="C55" i="6"/>
  <c r="B55" i="6"/>
  <c r="U54" i="6"/>
  <c r="S54" i="6"/>
  <c r="R54" i="6"/>
  <c r="Q54" i="6"/>
  <c r="P54" i="6"/>
  <c r="E54" i="6"/>
  <c r="T54" i="6" s="1"/>
  <c r="S53" i="6"/>
  <c r="R53" i="6"/>
  <c r="Q53" i="6"/>
  <c r="P53" i="6"/>
  <c r="E53" i="6"/>
  <c r="S52" i="6"/>
  <c r="R52" i="6"/>
  <c r="Q52" i="6"/>
  <c r="P52" i="6"/>
  <c r="E52" i="6"/>
  <c r="S51" i="6"/>
  <c r="R51" i="6"/>
  <c r="Q51" i="6"/>
  <c r="P51" i="6"/>
  <c r="E51" i="6"/>
  <c r="U51" i="6" s="1"/>
  <c r="S50" i="6"/>
  <c r="R50" i="6"/>
  <c r="Q50" i="6"/>
  <c r="P50" i="6"/>
  <c r="E50" i="6"/>
  <c r="T50" i="6" s="1"/>
  <c r="T49" i="6"/>
  <c r="S49" i="6"/>
  <c r="R49" i="6"/>
  <c r="Q49" i="6"/>
  <c r="P49" i="6"/>
  <c r="E49" i="6"/>
  <c r="U49" i="6" s="1"/>
  <c r="T48" i="6"/>
  <c r="S48" i="6"/>
  <c r="R48" i="6"/>
  <c r="Q48" i="6"/>
  <c r="P48" i="6"/>
  <c r="E48" i="6"/>
  <c r="U48" i="6" s="1"/>
  <c r="U47" i="6"/>
  <c r="S47" i="6"/>
  <c r="R47" i="6"/>
  <c r="Q47" i="6"/>
  <c r="P47" i="6"/>
  <c r="E47" i="6"/>
  <c r="T47" i="6" s="1"/>
  <c r="S46" i="6"/>
  <c r="R46" i="6"/>
  <c r="Q46" i="6"/>
  <c r="P46" i="6"/>
  <c r="E46" i="6"/>
  <c r="T46" i="6" s="1"/>
  <c r="S45" i="6"/>
  <c r="R45" i="6"/>
  <c r="Q45" i="6"/>
  <c r="P45" i="6"/>
  <c r="E45" i="6"/>
  <c r="S44" i="6"/>
  <c r="R44" i="6"/>
  <c r="Q44" i="6"/>
  <c r="P44" i="6"/>
  <c r="E44" i="6"/>
  <c r="O42" i="6"/>
  <c r="N42" i="6"/>
  <c r="M42" i="6"/>
  <c r="L42" i="6"/>
  <c r="K42" i="6"/>
  <c r="J42" i="6"/>
  <c r="I42" i="6"/>
  <c r="H42" i="6"/>
  <c r="G42" i="6"/>
  <c r="F42" i="6"/>
  <c r="C42" i="6"/>
  <c r="B42" i="6"/>
  <c r="S41" i="6"/>
  <c r="R41" i="6"/>
  <c r="Q41" i="6"/>
  <c r="P41" i="6"/>
  <c r="E41" i="6"/>
  <c r="S40" i="6"/>
  <c r="R40" i="6"/>
  <c r="Q40" i="6"/>
  <c r="P40" i="6"/>
  <c r="E40" i="6"/>
  <c r="U40" i="6" s="1"/>
  <c r="S39" i="6"/>
  <c r="R39" i="6"/>
  <c r="Q39" i="6"/>
  <c r="P39" i="6"/>
  <c r="E39" i="6"/>
  <c r="S38" i="6"/>
  <c r="R38" i="6"/>
  <c r="Q38" i="6"/>
  <c r="P38" i="6"/>
  <c r="E38" i="6"/>
  <c r="U38" i="6" s="1"/>
  <c r="U37" i="6"/>
  <c r="T37" i="6"/>
  <c r="S37" i="6"/>
  <c r="R37" i="6"/>
  <c r="Q37" i="6"/>
  <c r="P37" i="6"/>
  <c r="E37" i="6"/>
  <c r="R35" i="6"/>
  <c r="O35" i="6"/>
  <c r="S35" i="6" s="1"/>
  <c r="N35" i="6"/>
  <c r="M35" i="6"/>
  <c r="L35" i="6"/>
  <c r="K35" i="6"/>
  <c r="J35" i="6"/>
  <c r="I35" i="6"/>
  <c r="H35" i="6"/>
  <c r="P35" i="6" s="1"/>
  <c r="G35" i="6"/>
  <c r="F35" i="6"/>
  <c r="C35" i="6"/>
  <c r="B35" i="6"/>
  <c r="E35" i="6" s="1"/>
  <c r="S34" i="6"/>
  <c r="R34" i="6"/>
  <c r="Q34" i="6"/>
  <c r="U34" i="6" s="1"/>
  <c r="P34" i="6"/>
  <c r="E34" i="6"/>
  <c r="T34" i="6" s="1"/>
  <c r="O32" i="6"/>
  <c r="N32" i="6"/>
  <c r="M32" i="6"/>
  <c r="S32" i="6" s="1"/>
  <c r="L32" i="6"/>
  <c r="R32" i="6" s="1"/>
  <c r="K32" i="6"/>
  <c r="J32" i="6"/>
  <c r="I32" i="6"/>
  <c r="H32" i="6"/>
  <c r="G32" i="6"/>
  <c r="F32" i="6"/>
  <c r="C32" i="6"/>
  <c r="B32" i="6"/>
  <c r="S31" i="6"/>
  <c r="R31" i="6"/>
  <c r="Q31" i="6"/>
  <c r="P31" i="6"/>
  <c r="E31" i="6"/>
  <c r="U30" i="6"/>
  <c r="S30" i="6"/>
  <c r="R30" i="6"/>
  <c r="Q30" i="6"/>
  <c r="P30" i="6"/>
  <c r="E30" i="6"/>
  <c r="T30" i="6" s="1"/>
  <c r="S29" i="6"/>
  <c r="R29" i="6"/>
  <c r="Q29" i="6"/>
  <c r="P29" i="6"/>
  <c r="E29" i="6"/>
  <c r="U29" i="6" s="1"/>
  <c r="U28" i="6"/>
  <c r="S28" i="6"/>
  <c r="R28" i="6"/>
  <c r="Q28" i="6"/>
  <c r="P28" i="6"/>
  <c r="E28" i="6"/>
  <c r="T28" i="6" s="1"/>
  <c r="O26" i="6"/>
  <c r="N26" i="6"/>
  <c r="M26" i="6"/>
  <c r="S26" i="6" s="1"/>
  <c r="L26" i="6"/>
  <c r="R26" i="6" s="1"/>
  <c r="K26" i="6"/>
  <c r="J26" i="6"/>
  <c r="I26" i="6"/>
  <c r="H26" i="6"/>
  <c r="G26" i="6"/>
  <c r="F26" i="6"/>
  <c r="C26" i="6"/>
  <c r="B26" i="6"/>
  <c r="E26" i="6" s="1"/>
  <c r="S25" i="6"/>
  <c r="R25" i="6"/>
  <c r="Q25" i="6"/>
  <c r="P25" i="6"/>
  <c r="E25" i="6"/>
  <c r="U25" i="6" s="1"/>
  <c r="S24" i="6"/>
  <c r="R24" i="6"/>
  <c r="Q24" i="6"/>
  <c r="P24" i="6"/>
  <c r="E24" i="6"/>
  <c r="S23" i="6"/>
  <c r="R23" i="6"/>
  <c r="Q23" i="6"/>
  <c r="P23" i="6"/>
  <c r="E23" i="6"/>
  <c r="S22" i="6"/>
  <c r="R22" i="6"/>
  <c r="Q22" i="6"/>
  <c r="P22" i="6"/>
  <c r="E22" i="6"/>
  <c r="T22" i="6" s="1"/>
  <c r="S21" i="6"/>
  <c r="R21" i="6"/>
  <c r="Q21" i="6"/>
  <c r="P21" i="6"/>
  <c r="E21" i="6"/>
  <c r="S20" i="6"/>
  <c r="R20" i="6"/>
  <c r="Q20" i="6"/>
  <c r="P20" i="6"/>
  <c r="E20" i="6"/>
  <c r="U19" i="6"/>
  <c r="S19" i="6"/>
  <c r="R19" i="6"/>
  <c r="Q19" i="6"/>
  <c r="P19" i="6"/>
  <c r="E19" i="6"/>
  <c r="T19" i="6" s="1"/>
  <c r="S17" i="6"/>
  <c r="R17" i="6"/>
  <c r="O17" i="6"/>
  <c r="N17" i="6"/>
  <c r="M17" i="6"/>
  <c r="L17" i="6"/>
  <c r="K17" i="6"/>
  <c r="J17" i="6"/>
  <c r="I17" i="6"/>
  <c r="Q17" i="6" s="1"/>
  <c r="H17" i="6"/>
  <c r="P17" i="6" s="1"/>
  <c r="G17" i="6"/>
  <c r="F17" i="6"/>
  <c r="C17" i="6"/>
  <c r="B17" i="6"/>
  <c r="E17" i="6" s="1"/>
  <c r="T16" i="6"/>
  <c r="S16" i="6"/>
  <c r="R16" i="6"/>
  <c r="Q16" i="6"/>
  <c r="P16" i="6"/>
  <c r="E16" i="6"/>
  <c r="U16" i="6" s="1"/>
  <c r="S15" i="6"/>
  <c r="R15" i="6"/>
  <c r="Q15" i="6"/>
  <c r="U15" i="6" s="1"/>
  <c r="P15" i="6"/>
  <c r="T15" i="6" s="1"/>
  <c r="E15" i="6"/>
  <c r="S14" i="6"/>
  <c r="R14" i="6"/>
  <c r="Q14" i="6"/>
  <c r="P14" i="6"/>
  <c r="E14" i="6"/>
  <c r="S13" i="6"/>
  <c r="R13" i="6"/>
  <c r="Q13" i="6"/>
  <c r="P13" i="6"/>
  <c r="E13" i="6"/>
  <c r="S12" i="6"/>
  <c r="R12" i="6"/>
  <c r="Q12" i="6"/>
  <c r="P12" i="6"/>
  <c r="E12" i="6"/>
  <c r="S11" i="6"/>
  <c r="R11" i="6"/>
  <c r="Q11" i="6"/>
  <c r="P11" i="6"/>
  <c r="E11" i="6"/>
  <c r="S10" i="6"/>
  <c r="R10" i="6"/>
  <c r="Q10" i="6"/>
  <c r="P10" i="6"/>
  <c r="E10" i="6"/>
  <c r="S9" i="6"/>
  <c r="R9" i="6"/>
  <c r="Q9" i="6"/>
  <c r="P9" i="6"/>
  <c r="E9" i="6"/>
  <c r="U9" i="6" s="1"/>
  <c r="S96" i="5"/>
  <c r="R96" i="5"/>
  <c r="Q96" i="5"/>
  <c r="P96" i="5"/>
  <c r="E96" i="5"/>
  <c r="U95" i="5"/>
  <c r="S95" i="5"/>
  <c r="R95" i="5"/>
  <c r="Q95" i="5"/>
  <c r="P95" i="5"/>
  <c r="E95" i="5"/>
  <c r="T95" i="5" s="1"/>
  <c r="U94" i="5"/>
  <c r="T94" i="5"/>
  <c r="S94" i="5"/>
  <c r="R94" i="5"/>
  <c r="Q94" i="5"/>
  <c r="P94" i="5"/>
  <c r="E94" i="5"/>
  <c r="S93" i="5"/>
  <c r="R93" i="5"/>
  <c r="Q93" i="5"/>
  <c r="P93" i="5"/>
  <c r="T93" i="5" s="1"/>
  <c r="E93" i="5"/>
  <c r="S92" i="5"/>
  <c r="R92" i="5"/>
  <c r="Q92" i="5"/>
  <c r="P92" i="5"/>
  <c r="E92" i="5"/>
  <c r="U91" i="5"/>
  <c r="S91" i="5"/>
  <c r="R91" i="5"/>
  <c r="Q91" i="5"/>
  <c r="P91" i="5"/>
  <c r="E91" i="5"/>
  <c r="T91" i="5" s="1"/>
  <c r="T90" i="5"/>
  <c r="S90" i="5"/>
  <c r="R90" i="5"/>
  <c r="Q90" i="5"/>
  <c r="P90" i="5"/>
  <c r="E90" i="5"/>
  <c r="U90" i="5" s="1"/>
  <c r="T89" i="5"/>
  <c r="S89" i="5"/>
  <c r="R89" i="5"/>
  <c r="Q89" i="5"/>
  <c r="P89" i="5"/>
  <c r="E89" i="5"/>
  <c r="U89" i="5" s="1"/>
  <c r="S88" i="5"/>
  <c r="R88" i="5"/>
  <c r="Q88" i="5"/>
  <c r="P88" i="5"/>
  <c r="E88" i="5"/>
  <c r="O75" i="5"/>
  <c r="S75" i="5" s="1"/>
  <c r="N75" i="5"/>
  <c r="M75" i="5"/>
  <c r="L75" i="5"/>
  <c r="K75" i="5"/>
  <c r="J75" i="5"/>
  <c r="I75" i="5"/>
  <c r="H75" i="5"/>
  <c r="G75" i="5"/>
  <c r="F75" i="5"/>
  <c r="C75" i="5"/>
  <c r="B75" i="5"/>
  <c r="O74" i="5"/>
  <c r="N74" i="5"/>
  <c r="M74" i="5"/>
  <c r="S74" i="5" s="1"/>
  <c r="L74" i="5"/>
  <c r="K74" i="5"/>
  <c r="J74" i="5"/>
  <c r="I74" i="5"/>
  <c r="H74" i="5"/>
  <c r="G74" i="5"/>
  <c r="F74" i="5"/>
  <c r="E74" i="5"/>
  <c r="C74" i="5"/>
  <c r="B74" i="5"/>
  <c r="O73" i="5"/>
  <c r="N73" i="5"/>
  <c r="R73" i="5" s="1"/>
  <c r="M73" i="5"/>
  <c r="L73" i="5"/>
  <c r="K73" i="5"/>
  <c r="J73" i="5"/>
  <c r="I73" i="5"/>
  <c r="H73" i="5"/>
  <c r="G73" i="5"/>
  <c r="F73" i="5"/>
  <c r="C73" i="5"/>
  <c r="B73" i="5"/>
  <c r="E73" i="5" s="1"/>
  <c r="S72" i="5"/>
  <c r="R72" i="5"/>
  <c r="Q72" i="5"/>
  <c r="P72" i="5"/>
  <c r="E72" i="5"/>
  <c r="S71" i="5"/>
  <c r="R71" i="5"/>
  <c r="Q71" i="5"/>
  <c r="P71" i="5"/>
  <c r="E71" i="5"/>
  <c r="O69" i="5"/>
  <c r="N69" i="5"/>
  <c r="M69" i="5"/>
  <c r="L69" i="5"/>
  <c r="K69" i="5"/>
  <c r="J69" i="5"/>
  <c r="I69" i="5"/>
  <c r="H69" i="5"/>
  <c r="G69" i="5"/>
  <c r="F69" i="5"/>
  <c r="C69" i="5"/>
  <c r="B69" i="5"/>
  <c r="O68" i="5"/>
  <c r="N68" i="5"/>
  <c r="M68" i="5"/>
  <c r="S68" i="5" s="1"/>
  <c r="L68" i="5"/>
  <c r="R68" i="5" s="1"/>
  <c r="K68" i="5"/>
  <c r="J68" i="5"/>
  <c r="I68" i="5"/>
  <c r="H68" i="5"/>
  <c r="G68" i="5"/>
  <c r="F68" i="5"/>
  <c r="C68" i="5"/>
  <c r="E68" i="5" s="1"/>
  <c r="B68" i="5"/>
  <c r="S67" i="5"/>
  <c r="R67" i="5"/>
  <c r="Q67" i="5"/>
  <c r="P67" i="5"/>
  <c r="E67" i="5"/>
  <c r="S66" i="5"/>
  <c r="R66" i="5"/>
  <c r="Q66" i="5"/>
  <c r="P66" i="5"/>
  <c r="E66" i="5"/>
  <c r="U66" i="5" s="1"/>
  <c r="S65" i="5"/>
  <c r="R65" i="5"/>
  <c r="Q65" i="5"/>
  <c r="P65" i="5"/>
  <c r="E65" i="5"/>
  <c r="T65" i="5" s="1"/>
  <c r="S64" i="5"/>
  <c r="R64" i="5"/>
  <c r="Q64" i="5"/>
  <c r="P64" i="5"/>
  <c r="E64" i="5"/>
  <c r="T64" i="5" s="1"/>
  <c r="T63" i="5"/>
  <c r="S63" i="5"/>
  <c r="R63" i="5"/>
  <c r="Q63" i="5"/>
  <c r="P63" i="5"/>
  <c r="E63" i="5"/>
  <c r="U63" i="5" s="1"/>
  <c r="O61" i="5"/>
  <c r="N61" i="5"/>
  <c r="M61" i="5"/>
  <c r="S61" i="5" s="1"/>
  <c r="L61" i="5"/>
  <c r="R61" i="5" s="1"/>
  <c r="K61" i="5"/>
  <c r="J61" i="5"/>
  <c r="I61" i="5"/>
  <c r="H61" i="5"/>
  <c r="C61" i="5"/>
  <c r="B61" i="5"/>
  <c r="E61" i="5" s="1"/>
  <c r="S60" i="5"/>
  <c r="R60" i="5"/>
  <c r="Q60" i="5"/>
  <c r="P60" i="5"/>
  <c r="E60" i="5"/>
  <c r="U59" i="5"/>
  <c r="S59" i="5"/>
  <c r="R59" i="5"/>
  <c r="Q59" i="5"/>
  <c r="P59" i="5"/>
  <c r="E59" i="5"/>
  <c r="T59" i="5" s="1"/>
  <c r="S58" i="5"/>
  <c r="R58" i="5"/>
  <c r="Q58" i="5"/>
  <c r="P58" i="5"/>
  <c r="E58" i="5"/>
  <c r="S57" i="5"/>
  <c r="R57" i="5"/>
  <c r="Q57" i="5"/>
  <c r="P57" i="5"/>
  <c r="E57" i="5"/>
  <c r="U57" i="5" s="1"/>
  <c r="O55" i="5"/>
  <c r="N55" i="5"/>
  <c r="M55" i="5"/>
  <c r="S55" i="5" s="1"/>
  <c r="L55" i="5"/>
  <c r="R55" i="5" s="1"/>
  <c r="K55" i="5"/>
  <c r="J55" i="5"/>
  <c r="I55" i="5"/>
  <c r="H55" i="5"/>
  <c r="G55" i="5"/>
  <c r="F55" i="5"/>
  <c r="C55" i="5"/>
  <c r="B55" i="5"/>
  <c r="S54" i="5"/>
  <c r="R54" i="5"/>
  <c r="Q54" i="5"/>
  <c r="P54" i="5"/>
  <c r="E54" i="5"/>
  <c r="T53" i="5"/>
  <c r="S53" i="5"/>
  <c r="R53" i="5"/>
  <c r="Q53" i="5"/>
  <c r="P53" i="5"/>
  <c r="E53" i="5"/>
  <c r="U53" i="5" s="1"/>
  <c r="S52" i="5"/>
  <c r="R52" i="5"/>
  <c r="Q52" i="5"/>
  <c r="P52" i="5"/>
  <c r="E52" i="5"/>
  <c r="U52" i="5" s="1"/>
  <c r="S51" i="5"/>
  <c r="R51" i="5"/>
  <c r="Q51" i="5"/>
  <c r="P51" i="5"/>
  <c r="E51" i="5"/>
  <c r="S50" i="5"/>
  <c r="R50" i="5"/>
  <c r="Q50" i="5"/>
  <c r="P50" i="5"/>
  <c r="E50" i="5"/>
  <c r="U50" i="5" s="1"/>
  <c r="S49" i="5"/>
  <c r="R49" i="5"/>
  <c r="Q49" i="5"/>
  <c r="P49" i="5"/>
  <c r="E49" i="5"/>
  <c r="S48" i="5"/>
  <c r="R48" i="5"/>
  <c r="Q48" i="5"/>
  <c r="P48" i="5"/>
  <c r="E48" i="5"/>
  <c r="T48" i="5" s="1"/>
  <c r="S47" i="5"/>
  <c r="R47" i="5"/>
  <c r="Q47" i="5"/>
  <c r="P47" i="5"/>
  <c r="E47" i="5"/>
  <c r="S46" i="5"/>
  <c r="R46" i="5"/>
  <c r="Q46" i="5"/>
  <c r="P46" i="5"/>
  <c r="E46" i="5"/>
  <c r="S45" i="5"/>
  <c r="R45" i="5"/>
  <c r="Q45" i="5"/>
  <c r="P45" i="5"/>
  <c r="E45" i="5"/>
  <c r="U45" i="5" s="1"/>
  <c r="U44" i="5"/>
  <c r="S44" i="5"/>
  <c r="R44" i="5"/>
  <c r="Q44" i="5"/>
  <c r="P44" i="5"/>
  <c r="E44" i="5"/>
  <c r="T44" i="5" s="1"/>
  <c r="O42" i="5"/>
  <c r="Q42" i="5" s="1"/>
  <c r="N42" i="5"/>
  <c r="M42" i="5"/>
  <c r="L42" i="5"/>
  <c r="K42" i="5"/>
  <c r="J42" i="5"/>
  <c r="I42" i="5"/>
  <c r="H42" i="5"/>
  <c r="G42" i="5"/>
  <c r="F42" i="5"/>
  <c r="C42" i="5"/>
  <c r="B42" i="5"/>
  <c r="E42" i="5" s="1"/>
  <c r="U41" i="5"/>
  <c r="S41" i="5"/>
  <c r="R41" i="5"/>
  <c r="Q41" i="5"/>
  <c r="P41" i="5"/>
  <c r="E41" i="5"/>
  <c r="T41" i="5" s="1"/>
  <c r="S40" i="5"/>
  <c r="R40" i="5"/>
  <c r="Q40" i="5"/>
  <c r="P40" i="5"/>
  <c r="T40" i="5" s="1"/>
  <c r="E40" i="5"/>
  <c r="U40" i="5" s="1"/>
  <c r="S39" i="5"/>
  <c r="R39" i="5"/>
  <c r="Q39" i="5"/>
  <c r="P39" i="5"/>
  <c r="E39" i="5"/>
  <c r="U39" i="5" s="1"/>
  <c r="S38" i="5"/>
  <c r="R38" i="5"/>
  <c r="Q38" i="5"/>
  <c r="P38" i="5"/>
  <c r="E38" i="5"/>
  <c r="S37" i="5"/>
  <c r="R37" i="5"/>
  <c r="Q37" i="5"/>
  <c r="P37" i="5"/>
  <c r="E37" i="5"/>
  <c r="O35" i="5"/>
  <c r="N35" i="5"/>
  <c r="M35" i="5"/>
  <c r="S35" i="5" s="1"/>
  <c r="L35" i="5"/>
  <c r="K35" i="5"/>
  <c r="J35" i="5"/>
  <c r="I35" i="5"/>
  <c r="H35" i="5"/>
  <c r="G35" i="5"/>
  <c r="F35" i="5"/>
  <c r="C35" i="5"/>
  <c r="B35" i="5"/>
  <c r="U34" i="5"/>
  <c r="S34" i="5"/>
  <c r="R34" i="5"/>
  <c r="Q34" i="5"/>
  <c r="P34" i="5"/>
  <c r="E34" i="5"/>
  <c r="T34" i="5" s="1"/>
  <c r="O32" i="5"/>
  <c r="N32" i="5"/>
  <c r="M32" i="5"/>
  <c r="S32" i="5" s="1"/>
  <c r="L32" i="5"/>
  <c r="R32" i="5" s="1"/>
  <c r="K32" i="5"/>
  <c r="J32" i="5"/>
  <c r="I32" i="5"/>
  <c r="H32" i="5"/>
  <c r="G32" i="5"/>
  <c r="F32" i="5"/>
  <c r="C32" i="5"/>
  <c r="B32" i="5"/>
  <c r="S31" i="5"/>
  <c r="R31" i="5"/>
  <c r="Q31" i="5"/>
  <c r="P31" i="5"/>
  <c r="E31" i="5"/>
  <c r="S30" i="5"/>
  <c r="R30" i="5"/>
  <c r="Q30" i="5"/>
  <c r="P30" i="5"/>
  <c r="E30" i="5"/>
  <c r="S29" i="5"/>
  <c r="R29" i="5"/>
  <c r="Q29" i="5"/>
  <c r="P29" i="5"/>
  <c r="E29" i="5"/>
  <c r="U29" i="5" s="1"/>
  <c r="S28" i="5"/>
  <c r="R28" i="5"/>
  <c r="Q28" i="5"/>
  <c r="P28" i="5"/>
  <c r="E28" i="5"/>
  <c r="U28" i="5" s="1"/>
  <c r="O26" i="5"/>
  <c r="N26" i="5"/>
  <c r="M26" i="5"/>
  <c r="S26" i="5" s="1"/>
  <c r="L26" i="5"/>
  <c r="R26" i="5" s="1"/>
  <c r="K26" i="5"/>
  <c r="J26" i="5"/>
  <c r="I26" i="5"/>
  <c r="Q26" i="5" s="1"/>
  <c r="H26" i="5"/>
  <c r="G26" i="5"/>
  <c r="F26" i="5"/>
  <c r="C26" i="5"/>
  <c r="B26" i="5"/>
  <c r="T25" i="5"/>
  <c r="S25" i="5"/>
  <c r="R25" i="5"/>
  <c r="Q25" i="5"/>
  <c r="P25" i="5"/>
  <c r="E25" i="5"/>
  <c r="U25" i="5" s="1"/>
  <c r="U24" i="5"/>
  <c r="S24" i="5"/>
  <c r="R24" i="5"/>
  <c r="Q24" i="5"/>
  <c r="P24" i="5"/>
  <c r="E24" i="5"/>
  <c r="T24" i="5" s="1"/>
  <c r="S23" i="5"/>
  <c r="R23" i="5"/>
  <c r="Q23" i="5"/>
  <c r="P23" i="5"/>
  <c r="E23" i="5"/>
  <c r="U23" i="5" s="1"/>
  <c r="T22" i="5"/>
  <c r="S22" i="5"/>
  <c r="R22" i="5"/>
  <c r="Q22" i="5"/>
  <c r="P22" i="5"/>
  <c r="E22" i="5"/>
  <c r="U22" i="5" s="1"/>
  <c r="U21" i="5"/>
  <c r="S21" i="5"/>
  <c r="R21" i="5"/>
  <c r="Q21" i="5"/>
  <c r="P21" i="5"/>
  <c r="E21" i="5"/>
  <c r="T21" i="5" s="1"/>
  <c r="S20" i="5"/>
  <c r="R20" i="5"/>
  <c r="Q20" i="5"/>
  <c r="P20" i="5"/>
  <c r="E20" i="5"/>
  <c r="U20" i="5" s="1"/>
  <c r="U19" i="5"/>
  <c r="S19" i="5"/>
  <c r="R19" i="5"/>
  <c r="Q19" i="5"/>
  <c r="P19" i="5"/>
  <c r="E19" i="5"/>
  <c r="T19" i="5" s="1"/>
  <c r="O17" i="5"/>
  <c r="N17" i="5"/>
  <c r="R17" i="5" s="1"/>
  <c r="M17" i="5"/>
  <c r="L17" i="5"/>
  <c r="K17" i="5"/>
  <c r="J17" i="5"/>
  <c r="I17" i="5"/>
  <c r="H17" i="5"/>
  <c r="G17" i="5"/>
  <c r="F17" i="5"/>
  <c r="E17" i="5"/>
  <c r="C17" i="5"/>
  <c r="B17" i="5"/>
  <c r="U16" i="5"/>
  <c r="S16" i="5"/>
  <c r="R16" i="5"/>
  <c r="Q16" i="5"/>
  <c r="P16" i="5"/>
  <c r="E16" i="5"/>
  <c r="T16" i="5" s="1"/>
  <c r="S15" i="5"/>
  <c r="R15" i="5"/>
  <c r="Q15" i="5"/>
  <c r="P15" i="5"/>
  <c r="E15" i="5"/>
  <c r="S14" i="5"/>
  <c r="R14" i="5"/>
  <c r="Q14" i="5"/>
  <c r="P14" i="5"/>
  <c r="E14" i="5"/>
  <c r="U14" i="5" s="1"/>
  <c r="T13" i="5"/>
  <c r="S13" i="5"/>
  <c r="R13" i="5"/>
  <c r="Q13" i="5"/>
  <c r="P13" i="5"/>
  <c r="E13" i="5"/>
  <c r="U13" i="5" s="1"/>
  <c r="U12" i="5"/>
  <c r="S12" i="5"/>
  <c r="R12" i="5"/>
  <c r="Q12" i="5"/>
  <c r="P12" i="5"/>
  <c r="E12" i="5"/>
  <c r="T12" i="5" s="1"/>
  <c r="S11" i="5"/>
  <c r="R11" i="5"/>
  <c r="Q11" i="5"/>
  <c r="P11" i="5"/>
  <c r="E11" i="5"/>
  <c r="S10" i="5"/>
  <c r="R10" i="5"/>
  <c r="Q10" i="5"/>
  <c r="U10" i="5" s="1"/>
  <c r="P10" i="5"/>
  <c r="E10" i="5"/>
  <c r="S9" i="5"/>
  <c r="R9" i="5"/>
  <c r="Q9" i="5"/>
  <c r="P9" i="5"/>
  <c r="E9" i="5"/>
  <c r="S96" i="4"/>
  <c r="R96" i="4"/>
  <c r="Q96" i="4"/>
  <c r="P96" i="4"/>
  <c r="E96" i="4"/>
  <c r="U96" i="4" s="1"/>
  <c r="U95" i="4"/>
  <c r="S95" i="4"/>
  <c r="R95" i="4"/>
  <c r="Q95" i="4"/>
  <c r="P95" i="4"/>
  <c r="E95" i="4"/>
  <c r="T95" i="4" s="1"/>
  <c r="T94" i="4"/>
  <c r="S94" i="4"/>
  <c r="R94" i="4"/>
  <c r="Q94" i="4"/>
  <c r="P94" i="4"/>
  <c r="E94" i="4"/>
  <c r="U94" i="4" s="1"/>
  <c r="T93" i="4"/>
  <c r="S93" i="4"/>
  <c r="R93" i="4"/>
  <c r="Q93" i="4"/>
  <c r="P93" i="4"/>
  <c r="E93" i="4"/>
  <c r="U93" i="4" s="1"/>
  <c r="T92" i="4"/>
  <c r="S92" i="4"/>
  <c r="R92" i="4"/>
  <c r="Q92" i="4"/>
  <c r="P92" i="4"/>
  <c r="E92" i="4"/>
  <c r="U92" i="4" s="1"/>
  <c r="S91" i="4"/>
  <c r="R91" i="4"/>
  <c r="Q91" i="4"/>
  <c r="P91" i="4"/>
  <c r="E91" i="4"/>
  <c r="S90" i="4"/>
  <c r="R90" i="4"/>
  <c r="Q90" i="4"/>
  <c r="P90" i="4"/>
  <c r="E90" i="4"/>
  <c r="T90" i="4" s="1"/>
  <c r="S89" i="4"/>
  <c r="R89" i="4"/>
  <c r="Q89" i="4"/>
  <c r="P89" i="4"/>
  <c r="E89" i="4"/>
  <c r="U89" i="4" s="1"/>
  <c r="T88" i="4"/>
  <c r="S88" i="4"/>
  <c r="R88" i="4"/>
  <c r="Q88" i="4"/>
  <c r="P88" i="4"/>
  <c r="E88" i="4"/>
  <c r="U88" i="4" s="1"/>
  <c r="V75" i="4"/>
  <c r="O75" i="4"/>
  <c r="N75" i="4"/>
  <c r="M75" i="4"/>
  <c r="L75" i="4"/>
  <c r="K75" i="4"/>
  <c r="J75" i="4"/>
  <c r="I75" i="4"/>
  <c r="H75" i="4"/>
  <c r="G75" i="4"/>
  <c r="F75" i="4"/>
  <c r="C75" i="4"/>
  <c r="B75" i="4"/>
  <c r="E75" i="4" s="1"/>
  <c r="S74" i="4"/>
  <c r="O74" i="4"/>
  <c r="N74" i="4"/>
  <c r="M74" i="4"/>
  <c r="L74" i="4"/>
  <c r="R74" i="4" s="1"/>
  <c r="K74" i="4"/>
  <c r="J74" i="4"/>
  <c r="I74" i="4"/>
  <c r="H74" i="4"/>
  <c r="P74" i="4" s="1"/>
  <c r="G74" i="4"/>
  <c r="F74" i="4"/>
  <c r="C74" i="4"/>
  <c r="B74" i="4"/>
  <c r="E74" i="4" s="1"/>
  <c r="O73" i="4"/>
  <c r="N73" i="4"/>
  <c r="M73" i="4"/>
  <c r="S73" i="4" s="1"/>
  <c r="L73" i="4"/>
  <c r="R73" i="4" s="1"/>
  <c r="K73" i="4"/>
  <c r="J73" i="4"/>
  <c r="I73" i="4"/>
  <c r="H73" i="4"/>
  <c r="G73" i="4"/>
  <c r="F73" i="4"/>
  <c r="C73" i="4"/>
  <c r="B73" i="4"/>
  <c r="S72" i="4"/>
  <c r="R72" i="4"/>
  <c r="Q72" i="4"/>
  <c r="P72" i="4"/>
  <c r="E72" i="4"/>
  <c r="S71" i="4"/>
  <c r="R71" i="4"/>
  <c r="Q71" i="4"/>
  <c r="P71" i="4"/>
  <c r="E71" i="4"/>
  <c r="V69" i="4"/>
  <c r="O69" i="4"/>
  <c r="N69" i="4"/>
  <c r="M69" i="4"/>
  <c r="L69" i="4"/>
  <c r="R69" i="4" s="1"/>
  <c r="K69" i="4"/>
  <c r="J69" i="4"/>
  <c r="I69" i="4"/>
  <c r="H69" i="4"/>
  <c r="G69" i="4"/>
  <c r="F69" i="4"/>
  <c r="C69" i="4"/>
  <c r="B69" i="4"/>
  <c r="V68" i="4"/>
  <c r="O68" i="4"/>
  <c r="N68" i="4"/>
  <c r="M68" i="4"/>
  <c r="L68" i="4"/>
  <c r="K68" i="4"/>
  <c r="J68" i="4"/>
  <c r="I68" i="4"/>
  <c r="H68" i="4"/>
  <c r="G68" i="4"/>
  <c r="F68" i="4"/>
  <c r="C68" i="4"/>
  <c r="B68" i="4"/>
  <c r="S67" i="4"/>
  <c r="R67" i="4"/>
  <c r="Q67" i="4"/>
  <c r="P67" i="4"/>
  <c r="T67" i="4" s="1"/>
  <c r="E67" i="4"/>
  <c r="S66" i="4"/>
  <c r="R66" i="4"/>
  <c r="Q66" i="4"/>
  <c r="P66" i="4"/>
  <c r="E66" i="4"/>
  <c r="S65" i="4"/>
  <c r="R65" i="4"/>
  <c r="Q65" i="4"/>
  <c r="P65" i="4"/>
  <c r="E65" i="4"/>
  <c r="S64" i="4"/>
  <c r="R64" i="4"/>
  <c r="Q64" i="4"/>
  <c r="P64" i="4"/>
  <c r="E64" i="4"/>
  <c r="U64" i="4" s="1"/>
  <c r="S63" i="4"/>
  <c r="R63" i="4"/>
  <c r="Q63" i="4"/>
  <c r="P63" i="4"/>
  <c r="E63" i="4"/>
  <c r="U63" i="4" s="1"/>
  <c r="O61" i="4"/>
  <c r="N61" i="4"/>
  <c r="M61" i="4"/>
  <c r="S61" i="4" s="1"/>
  <c r="L61" i="4"/>
  <c r="R61" i="4" s="1"/>
  <c r="K61" i="4"/>
  <c r="J61" i="4"/>
  <c r="I61" i="4"/>
  <c r="H61" i="4"/>
  <c r="C61" i="4"/>
  <c r="B61" i="4"/>
  <c r="S60" i="4"/>
  <c r="R60" i="4"/>
  <c r="Q60" i="4"/>
  <c r="P60" i="4"/>
  <c r="E60" i="4"/>
  <c r="S59" i="4"/>
  <c r="R59" i="4"/>
  <c r="Q59" i="4"/>
  <c r="P59" i="4"/>
  <c r="E59" i="4"/>
  <c r="U59" i="4" s="1"/>
  <c r="T58" i="4"/>
  <c r="S58" i="4"/>
  <c r="R58" i="4"/>
  <c r="Q58" i="4"/>
  <c r="P58" i="4"/>
  <c r="E58" i="4"/>
  <c r="U58" i="4" s="1"/>
  <c r="T57" i="4"/>
  <c r="S57" i="4"/>
  <c r="R57" i="4"/>
  <c r="Q57" i="4"/>
  <c r="P57" i="4"/>
  <c r="E57" i="4"/>
  <c r="U57" i="4" s="1"/>
  <c r="O55" i="4"/>
  <c r="N55" i="4"/>
  <c r="M55" i="4"/>
  <c r="S55" i="4" s="1"/>
  <c r="L55" i="4"/>
  <c r="R55" i="4" s="1"/>
  <c r="K55" i="4"/>
  <c r="J55" i="4"/>
  <c r="I55" i="4"/>
  <c r="H55" i="4"/>
  <c r="G55" i="4"/>
  <c r="F55" i="4"/>
  <c r="C55" i="4"/>
  <c r="B55" i="4"/>
  <c r="U54" i="4"/>
  <c r="S54" i="4"/>
  <c r="R54" i="4"/>
  <c r="Q54" i="4"/>
  <c r="P54" i="4"/>
  <c r="E54" i="4"/>
  <c r="T54" i="4" s="1"/>
  <c r="S53" i="4"/>
  <c r="R53" i="4"/>
  <c r="Q53" i="4"/>
  <c r="P53" i="4"/>
  <c r="E53" i="4"/>
  <c r="S52" i="4"/>
  <c r="R52" i="4"/>
  <c r="Q52" i="4"/>
  <c r="P52" i="4"/>
  <c r="E52" i="4"/>
  <c r="U52" i="4" s="1"/>
  <c r="S51" i="4"/>
  <c r="R51" i="4"/>
  <c r="Q51" i="4"/>
  <c r="P51" i="4"/>
  <c r="E51" i="4"/>
  <c r="T51" i="4" s="1"/>
  <c r="U50" i="4"/>
  <c r="T50" i="4"/>
  <c r="S50" i="4"/>
  <c r="R50" i="4"/>
  <c r="Q50" i="4"/>
  <c r="P50" i="4"/>
  <c r="E50" i="4"/>
  <c r="U49" i="4"/>
  <c r="T49" i="4"/>
  <c r="S49" i="4"/>
  <c r="R49" i="4"/>
  <c r="Q49" i="4"/>
  <c r="P49" i="4"/>
  <c r="E49" i="4"/>
  <c r="S48" i="4"/>
  <c r="R48" i="4"/>
  <c r="Q48" i="4"/>
  <c r="P48" i="4"/>
  <c r="E48" i="4"/>
  <c r="U48" i="4" s="1"/>
  <c r="S47" i="4"/>
  <c r="R47" i="4"/>
  <c r="Q47" i="4"/>
  <c r="P47" i="4"/>
  <c r="E47" i="4"/>
  <c r="U47" i="4" s="1"/>
  <c r="U46" i="4"/>
  <c r="S46" i="4"/>
  <c r="R46" i="4"/>
  <c r="Q46" i="4"/>
  <c r="P46" i="4"/>
  <c r="E46" i="4"/>
  <c r="T46" i="4" s="1"/>
  <c r="S45" i="4"/>
  <c r="R45" i="4"/>
  <c r="Q45" i="4"/>
  <c r="P45" i="4"/>
  <c r="E45" i="4"/>
  <c r="S44" i="4"/>
  <c r="R44" i="4"/>
  <c r="Q44" i="4"/>
  <c r="P44" i="4"/>
  <c r="E44" i="4"/>
  <c r="U44" i="4" s="1"/>
  <c r="O42" i="4"/>
  <c r="N42" i="4"/>
  <c r="M42" i="4"/>
  <c r="S42" i="4" s="1"/>
  <c r="L42" i="4"/>
  <c r="R42" i="4" s="1"/>
  <c r="K42" i="4"/>
  <c r="J42" i="4"/>
  <c r="I42" i="4"/>
  <c r="Q42" i="4" s="1"/>
  <c r="H42" i="4"/>
  <c r="G42" i="4"/>
  <c r="F42" i="4"/>
  <c r="C42" i="4"/>
  <c r="B42" i="4"/>
  <c r="E42" i="4" s="1"/>
  <c r="S41" i="4"/>
  <c r="R41" i="4"/>
  <c r="Q41" i="4"/>
  <c r="P41" i="4"/>
  <c r="E41" i="4"/>
  <c r="U41" i="4" s="1"/>
  <c r="S40" i="4"/>
  <c r="R40" i="4"/>
  <c r="Q40" i="4"/>
  <c r="P40" i="4"/>
  <c r="E40" i="4"/>
  <c r="S39" i="4"/>
  <c r="R39" i="4"/>
  <c r="Q39" i="4"/>
  <c r="P39" i="4"/>
  <c r="E39" i="4"/>
  <c r="U39" i="4" s="1"/>
  <c r="T38" i="4"/>
  <c r="S38" i="4"/>
  <c r="R38" i="4"/>
  <c r="Q38" i="4"/>
  <c r="P38" i="4"/>
  <c r="E38" i="4"/>
  <c r="U38" i="4" s="1"/>
  <c r="T37" i="4"/>
  <c r="S37" i="4"/>
  <c r="R37" i="4"/>
  <c r="Q37" i="4"/>
  <c r="P37" i="4"/>
  <c r="E37" i="4"/>
  <c r="U37" i="4" s="1"/>
  <c r="O35" i="4"/>
  <c r="N35" i="4"/>
  <c r="M35" i="4"/>
  <c r="S35" i="4" s="1"/>
  <c r="L35" i="4"/>
  <c r="K35" i="4"/>
  <c r="J35" i="4"/>
  <c r="I35" i="4"/>
  <c r="Q35" i="4" s="1"/>
  <c r="H35" i="4"/>
  <c r="G35" i="4"/>
  <c r="F35" i="4"/>
  <c r="C35" i="4"/>
  <c r="E35" i="4" s="1"/>
  <c r="B35" i="4"/>
  <c r="T34" i="4"/>
  <c r="S34" i="4"/>
  <c r="R34" i="4"/>
  <c r="Q34" i="4"/>
  <c r="P34" i="4"/>
  <c r="E34" i="4"/>
  <c r="U34" i="4" s="1"/>
  <c r="O32" i="4"/>
  <c r="N32" i="4"/>
  <c r="M32" i="4"/>
  <c r="L32" i="4"/>
  <c r="K32" i="4"/>
  <c r="J32" i="4"/>
  <c r="I32" i="4"/>
  <c r="H32" i="4"/>
  <c r="G32" i="4"/>
  <c r="F32" i="4"/>
  <c r="C32" i="4"/>
  <c r="B32" i="4"/>
  <c r="T31" i="4"/>
  <c r="S31" i="4"/>
  <c r="R31" i="4"/>
  <c r="Q31" i="4"/>
  <c r="P31" i="4"/>
  <c r="E31" i="4"/>
  <c r="U31" i="4" s="1"/>
  <c r="T30" i="4"/>
  <c r="S30" i="4"/>
  <c r="R30" i="4"/>
  <c r="Q30" i="4"/>
  <c r="P30" i="4"/>
  <c r="E30" i="4"/>
  <c r="U29" i="4"/>
  <c r="S29" i="4"/>
  <c r="R29" i="4"/>
  <c r="Q29" i="4"/>
  <c r="P29" i="4"/>
  <c r="E29" i="4"/>
  <c r="T29" i="4" s="1"/>
  <c r="S28" i="4"/>
  <c r="R28" i="4"/>
  <c r="Q28" i="4"/>
  <c r="P28" i="4"/>
  <c r="E28" i="4"/>
  <c r="O26" i="4"/>
  <c r="N26" i="4"/>
  <c r="M26" i="4"/>
  <c r="S26" i="4" s="1"/>
  <c r="L26" i="4"/>
  <c r="R26" i="4" s="1"/>
  <c r="K26" i="4"/>
  <c r="J26" i="4"/>
  <c r="I26" i="4"/>
  <c r="H26" i="4"/>
  <c r="G26" i="4"/>
  <c r="F26" i="4"/>
  <c r="C26" i="4"/>
  <c r="B26" i="4"/>
  <c r="S25" i="4"/>
  <c r="R25" i="4"/>
  <c r="Q25" i="4"/>
  <c r="P25" i="4"/>
  <c r="E25" i="4"/>
  <c r="S24" i="4"/>
  <c r="R24" i="4"/>
  <c r="Q24" i="4"/>
  <c r="P24" i="4"/>
  <c r="E24" i="4"/>
  <c r="U24" i="4" s="1"/>
  <c r="U23" i="4"/>
  <c r="S23" i="4"/>
  <c r="R23" i="4"/>
  <c r="Q23" i="4"/>
  <c r="P23" i="4"/>
  <c r="E23" i="4"/>
  <c r="T23" i="4" s="1"/>
  <c r="U22" i="4"/>
  <c r="T22" i="4"/>
  <c r="S22" i="4"/>
  <c r="R22" i="4"/>
  <c r="Q22" i="4"/>
  <c r="P22" i="4"/>
  <c r="E22" i="4"/>
  <c r="S21" i="4"/>
  <c r="R21" i="4"/>
  <c r="Q21" i="4"/>
  <c r="U21" i="4" s="1"/>
  <c r="P21" i="4"/>
  <c r="T21" i="4" s="1"/>
  <c r="E21" i="4"/>
  <c r="S20" i="4"/>
  <c r="R20" i="4"/>
  <c r="Q20" i="4"/>
  <c r="P20" i="4"/>
  <c r="E20" i="4"/>
  <c r="T19" i="4"/>
  <c r="S19" i="4"/>
  <c r="R19" i="4"/>
  <c r="Q19" i="4"/>
  <c r="P19" i="4"/>
  <c r="E19" i="4"/>
  <c r="U19" i="4" s="1"/>
  <c r="O17" i="4"/>
  <c r="N17" i="4"/>
  <c r="M17" i="4"/>
  <c r="L17" i="4"/>
  <c r="K17" i="4"/>
  <c r="J17" i="4"/>
  <c r="I17" i="4"/>
  <c r="H17" i="4"/>
  <c r="G17" i="4"/>
  <c r="F17" i="4"/>
  <c r="C17" i="4"/>
  <c r="B17" i="4"/>
  <c r="S16" i="4"/>
  <c r="R16" i="4"/>
  <c r="Q16" i="4"/>
  <c r="P16" i="4"/>
  <c r="E16" i="4"/>
  <c r="U15" i="4"/>
  <c r="S15" i="4"/>
  <c r="R15" i="4"/>
  <c r="Q15" i="4"/>
  <c r="P15" i="4"/>
  <c r="E15" i="4"/>
  <c r="T15" i="4" s="1"/>
  <c r="S14" i="4"/>
  <c r="R14" i="4"/>
  <c r="Q14" i="4"/>
  <c r="P14" i="4"/>
  <c r="E14" i="4"/>
  <c r="S13" i="4"/>
  <c r="R13" i="4"/>
  <c r="Q13" i="4"/>
  <c r="P13" i="4"/>
  <c r="E13" i="4"/>
  <c r="U13" i="4" s="1"/>
  <c r="S12" i="4"/>
  <c r="R12" i="4"/>
  <c r="Q12" i="4"/>
  <c r="P12" i="4"/>
  <c r="E12" i="4"/>
  <c r="T12" i="4" s="1"/>
  <c r="U11" i="4"/>
  <c r="T11" i="4"/>
  <c r="S11" i="4"/>
  <c r="R11" i="4"/>
  <c r="Q11" i="4"/>
  <c r="P11" i="4"/>
  <c r="E11" i="4"/>
  <c r="T10" i="4"/>
  <c r="S10" i="4"/>
  <c r="R10" i="4"/>
  <c r="Q10" i="4"/>
  <c r="P10" i="4"/>
  <c r="E10" i="4"/>
  <c r="U10" i="4" s="1"/>
  <c r="S9" i="4"/>
  <c r="R9" i="4"/>
  <c r="Q9" i="4"/>
  <c r="P9" i="4"/>
  <c r="T9" i="4" s="1"/>
  <c r="E9" i="4"/>
  <c r="S96" i="3"/>
  <c r="R96" i="3"/>
  <c r="Q96" i="3"/>
  <c r="P96" i="3"/>
  <c r="E96" i="3"/>
  <c r="S95" i="3"/>
  <c r="R95" i="3"/>
  <c r="Q95" i="3"/>
  <c r="P95" i="3"/>
  <c r="E95" i="3"/>
  <c r="S94" i="3"/>
  <c r="R94" i="3"/>
  <c r="Q94" i="3"/>
  <c r="P94" i="3"/>
  <c r="E94" i="3"/>
  <c r="S93" i="3"/>
  <c r="R93" i="3"/>
  <c r="Q93" i="3"/>
  <c r="P93" i="3"/>
  <c r="E93" i="3"/>
  <c r="S92" i="3"/>
  <c r="R92" i="3"/>
  <c r="Q92" i="3"/>
  <c r="P92" i="3"/>
  <c r="E92" i="3"/>
  <c r="U91" i="3"/>
  <c r="S91" i="3"/>
  <c r="R91" i="3"/>
  <c r="Q91" i="3"/>
  <c r="P91" i="3"/>
  <c r="E91" i="3"/>
  <c r="T91" i="3" s="1"/>
  <c r="U90" i="3"/>
  <c r="T90" i="3"/>
  <c r="S90" i="3"/>
  <c r="R90" i="3"/>
  <c r="Q90" i="3"/>
  <c r="P90" i="3"/>
  <c r="E90" i="3"/>
  <c r="T89" i="3"/>
  <c r="S89" i="3"/>
  <c r="R89" i="3"/>
  <c r="Q89" i="3"/>
  <c r="P89" i="3"/>
  <c r="E89" i="3"/>
  <c r="U89" i="3" s="1"/>
  <c r="T88" i="3"/>
  <c r="S88" i="3"/>
  <c r="R88" i="3"/>
  <c r="Q88" i="3"/>
  <c r="P88" i="3"/>
  <c r="E88" i="3"/>
  <c r="U88" i="3" s="1"/>
  <c r="V75" i="3"/>
  <c r="O75" i="3"/>
  <c r="N75" i="3"/>
  <c r="M75" i="3"/>
  <c r="L75" i="3"/>
  <c r="R75" i="3" s="1"/>
  <c r="K75" i="3"/>
  <c r="J75" i="3"/>
  <c r="I75" i="3"/>
  <c r="H75" i="3"/>
  <c r="G75" i="3"/>
  <c r="F75" i="3"/>
  <c r="C75" i="3"/>
  <c r="B75" i="3"/>
  <c r="R74" i="3"/>
  <c r="O74" i="3"/>
  <c r="N74" i="3"/>
  <c r="M74" i="3"/>
  <c r="S74" i="3" s="1"/>
  <c r="L74" i="3"/>
  <c r="K74" i="3"/>
  <c r="J74" i="3"/>
  <c r="I74" i="3"/>
  <c r="H74" i="3"/>
  <c r="P74" i="3" s="1"/>
  <c r="G74" i="3"/>
  <c r="F74" i="3"/>
  <c r="C74" i="3"/>
  <c r="B74" i="3"/>
  <c r="E74" i="3" s="1"/>
  <c r="R73" i="3"/>
  <c r="O73" i="3"/>
  <c r="Q73" i="3" s="1"/>
  <c r="N73" i="3"/>
  <c r="M73" i="3"/>
  <c r="S73" i="3" s="1"/>
  <c r="L73" i="3"/>
  <c r="K73" i="3"/>
  <c r="J73" i="3"/>
  <c r="I73" i="3"/>
  <c r="H73" i="3"/>
  <c r="P73" i="3" s="1"/>
  <c r="G73" i="3"/>
  <c r="F73" i="3"/>
  <c r="C73" i="3"/>
  <c r="B73" i="3"/>
  <c r="E73" i="3" s="1"/>
  <c r="U72" i="3"/>
  <c r="S72" i="3"/>
  <c r="R72" i="3"/>
  <c r="Q72" i="3"/>
  <c r="P72" i="3"/>
  <c r="E72" i="3"/>
  <c r="T72" i="3" s="1"/>
  <c r="U71" i="3"/>
  <c r="T71" i="3"/>
  <c r="S71" i="3"/>
  <c r="R71" i="3"/>
  <c r="Q71" i="3"/>
  <c r="P71" i="3"/>
  <c r="E71" i="3"/>
  <c r="V69" i="3"/>
  <c r="O69" i="3"/>
  <c r="N69" i="3"/>
  <c r="M69" i="3"/>
  <c r="L69" i="3"/>
  <c r="K69" i="3"/>
  <c r="J69" i="3"/>
  <c r="I69" i="3"/>
  <c r="H69" i="3"/>
  <c r="G69" i="3"/>
  <c r="F69" i="3"/>
  <c r="C69" i="3"/>
  <c r="B69" i="3"/>
  <c r="E69" i="3" s="1"/>
  <c r="O68" i="3"/>
  <c r="N68" i="3"/>
  <c r="M68" i="3"/>
  <c r="L68" i="3"/>
  <c r="K68" i="3"/>
  <c r="J68" i="3"/>
  <c r="I68" i="3"/>
  <c r="H68" i="3"/>
  <c r="G68" i="3"/>
  <c r="F68" i="3"/>
  <c r="C68" i="3"/>
  <c r="B68" i="3"/>
  <c r="S67" i="3"/>
  <c r="R67" i="3"/>
  <c r="Q67" i="3"/>
  <c r="P67" i="3"/>
  <c r="E67" i="3"/>
  <c r="S66" i="3"/>
  <c r="R66" i="3"/>
  <c r="Q66" i="3"/>
  <c r="P66" i="3"/>
  <c r="E66" i="3"/>
  <c r="U65" i="3"/>
  <c r="S65" i="3"/>
  <c r="R65" i="3"/>
  <c r="Q65" i="3"/>
  <c r="P65" i="3"/>
  <c r="E65" i="3"/>
  <c r="T65" i="3" s="1"/>
  <c r="S64" i="3"/>
  <c r="R64" i="3"/>
  <c r="Q64" i="3"/>
  <c r="P64" i="3"/>
  <c r="E64" i="3"/>
  <c r="U64" i="3" s="1"/>
  <c r="S63" i="3"/>
  <c r="R63" i="3"/>
  <c r="Q63" i="3"/>
  <c r="P63" i="3"/>
  <c r="E63" i="3"/>
  <c r="U63" i="3" s="1"/>
  <c r="O61" i="3"/>
  <c r="N61" i="3"/>
  <c r="M61" i="3"/>
  <c r="S61" i="3" s="1"/>
  <c r="L61" i="3"/>
  <c r="R61" i="3" s="1"/>
  <c r="K61" i="3"/>
  <c r="J61" i="3"/>
  <c r="I61" i="3"/>
  <c r="Q61" i="3" s="1"/>
  <c r="H61" i="3"/>
  <c r="C61" i="3"/>
  <c r="B61" i="3"/>
  <c r="S60" i="3"/>
  <c r="R60" i="3"/>
  <c r="Q60" i="3"/>
  <c r="P60" i="3"/>
  <c r="E60" i="3"/>
  <c r="S59" i="3"/>
  <c r="R59" i="3"/>
  <c r="Q59" i="3"/>
  <c r="P59" i="3"/>
  <c r="E59" i="3"/>
  <c r="U59" i="3" s="1"/>
  <c r="S58" i="3"/>
  <c r="R58" i="3"/>
  <c r="Q58" i="3"/>
  <c r="P58" i="3"/>
  <c r="E58" i="3"/>
  <c r="T58" i="3" s="1"/>
  <c r="S57" i="3"/>
  <c r="R57" i="3"/>
  <c r="Q57" i="3"/>
  <c r="P57" i="3"/>
  <c r="E57" i="3"/>
  <c r="U57" i="3" s="1"/>
  <c r="S55" i="3"/>
  <c r="O55" i="3"/>
  <c r="N55" i="3"/>
  <c r="M55" i="3"/>
  <c r="L55" i="3"/>
  <c r="R55" i="3" s="1"/>
  <c r="K55" i="3"/>
  <c r="J55" i="3"/>
  <c r="I55" i="3"/>
  <c r="H55" i="3"/>
  <c r="G55" i="3"/>
  <c r="F55" i="3"/>
  <c r="C55" i="3"/>
  <c r="B55" i="3"/>
  <c r="U54" i="3"/>
  <c r="S54" i="3"/>
  <c r="R54" i="3"/>
  <c r="Q54" i="3"/>
  <c r="P54" i="3"/>
  <c r="E54" i="3"/>
  <c r="T54" i="3" s="1"/>
  <c r="U53" i="3"/>
  <c r="T53" i="3"/>
  <c r="S53" i="3"/>
  <c r="R53" i="3"/>
  <c r="Q53" i="3"/>
  <c r="P53" i="3"/>
  <c r="E53" i="3"/>
  <c r="S52" i="3"/>
  <c r="R52" i="3"/>
  <c r="Q52" i="3"/>
  <c r="P52" i="3"/>
  <c r="E52" i="3"/>
  <c r="U52" i="3" s="1"/>
  <c r="S51" i="3"/>
  <c r="R51" i="3"/>
  <c r="Q51" i="3"/>
  <c r="P51" i="3"/>
  <c r="E51" i="3"/>
  <c r="U51" i="3" s="1"/>
  <c r="T50" i="3"/>
  <c r="S50" i="3"/>
  <c r="R50" i="3"/>
  <c r="Q50" i="3"/>
  <c r="P50" i="3"/>
  <c r="E50" i="3"/>
  <c r="U50" i="3" s="1"/>
  <c r="S49" i="3"/>
  <c r="R49" i="3"/>
  <c r="Q49" i="3"/>
  <c r="P49" i="3"/>
  <c r="E49" i="3"/>
  <c r="S48" i="3"/>
  <c r="R48" i="3"/>
  <c r="Q48" i="3"/>
  <c r="P48" i="3"/>
  <c r="E48" i="3"/>
  <c r="U48" i="3" s="1"/>
  <c r="U47" i="3"/>
  <c r="S47" i="3"/>
  <c r="R47" i="3"/>
  <c r="Q47" i="3"/>
  <c r="P47" i="3"/>
  <c r="E47" i="3"/>
  <c r="T47" i="3" s="1"/>
  <c r="S46" i="3"/>
  <c r="R46" i="3"/>
  <c r="Q46" i="3"/>
  <c r="P46" i="3"/>
  <c r="E46" i="3"/>
  <c r="S45" i="3"/>
  <c r="R45" i="3"/>
  <c r="Q45" i="3"/>
  <c r="P45" i="3"/>
  <c r="E45" i="3"/>
  <c r="T44" i="3"/>
  <c r="S44" i="3"/>
  <c r="R44" i="3"/>
  <c r="Q44" i="3"/>
  <c r="P44" i="3"/>
  <c r="E44" i="3"/>
  <c r="U44" i="3" s="1"/>
  <c r="O42" i="3"/>
  <c r="N42" i="3"/>
  <c r="M42" i="3"/>
  <c r="S42" i="3" s="1"/>
  <c r="L42" i="3"/>
  <c r="R42" i="3" s="1"/>
  <c r="K42" i="3"/>
  <c r="J42" i="3"/>
  <c r="I42" i="3"/>
  <c r="H42" i="3"/>
  <c r="G42" i="3"/>
  <c r="F42" i="3"/>
  <c r="C42" i="3"/>
  <c r="B42" i="3"/>
  <c r="S41" i="3"/>
  <c r="R41" i="3"/>
  <c r="Q41" i="3"/>
  <c r="P41" i="3"/>
  <c r="E41" i="3"/>
  <c r="T40" i="3"/>
  <c r="S40" i="3"/>
  <c r="R40" i="3"/>
  <c r="Q40" i="3"/>
  <c r="P40" i="3"/>
  <c r="E40" i="3"/>
  <c r="S39" i="3"/>
  <c r="R39" i="3"/>
  <c r="Q39" i="3"/>
  <c r="P39" i="3"/>
  <c r="E39" i="3"/>
  <c r="U39" i="3" s="1"/>
  <c r="S38" i="3"/>
  <c r="R38" i="3"/>
  <c r="Q38" i="3"/>
  <c r="P38" i="3"/>
  <c r="E38" i="3"/>
  <c r="S37" i="3"/>
  <c r="R37" i="3"/>
  <c r="Q37" i="3"/>
  <c r="P37" i="3"/>
  <c r="E37" i="3"/>
  <c r="O35" i="3"/>
  <c r="N35" i="3"/>
  <c r="M35" i="3"/>
  <c r="S35" i="3" s="1"/>
  <c r="L35" i="3"/>
  <c r="K35" i="3"/>
  <c r="J35" i="3"/>
  <c r="I35" i="3"/>
  <c r="H35" i="3"/>
  <c r="G35" i="3"/>
  <c r="F35" i="3"/>
  <c r="C35" i="3"/>
  <c r="B35" i="3"/>
  <c r="S34" i="3"/>
  <c r="R34" i="3"/>
  <c r="Q34" i="3"/>
  <c r="P34" i="3"/>
  <c r="E34" i="3"/>
  <c r="U34" i="3" s="1"/>
  <c r="O32" i="3"/>
  <c r="N32" i="3"/>
  <c r="M32" i="3"/>
  <c r="L32" i="3"/>
  <c r="K32" i="3"/>
  <c r="J32" i="3"/>
  <c r="I32" i="3"/>
  <c r="H32" i="3"/>
  <c r="G32" i="3"/>
  <c r="F32" i="3"/>
  <c r="C32" i="3"/>
  <c r="B32" i="3"/>
  <c r="S31" i="3"/>
  <c r="R31" i="3"/>
  <c r="Q31" i="3"/>
  <c r="P31" i="3"/>
  <c r="E31" i="3"/>
  <c r="U31" i="3" s="1"/>
  <c r="U30" i="3"/>
  <c r="S30" i="3"/>
  <c r="R30" i="3"/>
  <c r="Q30" i="3"/>
  <c r="P30" i="3"/>
  <c r="E30" i="3"/>
  <c r="T29" i="3"/>
  <c r="S29" i="3"/>
  <c r="R29" i="3"/>
  <c r="Q29" i="3"/>
  <c r="P29" i="3"/>
  <c r="E29" i="3"/>
  <c r="U29" i="3" s="1"/>
  <c r="T28" i="3"/>
  <c r="S28" i="3"/>
  <c r="R28" i="3"/>
  <c r="Q28" i="3"/>
  <c r="P28" i="3"/>
  <c r="E28" i="3"/>
  <c r="U28" i="3" s="1"/>
  <c r="O26" i="3"/>
  <c r="N26" i="3"/>
  <c r="M26" i="3"/>
  <c r="S26" i="3" s="1"/>
  <c r="L26" i="3"/>
  <c r="R26" i="3" s="1"/>
  <c r="K26" i="3"/>
  <c r="J26" i="3"/>
  <c r="I26" i="3"/>
  <c r="H26" i="3"/>
  <c r="G26" i="3"/>
  <c r="F26" i="3"/>
  <c r="C26" i="3"/>
  <c r="B26" i="3"/>
  <c r="E26" i="3" s="1"/>
  <c r="S25" i="3"/>
  <c r="R25" i="3"/>
  <c r="Q25" i="3"/>
  <c r="P25" i="3"/>
  <c r="E25" i="3"/>
  <c r="U25" i="3" s="1"/>
  <c r="S24" i="3"/>
  <c r="R24" i="3"/>
  <c r="Q24" i="3"/>
  <c r="P24" i="3"/>
  <c r="E24" i="3"/>
  <c r="U24" i="3" s="1"/>
  <c r="S23" i="3"/>
  <c r="R23" i="3"/>
  <c r="Q23" i="3"/>
  <c r="P23" i="3"/>
  <c r="E23" i="3"/>
  <c r="S22" i="3"/>
  <c r="R22" i="3"/>
  <c r="Q22" i="3"/>
  <c r="P22" i="3"/>
  <c r="E22" i="3"/>
  <c r="S21" i="3"/>
  <c r="R21" i="3"/>
  <c r="Q21" i="3"/>
  <c r="P21" i="3"/>
  <c r="E21" i="3"/>
  <c r="S20" i="3"/>
  <c r="R20" i="3"/>
  <c r="Q20" i="3"/>
  <c r="P20" i="3"/>
  <c r="E20" i="3"/>
  <c r="U20" i="3" s="1"/>
  <c r="S19" i="3"/>
  <c r="R19" i="3"/>
  <c r="Q19" i="3"/>
  <c r="P19" i="3"/>
  <c r="E19" i="3"/>
  <c r="V17" i="3"/>
  <c r="O17" i="3"/>
  <c r="N17" i="3"/>
  <c r="M17" i="3"/>
  <c r="S17" i="3" s="1"/>
  <c r="L17" i="3"/>
  <c r="K17" i="3"/>
  <c r="J17" i="3"/>
  <c r="I17" i="3"/>
  <c r="Q17" i="3" s="1"/>
  <c r="H17" i="3"/>
  <c r="G17" i="3"/>
  <c r="F17" i="3"/>
  <c r="C17" i="3"/>
  <c r="B17" i="3"/>
  <c r="S16" i="3"/>
  <c r="R16" i="3"/>
  <c r="Q16" i="3"/>
  <c r="P16" i="3"/>
  <c r="E16" i="3"/>
  <c r="U16" i="3" s="1"/>
  <c r="S15" i="3"/>
  <c r="R15" i="3"/>
  <c r="Q15" i="3"/>
  <c r="P15" i="3"/>
  <c r="E15" i="3"/>
  <c r="S14" i="3"/>
  <c r="R14" i="3"/>
  <c r="Q14" i="3"/>
  <c r="P14" i="3"/>
  <c r="E14" i="3"/>
  <c r="U13" i="3"/>
  <c r="S13" i="3"/>
  <c r="R13" i="3"/>
  <c r="Q13" i="3"/>
  <c r="P13" i="3"/>
  <c r="E13" i="3"/>
  <c r="T13" i="3" s="1"/>
  <c r="T12" i="3"/>
  <c r="S12" i="3"/>
  <c r="R12" i="3"/>
  <c r="Q12" i="3"/>
  <c r="P12" i="3"/>
  <c r="E12" i="3"/>
  <c r="U12" i="3" s="1"/>
  <c r="S11" i="3"/>
  <c r="R11" i="3"/>
  <c r="Q11" i="3"/>
  <c r="P11" i="3"/>
  <c r="E11" i="3"/>
  <c r="T11" i="3" s="1"/>
  <c r="S10" i="3"/>
  <c r="R10" i="3"/>
  <c r="Q10" i="3"/>
  <c r="P10" i="3"/>
  <c r="E10" i="3"/>
  <c r="S9" i="3"/>
  <c r="R9" i="3"/>
  <c r="Q9" i="3"/>
  <c r="P9" i="3"/>
  <c r="E9" i="3"/>
  <c r="S96" i="2"/>
  <c r="R96" i="2"/>
  <c r="Q96" i="2"/>
  <c r="P96" i="2"/>
  <c r="E96" i="2"/>
  <c r="U96" i="2" s="1"/>
  <c r="S95" i="2"/>
  <c r="R95" i="2"/>
  <c r="Q95" i="2"/>
  <c r="P95" i="2"/>
  <c r="E95" i="2"/>
  <c r="U94" i="2"/>
  <c r="S94" i="2"/>
  <c r="R94" i="2"/>
  <c r="Q94" i="2"/>
  <c r="P94" i="2"/>
  <c r="E94" i="2"/>
  <c r="T94" i="2" s="1"/>
  <c r="U93" i="2"/>
  <c r="T93" i="2"/>
  <c r="S93" i="2"/>
  <c r="R93" i="2"/>
  <c r="Q93" i="2"/>
  <c r="P93" i="2"/>
  <c r="E93" i="2"/>
  <c r="T92" i="2"/>
  <c r="S92" i="2"/>
  <c r="R92" i="2"/>
  <c r="Q92" i="2"/>
  <c r="P92" i="2"/>
  <c r="E92" i="2"/>
  <c r="U92" i="2" s="1"/>
  <c r="T91" i="2"/>
  <c r="S91" i="2"/>
  <c r="R91" i="2"/>
  <c r="Q91" i="2"/>
  <c r="P91" i="2"/>
  <c r="E91" i="2"/>
  <c r="U91" i="2" s="1"/>
  <c r="S90" i="2"/>
  <c r="R90" i="2"/>
  <c r="Q90" i="2"/>
  <c r="P90" i="2"/>
  <c r="E90" i="2"/>
  <c r="S89" i="2"/>
  <c r="R89" i="2"/>
  <c r="Q89" i="2"/>
  <c r="P89" i="2"/>
  <c r="E89" i="2"/>
  <c r="S88" i="2"/>
  <c r="R88" i="2"/>
  <c r="Q88" i="2"/>
  <c r="P88" i="2"/>
  <c r="E88" i="2"/>
  <c r="O75" i="2"/>
  <c r="S75" i="2" s="1"/>
  <c r="N75" i="2"/>
  <c r="M75" i="2"/>
  <c r="L75" i="2"/>
  <c r="K75" i="2"/>
  <c r="J75" i="2"/>
  <c r="I75" i="2"/>
  <c r="H75" i="2"/>
  <c r="G75" i="2"/>
  <c r="F75" i="2"/>
  <c r="C75" i="2"/>
  <c r="B75" i="2"/>
  <c r="O74" i="2"/>
  <c r="N74" i="2"/>
  <c r="M74" i="2"/>
  <c r="S74" i="2" s="1"/>
  <c r="L74" i="2"/>
  <c r="R74" i="2" s="1"/>
  <c r="K74" i="2"/>
  <c r="J74" i="2"/>
  <c r="I74" i="2"/>
  <c r="H74" i="2"/>
  <c r="G74" i="2"/>
  <c r="F74" i="2"/>
  <c r="C74" i="2"/>
  <c r="E74" i="2" s="1"/>
  <c r="B74" i="2"/>
  <c r="O73" i="2"/>
  <c r="N73" i="2"/>
  <c r="M73" i="2"/>
  <c r="S73" i="2" s="1"/>
  <c r="L73" i="2"/>
  <c r="R73" i="2" s="1"/>
  <c r="K73" i="2"/>
  <c r="J73" i="2"/>
  <c r="I73" i="2"/>
  <c r="H73" i="2"/>
  <c r="G73" i="2"/>
  <c r="F73" i="2"/>
  <c r="C73" i="2"/>
  <c r="E73" i="2" s="1"/>
  <c r="B73" i="2"/>
  <c r="S72" i="2"/>
  <c r="R72" i="2"/>
  <c r="Q72" i="2"/>
  <c r="P72" i="2"/>
  <c r="E72" i="2"/>
  <c r="S71" i="2"/>
  <c r="R71" i="2"/>
  <c r="Q71" i="2"/>
  <c r="P71" i="2"/>
  <c r="E71" i="2"/>
  <c r="O69" i="2"/>
  <c r="N69" i="2"/>
  <c r="M69" i="2"/>
  <c r="L69" i="2"/>
  <c r="K69" i="2"/>
  <c r="J69" i="2"/>
  <c r="I69" i="2"/>
  <c r="H69" i="2"/>
  <c r="G69" i="2"/>
  <c r="F69" i="2"/>
  <c r="C69" i="2"/>
  <c r="B69" i="2"/>
  <c r="O68" i="2"/>
  <c r="N68" i="2"/>
  <c r="M68" i="2"/>
  <c r="S68" i="2" s="1"/>
  <c r="L68" i="2"/>
  <c r="K68" i="2"/>
  <c r="J68" i="2"/>
  <c r="I68" i="2"/>
  <c r="H68" i="2"/>
  <c r="G68" i="2"/>
  <c r="F68" i="2"/>
  <c r="C68" i="2"/>
  <c r="B68" i="2"/>
  <c r="S67" i="2"/>
  <c r="R67" i="2"/>
  <c r="Q67" i="2"/>
  <c r="U67" i="2" s="1"/>
  <c r="P67" i="2"/>
  <c r="T67" i="2" s="1"/>
  <c r="E67" i="2"/>
  <c r="S66" i="2"/>
  <c r="R66" i="2"/>
  <c r="Q66" i="2"/>
  <c r="P66" i="2"/>
  <c r="E66" i="2"/>
  <c r="S65" i="2"/>
  <c r="R65" i="2"/>
  <c r="Q65" i="2"/>
  <c r="P65" i="2"/>
  <c r="E65" i="2"/>
  <c r="U65" i="2" s="1"/>
  <c r="S64" i="2"/>
  <c r="R64" i="2"/>
  <c r="Q64" i="2"/>
  <c r="P64" i="2"/>
  <c r="E64" i="2"/>
  <c r="T64" i="2" s="1"/>
  <c r="S63" i="2"/>
  <c r="R63" i="2"/>
  <c r="Q63" i="2"/>
  <c r="P63" i="2"/>
  <c r="E63" i="2"/>
  <c r="R61" i="2"/>
  <c r="O61" i="2"/>
  <c r="N61" i="2"/>
  <c r="M61" i="2"/>
  <c r="S61" i="2" s="1"/>
  <c r="L61" i="2"/>
  <c r="K61" i="2"/>
  <c r="J61" i="2"/>
  <c r="I61" i="2"/>
  <c r="H61" i="2"/>
  <c r="C61" i="2"/>
  <c r="B61" i="2"/>
  <c r="S60" i="2"/>
  <c r="R60" i="2"/>
  <c r="Q60" i="2"/>
  <c r="P60" i="2"/>
  <c r="E60" i="2"/>
  <c r="U60" i="2" s="1"/>
  <c r="S59" i="2"/>
  <c r="R59" i="2"/>
  <c r="Q59" i="2"/>
  <c r="P59" i="2"/>
  <c r="E59" i="2"/>
  <c r="U59" i="2" s="1"/>
  <c r="T58" i="2"/>
  <c r="S58" i="2"/>
  <c r="R58" i="2"/>
  <c r="Q58" i="2"/>
  <c r="P58" i="2"/>
  <c r="E58" i="2"/>
  <c r="U58" i="2" s="1"/>
  <c r="S57" i="2"/>
  <c r="R57" i="2"/>
  <c r="Q57" i="2"/>
  <c r="P57" i="2"/>
  <c r="E57" i="2"/>
  <c r="O55" i="2"/>
  <c r="N55" i="2"/>
  <c r="M55" i="2"/>
  <c r="S55" i="2" s="1"/>
  <c r="L55" i="2"/>
  <c r="R55" i="2" s="1"/>
  <c r="K55" i="2"/>
  <c r="J55" i="2"/>
  <c r="I55" i="2"/>
  <c r="H55" i="2"/>
  <c r="G55" i="2"/>
  <c r="F55" i="2"/>
  <c r="C55" i="2"/>
  <c r="B55" i="2"/>
  <c r="S54" i="2"/>
  <c r="R54" i="2"/>
  <c r="Q54" i="2"/>
  <c r="P54" i="2"/>
  <c r="E54" i="2"/>
  <c r="S53" i="2"/>
  <c r="R53" i="2"/>
  <c r="Q53" i="2"/>
  <c r="P53" i="2"/>
  <c r="E53" i="2"/>
  <c r="S52" i="2"/>
  <c r="R52" i="2"/>
  <c r="Q52" i="2"/>
  <c r="P52" i="2"/>
  <c r="E52" i="2"/>
  <c r="T52" i="2" s="1"/>
  <c r="T51" i="2"/>
  <c r="S51" i="2"/>
  <c r="R51" i="2"/>
  <c r="Q51" i="2"/>
  <c r="P51" i="2"/>
  <c r="E51" i="2"/>
  <c r="U51" i="2" s="1"/>
  <c r="S50" i="2"/>
  <c r="R50" i="2"/>
  <c r="Q50" i="2"/>
  <c r="P50" i="2"/>
  <c r="E50" i="2"/>
  <c r="U50" i="2" s="1"/>
  <c r="S49" i="2"/>
  <c r="R49" i="2"/>
  <c r="Q49" i="2"/>
  <c r="P49" i="2"/>
  <c r="E49" i="2"/>
  <c r="U49" i="2" s="1"/>
  <c r="S48" i="2"/>
  <c r="R48" i="2"/>
  <c r="Q48" i="2"/>
  <c r="P48" i="2"/>
  <c r="E48" i="2"/>
  <c r="U48" i="2" s="1"/>
  <c r="S47" i="2"/>
  <c r="R47" i="2"/>
  <c r="Q47" i="2"/>
  <c r="P47" i="2"/>
  <c r="E47" i="2"/>
  <c r="S46" i="2"/>
  <c r="R46" i="2"/>
  <c r="Q46" i="2"/>
  <c r="P46" i="2"/>
  <c r="E46" i="2"/>
  <c r="S45" i="2"/>
  <c r="R45" i="2"/>
  <c r="Q45" i="2"/>
  <c r="P45" i="2"/>
  <c r="E45" i="2"/>
  <c r="S44" i="2"/>
  <c r="R44" i="2"/>
  <c r="Q44" i="2"/>
  <c r="P44" i="2"/>
  <c r="E44" i="2"/>
  <c r="T44" i="2" s="1"/>
  <c r="O42" i="2"/>
  <c r="N42" i="2"/>
  <c r="M42" i="2"/>
  <c r="L42" i="2"/>
  <c r="R42" i="2" s="1"/>
  <c r="K42" i="2"/>
  <c r="J42" i="2"/>
  <c r="I42" i="2"/>
  <c r="H42" i="2"/>
  <c r="G42" i="2"/>
  <c r="F42" i="2"/>
  <c r="C42" i="2"/>
  <c r="B42" i="2"/>
  <c r="E42" i="2" s="1"/>
  <c r="S41" i="2"/>
  <c r="R41" i="2"/>
  <c r="Q41" i="2"/>
  <c r="P41" i="2"/>
  <c r="E41" i="2"/>
  <c r="T41" i="2" s="1"/>
  <c r="S40" i="2"/>
  <c r="R40" i="2"/>
  <c r="Q40" i="2"/>
  <c r="P40" i="2"/>
  <c r="E40" i="2"/>
  <c r="S39" i="2"/>
  <c r="R39" i="2"/>
  <c r="Q39" i="2"/>
  <c r="P39" i="2"/>
  <c r="E39" i="2"/>
  <c r="T39" i="2" s="1"/>
  <c r="T38" i="2"/>
  <c r="S38" i="2"/>
  <c r="R38" i="2"/>
  <c r="Q38" i="2"/>
  <c r="P38" i="2"/>
  <c r="E38" i="2"/>
  <c r="U38" i="2" s="1"/>
  <c r="S37" i="2"/>
  <c r="R37" i="2"/>
  <c r="Q37" i="2"/>
  <c r="P37" i="2"/>
  <c r="E37" i="2"/>
  <c r="U37" i="2" s="1"/>
  <c r="O35" i="2"/>
  <c r="S35" i="2" s="1"/>
  <c r="N35" i="2"/>
  <c r="M35" i="2"/>
  <c r="L35" i="2"/>
  <c r="K35" i="2"/>
  <c r="J35" i="2"/>
  <c r="I35" i="2"/>
  <c r="H35" i="2"/>
  <c r="G35" i="2"/>
  <c r="F35" i="2"/>
  <c r="C35" i="2"/>
  <c r="B35" i="2"/>
  <c r="E35" i="2" s="1"/>
  <c r="T34" i="2"/>
  <c r="S34" i="2"/>
  <c r="R34" i="2"/>
  <c r="Q34" i="2"/>
  <c r="P34" i="2"/>
  <c r="E34" i="2"/>
  <c r="O32" i="2"/>
  <c r="N32" i="2"/>
  <c r="M32" i="2"/>
  <c r="L32" i="2"/>
  <c r="K32" i="2"/>
  <c r="J32" i="2"/>
  <c r="I32" i="2"/>
  <c r="H32" i="2"/>
  <c r="G32" i="2"/>
  <c r="F32" i="2"/>
  <c r="C32" i="2"/>
  <c r="B32" i="2"/>
  <c r="E32" i="2" s="1"/>
  <c r="S31" i="2"/>
  <c r="R31" i="2"/>
  <c r="Q31" i="2"/>
  <c r="P31" i="2"/>
  <c r="E31" i="2"/>
  <c r="S30" i="2"/>
  <c r="R30" i="2"/>
  <c r="Q30" i="2"/>
  <c r="P30" i="2"/>
  <c r="E30" i="2"/>
  <c r="S29" i="2"/>
  <c r="R29" i="2"/>
  <c r="Q29" i="2"/>
  <c r="P29" i="2"/>
  <c r="E29" i="2"/>
  <c r="S28" i="2"/>
  <c r="R28" i="2"/>
  <c r="Q28" i="2"/>
  <c r="P28" i="2"/>
  <c r="E28" i="2"/>
  <c r="O26" i="2"/>
  <c r="N26" i="2"/>
  <c r="M26" i="2"/>
  <c r="S26" i="2" s="1"/>
  <c r="L26" i="2"/>
  <c r="R26" i="2" s="1"/>
  <c r="K26" i="2"/>
  <c r="J26" i="2"/>
  <c r="I26" i="2"/>
  <c r="H26" i="2"/>
  <c r="G26" i="2"/>
  <c r="F26" i="2"/>
  <c r="C26" i="2"/>
  <c r="B26" i="2"/>
  <c r="S25" i="2"/>
  <c r="R25" i="2"/>
  <c r="Q25" i="2"/>
  <c r="P25" i="2"/>
  <c r="E25" i="2"/>
  <c r="S24" i="2"/>
  <c r="R24" i="2"/>
  <c r="Q24" i="2"/>
  <c r="P24" i="2"/>
  <c r="E24" i="2"/>
  <c r="T24" i="2" s="1"/>
  <c r="U23" i="2"/>
  <c r="S23" i="2"/>
  <c r="R23" i="2"/>
  <c r="Q23" i="2"/>
  <c r="P23" i="2"/>
  <c r="E23" i="2"/>
  <c r="T23" i="2" s="1"/>
  <c r="U22" i="2"/>
  <c r="T22" i="2"/>
  <c r="S22" i="2"/>
  <c r="R22" i="2"/>
  <c r="Q22" i="2"/>
  <c r="P22" i="2"/>
  <c r="E22" i="2"/>
  <c r="S21" i="2"/>
  <c r="R21" i="2"/>
  <c r="Q21" i="2"/>
  <c r="P21" i="2"/>
  <c r="E21" i="2"/>
  <c r="U21" i="2" s="1"/>
  <c r="S20" i="2"/>
  <c r="R20" i="2"/>
  <c r="Q20" i="2"/>
  <c r="P20" i="2"/>
  <c r="E20" i="2"/>
  <c r="U20" i="2" s="1"/>
  <c r="T19" i="2"/>
  <c r="S19" i="2"/>
  <c r="R19" i="2"/>
  <c r="Q19" i="2"/>
  <c r="P19" i="2"/>
  <c r="E19" i="2"/>
  <c r="U19" i="2" s="1"/>
  <c r="O17" i="2"/>
  <c r="N17" i="2"/>
  <c r="M17" i="2"/>
  <c r="S17" i="2" s="1"/>
  <c r="L17" i="2"/>
  <c r="K17" i="2"/>
  <c r="J17" i="2"/>
  <c r="I17" i="2"/>
  <c r="H17" i="2"/>
  <c r="G17" i="2"/>
  <c r="F17" i="2"/>
  <c r="E17" i="2"/>
  <c r="C17" i="2"/>
  <c r="B17" i="2"/>
  <c r="S16" i="2"/>
  <c r="R16" i="2"/>
  <c r="Q16" i="2"/>
  <c r="P16" i="2"/>
  <c r="E16" i="2"/>
  <c r="S15" i="2"/>
  <c r="R15" i="2"/>
  <c r="Q15" i="2"/>
  <c r="P15" i="2"/>
  <c r="E15" i="2"/>
  <c r="U15" i="2" s="1"/>
  <c r="S14" i="2"/>
  <c r="R14" i="2"/>
  <c r="Q14" i="2"/>
  <c r="P14" i="2"/>
  <c r="E14" i="2"/>
  <c r="S13" i="2"/>
  <c r="R13" i="2"/>
  <c r="Q13" i="2"/>
  <c r="P13" i="2"/>
  <c r="E13" i="2"/>
  <c r="T13" i="2" s="1"/>
  <c r="S12" i="2"/>
  <c r="R12" i="2"/>
  <c r="Q12" i="2"/>
  <c r="P12" i="2"/>
  <c r="E12" i="2"/>
  <c r="T12" i="2" s="1"/>
  <c r="T11" i="2"/>
  <c r="S11" i="2"/>
  <c r="R11" i="2"/>
  <c r="Q11" i="2"/>
  <c r="P11" i="2"/>
  <c r="E11" i="2"/>
  <c r="U11" i="2" s="1"/>
  <c r="S10" i="2"/>
  <c r="R10" i="2"/>
  <c r="Q10" i="2"/>
  <c r="P10" i="2"/>
  <c r="E10" i="2"/>
  <c r="S9" i="2"/>
  <c r="R9" i="2"/>
  <c r="Q9" i="2"/>
  <c r="P9" i="2"/>
  <c r="E9" i="2"/>
  <c r="T9" i="2" s="1"/>
  <c r="U96" i="1"/>
  <c r="S96" i="1"/>
  <c r="R96" i="1"/>
  <c r="Q96" i="1"/>
  <c r="P96" i="1"/>
  <c r="E96" i="1"/>
  <c r="S95" i="1"/>
  <c r="R95" i="1"/>
  <c r="Q95" i="1"/>
  <c r="P95" i="1"/>
  <c r="E95" i="1"/>
  <c r="U95" i="1" s="1"/>
  <c r="S94" i="1"/>
  <c r="R94" i="1"/>
  <c r="Q94" i="1"/>
  <c r="P94" i="1"/>
  <c r="E94" i="1"/>
  <c r="U93" i="1"/>
  <c r="S93" i="1"/>
  <c r="R93" i="1"/>
  <c r="Q93" i="1"/>
  <c r="P93" i="1"/>
  <c r="E93" i="1"/>
  <c r="S92" i="1"/>
  <c r="R92" i="1"/>
  <c r="Q92" i="1"/>
  <c r="P92" i="1"/>
  <c r="E92" i="1"/>
  <c r="S91" i="1"/>
  <c r="R91" i="1"/>
  <c r="Q91" i="1"/>
  <c r="P91" i="1"/>
  <c r="E91" i="1"/>
  <c r="U91" i="1" s="1"/>
  <c r="U90" i="1"/>
  <c r="S90" i="1"/>
  <c r="R90" i="1"/>
  <c r="Q90" i="1"/>
  <c r="P90" i="1"/>
  <c r="E90" i="1"/>
  <c r="T90" i="1" s="1"/>
  <c r="T89" i="1"/>
  <c r="S89" i="1"/>
  <c r="R89" i="1"/>
  <c r="Q89" i="1"/>
  <c r="P89" i="1"/>
  <c r="E89" i="1"/>
  <c r="U88" i="1"/>
  <c r="S88" i="1"/>
  <c r="R88" i="1"/>
  <c r="Q88" i="1"/>
  <c r="P88" i="1"/>
  <c r="E88" i="1"/>
  <c r="T88" i="1" s="1"/>
  <c r="W75" i="1"/>
  <c r="V75" i="1"/>
  <c r="O75" i="1"/>
  <c r="N75" i="1"/>
  <c r="M75" i="1"/>
  <c r="S75" i="1" s="1"/>
  <c r="L75" i="1"/>
  <c r="R75" i="1" s="1"/>
  <c r="K75" i="1"/>
  <c r="J75" i="1"/>
  <c r="I75" i="1"/>
  <c r="H75" i="1"/>
  <c r="G75" i="1"/>
  <c r="F75" i="1"/>
  <c r="C75" i="1"/>
  <c r="B75" i="1"/>
  <c r="W74" i="1"/>
  <c r="V74" i="1"/>
  <c r="O74" i="1"/>
  <c r="N74" i="1"/>
  <c r="M74" i="1"/>
  <c r="S74" i="1" s="1"/>
  <c r="L74" i="1"/>
  <c r="R74" i="1" s="1"/>
  <c r="K74" i="1"/>
  <c r="J74" i="1"/>
  <c r="I74" i="1"/>
  <c r="H74" i="1"/>
  <c r="G74" i="1"/>
  <c r="F74" i="1"/>
  <c r="C74" i="1"/>
  <c r="B74" i="1"/>
  <c r="W73" i="1"/>
  <c r="V73" i="1"/>
  <c r="O73" i="1"/>
  <c r="N73" i="1"/>
  <c r="M73" i="1"/>
  <c r="S73" i="1" s="1"/>
  <c r="L73" i="1"/>
  <c r="R73" i="1" s="1"/>
  <c r="K73" i="1"/>
  <c r="J73" i="1"/>
  <c r="I73" i="1"/>
  <c r="H73" i="1"/>
  <c r="G73" i="1"/>
  <c r="F73" i="1"/>
  <c r="E73" i="1"/>
  <c r="C73" i="1"/>
  <c r="B73" i="1"/>
  <c r="S72" i="1"/>
  <c r="R72" i="1"/>
  <c r="Q72" i="1"/>
  <c r="P72" i="1"/>
  <c r="E72" i="1"/>
  <c r="T71" i="1"/>
  <c r="S71" i="1"/>
  <c r="R71" i="1"/>
  <c r="Q71" i="1"/>
  <c r="P71" i="1"/>
  <c r="E71" i="1"/>
  <c r="W69" i="1"/>
  <c r="V69" i="1"/>
  <c r="O69" i="1"/>
  <c r="N69" i="1"/>
  <c r="M69" i="1"/>
  <c r="L69" i="1"/>
  <c r="K69" i="1"/>
  <c r="J69" i="1"/>
  <c r="I69" i="1"/>
  <c r="H69" i="1"/>
  <c r="G69" i="1"/>
  <c r="F69" i="1"/>
  <c r="C69" i="1"/>
  <c r="B69" i="1"/>
  <c r="V68" i="1"/>
  <c r="R68" i="1"/>
  <c r="O68" i="1"/>
  <c r="N68" i="1"/>
  <c r="M68" i="1"/>
  <c r="S68" i="1" s="1"/>
  <c r="L68" i="1"/>
  <c r="K68" i="1"/>
  <c r="J68" i="1"/>
  <c r="I68" i="1"/>
  <c r="H68" i="1"/>
  <c r="P68" i="1" s="1"/>
  <c r="G68" i="1"/>
  <c r="F68" i="1"/>
  <c r="C68" i="1"/>
  <c r="B68" i="1"/>
  <c r="S67" i="1"/>
  <c r="R67" i="1"/>
  <c r="Q67" i="1"/>
  <c r="P67" i="1"/>
  <c r="E67" i="1"/>
  <c r="S66" i="1"/>
  <c r="R66" i="1"/>
  <c r="Q66" i="1"/>
  <c r="P66" i="1"/>
  <c r="E66" i="1"/>
  <c r="U66" i="1" s="1"/>
  <c r="S65" i="1"/>
  <c r="R65" i="1"/>
  <c r="Q65" i="1"/>
  <c r="P65" i="1"/>
  <c r="E65" i="1"/>
  <c r="U65" i="1" s="1"/>
  <c r="S64" i="1"/>
  <c r="R64" i="1"/>
  <c r="Q64" i="1"/>
  <c r="P64" i="1"/>
  <c r="E64" i="1"/>
  <c r="U64" i="1" s="1"/>
  <c r="S63" i="1"/>
  <c r="R63" i="1"/>
  <c r="Q63" i="1"/>
  <c r="P63" i="1"/>
  <c r="E63" i="1"/>
  <c r="O61" i="1"/>
  <c r="N61" i="1"/>
  <c r="M61" i="1"/>
  <c r="S61" i="1" s="1"/>
  <c r="L61" i="1"/>
  <c r="R61" i="1" s="1"/>
  <c r="K61" i="1"/>
  <c r="J61" i="1"/>
  <c r="I61" i="1"/>
  <c r="H61" i="1"/>
  <c r="C61" i="1"/>
  <c r="B61" i="1"/>
  <c r="U60" i="1"/>
  <c r="S60" i="1"/>
  <c r="R60" i="1"/>
  <c r="Q60" i="1"/>
  <c r="P60" i="1"/>
  <c r="E60" i="1"/>
  <c r="T60" i="1" s="1"/>
  <c r="S59" i="1"/>
  <c r="R59" i="1"/>
  <c r="Q59" i="1"/>
  <c r="P59" i="1"/>
  <c r="E59" i="1"/>
  <c r="U59" i="1" s="1"/>
  <c r="S58" i="1"/>
  <c r="R58" i="1"/>
  <c r="Q58" i="1"/>
  <c r="P58" i="1"/>
  <c r="E58" i="1"/>
  <c r="U58" i="1" s="1"/>
  <c r="S57" i="1"/>
  <c r="R57" i="1"/>
  <c r="Q57" i="1"/>
  <c r="P57" i="1"/>
  <c r="E57" i="1"/>
  <c r="T57" i="1" s="1"/>
  <c r="O55" i="1"/>
  <c r="S55" i="1" s="1"/>
  <c r="N55" i="1"/>
  <c r="M55" i="1"/>
  <c r="L55" i="1"/>
  <c r="K55" i="1"/>
  <c r="J55" i="1"/>
  <c r="I55" i="1"/>
  <c r="H55" i="1"/>
  <c r="G55" i="1"/>
  <c r="F55" i="1"/>
  <c r="C55" i="1"/>
  <c r="B55" i="1"/>
  <c r="S54" i="1"/>
  <c r="R54" i="1"/>
  <c r="Q54" i="1"/>
  <c r="P54" i="1"/>
  <c r="E54" i="1"/>
  <c r="S53" i="1"/>
  <c r="R53" i="1"/>
  <c r="Q53" i="1"/>
  <c r="P53" i="1"/>
  <c r="E53" i="1"/>
  <c r="T53" i="1" s="1"/>
  <c r="S52" i="1"/>
  <c r="R52" i="1"/>
  <c r="Q52" i="1"/>
  <c r="P52" i="1"/>
  <c r="E52" i="1"/>
  <c r="S51" i="1"/>
  <c r="R51" i="1"/>
  <c r="Q51" i="1"/>
  <c r="P51" i="1"/>
  <c r="E51" i="1"/>
  <c r="U51" i="1" s="1"/>
  <c r="S50" i="1"/>
  <c r="R50" i="1"/>
  <c r="Q50" i="1"/>
  <c r="P50" i="1"/>
  <c r="E50" i="1"/>
  <c r="S49" i="1"/>
  <c r="R49" i="1"/>
  <c r="Q49" i="1"/>
  <c r="P49" i="1"/>
  <c r="E49" i="1"/>
  <c r="U48" i="1"/>
  <c r="S48" i="1"/>
  <c r="R48" i="1"/>
  <c r="Q48" i="1"/>
  <c r="P48" i="1"/>
  <c r="E48" i="1"/>
  <c r="T48" i="1" s="1"/>
  <c r="S47" i="1"/>
  <c r="R47" i="1"/>
  <c r="Q47" i="1"/>
  <c r="P47" i="1"/>
  <c r="E47" i="1"/>
  <c r="T47" i="1" s="1"/>
  <c r="S46" i="1"/>
  <c r="R46" i="1"/>
  <c r="Q46" i="1"/>
  <c r="P46" i="1"/>
  <c r="E46" i="1"/>
  <c r="U45" i="1"/>
  <c r="T45" i="1"/>
  <c r="S45" i="1"/>
  <c r="R45" i="1"/>
  <c r="Q45" i="1"/>
  <c r="P45" i="1"/>
  <c r="E45" i="1"/>
  <c r="S44" i="1"/>
  <c r="R44" i="1"/>
  <c r="Q44" i="1"/>
  <c r="P44" i="1"/>
  <c r="E44" i="1"/>
  <c r="U44" i="1" s="1"/>
  <c r="O42" i="1"/>
  <c r="N42" i="1"/>
  <c r="M42" i="1"/>
  <c r="L42" i="1"/>
  <c r="K42" i="1"/>
  <c r="J42" i="1"/>
  <c r="I42" i="1"/>
  <c r="H42" i="1"/>
  <c r="G42" i="1"/>
  <c r="F42" i="1"/>
  <c r="C42" i="1"/>
  <c r="B42" i="1"/>
  <c r="E42" i="1" s="1"/>
  <c r="U41" i="1"/>
  <c r="S41" i="1"/>
  <c r="R41" i="1"/>
  <c r="Q41" i="1"/>
  <c r="P41" i="1"/>
  <c r="E41" i="1"/>
  <c r="T41" i="1" s="1"/>
  <c r="S40" i="1"/>
  <c r="R40" i="1"/>
  <c r="Q40" i="1"/>
  <c r="P40" i="1"/>
  <c r="T40" i="1" s="1"/>
  <c r="E40" i="1"/>
  <c r="S39" i="1"/>
  <c r="R39" i="1"/>
  <c r="Q39" i="1"/>
  <c r="P39" i="1"/>
  <c r="E39" i="1"/>
  <c r="S38" i="1"/>
  <c r="R38" i="1"/>
  <c r="Q38" i="1"/>
  <c r="P38" i="1"/>
  <c r="E38" i="1"/>
  <c r="T38" i="1" s="1"/>
  <c r="S37" i="1"/>
  <c r="R37" i="1"/>
  <c r="Q37" i="1"/>
  <c r="P37" i="1"/>
  <c r="E37" i="1"/>
  <c r="U37" i="1" s="1"/>
  <c r="S35" i="1"/>
  <c r="O35" i="1"/>
  <c r="N35" i="1"/>
  <c r="M35" i="1"/>
  <c r="L35" i="1"/>
  <c r="K35" i="1"/>
  <c r="J35" i="1"/>
  <c r="I35" i="1"/>
  <c r="Q35" i="1" s="1"/>
  <c r="H35" i="1"/>
  <c r="G35" i="1"/>
  <c r="F35" i="1"/>
  <c r="C35" i="1"/>
  <c r="B35" i="1"/>
  <c r="E35" i="1" s="1"/>
  <c r="T34" i="1"/>
  <c r="S34" i="1"/>
  <c r="R34" i="1"/>
  <c r="Q34" i="1"/>
  <c r="U34" i="1" s="1"/>
  <c r="P34" i="1"/>
  <c r="E34" i="1"/>
  <c r="O32" i="1"/>
  <c r="N32" i="1"/>
  <c r="M32" i="1"/>
  <c r="S32" i="1" s="1"/>
  <c r="L32" i="1"/>
  <c r="K32" i="1"/>
  <c r="Q32" i="1" s="1"/>
  <c r="J32" i="1"/>
  <c r="I32" i="1"/>
  <c r="H32" i="1"/>
  <c r="G32" i="1"/>
  <c r="F32" i="1"/>
  <c r="C32" i="1"/>
  <c r="B32" i="1"/>
  <c r="S31" i="1"/>
  <c r="R31" i="1"/>
  <c r="Q31" i="1"/>
  <c r="P31" i="1"/>
  <c r="E31" i="1"/>
  <c r="S30" i="1"/>
  <c r="R30" i="1"/>
  <c r="Q30" i="1"/>
  <c r="U30" i="1" s="1"/>
  <c r="P30" i="1"/>
  <c r="T30" i="1" s="1"/>
  <c r="E30" i="1"/>
  <c r="S29" i="1"/>
  <c r="R29" i="1"/>
  <c r="Q29" i="1"/>
  <c r="P29" i="1"/>
  <c r="E29" i="1"/>
  <c r="T29" i="1" s="1"/>
  <c r="S28" i="1"/>
  <c r="R28" i="1"/>
  <c r="Q28" i="1"/>
  <c r="P28" i="1"/>
  <c r="E28" i="1"/>
  <c r="U28" i="1" s="1"/>
  <c r="O26" i="1"/>
  <c r="N26" i="1"/>
  <c r="M26" i="1"/>
  <c r="L26" i="1"/>
  <c r="K26" i="1"/>
  <c r="J26" i="1"/>
  <c r="I26" i="1"/>
  <c r="H26" i="1"/>
  <c r="P26" i="1" s="1"/>
  <c r="G26" i="1"/>
  <c r="F26" i="1"/>
  <c r="C26" i="1"/>
  <c r="B26" i="1"/>
  <c r="S25" i="1"/>
  <c r="R25" i="1"/>
  <c r="Q25" i="1"/>
  <c r="P25" i="1"/>
  <c r="E25" i="1"/>
  <c r="T25" i="1" s="1"/>
  <c r="U24" i="1"/>
  <c r="S24" i="1"/>
  <c r="R24" i="1"/>
  <c r="Q24" i="1"/>
  <c r="P24" i="1"/>
  <c r="E24" i="1"/>
  <c r="T24" i="1" s="1"/>
  <c r="S23" i="1"/>
  <c r="R23" i="1"/>
  <c r="Q23" i="1"/>
  <c r="P23" i="1"/>
  <c r="E23" i="1"/>
  <c r="U23" i="1" s="1"/>
  <c r="S22" i="1"/>
  <c r="R22" i="1"/>
  <c r="Q22" i="1"/>
  <c r="P22" i="1"/>
  <c r="E22" i="1"/>
  <c r="S21" i="1"/>
  <c r="R21" i="1"/>
  <c r="Q21" i="1"/>
  <c r="U21" i="1" s="1"/>
  <c r="P21" i="1"/>
  <c r="E21" i="1"/>
  <c r="U20" i="1"/>
  <c r="S20" i="1"/>
  <c r="R20" i="1"/>
  <c r="Q20" i="1"/>
  <c r="P20" i="1"/>
  <c r="E20" i="1"/>
  <c r="T20" i="1" s="1"/>
  <c r="S19" i="1"/>
  <c r="R19" i="1"/>
  <c r="Q19" i="1"/>
  <c r="P19" i="1"/>
  <c r="E19" i="1"/>
  <c r="U19" i="1" s="1"/>
  <c r="W17" i="1"/>
  <c r="V17" i="1"/>
  <c r="O17" i="1"/>
  <c r="N17" i="1"/>
  <c r="M17" i="1"/>
  <c r="S17" i="1" s="1"/>
  <c r="L17" i="1"/>
  <c r="R17" i="1" s="1"/>
  <c r="K17" i="1"/>
  <c r="J17" i="1"/>
  <c r="I17" i="1"/>
  <c r="H17" i="1"/>
  <c r="G17" i="1"/>
  <c r="F17" i="1"/>
  <c r="C17" i="1"/>
  <c r="E17" i="1" s="1"/>
  <c r="B17" i="1"/>
  <c r="S16" i="1"/>
  <c r="R16" i="1"/>
  <c r="Q16" i="1"/>
  <c r="P16" i="1"/>
  <c r="E16" i="1"/>
  <c r="T16" i="1" s="1"/>
  <c r="S15" i="1"/>
  <c r="R15" i="1"/>
  <c r="Q15" i="1"/>
  <c r="P15" i="1"/>
  <c r="E15" i="1"/>
  <c r="U15" i="1" s="1"/>
  <c r="S14" i="1"/>
  <c r="R14" i="1"/>
  <c r="Q14" i="1"/>
  <c r="P14" i="1"/>
  <c r="E14" i="1"/>
  <c r="U14" i="1" s="1"/>
  <c r="S13" i="1"/>
  <c r="R13" i="1"/>
  <c r="Q13" i="1"/>
  <c r="P13" i="1"/>
  <c r="E13" i="1"/>
  <c r="U13" i="1" s="1"/>
  <c r="U12" i="1"/>
  <c r="T12" i="1"/>
  <c r="S12" i="1"/>
  <c r="R12" i="1"/>
  <c r="Q12" i="1"/>
  <c r="P12" i="1"/>
  <c r="E12" i="1"/>
  <c r="T11" i="1"/>
  <c r="S11" i="1"/>
  <c r="R11" i="1"/>
  <c r="Q11" i="1"/>
  <c r="U11" i="1" s="1"/>
  <c r="P11" i="1"/>
  <c r="E11" i="1"/>
  <c r="S10" i="1"/>
  <c r="R10" i="1"/>
  <c r="Q10" i="1"/>
  <c r="P10" i="1"/>
  <c r="E10" i="1"/>
  <c r="S9" i="1"/>
  <c r="R9" i="1"/>
  <c r="Q9" i="1"/>
  <c r="P9" i="1"/>
  <c r="E9" i="1"/>
  <c r="U66" i="3" l="1"/>
  <c r="T66" i="3"/>
  <c r="U20" i="4"/>
  <c r="T20" i="4"/>
  <c r="T51" i="5"/>
  <c r="U51" i="5"/>
  <c r="U54" i="5"/>
  <c r="T54" i="5"/>
  <c r="T91" i="6"/>
  <c r="U91" i="6"/>
  <c r="U54" i="7"/>
  <c r="T54" i="7"/>
  <c r="U64" i="7"/>
  <c r="T64" i="7"/>
  <c r="T29" i="9"/>
  <c r="U29" i="9"/>
  <c r="U10" i="1"/>
  <c r="U72" i="1"/>
  <c r="P74" i="1"/>
  <c r="U10" i="2"/>
  <c r="U12" i="2"/>
  <c r="U16" i="2"/>
  <c r="T16" i="2"/>
  <c r="U39" i="2"/>
  <c r="T92" i="3"/>
  <c r="U92" i="3"/>
  <c r="U16" i="4"/>
  <c r="T16" i="4"/>
  <c r="U66" i="4"/>
  <c r="T66" i="4"/>
  <c r="U11" i="5"/>
  <c r="T11" i="5"/>
  <c r="R74" i="5"/>
  <c r="U88" i="5"/>
  <c r="T88" i="5"/>
  <c r="U20" i="6"/>
  <c r="T20" i="6"/>
  <c r="E32" i="6"/>
  <c r="U32" i="6" s="1"/>
  <c r="T48" i="7"/>
  <c r="U48" i="7"/>
  <c r="T67" i="8"/>
  <c r="U67" i="8"/>
  <c r="U19" i="9"/>
  <c r="T19" i="9"/>
  <c r="U94" i="11"/>
  <c r="T94" i="11"/>
  <c r="N115" i="11"/>
  <c r="N114" i="11"/>
  <c r="O115" i="8"/>
  <c r="O114" i="8"/>
  <c r="N115" i="3"/>
  <c r="N114" i="3"/>
  <c r="Q87" i="3"/>
  <c r="U14" i="3"/>
  <c r="T14" i="3"/>
  <c r="U23" i="3"/>
  <c r="T23" i="3"/>
  <c r="U46" i="3"/>
  <c r="T46" i="3"/>
  <c r="T40" i="4"/>
  <c r="U40" i="4"/>
  <c r="U60" i="4"/>
  <c r="T60" i="4"/>
  <c r="T39" i="6"/>
  <c r="U39" i="6"/>
  <c r="U45" i="6"/>
  <c r="T45" i="6"/>
  <c r="U58" i="10"/>
  <c r="T58" i="10"/>
  <c r="U14" i="11"/>
  <c r="T14" i="11"/>
  <c r="T111" i="5"/>
  <c r="U111" i="5"/>
  <c r="T100" i="4"/>
  <c r="U100" i="4"/>
  <c r="T15" i="3"/>
  <c r="U15" i="3"/>
  <c r="U95" i="3"/>
  <c r="T95" i="3"/>
  <c r="U31" i="5"/>
  <c r="T31" i="5"/>
  <c r="U112" i="10"/>
  <c r="T112" i="10"/>
  <c r="R42" i="1"/>
  <c r="T49" i="1"/>
  <c r="U49" i="1"/>
  <c r="U72" i="2"/>
  <c r="T72" i="2"/>
  <c r="U31" i="6"/>
  <c r="T31" i="6"/>
  <c r="T22" i="7"/>
  <c r="U22" i="7"/>
  <c r="T38" i="7"/>
  <c r="U38" i="7"/>
  <c r="U88" i="9"/>
  <c r="T88" i="9"/>
  <c r="U31" i="10"/>
  <c r="T31" i="10"/>
  <c r="U102" i="3"/>
  <c r="T102" i="3"/>
  <c r="U25" i="11"/>
  <c r="T25" i="11"/>
  <c r="Q26" i="1"/>
  <c r="U29" i="1"/>
  <c r="R35" i="1"/>
  <c r="U47" i="1"/>
  <c r="R87" i="1"/>
  <c r="T91" i="1"/>
  <c r="R35" i="2"/>
  <c r="P55" i="2"/>
  <c r="T67" i="3"/>
  <c r="U67" i="3"/>
  <c r="U96" i="3"/>
  <c r="T96" i="3"/>
  <c r="U91" i="4"/>
  <c r="T91" i="4"/>
  <c r="U30" i="5"/>
  <c r="T30" i="5"/>
  <c r="U19" i="8"/>
  <c r="T19" i="8"/>
  <c r="U12" i="10"/>
  <c r="T12" i="10"/>
  <c r="U67" i="11"/>
  <c r="T67" i="11"/>
  <c r="U90" i="2"/>
  <c r="T90" i="2"/>
  <c r="T14" i="1"/>
  <c r="U25" i="1"/>
  <c r="E74" i="1"/>
  <c r="T20" i="2"/>
  <c r="U31" i="2"/>
  <c r="T31" i="2"/>
  <c r="T49" i="2"/>
  <c r="U63" i="2"/>
  <c r="T63" i="2"/>
  <c r="T95" i="2"/>
  <c r="U95" i="2"/>
  <c r="U22" i="3"/>
  <c r="T22" i="3"/>
  <c r="U45" i="3"/>
  <c r="T45" i="3"/>
  <c r="U58" i="5"/>
  <c r="T58" i="5"/>
  <c r="T21" i="6"/>
  <c r="U21" i="6"/>
  <c r="U98" i="7"/>
  <c r="T98" i="7"/>
  <c r="U53" i="1"/>
  <c r="U67" i="1"/>
  <c r="T67" i="1"/>
  <c r="U40" i="2"/>
  <c r="T40" i="2"/>
  <c r="U52" i="1"/>
  <c r="T52" i="1"/>
  <c r="E26" i="1"/>
  <c r="E68" i="1"/>
  <c r="U47" i="2"/>
  <c r="T47" i="2"/>
  <c r="T19" i="3"/>
  <c r="U19" i="3"/>
  <c r="U41" i="3"/>
  <c r="T41" i="3"/>
  <c r="U96" i="5"/>
  <c r="T96" i="5"/>
  <c r="T67" i="9"/>
  <c r="U67" i="9"/>
  <c r="M114" i="1"/>
  <c r="S114" i="1" s="1"/>
  <c r="S97" i="1"/>
  <c r="T10" i="3"/>
  <c r="Q74" i="3"/>
  <c r="S17" i="4"/>
  <c r="E73" i="4"/>
  <c r="Q74" i="4"/>
  <c r="P17" i="5"/>
  <c r="Q35" i="5"/>
  <c r="U35" i="5" s="1"/>
  <c r="U46" i="6"/>
  <c r="T53" i="6"/>
  <c r="Q55" i="6"/>
  <c r="Q74" i="6"/>
  <c r="U16" i="7"/>
  <c r="T16" i="7"/>
  <c r="Q74" i="7"/>
  <c r="U21" i="8"/>
  <c r="U24" i="8"/>
  <c r="T24" i="8"/>
  <c r="T50" i="8"/>
  <c r="U50" i="8"/>
  <c r="U90" i="8"/>
  <c r="T90" i="8"/>
  <c r="Q17" i="9"/>
  <c r="T39" i="9"/>
  <c r="U39" i="9"/>
  <c r="U45" i="9"/>
  <c r="T45" i="9"/>
  <c r="U57" i="9"/>
  <c r="T57" i="9"/>
  <c r="U96" i="9"/>
  <c r="T96" i="9"/>
  <c r="U21" i="10"/>
  <c r="T21" i="10"/>
  <c r="T92" i="10"/>
  <c r="U51" i="11"/>
  <c r="T51" i="11"/>
  <c r="E74" i="11"/>
  <c r="T11" i="12"/>
  <c r="U11" i="12"/>
  <c r="U14" i="12"/>
  <c r="T41" i="12"/>
  <c r="U41" i="12"/>
  <c r="G114" i="1"/>
  <c r="T107" i="10"/>
  <c r="U107" i="10"/>
  <c r="C114" i="9"/>
  <c r="T105" i="9"/>
  <c r="U105" i="9"/>
  <c r="F114" i="8"/>
  <c r="P74" i="2"/>
  <c r="T21" i="1"/>
  <c r="E32" i="1"/>
  <c r="R32" i="1"/>
  <c r="E61" i="1"/>
  <c r="T72" i="1"/>
  <c r="R17" i="2"/>
  <c r="S32" i="2"/>
  <c r="T37" i="2"/>
  <c r="T48" i="2"/>
  <c r="Q74" i="2"/>
  <c r="U10" i="3"/>
  <c r="E17" i="3"/>
  <c r="R17" i="3"/>
  <c r="T24" i="3"/>
  <c r="T30" i="3"/>
  <c r="P35" i="3"/>
  <c r="P42" i="3"/>
  <c r="S75" i="3"/>
  <c r="P17" i="4"/>
  <c r="R35" i="4"/>
  <c r="T48" i="4"/>
  <c r="Q17" i="5"/>
  <c r="U17" i="5" s="1"/>
  <c r="E26" i="5"/>
  <c r="E35" i="5"/>
  <c r="R35" i="5"/>
  <c r="R69" i="5"/>
  <c r="P74" i="5"/>
  <c r="T14" i="6"/>
  <c r="U53" i="6"/>
  <c r="E68" i="6"/>
  <c r="U72" i="6"/>
  <c r="T72" i="6"/>
  <c r="T13" i="7"/>
  <c r="U13" i="7"/>
  <c r="U30" i="7"/>
  <c r="T30" i="7"/>
  <c r="U53" i="7"/>
  <c r="T53" i="7"/>
  <c r="U65" i="7"/>
  <c r="T12" i="8"/>
  <c r="R42" i="8"/>
  <c r="U66" i="8"/>
  <c r="T66" i="8"/>
  <c r="U72" i="9"/>
  <c r="T93" i="9"/>
  <c r="U93" i="9"/>
  <c r="U51" i="10"/>
  <c r="T51" i="10"/>
  <c r="P73" i="10"/>
  <c r="U92" i="10"/>
  <c r="S35" i="11"/>
  <c r="U38" i="11"/>
  <c r="T38" i="11"/>
  <c r="T44" i="12"/>
  <c r="U44" i="12"/>
  <c r="Q74" i="12"/>
  <c r="T95" i="12"/>
  <c r="U95" i="12"/>
  <c r="N115" i="12"/>
  <c r="I114" i="11"/>
  <c r="G114" i="8"/>
  <c r="U111" i="2"/>
  <c r="T111" i="2"/>
  <c r="Q42" i="3"/>
  <c r="Q55" i="3"/>
  <c r="Q17" i="4"/>
  <c r="Q74" i="5"/>
  <c r="U14" i="6"/>
  <c r="P73" i="6"/>
  <c r="U34" i="7"/>
  <c r="U66" i="7"/>
  <c r="T66" i="7"/>
  <c r="Q32" i="8"/>
  <c r="U34" i="8"/>
  <c r="T34" i="8"/>
  <c r="T41" i="10"/>
  <c r="U41" i="10"/>
  <c r="P35" i="12"/>
  <c r="T35" i="12" s="1"/>
  <c r="E82" i="1"/>
  <c r="Q68" i="1"/>
  <c r="U89" i="1"/>
  <c r="E68" i="2"/>
  <c r="P73" i="2"/>
  <c r="P73" i="4"/>
  <c r="R42" i="5"/>
  <c r="T72" i="5"/>
  <c r="U20" i="8"/>
  <c r="T20" i="8"/>
  <c r="U89" i="8"/>
  <c r="T89" i="8"/>
  <c r="T34" i="9"/>
  <c r="U34" i="9"/>
  <c r="T50" i="9"/>
  <c r="U50" i="9"/>
  <c r="T53" i="9"/>
  <c r="Q74" i="9"/>
  <c r="U16" i="10"/>
  <c r="T16" i="10"/>
  <c r="U20" i="10"/>
  <c r="T20" i="10"/>
  <c r="E74" i="10"/>
  <c r="T28" i="11"/>
  <c r="U28" i="11"/>
  <c r="U72" i="11"/>
  <c r="T72" i="11"/>
  <c r="U10" i="12"/>
  <c r="T10" i="12"/>
  <c r="U40" i="12"/>
  <c r="T40" i="12"/>
  <c r="U110" i="12"/>
  <c r="T110" i="12"/>
  <c r="M114" i="10"/>
  <c r="S114" i="10" s="1"/>
  <c r="S97" i="10"/>
  <c r="T99" i="8"/>
  <c r="U99" i="8"/>
  <c r="J114" i="4"/>
  <c r="F114" i="3"/>
  <c r="U98" i="3"/>
  <c r="T98" i="3"/>
  <c r="R115" i="3"/>
  <c r="H114" i="2"/>
  <c r="U46" i="1"/>
  <c r="U54" i="1"/>
  <c r="P73" i="1"/>
  <c r="Q74" i="1"/>
  <c r="T96" i="1"/>
  <c r="T15" i="1"/>
  <c r="U31" i="1"/>
  <c r="Q73" i="1"/>
  <c r="T30" i="2"/>
  <c r="P35" i="2"/>
  <c r="S42" i="2"/>
  <c r="E61" i="2"/>
  <c r="U61" i="2" s="1"/>
  <c r="R68" i="3"/>
  <c r="U9" i="4"/>
  <c r="Q73" i="4"/>
  <c r="T89" i="4"/>
  <c r="S42" i="5"/>
  <c r="U72" i="5"/>
  <c r="U10" i="6"/>
  <c r="U23" i="7"/>
  <c r="T23" i="7"/>
  <c r="U46" i="7"/>
  <c r="T46" i="7"/>
  <c r="U49" i="7"/>
  <c r="T49" i="7"/>
  <c r="S55" i="7"/>
  <c r="U58" i="7"/>
  <c r="T58" i="7"/>
  <c r="U10" i="8"/>
  <c r="Q35" i="8"/>
  <c r="U58" i="8"/>
  <c r="T58" i="8"/>
  <c r="S17" i="9"/>
  <c r="U30" i="9"/>
  <c r="T30" i="9"/>
  <c r="P35" i="9"/>
  <c r="U92" i="9"/>
  <c r="T92" i="9"/>
  <c r="T13" i="10"/>
  <c r="U13" i="10"/>
  <c r="Q35" i="10"/>
  <c r="E26" i="12"/>
  <c r="E68" i="12"/>
  <c r="T105" i="12"/>
  <c r="U105" i="12"/>
  <c r="C114" i="6"/>
  <c r="L114" i="6"/>
  <c r="R114" i="6" s="1"/>
  <c r="B114" i="4"/>
  <c r="K114" i="4"/>
  <c r="U92" i="1"/>
  <c r="U30" i="2"/>
  <c r="P61" i="2"/>
  <c r="P17" i="3"/>
  <c r="T17" i="3" s="1"/>
  <c r="S32" i="3"/>
  <c r="E35" i="3"/>
  <c r="R35" i="3"/>
  <c r="S68" i="3"/>
  <c r="U93" i="3"/>
  <c r="U12" i="4"/>
  <c r="E17" i="4"/>
  <c r="R17" i="4"/>
  <c r="P35" i="4"/>
  <c r="U51" i="4"/>
  <c r="T59" i="4"/>
  <c r="E61" i="4"/>
  <c r="S17" i="5"/>
  <c r="E32" i="5"/>
  <c r="U46" i="5"/>
  <c r="U64" i="5"/>
  <c r="T38" i="6"/>
  <c r="P68" i="6"/>
  <c r="U71" i="6"/>
  <c r="U92" i="6"/>
  <c r="T92" i="6"/>
  <c r="E35" i="7"/>
  <c r="U41" i="7"/>
  <c r="U9" i="8"/>
  <c r="T9" i="8"/>
  <c r="P17" i="8"/>
  <c r="U25" i="8"/>
  <c r="T25" i="8"/>
  <c r="U51" i="8"/>
  <c r="T51" i="8"/>
  <c r="U10" i="9"/>
  <c r="E26" i="9"/>
  <c r="U26" i="9" s="1"/>
  <c r="U46" i="9"/>
  <c r="T46" i="9"/>
  <c r="E68" i="9"/>
  <c r="U40" i="10"/>
  <c r="T40" i="10"/>
  <c r="U67" i="10"/>
  <c r="T67" i="10"/>
  <c r="U19" i="11"/>
  <c r="T19" i="11"/>
  <c r="Q35" i="11"/>
  <c r="U90" i="11"/>
  <c r="U93" i="11"/>
  <c r="P17" i="12"/>
  <c r="U19" i="12"/>
  <c r="T19" i="12"/>
  <c r="T52" i="12"/>
  <c r="U52" i="12"/>
  <c r="U100" i="12"/>
  <c r="T100" i="12"/>
  <c r="R114" i="7"/>
  <c r="S73" i="6"/>
  <c r="R17" i="7"/>
  <c r="S35" i="7"/>
  <c r="U11" i="8"/>
  <c r="U22" i="8"/>
  <c r="E32" i="8"/>
  <c r="P35" i="8"/>
  <c r="Q73" i="8"/>
  <c r="U11" i="9"/>
  <c r="P17" i="10"/>
  <c r="T49" i="10"/>
  <c r="T72" i="10"/>
  <c r="R74" i="10"/>
  <c r="Q75" i="10"/>
  <c r="E26" i="11"/>
  <c r="U66" i="11"/>
  <c r="T92" i="11"/>
  <c r="T12" i="12"/>
  <c r="T14" i="12"/>
  <c r="U93" i="12"/>
  <c r="H114" i="1"/>
  <c r="K114" i="9"/>
  <c r="H114" i="8"/>
  <c r="K114" i="5"/>
  <c r="D114" i="3"/>
  <c r="I114" i="2"/>
  <c r="R115" i="7"/>
  <c r="Q73" i="6"/>
  <c r="P75" i="6"/>
  <c r="P17" i="7"/>
  <c r="P26" i="7"/>
  <c r="Q35" i="7"/>
  <c r="U31" i="8"/>
  <c r="Q74" i="8"/>
  <c r="P17" i="9"/>
  <c r="T17" i="9" s="1"/>
  <c r="Q35" i="9"/>
  <c r="P42" i="9"/>
  <c r="S55" i="9"/>
  <c r="P73" i="9"/>
  <c r="R35" i="10"/>
  <c r="E73" i="10"/>
  <c r="P74" i="10"/>
  <c r="R87" i="10"/>
  <c r="P73" i="11"/>
  <c r="Q74" i="11"/>
  <c r="S17" i="12"/>
  <c r="T21" i="12"/>
  <c r="R69" i="12"/>
  <c r="H114" i="10"/>
  <c r="D114" i="9"/>
  <c r="M114" i="9"/>
  <c r="S114" i="9" s="1"/>
  <c r="J114" i="8"/>
  <c r="I114" i="7"/>
  <c r="D114" i="6"/>
  <c r="M114" i="6"/>
  <c r="S114" i="6" s="1"/>
  <c r="G114" i="3"/>
  <c r="Q17" i="7"/>
  <c r="U37" i="7"/>
  <c r="U40" i="7"/>
  <c r="P42" i="8"/>
  <c r="T42" i="8" s="1"/>
  <c r="S87" i="8"/>
  <c r="Q42" i="9"/>
  <c r="U94" i="9"/>
  <c r="Q74" i="10"/>
  <c r="R42" i="11"/>
  <c r="Q73" i="11"/>
  <c r="P87" i="11"/>
  <c r="R17" i="12"/>
  <c r="S32" i="12"/>
  <c r="U68" i="12"/>
  <c r="R87" i="12"/>
  <c r="K114" i="1"/>
  <c r="J114" i="12"/>
  <c r="D114" i="11"/>
  <c r="I114" i="10"/>
  <c r="T105" i="5"/>
  <c r="T110" i="4"/>
  <c r="T100" i="3"/>
  <c r="C114" i="2"/>
  <c r="R74" i="6"/>
  <c r="T93" i="6"/>
  <c r="U14" i="7"/>
  <c r="E26" i="8"/>
  <c r="U26" i="8" s="1"/>
  <c r="P32" i="8"/>
  <c r="T32" i="8" s="1"/>
  <c r="E35" i="8"/>
  <c r="R35" i="8"/>
  <c r="T40" i="8"/>
  <c r="T14" i="9"/>
  <c r="R17" i="10"/>
  <c r="U34" i="10"/>
  <c r="P35" i="10"/>
  <c r="T35" i="10" s="1"/>
  <c r="R55" i="10"/>
  <c r="U93" i="10"/>
  <c r="P17" i="11"/>
  <c r="P26" i="11"/>
  <c r="E42" i="11"/>
  <c r="S42" i="11"/>
  <c r="U34" i="12"/>
  <c r="P74" i="12"/>
  <c r="B114" i="12"/>
  <c r="K114" i="12"/>
  <c r="F114" i="11"/>
  <c r="J114" i="10"/>
  <c r="G114" i="9"/>
  <c r="B114" i="7"/>
  <c r="K114" i="7"/>
  <c r="G114" i="5"/>
  <c r="I114" i="3"/>
  <c r="P68" i="12"/>
  <c r="U64" i="12"/>
  <c r="T63" i="12"/>
  <c r="P61" i="12"/>
  <c r="E42" i="12"/>
  <c r="P42" i="12"/>
  <c r="Q42" i="12"/>
  <c r="Q32" i="12"/>
  <c r="U32" i="12" s="1"/>
  <c r="T28" i="12"/>
  <c r="E32" i="12"/>
  <c r="P26" i="12"/>
  <c r="Q26" i="12"/>
  <c r="P55" i="12"/>
  <c r="Q69" i="12"/>
  <c r="U69" i="12" s="1"/>
  <c r="S75" i="12"/>
  <c r="Q55" i="12"/>
  <c r="S69" i="12"/>
  <c r="E55" i="12"/>
  <c r="E75" i="12"/>
  <c r="Q61" i="12"/>
  <c r="P75" i="12"/>
  <c r="T60" i="12"/>
  <c r="E69" i="12"/>
  <c r="R75" i="12"/>
  <c r="E61" i="12"/>
  <c r="T61" i="12" s="1"/>
  <c r="U103" i="12"/>
  <c r="M114" i="12"/>
  <c r="S114" i="12" s="1"/>
  <c r="T65" i="11"/>
  <c r="P68" i="11"/>
  <c r="P61" i="11"/>
  <c r="T58" i="11"/>
  <c r="P42" i="11"/>
  <c r="T42" i="11" s="1"/>
  <c r="Q42" i="11"/>
  <c r="P32" i="11"/>
  <c r="Q32" i="11"/>
  <c r="U55" i="11"/>
  <c r="Q55" i="11"/>
  <c r="S69" i="11"/>
  <c r="R75" i="11"/>
  <c r="T49" i="11"/>
  <c r="Q69" i="11"/>
  <c r="U69" i="11" s="1"/>
  <c r="S75" i="11"/>
  <c r="P75" i="11"/>
  <c r="T75" i="11" s="1"/>
  <c r="T61" i="11"/>
  <c r="Q75" i="11"/>
  <c r="U75" i="11" s="1"/>
  <c r="T60" i="11"/>
  <c r="R69" i="11"/>
  <c r="E75" i="11"/>
  <c r="T98" i="11"/>
  <c r="T103" i="11"/>
  <c r="T105" i="11"/>
  <c r="T107" i="11"/>
  <c r="P68" i="10"/>
  <c r="Q68" i="10"/>
  <c r="U64" i="10"/>
  <c r="T63" i="10"/>
  <c r="Q61" i="10"/>
  <c r="U52" i="10"/>
  <c r="T48" i="10"/>
  <c r="S69" i="10"/>
  <c r="Q42" i="10"/>
  <c r="Q32" i="10"/>
  <c r="U24" i="10"/>
  <c r="P26" i="10"/>
  <c r="E55" i="10"/>
  <c r="E69" i="10"/>
  <c r="S75" i="10"/>
  <c r="P55" i="10"/>
  <c r="Q55" i="10"/>
  <c r="E61" i="10"/>
  <c r="E75" i="10"/>
  <c r="R75" i="10"/>
  <c r="P61" i="10"/>
  <c r="P69" i="10"/>
  <c r="T69" i="10" s="1"/>
  <c r="Q69" i="10"/>
  <c r="U69" i="10" s="1"/>
  <c r="T110" i="10"/>
  <c r="T108" i="10"/>
  <c r="E82" i="10"/>
  <c r="P68" i="9"/>
  <c r="T65" i="9"/>
  <c r="E55" i="9"/>
  <c r="E42" i="9"/>
  <c r="E75" i="9"/>
  <c r="T28" i="9"/>
  <c r="P32" i="9"/>
  <c r="Q32" i="9"/>
  <c r="E32" i="9"/>
  <c r="U32" i="9" s="1"/>
  <c r="R26" i="9"/>
  <c r="S75" i="9"/>
  <c r="S69" i="9"/>
  <c r="P26" i="9"/>
  <c r="R55" i="9"/>
  <c r="Q55" i="9"/>
  <c r="U55" i="9" s="1"/>
  <c r="E69" i="9"/>
  <c r="R69" i="9"/>
  <c r="P75" i="9"/>
  <c r="T75" i="9" s="1"/>
  <c r="P61" i="9"/>
  <c r="Q75" i="9"/>
  <c r="U75" i="9" s="1"/>
  <c r="U107" i="9"/>
  <c r="T101" i="9"/>
  <c r="L114" i="9"/>
  <c r="R114" i="9" s="1"/>
  <c r="P68" i="8"/>
  <c r="Q68" i="8"/>
  <c r="T57" i="8"/>
  <c r="U52" i="8"/>
  <c r="T44" i="8"/>
  <c r="T29" i="8"/>
  <c r="T28" i="8"/>
  <c r="P55" i="8"/>
  <c r="Q55" i="8"/>
  <c r="Q75" i="8"/>
  <c r="U75" i="8" s="1"/>
  <c r="P61" i="8"/>
  <c r="Q61" i="8"/>
  <c r="E75" i="8"/>
  <c r="T102" i="8"/>
  <c r="T107" i="8"/>
  <c r="T109" i="8"/>
  <c r="Q68" i="7"/>
  <c r="Q61" i="7"/>
  <c r="T57" i="7"/>
  <c r="R55" i="7"/>
  <c r="R69" i="7"/>
  <c r="T51" i="7"/>
  <c r="T47" i="7"/>
  <c r="Q75" i="7"/>
  <c r="U75" i="7" s="1"/>
  <c r="T39" i="7"/>
  <c r="P42" i="7"/>
  <c r="T42" i="7" s="1"/>
  <c r="Q42" i="7"/>
  <c r="U42" i="7" s="1"/>
  <c r="P32" i="7"/>
  <c r="Q32" i="7"/>
  <c r="Q26" i="7"/>
  <c r="S69" i="7"/>
  <c r="S75" i="7"/>
  <c r="U24" i="7"/>
  <c r="E55" i="7"/>
  <c r="E69" i="7"/>
  <c r="E75" i="7"/>
  <c r="P55" i="7"/>
  <c r="T55" i="7" s="1"/>
  <c r="Q55" i="7"/>
  <c r="U55" i="7" s="1"/>
  <c r="P69" i="7"/>
  <c r="T69" i="7" s="1"/>
  <c r="E61" i="7"/>
  <c r="U61" i="7" s="1"/>
  <c r="Q69" i="7"/>
  <c r="U69" i="7" s="1"/>
  <c r="U101" i="7"/>
  <c r="T111" i="7"/>
  <c r="U99" i="7"/>
  <c r="E61" i="6"/>
  <c r="T57" i="6"/>
  <c r="P61" i="6"/>
  <c r="U50" i="6"/>
  <c r="P42" i="6"/>
  <c r="Q42" i="6"/>
  <c r="R69" i="6"/>
  <c r="R42" i="6"/>
  <c r="E42" i="6"/>
  <c r="S42" i="6"/>
  <c r="P32" i="6"/>
  <c r="Q32" i="6"/>
  <c r="T29" i="6"/>
  <c r="P26" i="6"/>
  <c r="T25" i="6"/>
  <c r="E75" i="6"/>
  <c r="E69" i="6"/>
  <c r="E55" i="6"/>
  <c r="S55" i="6"/>
  <c r="R75" i="6"/>
  <c r="Q75" i="6"/>
  <c r="U75" i="6" s="1"/>
  <c r="S69" i="6"/>
  <c r="Q69" i="6"/>
  <c r="U69" i="6" s="1"/>
  <c r="R97" i="6"/>
  <c r="T104" i="6"/>
  <c r="T109" i="6"/>
  <c r="T111" i="6"/>
  <c r="T98" i="6"/>
  <c r="T100" i="6"/>
  <c r="U65" i="5"/>
  <c r="Q68" i="5"/>
  <c r="T57" i="5"/>
  <c r="T52" i="5"/>
  <c r="Q55" i="5"/>
  <c r="U48" i="5"/>
  <c r="P42" i="5"/>
  <c r="Q32" i="5"/>
  <c r="E69" i="5"/>
  <c r="T29" i="5"/>
  <c r="S69" i="5"/>
  <c r="R75" i="5"/>
  <c r="Q69" i="5"/>
  <c r="U69" i="5" s="1"/>
  <c r="P75" i="5"/>
  <c r="T75" i="5" s="1"/>
  <c r="E55" i="5"/>
  <c r="P55" i="5"/>
  <c r="P61" i="5"/>
  <c r="Q75" i="5"/>
  <c r="U75" i="5" s="1"/>
  <c r="T103" i="5"/>
  <c r="U109" i="5"/>
  <c r="T101" i="5"/>
  <c r="S97" i="5"/>
  <c r="S68" i="4"/>
  <c r="P68" i="4"/>
  <c r="Q68" i="4"/>
  <c r="U68" i="4" s="1"/>
  <c r="E68" i="4"/>
  <c r="R68" i="4"/>
  <c r="E55" i="4"/>
  <c r="T47" i="4"/>
  <c r="T39" i="4"/>
  <c r="P42" i="4"/>
  <c r="P32" i="4"/>
  <c r="R32" i="4"/>
  <c r="E32" i="4"/>
  <c r="T32" i="4" s="1"/>
  <c r="E26" i="4"/>
  <c r="R75" i="4"/>
  <c r="S69" i="4"/>
  <c r="S75" i="4"/>
  <c r="P26" i="4"/>
  <c r="Q26" i="4"/>
  <c r="P55" i="4"/>
  <c r="E69" i="4"/>
  <c r="P61" i="4"/>
  <c r="P69" i="4"/>
  <c r="T69" i="4" s="1"/>
  <c r="P75" i="4"/>
  <c r="T75" i="4" s="1"/>
  <c r="Q61" i="4"/>
  <c r="Q69" i="4"/>
  <c r="U69" i="4" s="1"/>
  <c r="Q75" i="4"/>
  <c r="U75" i="4" s="1"/>
  <c r="T108" i="4"/>
  <c r="T106" i="4"/>
  <c r="T111" i="4"/>
  <c r="T102" i="4"/>
  <c r="E68" i="3"/>
  <c r="T64" i="3"/>
  <c r="P68" i="3"/>
  <c r="T63" i="3"/>
  <c r="Q68" i="3"/>
  <c r="U68" i="3" s="1"/>
  <c r="U58" i="3"/>
  <c r="T57" i="3"/>
  <c r="T52" i="3"/>
  <c r="T51" i="3"/>
  <c r="E55" i="3"/>
  <c r="E42" i="3"/>
  <c r="T39" i="3"/>
  <c r="P32" i="3"/>
  <c r="Q32" i="3"/>
  <c r="U32" i="3" s="1"/>
  <c r="E32" i="3"/>
  <c r="T32" i="3" s="1"/>
  <c r="R32" i="3"/>
  <c r="P26" i="3"/>
  <c r="Q26" i="3"/>
  <c r="T25" i="3"/>
  <c r="R69" i="3"/>
  <c r="S69" i="3"/>
  <c r="P55" i="3"/>
  <c r="E75" i="3"/>
  <c r="P69" i="3"/>
  <c r="T69" i="3" s="1"/>
  <c r="Q69" i="3"/>
  <c r="U69" i="3" s="1"/>
  <c r="P75" i="3"/>
  <c r="T75" i="3" s="1"/>
  <c r="Q75" i="3"/>
  <c r="U75" i="3" s="1"/>
  <c r="E61" i="3"/>
  <c r="T61" i="3" s="1"/>
  <c r="P61" i="3"/>
  <c r="T103" i="3"/>
  <c r="T105" i="3"/>
  <c r="R68" i="2"/>
  <c r="P68" i="2"/>
  <c r="Q68" i="2"/>
  <c r="U64" i="2"/>
  <c r="Q61" i="2"/>
  <c r="T50" i="2"/>
  <c r="P32" i="2"/>
  <c r="T32" i="2" s="1"/>
  <c r="Q69" i="2"/>
  <c r="E26" i="2"/>
  <c r="T26" i="2" s="1"/>
  <c r="R69" i="2"/>
  <c r="P26" i="2"/>
  <c r="Q26" i="2"/>
  <c r="Q55" i="2"/>
  <c r="P75" i="2"/>
  <c r="T75" i="2" s="1"/>
  <c r="S69" i="2"/>
  <c r="E55" i="2"/>
  <c r="E75" i="2"/>
  <c r="R75" i="2"/>
  <c r="E69" i="2"/>
  <c r="T60" i="2"/>
  <c r="T59" i="2"/>
  <c r="P69" i="2"/>
  <c r="T69" i="2" s="1"/>
  <c r="T103" i="2"/>
  <c r="T108" i="2"/>
  <c r="T110" i="2"/>
  <c r="T100" i="2"/>
  <c r="T102" i="2"/>
  <c r="T65" i="1"/>
  <c r="T64" i="1"/>
  <c r="T58" i="1"/>
  <c r="Q61" i="1"/>
  <c r="U57" i="1"/>
  <c r="T44" i="1"/>
  <c r="R55" i="1"/>
  <c r="P42" i="1"/>
  <c r="T28" i="1"/>
  <c r="S69" i="1"/>
  <c r="R26" i="1"/>
  <c r="S26" i="1"/>
  <c r="P55" i="1"/>
  <c r="T55" i="1" s="1"/>
  <c r="Q75" i="1"/>
  <c r="U75" i="1" s="1"/>
  <c r="Q55" i="1"/>
  <c r="U55" i="1" s="1"/>
  <c r="E69" i="1"/>
  <c r="P75" i="1"/>
  <c r="T75" i="1" s="1"/>
  <c r="R69" i="1"/>
  <c r="P61" i="1"/>
  <c r="E75" i="1"/>
  <c r="P69" i="1"/>
  <c r="Q69" i="1"/>
  <c r="U69" i="1" s="1"/>
  <c r="T112" i="1"/>
  <c r="T101" i="1"/>
  <c r="T103" i="1"/>
  <c r="U61" i="1"/>
  <c r="T61" i="1"/>
  <c r="U26" i="2"/>
  <c r="U32" i="1"/>
  <c r="U66" i="2"/>
  <c r="T66" i="2"/>
  <c r="T13" i="1"/>
  <c r="U38" i="1"/>
  <c r="T54" i="1"/>
  <c r="U68" i="1"/>
  <c r="T68" i="1"/>
  <c r="U63" i="1"/>
  <c r="S87" i="1"/>
  <c r="T10" i="2"/>
  <c r="T15" i="2"/>
  <c r="T21" i="2"/>
  <c r="U28" i="2"/>
  <c r="T28" i="2"/>
  <c r="T35" i="2"/>
  <c r="U44" i="2"/>
  <c r="U57" i="2"/>
  <c r="T57" i="2"/>
  <c r="U60" i="3"/>
  <c r="T60" i="3"/>
  <c r="U25" i="4"/>
  <c r="T25" i="4"/>
  <c r="U55" i="4"/>
  <c r="T55" i="4"/>
  <c r="U45" i="4"/>
  <c r="T45" i="4"/>
  <c r="T11" i="6"/>
  <c r="U11" i="6"/>
  <c r="T26" i="8"/>
  <c r="P35" i="1"/>
  <c r="T35" i="1" s="1"/>
  <c r="T37" i="1"/>
  <c r="U39" i="1"/>
  <c r="T39" i="1"/>
  <c r="Q42" i="1"/>
  <c r="T66" i="1"/>
  <c r="P42" i="2"/>
  <c r="T42" i="2" s="1"/>
  <c r="U55" i="2"/>
  <c r="T55" i="2"/>
  <c r="U45" i="2"/>
  <c r="T45" i="2"/>
  <c r="U52" i="2"/>
  <c r="Q35" i="3"/>
  <c r="U49" i="3"/>
  <c r="T49" i="3"/>
  <c r="Q114" i="3"/>
  <c r="Q115" i="3"/>
  <c r="U28" i="4"/>
  <c r="T28" i="4"/>
  <c r="U53" i="4"/>
  <c r="T53" i="4"/>
  <c r="U67" i="4"/>
  <c r="T69" i="1"/>
  <c r="U17" i="1"/>
  <c r="U9" i="1"/>
  <c r="T9" i="1"/>
  <c r="E55" i="1"/>
  <c r="Q32" i="2"/>
  <c r="U32" i="2" s="1"/>
  <c r="U34" i="2"/>
  <c r="Q42" i="2"/>
  <c r="U42" i="2" s="1"/>
  <c r="U53" i="2"/>
  <c r="T53" i="2"/>
  <c r="U73" i="2"/>
  <c r="T73" i="2"/>
  <c r="U74" i="2"/>
  <c r="T74" i="2"/>
  <c r="U71" i="2"/>
  <c r="T71" i="2"/>
  <c r="U89" i="2"/>
  <c r="T89" i="2"/>
  <c r="U40" i="3"/>
  <c r="S32" i="4"/>
  <c r="T17" i="5"/>
  <c r="U9" i="5"/>
  <c r="T9" i="5"/>
  <c r="U32" i="5"/>
  <c r="T32" i="5"/>
  <c r="U41" i="6"/>
  <c r="T41" i="6"/>
  <c r="U35" i="7"/>
  <c r="U22" i="1"/>
  <c r="T22" i="1"/>
  <c r="P32" i="1"/>
  <c r="T32" i="1" s="1"/>
  <c r="U50" i="1"/>
  <c r="T50" i="1"/>
  <c r="U17" i="3"/>
  <c r="U9" i="3"/>
  <c r="T9" i="3"/>
  <c r="U21" i="3"/>
  <c r="T21" i="3"/>
  <c r="Q55" i="4"/>
  <c r="U61" i="5"/>
  <c r="T61" i="5"/>
  <c r="P69" i="5"/>
  <c r="T69" i="5" s="1"/>
  <c r="U74" i="5"/>
  <c r="T74" i="5"/>
  <c r="U73" i="5"/>
  <c r="T73" i="5"/>
  <c r="U71" i="5"/>
  <c r="T71" i="5"/>
  <c r="Q17" i="1"/>
  <c r="T19" i="1"/>
  <c r="U26" i="1"/>
  <c r="T26" i="1"/>
  <c r="T59" i="1"/>
  <c r="T92" i="1"/>
  <c r="U94" i="1"/>
  <c r="T94" i="1"/>
  <c r="U24" i="2"/>
  <c r="U41" i="2"/>
  <c r="Q73" i="2"/>
  <c r="U35" i="3"/>
  <c r="T35" i="3"/>
  <c r="U94" i="3"/>
  <c r="T94" i="3"/>
  <c r="U35" i="4"/>
  <c r="T35" i="4"/>
  <c r="P17" i="1"/>
  <c r="T17" i="1" s="1"/>
  <c r="U42" i="1"/>
  <c r="T42" i="1"/>
  <c r="U16" i="1"/>
  <c r="T23" i="1"/>
  <c r="T31" i="1"/>
  <c r="S42" i="1"/>
  <c r="T46" i="1"/>
  <c r="U25" i="2"/>
  <c r="T25" i="2"/>
  <c r="U29" i="2"/>
  <c r="T29" i="2"/>
  <c r="R32" i="2"/>
  <c r="Q35" i="2"/>
  <c r="U35" i="2" s="1"/>
  <c r="Q75" i="2"/>
  <c r="U75" i="2" s="1"/>
  <c r="U11" i="3"/>
  <c r="U14" i="4"/>
  <c r="T14" i="4"/>
  <c r="U30" i="4"/>
  <c r="U65" i="4"/>
  <c r="T65" i="4"/>
  <c r="U15" i="5"/>
  <c r="T15" i="5"/>
  <c r="P26" i="5"/>
  <c r="T38" i="5"/>
  <c r="U38" i="5"/>
  <c r="Q61" i="5"/>
  <c r="U54" i="2"/>
  <c r="T54" i="2"/>
  <c r="S73" i="5"/>
  <c r="Q73" i="5"/>
  <c r="T10" i="1"/>
  <c r="U35" i="1"/>
  <c r="T51" i="1"/>
  <c r="T63" i="1"/>
  <c r="U74" i="1"/>
  <c r="T74" i="1"/>
  <c r="U73" i="1"/>
  <c r="T73" i="1"/>
  <c r="U71" i="1"/>
  <c r="P87" i="1"/>
  <c r="T87" i="1" s="1"/>
  <c r="U9" i="2"/>
  <c r="U13" i="2"/>
  <c r="P17" i="2"/>
  <c r="U40" i="1"/>
  <c r="Q87" i="1"/>
  <c r="T93" i="1"/>
  <c r="T95" i="1"/>
  <c r="U14" i="2"/>
  <c r="T14" i="2"/>
  <c r="Q17" i="2"/>
  <c r="U46" i="2"/>
  <c r="T46" i="2"/>
  <c r="U38" i="3"/>
  <c r="T38" i="3"/>
  <c r="U26" i="4"/>
  <c r="T26" i="4"/>
  <c r="Q32" i="4"/>
  <c r="U72" i="4"/>
  <c r="T72" i="4"/>
  <c r="U47" i="5"/>
  <c r="T47" i="5"/>
  <c r="U67" i="5"/>
  <c r="T67" i="5"/>
  <c r="E87" i="2"/>
  <c r="E115" i="2" s="1"/>
  <c r="U42" i="3"/>
  <c r="T42" i="3"/>
  <c r="R87" i="3"/>
  <c r="U74" i="4"/>
  <c r="T74" i="4"/>
  <c r="U73" i="4"/>
  <c r="T73" i="4"/>
  <c r="U42" i="5"/>
  <c r="T42" i="5"/>
  <c r="U60" i="5"/>
  <c r="T60" i="5"/>
  <c r="T35" i="6"/>
  <c r="U44" i="6"/>
  <c r="T44" i="6"/>
  <c r="U15" i="7"/>
  <c r="T15" i="7"/>
  <c r="U29" i="7"/>
  <c r="T29" i="7"/>
  <c r="U32" i="8"/>
  <c r="U61" i="9"/>
  <c r="T61" i="9"/>
  <c r="U29" i="10"/>
  <c r="T29" i="10"/>
  <c r="U10" i="11"/>
  <c r="T10" i="11"/>
  <c r="T31" i="11"/>
  <c r="U31" i="11"/>
  <c r="U106" i="7"/>
  <c r="T106" i="7"/>
  <c r="P87" i="2"/>
  <c r="S87" i="3"/>
  <c r="T68" i="4"/>
  <c r="U55" i="5"/>
  <c r="T55" i="5"/>
  <c r="R87" i="5"/>
  <c r="U92" i="5"/>
  <c r="T92" i="5"/>
  <c r="U17" i="6"/>
  <c r="T75" i="6"/>
  <c r="T17" i="6"/>
  <c r="U26" i="6"/>
  <c r="T26" i="6"/>
  <c r="U52" i="6"/>
  <c r="T52" i="6"/>
  <c r="Q68" i="6"/>
  <c r="U61" i="8"/>
  <c r="T61" i="8"/>
  <c r="U93" i="8"/>
  <c r="T93" i="8"/>
  <c r="T31" i="9"/>
  <c r="U31" i="9"/>
  <c r="U68" i="2"/>
  <c r="T68" i="2"/>
  <c r="Q87" i="2"/>
  <c r="E87" i="4"/>
  <c r="E115" i="4" s="1"/>
  <c r="T20" i="5"/>
  <c r="T28" i="5"/>
  <c r="T39" i="5"/>
  <c r="P73" i="5"/>
  <c r="S87" i="5"/>
  <c r="U13" i="6"/>
  <c r="T13" i="6"/>
  <c r="U61" i="6"/>
  <c r="T61" i="6"/>
  <c r="U64" i="6"/>
  <c r="T64" i="6"/>
  <c r="P87" i="6"/>
  <c r="U90" i="7"/>
  <c r="T90" i="7"/>
  <c r="R87" i="2"/>
  <c r="U55" i="3"/>
  <c r="T55" i="3"/>
  <c r="U74" i="3"/>
  <c r="T74" i="3"/>
  <c r="U73" i="3"/>
  <c r="T73" i="3"/>
  <c r="P87" i="4"/>
  <c r="P68" i="5"/>
  <c r="U24" i="6"/>
  <c r="T24" i="6"/>
  <c r="U32" i="7"/>
  <c r="T32" i="7"/>
  <c r="P35" i="7"/>
  <c r="T35" i="7" s="1"/>
  <c r="P26" i="8"/>
  <c r="U54" i="8"/>
  <c r="T54" i="8"/>
  <c r="P74" i="8"/>
  <c r="T22" i="9"/>
  <c r="U22" i="9"/>
  <c r="S87" i="2"/>
  <c r="U26" i="3"/>
  <c r="T26" i="3"/>
  <c r="U17" i="4"/>
  <c r="T17" i="4"/>
  <c r="U42" i="4"/>
  <c r="T42" i="4"/>
  <c r="U61" i="4"/>
  <c r="T61" i="4"/>
  <c r="Q87" i="4"/>
  <c r="U49" i="5"/>
  <c r="T49" i="5"/>
  <c r="U96" i="7"/>
  <c r="T96" i="7"/>
  <c r="U35" i="8"/>
  <c r="T35" i="8"/>
  <c r="T65" i="2"/>
  <c r="T88" i="2"/>
  <c r="T96" i="2"/>
  <c r="T16" i="3"/>
  <c r="T20" i="3"/>
  <c r="T31" i="3"/>
  <c r="T34" i="3"/>
  <c r="T37" i="3"/>
  <c r="T48" i="3"/>
  <c r="T59" i="3"/>
  <c r="T68" i="3"/>
  <c r="U87" i="3"/>
  <c r="E87" i="3"/>
  <c r="E115" i="3" s="1"/>
  <c r="U115" i="3" s="1"/>
  <c r="T93" i="3"/>
  <c r="T13" i="4"/>
  <c r="T24" i="4"/>
  <c r="T41" i="4"/>
  <c r="T44" i="4"/>
  <c r="T52" i="4"/>
  <c r="T64" i="4"/>
  <c r="T71" i="4"/>
  <c r="U90" i="4"/>
  <c r="T96" i="4"/>
  <c r="T14" i="5"/>
  <c r="T23" i="5"/>
  <c r="U26" i="5"/>
  <c r="T26" i="5"/>
  <c r="P35" i="5"/>
  <c r="T35" i="5" s="1"/>
  <c r="T37" i="5"/>
  <c r="T46" i="5"/>
  <c r="T66" i="5"/>
  <c r="T10" i="6"/>
  <c r="U12" i="6"/>
  <c r="T12" i="6"/>
  <c r="U22" i="6"/>
  <c r="Q26" i="6"/>
  <c r="Q35" i="6"/>
  <c r="U35" i="6" s="1"/>
  <c r="Q61" i="6"/>
  <c r="U45" i="7"/>
  <c r="T45" i="7"/>
  <c r="Q42" i="8"/>
  <c r="U69" i="2"/>
  <c r="U17" i="2"/>
  <c r="T17" i="2"/>
  <c r="U87" i="1"/>
  <c r="E87" i="1"/>
  <c r="E115" i="1" s="1"/>
  <c r="U88" i="2"/>
  <c r="U37" i="3"/>
  <c r="P87" i="3"/>
  <c r="T63" i="4"/>
  <c r="U71" i="4"/>
  <c r="S87" i="4"/>
  <c r="T10" i="5"/>
  <c r="P32" i="5"/>
  <c r="U37" i="5"/>
  <c r="T45" i="5"/>
  <c r="T50" i="5"/>
  <c r="E75" i="5"/>
  <c r="E87" i="5"/>
  <c r="E115" i="5" s="1"/>
  <c r="U93" i="5"/>
  <c r="T9" i="6"/>
  <c r="U23" i="6"/>
  <c r="T23" i="6"/>
  <c r="P55" i="6"/>
  <c r="T55" i="6" s="1"/>
  <c r="P69" i="6"/>
  <c r="T69" i="6" s="1"/>
  <c r="U95" i="6"/>
  <c r="T95" i="6"/>
  <c r="U26" i="7"/>
  <c r="T26" i="7"/>
  <c r="P61" i="7"/>
  <c r="P75" i="7"/>
  <c r="T75" i="7" s="1"/>
  <c r="U48" i="8"/>
  <c r="T48" i="8"/>
  <c r="P69" i="8"/>
  <c r="T69" i="8" s="1"/>
  <c r="Q26" i="9"/>
  <c r="U68" i="6"/>
  <c r="T68" i="6"/>
  <c r="Q87" i="6"/>
  <c r="U69" i="9"/>
  <c r="U17" i="9"/>
  <c r="P114" i="9"/>
  <c r="P115" i="9"/>
  <c r="U46" i="10"/>
  <c r="T46" i="10"/>
  <c r="U54" i="10"/>
  <c r="T54" i="10"/>
  <c r="U66" i="10"/>
  <c r="T66" i="10"/>
  <c r="U91" i="10"/>
  <c r="T91" i="10"/>
  <c r="U26" i="11"/>
  <c r="T26" i="11"/>
  <c r="T41" i="11"/>
  <c r="U41" i="11"/>
  <c r="R87" i="6"/>
  <c r="U74" i="7"/>
  <c r="T74" i="7"/>
  <c r="U73" i="7"/>
  <c r="T73" i="7"/>
  <c r="E87" i="7"/>
  <c r="E115" i="7" s="1"/>
  <c r="T87" i="7"/>
  <c r="E69" i="8"/>
  <c r="U74" i="8"/>
  <c r="T74" i="8"/>
  <c r="U73" i="8"/>
  <c r="T73" i="8"/>
  <c r="U13" i="9"/>
  <c r="T13" i="9"/>
  <c r="U42" i="9"/>
  <c r="T42" i="9"/>
  <c r="T37" i="9"/>
  <c r="U41" i="9"/>
  <c r="T41" i="9"/>
  <c r="U59" i="9"/>
  <c r="T59" i="9"/>
  <c r="Q61" i="9"/>
  <c r="P69" i="9"/>
  <c r="T69" i="9" s="1"/>
  <c r="P74" i="9"/>
  <c r="U57" i="10"/>
  <c r="T57" i="10"/>
  <c r="U104" i="10"/>
  <c r="T104" i="10"/>
  <c r="S87" i="6"/>
  <c r="P87" i="7"/>
  <c r="U42" i="8"/>
  <c r="R87" i="8"/>
  <c r="U92" i="8"/>
  <c r="T92" i="8"/>
  <c r="U24" i="9"/>
  <c r="T24" i="9"/>
  <c r="E35" i="9"/>
  <c r="P55" i="9"/>
  <c r="T55" i="9" s="1"/>
  <c r="R87" i="9"/>
  <c r="U95" i="9"/>
  <c r="T95" i="9"/>
  <c r="U15" i="10"/>
  <c r="T15" i="10"/>
  <c r="Q26" i="10"/>
  <c r="U32" i="10"/>
  <c r="T32" i="10"/>
  <c r="U61" i="10"/>
  <c r="T61" i="10"/>
  <c r="U16" i="11"/>
  <c r="T16" i="11"/>
  <c r="P35" i="11"/>
  <c r="U42" i="11"/>
  <c r="T37" i="11"/>
  <c r="U37" i="11"/>
  <c r="U42" i="6"/>
  <c r="T42" i="6"/>
  <c r="U44" i="9"/>
  <c r="T44" i="9"/>
  <c r="U52" i="9"/>
  <c r="T52" i="9"/>
  <c r="Q17" i="10"/>
  <c r="U111" i="1"/>
  <c r="T111" i="1"/>
  <c r="P73" i="7"/>
  <c r="R87" i="7"/>
  <c r="P73" i="8"/>
  <c r="U12" i="9"/>
  <c r="T12" i="9"/>
  <c r="U48" i="9"/>
  <c r="T48" i="9"/>
  <c r="Q68" i="9"/>
  <c r="Q73" i="9"/>
  <c r="U73" i="10"/>
  <c r="T73" i="10"/>
  <c r="U74" i="10"/>
  <c r="T74" i="10"/>
  <c r="U71" i="10"/>
  <c r="T71" i="10"/>
  <c r="U46" i="12"/>
  <c r="T46" i="12"/>
  <c r="U57" i="12"/>
  <c r="T57" i="12"/>
  <c r="U61" i="12"/>
  <c r="R87" i="4"/>
  <c r="P87" i="5"/>
  <c r="T40" i="6"/>
  <c r="T51" i="6"/>
  <c r="T63" i="6"/>
  <c r="U73" i="6"/>
  <c r="T73" i="6"/>
  <c r="U74" i="6"/>
  <c r="T74" i="6"/>
  <c r="T94" i="6"/>
  <c r="U17" i="7"/>
  <c r="T17" i="7"/>
  <c r="T14" i="7"/>
  <c r="T25" i="7"/>
  <c r="T28" i="7"/>
  <c r="T44" i="7"/>
  <c r="T50" i="7"/>
  <c r="T60" i="7"/>
  <c r="P68" i="7"/>
  <c r="T72" i="7"/>
  <c r="S87" i="7"/>
  <c r="T89" i="7"/>
  <c r="T95" i="7"/>
  <c r="T13" i="8"/>
  <c r="T23" i="8"/>
  <c r="U39" i="8"/>
  <c r="S42" i="8"/>
  <c r="T47" i="8"/>
  <c r="T72" i="8"/>
  <c r="T9" i="9"/>
  <c r="U23" i="9"/>
  <c r="T23" i="9"/>
  <c r="T32" i="9"/>
  <c r="U26" i="10"/>
  <c r="T26" i="10"/>
  <c r="P32" i="10"/>
  <c r="U35" i="10"/>
  <c r="Q17" i="11"/>
  <c r="U17" i="11" s="1"/>
  <c r="Q26" i="11"/>
  <c r="U68" i="5"/>
  <c r="T68" i="5"/>
  <c r="Q87" i="5"/>
  <c r="U55" i="6"/>
  <c r="U63" i="6"/>
  <c r="E87" i="6"/>
  <c r="E115" i="6" s="1"/>
  <c r="T71" i="7"/>
  <c r="T88" i="7"/>
  <c r="U17" i="8"/>
  <c r="T75" i="8"/>
  <c r="T17" i="8"/>
  <c r="U69" i="8"/>
  <c r="U40" i="8"/>
  <c r="E55" i="8"/>
  <c r="U68" i="8"/>
  <c r="T68" i="8"/>
  <c r="U63" i="8"/>
  <c r="T71" i="8"/>
  <c r="U9" i="9"/>
  <c r="U14" i="9"/>
  <c r="U37" i="9"/>
  <c r="U64" i="9"/>
  <c r="T64" i="9"/>
  <c r="U68" i="9"/>
  <c r="T68" i="9"/>
  <c r="Q87" i="9"/>
  <c r="T91" i="9"/>
  <c r="T11" i="10"/>
  <c r="T22" i="10"/>
  <c r="T39" i="10"/>
  <c r="U55" i="10"/>
  <c r="T55" i="10"/>
  <c r="T50" i="10"/>
  <c r="U89" i="10"/>
  <c r="T95" i="10"/>
  <c r="T13" i="11"/>
  <c r="T21" i="11"/>
  <c r="U29" i="11"/>
  <c r="U34" i="11"/>
  <c r="U39" i="11"/>
  <c r="U44" i="11"/>
  <c r="U74" i="11"/>
  <c r="T74" i="11"/>
  <c r="U71" i="11"/>
  <c r="U73" i="11"/>
  <c r="T71" i="11"/>
  <c r="T73" i="11"/>
  <c r="P74" i="11"/>
  <c r="S87" i="12"/>
  <c r="P75" i="10"/>
  <c r="T75" i="10" s="1"/>
  <c r="T9" i="11"/>
  <c r="T17" i="11"/>
  <c r="P55" i="11"/>
  <c r="Q68" i="11"/>
  <c r="U29" i="12"/>
  <c r="T29" i="12"/>
  <c r="U74" i="12"/>
  <c r="T74" i="12"/>
  <c r="U73" i="12"/>
  <c r="T73" i="12"/>
  <c r="U71" i="12"/>
  <c r="T71" i="12"/>
  <c r="U89" i="12"/>
  <c r="T89" i="12"/>
  <c r="U109" i="1"/>
  <c r="T109" i="1"/>
  <c r="U111" i="11"/>
  <c r="T111" i="11"/>
  <c r="U102" i="10"/>
  <c r="T102" i="10"/>
  <c r="U104" i="7"/>
  <c r="T104" i="7"/>
  <c r="S87" i="9"/>
  <c r="U68" i="10"/>
  <c r="U35" i="11"/>
  <c r="T35" i="11"/>
  <c r="U52" i="11"/>
  <c r="T52" i="11"/>
  <c r="P114" i="11"/>
  <c r="P115" i="11"/>
  <c r="U66" i="12"/>
  <c r="T66" i="12"/>
  <c r="Q73" i="12"/>
  <c r="U100" i="10"/>
  <c r="T100" i="10"/>
  <c r="D115" i="10"/>
  <c r="D114" i="10"/>
  <c r="U68" i="7"/>
  <c r="T68" i="7"/>
  <c r="Q87" i="7"/>
  <c r="U87" i="7" s="1"/>
  <c r="U55" i="8"/>
  <c r="T55" i="8"/>
  <c r="E87" i="8"/>
  <c r="E115" i="8" s="1"/>
  <c r="E87" i="10"/>
  <c r="E115" i="10" s="1"/>
  <c r="U48" i="11"/>
  <c r="T48" i="11"/>
  <c r="U64" i="11"/>
  <c r="T64" i="11"/>
  <c r="U15" i="12"/>
  <c r="T15" i="12"/>
  <c r="U35" i="12"/>
  <c r="Q75" i="12"/>
  <c r="U75" i="12" s="1"/>
  <c r="P87" i="8"/>
  <c r="T40" i="9"/>
  <c r="T51" i="9"/>
  <c r="T63" i="9"/>
  <c r="U74" i="9"/>
  <c r="T74" i="9"/>
  <c r="U73" i="9"/>
  <c r="T73" i="9"/>
  <c r="T94" i="9"/>
  <c r="U75" i="10"/>
  <c r="U17" i="10"/>
  <c r="T17" i="10"/>
  <c r="T14" i="10"/>
  <c r="T25" i="10"/>
  <c r="T28" i="10"/>
  <c r="U42" i="10"/>
  <c r="T42" i="10"/>
  <c r="T45" i="10"/>
  <c r="T53" i="10"/>
  <c r="T65" i="10"/>
  <c r="R73" i="10"/>
  <c r="P87" i="10"/>
  <c r="E32" i="11"/>
  <c r="U46" i="11"/>
  <c r="P69" i="11"/>
  <c r="T69" i="11" s="1"/>
  <c r="U95" i="11"/>
  <c r="T95" i="11"/>
  <c r="U31" i="12"/>
  <c r="Q68" i="12"/>
  <c r="U111" i="12"/>
  <c r="T111" i="12"/>
  <c r="U105" i="4"/>
  <c r="T105" i="4"/>
  <c r="Q87" i="8"/>
  <c r="U63" i="9"/>
  <c r="E87" i="9"/>
  <c r="E115" i="9" s="1"/>
  <c r="T87" i="9"/>
  <c r="U45" i="10"/>
  <c r="Q87" i="10"/>
  <c r="T90" i="10"/>
  <c r="U9" i="11"/>
  <c r="U15" i="11"/>
  <c r="R17" i="11"/>
  <c r="U22" i="11"/>
  <c r="T30" i="11"/>
  <c r="Q61" i="11"/>
  <c r="Q17" i="12"/>
  <c r="U26" i="12"/>
  <c r="T26" i="12"/>
  <c r="P32" i="12"/>
  <c r="T32" i="12" s="1"/>
  <c r="U54" i="12"/>
  <c r="T54" i="12"/>
  <c r="U109" i="12"/>
  <c r="T109" i="12"/>
  <c r="T68" i="10"/>
  <c r="O114" i="1"/>
  <c r="O115" i="1"/>
  <c r="T59" i="11"/>
  <c r="U68" i="11"/>
  <c r="T68" i="11"/>
  <c r="Q87" i="11"/>
  <c r="T91" i="11"/>
  <c r="T22" i="12"/>
  <c r="T39" i="12"/>
  <c r="U55" i="12"/>
  <c r="T55" i="12"/>
  <c r="T50" i="12"/>
  <c r="U63" i="12"/>
  <c r="E87" i="12"/>
  <c r="E115" i="12" s="1"/>
  <c r="E82" i="8"/>
  <c r="E82" i="4"/>
  <c r="T101" i="12"/>
  <c r="T109" i="9"/>
  <c r="R115" i="9"/>
  <c r="R97" i="8"/>
  <c r="L114" i="8"/>
  <c r="R114" i="8" s="1"/>
  <c r="R87" i="11"/>
  <c r="P87" i="12"/>
  <c r="T92" i="12"/>
  <c r="U103" i="4"/>
  <c r="T103" i="4"/>
  <c r="T55" i="11"/>
  <c r="S87" i="11"/>
  <c r="T9" i="12"/>
  <c r="T20" i="12"/>
  <c r="T31" i="12"/>
  <c r="T34" i="12"/>
  <c r="T37" i="12"/>
  <c r="T48" i="12"/>
  <c r="T59" i="12"/>
  <c r="Q87" i="12"/>
  <c r="T91" i="12"/>
  <c r="S97" i="9"/>
  <c r="U103" i="6"/>
  <c r="T103" i="6"/>
  <c r="T98" i="12"/>
  <c r="T100" i="11"/>
  <c r="T102" i="11"/>
  <c r="U112" i="9"/>
  <c r="M114" i="8"/>
  <c r="S114" i="8" s="1"/>
  <c r="U100" i="5"/>
  <c r="T100" i="5"/>
  <c r="U107" i="2"/>
  <c r="T107" i="2"/>
  <c r="T98" i="1"/>
  <c r="T100" i="1"/>
  <c r="T102" i="12"/>
  <c r="T104" i="9"/>
  <c r="U110" i="9"/>
  <c r="T106" i="8"/>
  <c r="U112" i="8"/>
  <c r="U101" i="6"/>
  <c r="T101" i="6"/>
  <c r="E97" i="6"/>
  <c r="U97" i="6" s="1"/>
  <c r="U99" i="2"/>
  <c r="T99" i="2"/>
  <c r="N114" i="5"/>
  <c r="N115" i="5"/>
  <c r="U17" i="12"/>
  <c r="T75" i="12"/>
  <c r="T17" i="12"/>
  <c r="T69" i="12"/>
  <c r="U42" i="12"/>
  <c r="T42" i="12"/>
  <c r="T65" i="12"/>
  <c r="T88" i="12"/>
  <c r="T96" i="12"/>
  <c r="E82" i="11"/>
  <c r="T106" i="1"/>
  <c r="T108" i="1"/>
  <c r="T106" i="12"/>
  <c r="T108" i="12"/>
  <c r="T106" i="11"/>
  <c r="T108" i="11"/>
  <c r="T110" i="11"/>
  <c r="R97" i="10"/>
  <c r="T99" i="10"/>
  <c r="T102" i="9"/>
  <c r="T98" i="8"/>
  <c r="T104" i="8"/>
  <c r="U110" i="8"/>
  <c r="D114" i="7"/>
  <c r="S97" i="7"/>
  <c r="M114" i="7"/>
  <c r="S114" i="7" s="1"/>
  <c r="U98" i="5"/>
  <c r="T98" i="5"/>
  <c r="T68" i="12"/>
  <c r="S87" i="10"/>
  <c r="U63" i="11"/>
  <c r="U87" i="11"/>
  <c r="E87" i="11"/>
  <c r="E115" i="11" s="1"/>
  <c r="T87" i="11"/>
  <c r="U45" i="12"/>
  <c r="U88" i="12"/>
  <c r="E82" i="9"/>
  <c r="E82" i="7"/>
  <c r="E82" i="6"/>
  <c r="T104" i="1"/>
  <c r="T103" i="7"/>
  <c r="T109" i="7"/>
  <c r="J114" i="9"/>
  <c r="T112" i="6"/>
  <c r="C114" i="4"/>
  <c r="E97" i="4"/>
  <c r="U97" i="4" s="1"/>
  <c r="T106" i="3"/>
  <c r="T108" i="3"/>
  <c r="T110" i="3"/>
  <c r="B114" i="3"/>
  <c r="J114" i="3"/>
  <c r="L114" i="2"/>
  <c r="R114" i="2" s="1"/>
  <c r="S97" i="4"/>
  <c r="D114" i="2"/>
  <c r="R114" i="5"/>
  <c r="O115" i="5"/>
  <c r="R97" i="2"/>
  <c r="E97" i="5"/>
  <c r="T97" i="5" s="1"/>
  <c r="F114" i="6"/>
  <c r="F114" i="5"/>
  <c r="R97" i="5"/>
  <c r="B114" i="1"/>
  <c r="B114" i="9"/>
  <c r="B114" i="5"/>
  <c r="R115" i="5"/>
  <c r="N114" i="6"/>
  <c r="F115" i="6"/>
  <c r="N114" i="4"/>
  <c r="B115" i="3"/>
  <c r="J115" i="3"/>
  <c r="N114" i="2"/>
  <c r="F114" i="10"/>
  <c r="R115" i="10"/>
  <c r="N114" i="8"/>
  <c r="R115" i="1"/>
  <c r="B114" i="11"/>
  <c r="N114" i="10"/>
  <c r="R114" i="10" s="1"/>
  <c r="F114" i="4"/>
  <c r="R115" i="4"/>
  <c r="R114" i="1"/>
  <c r="F114" i="2"/>
  <c r="R115" i="12"/>
  <c r="F114" i="12"/>
  <c r="J114" i="7"/>
  <c r="U110" i="1"/>
  <c r="T110" i="1"/>
  <c r="E97" i="1"/>
  <c r="E114" i="4"/>
  <c r="U104" i="11"/>
  <c r="T104" i="11"/>
  <c r="E114" i="5"/>
  <c r="E97" i="12"/>
  <c r="U99" i="12"/>
  <c r="T99" i="12"/>
  <c r="U112" i="11"/>
  <c r="T112" i="11"/>
  <c r="U107" i="12"/>
  <c r="T107" i="12"/>
  <c r="U102" i="1"/>
  <c r="T102" i="1"/>
  <c r="E97" i="7"/>
  <c r="T105" i="1"/>
  <c r="E97" i="8"/>
  <c r="R97" i="7"/>
  <c r="S97" i="6"/>
  <c r="T99" i="3"/>
  <c r="T107" i="3"/>
  <c r="T104" i="2"/>
  <c r="T112" i="2"/>
  <c r="T101" i="10"/>
  <c r="T109" i="10"/>
  <c r="E97" i="9"/>
  <c r="T98" i="9"/>
  <c r="T106" i="9"/>
  <c r="T103" i="8"/>
  <c r="T111" i="8"/>
  <c r="T100" i="7"/>
  <c r="T108" i="7"/>
  <c r="T97" i="6"/>
  <c r="T105" i="6"/>
  <c r="T102" i="5"/>
  <c r="T110" i="5"/>
  <c r="T99" i="4"/>
  <c r="T107" i="4"/>
  <c r="T104" i="3"/>
  <c r="T112" i="3"/>
  <c r="L114" i="3"/>
  <c r="R114" i="3" s="1"/>
  <c r="T101" i="2"/>
  <c r="T109" i="2"/>
  <c r="M114" i="2"/>
  <c r="S114" i="2" s="1"/>
  <c r="T99" i="1"/>
  <c r="T107" i="1"/>
  <c r="T104" i="12"/>
  <c r="T112" i="12"/>
  <c r="L114" i="12"/>
  <c r="R114" i="12" s="1"/>
  <c r="T101" i="11"/>
  <c r="T109" i="11"/>
  <c r="M114" i="11"/>
  <c r="S114" i="11" s="1"/>
  <c r="E97" i="10"/>
  <c r="T98" i="10"/>
  <c r="T106" i="10"/>
  <c r="T103" i="9"/>
  <c r="T111" i="9"/>
  <c r="T100" i="8"/>
  <c r="T108" i="8"/>
  <c r="T105" i="7"/>
  <c r="T102" i="6"/>
  <c r="T110" i="6"/>
  <c r="T99" i="5"/>
  <c r="T107" i="5"/>
  <c r="U99" i="4"/>
  <c r="T104" i="4"/>
  <c r="T112" i="4"/>
  <c r="L114" i="4"/>
  <c r="T101" i="3"/>
  <c r="T109" i="3"/>
  <c r="M114" i="3"/>
  <c r="S114" i="3" s="1"/>
  <c r="E97" i="2"/>
  <c r="T98" i="2"/>
  <c r="T106" i="2"/>
  <c r="U99" i="1"/>
  <c r="E97" i="11"/>
  <c r="T103" i="10"/>
  <c r="T111" i="10"/>
  <c r="T100" i="9"/>
  <c r="T108" i="9"/>
  <c r="T105" i="8"/>
  <c r="T102" i="7"/>
  <c r="T110" i="7"/>
  <c r="T99" i="6"/>
  <c r="T107" i="6"/>
  <c r="U99" i="5"/>
  <c r="T104" i="5"/>
  <c r="T112" i="5"/>
  <c r="T101" i="4"/>
  <c r="T109" i="4"/>
  <c r="E97" i="3"/>
  <c r="U97" i="5" l="1"/>
  <c r="U32" i="4"/>
  <c r="T61" i="2"/>
  <c r="T26" i="9"/>
  <c r="T61" i="7"/>
  <c r="T32" i="6"/>
  <c r="T115" i="11"/>
  <c r="T97" i="4"/>
  <c r="U61" i="3"/>
  <c r="P114" i="3"/>
  <c r="P115" i="3"/>
  <c r="P114" i="1"/>
  <c r="P115" i="1"/>
  <c r="T115" i="1" s="1"/>
  <c r="U87" i="10"/>
  <c r="Q115" i="10"/>
  <c r="Q114" i="10"/>
  <c r="U87" i="8"/>
  <c r="Q114" i="8"/>
  <c r="Q115" i="8"/>
  <c r="U115" i="8" s="1"/>
  <c r="U87" i="6"/>
  <c r="Q114" i="6"/>
  <c r="Q115" i="6"/>
  <c r="U115" i="6" s="1"/>
  <c r="T87" i="4"/>
  <c r="P114" i="4"/>
  <c r="T114" i="4" s="1"/>
  <c r="P115" i="4"/>
  <c r="T115" i="4" s="1"/>
  <c r="T87" i="12"/>
  <c r="P115" i="12"/>
  <c r="T115" i="12" s="1"/>
  <c r="P114" i="12"/>
  <c r="Q115" i="9"/>
  <c r="Q114" i="9"/>
  <c r="U87" i="2"/>
  <c r="Q114" i="2"/>
  <c r="Q115" i="2"/>
  <c r="Q114" i="11"/>
  <c r="Q115" i="11"/>
  <c r="U115" i="11" s="1"/>
  <c r="Q115" i="7"/>
  <c r="Q114" i="7"/>
  <c r="T87" i="6"/>
  <c r="P114" i="6"/>
  <c r="P115" i="6"/>
  <c r="T115" i="6" s="1"/>
  <c r="Q114" i="1"/>
  <c r="Q115" i="1"/>
  <c r="U115" i="1" s="1"/>
  <c r="T115" i="3"/>
  <c r="U115" i="9"/>
  <c r="T115" i="9"/>
  <c r="U32" i="11"/>
  <c r="T32" i="11"/>
  <c r="Q115" i="5"/>
  <c r="Q114" i="5"/>
  <c r="U114" i="5" s="1"/>
  <c r="P115" i="5"/>
  <c r="T115" i="5" s="1"/>
  <c r="P114" i="5"/>
  <c r="T114" i="5" s="1"/>
  <c r="T87" i="5"/>
  <c r="U115" i="10"/>
  <c r="U87" i="12"/>
  <c r="Q115" i="12"/>
  <c r="U115" i="12" s="1"/>
  <c r="Q114" i="12"/>
  <c r="U87" i="9"/>
  <c r="T87" i="10"/>
  <c r="P115" i="10"/>
  <c r="T115" i="10" s="1"/>
  <c r="P114" i="10"/>
  <c r="T87" i="8"/>
  <c r="P114" i="8"/>
  <c r="P115" i="8"/>
  <c r="T115" i="8" s="1"/>
  <c r="U115" i="5"/>
  <c r="U87" i="4"/>
  <c r="Q114" i="4"/>
  <c r="Q115" i="4"/>
  <c r="U115" i="4" s="1"/>
  <c r="E114" i="6"/>
  <c r="U35" i="9"/>
  <c r="T35" i="9"/>
  <c r="P115" i="7"/>
  <c r="T115" i="7" s="1"/>
  <c r="P114" i="7"/>
  <c r="U115" i="7"/>
  <c r="U87" i="5"/>
  <c r="T87" i="3"/>
  <c r="T87" i="2"/>
  <c r="P114" i="2"/>
  <c r="P115" i="2"/>
  <c r="T115" i="2" s="1"/>
  <c r="U115" i="2"/>
  <c r="R114" i="4"/>
  <c r="E114" i="12"/>
  <c r="U97" i="12"/>
  <c r="T97" i="12"/>
  <c r="U114" i="4"/>
  <c r="U97" i="7"/>
  <c r="T97" i="7"/>
  <c r="E114" i="7"/>
  <c r="E114" i="3"/>
  <c r="U97" i="3"/>
  <c r="T97" i="3"/>
  <c r="T97" i="10"/>
  <c r="E114" i="10"/>
  <c r="U97" i="10"/>
  <c r="T97" i="2"/>
  <c r="E114" i="2"/>
  <c r="U97" i="2"/>
  <c r="U97" i="8"/>
  <c r="T97" i="8"/>
  <c r="E114" i="8"/>
  <c r="E114" i="11"/>
  <c r="U97" i="11"/>
  <c r="T97" i="11"/>
  <c r="U97" i="9"/>
  <c r="T97" i="9"/>
  <c r="E114" i="9"/>
  <c r="E114" i="1"/>
  <c r="U97" i="1"/>
  <c r="T97" i="1"/>
  <c r="U114" i="6" l="1"/>
  <c r="T114" i="6"/>
  <c r="T114" i="7"/>
  <c r="U114" i="7"/>
  <c r="U114" i="10"/>
  <c r="T114" i="10"/>
  <c r="U114" i="9"/>
  <c r="T114" i="9"/>
  <c r="U114" i="2"/>
  <c r="T114" i="2"/>
  <c r="U114" i="11"/>
  <c r="T114" i="11"/>
  <c r="T114" i="8"/>
  <c r="U114" i="8"/>
  <c r="U114" i="1"/>
  <c r="T114" i="1"/>
  <c r="U114" i="3"/>
  <c r="T114" i="3"/>
  <c r="U114" i="12"/>
  <c r="T114" i="12"/>
</calcChain>
</file>

<file path=xl/sharedStrings.xml><?xml version="1.0" encoding="utf-8"?>
<sst xmlns="http://schemas.openxmlformats.org/spreadsheetml/2006/main" count="4129" uniqueCount="138">
  <si>
    <t>Figures Finalised as at 2025/08/08</t>
  </si>
  <si>
    <t/>
  </si>
  <si>
    <t>4th Quarter Ended 30 June 2025</t>
  </si>
  <si>
    <t>CONDITIONAL GRANTS TRANSFERRED FROM NATIONAL DEPARTMENTS AND ACTUAL PAYMENTS MADE BY MUNICIPALITIES: PRELIMINARY RESULTS</t>
  </si>
  <si>
    <t>AGGREGRATED INFORMATION FOR GAUTENG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</si>
  <si>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</si>
  <si>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</si>
  <si>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</si>
  <si>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</si>
  <si>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</si>
  <si>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</si>
  <si>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3rd to 4th Q</t>
  </si>
  <si>
    <t>% Changes for the 4th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</si>
  <si>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</si>
  <si>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</si>
  <si>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</si>
  <si>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</si>
  <si>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</si>
  <si>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2024/25</t>
  </si>
  <si>
    <t>Approved payment schedule</t>
  </si>
  <si>
    <t>Transferred to municipalities for direct grants</t>
  </si>
  <si>
    <t>Actual expenditure National Department by 30 September 2024</t>
  </si>
  <si>
    <t>Actual expenditure by municipalities by 30 September 2024</t>
  </si>
  <si>
    <t>Actual expenditure National Department by 31 December 2024</t>
  </si>
  <si>
    <t>Actual expenditure by municipalities by 31 December 2024</t>
  </si>
  <si>
    <t>Actual expenditure National Department by 31 March 2025</t>
  </si>
  <si>
    <t>Actual expenditure by municipalities by 31 March 2025</t>
  </si>
  <si>
    <t>Actual expenditure National Department by 30 June 2025</t>
  </si>
  <si>
    <t>Actual expenditure by municipalities by 30 June 2025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</si>
  <si>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</si>
  <si>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</si>
  <si>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</si>
  <si>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</si>
  <si>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</si>
  <si>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</si>
  <si>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</si>
  <si>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</si>
  <si>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</si>
  <si>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</si>
  <si>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</si>
  <si>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 xml:space="preserve"> </t>
  </si>
  <si>
    <t>Neighbourhood Development Partnership (Schedule 5B)</t>
  </si>
  <si>
    <t>Neighbourhood Development Partnership (Schedule 6B)</t>
  </si>
  <si>
    <t>Smart Meter Grant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</si>
  <si>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</si>
  <si>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</si>
  <si>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</si>
  <si>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</si>
  <si>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</si>
  <si>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</si>
  <si>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</si>
  <si>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</si>
  <si>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</si>
  <si>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</si>
  <si>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</si>
  <si>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</si>
  <si>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</si>
  <si>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</si>
  <si>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</si>
  <si>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</si>
  <si>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</si>
  <si>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</si>
  <si>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</si>
  <si>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</si>
  <si>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</si>
  <si>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</si>
  <si>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</si>
  <si>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</si>
  <si>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</si>
  <si>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</si>
  <si>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</si>
  <si>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</si>
  <si>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</si>
  <si>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</si>
  <si>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</si>
  <si>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</si>
  <si>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</si>
  <si>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</si>
  <si>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</si>
  <si>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</si>
  <si>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</si>
  <si>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</si>
  <si>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</si>
  <si>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</si>
  <si>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</si>
  <si>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</si>
  <si>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</si>
  <si>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</si>
  <si>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Informal Settlements Upgrading Partnership Grant (Schedule 5B)</t>
  </si>
  <si>
    <t>Sub-Total</t>
  </si>
  <si>
    <t>Municipal Infrastructure Grant</t>
  </si>
  <si>
    <t>Municipal Infrastructure Grant (Schedule 6B)</t>
  </si>
  <si>
    <t>Total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</si>
  <si>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</si>
  <si>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</si>
  <si>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</si>
  <si>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</si>
  <si>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2024</t>
  </si>
  <si>
    <t>Actual expenditure Provincial Department by 31 December 2024</t>
  </si>
  <si>
    <t>Actual expenditure Provincial Department by 31 March 2025</t>
  </si>
  <si>
    <t>Actual expenditure Provincial Department by 30 June 2025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</si>
  <si>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</si>
  <si>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</si>
  <si>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</si>
  <si>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</si>
  <si>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</si>
  <si>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</si>
  <si>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</si>
  <si>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</si>
  <si>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</si>
  <si>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</si>
  <si>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</si>
  <si>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</si>
  <si>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GAUTENG: CITY OF EKURHULENI (EKU)</t>
  </si>
  <si>
    <t>GAUTENG: CITY OF JOHANNESBURG (JHB)</t>
  </si>
  <si>
    <t>GAUTENG: CITY OF TSHWANE (TSH)</t>
  </si>
  <si>
    <t>GAUTENG: EMFULENI (GT421)</t>
  </si>
  <si>
    <t>GAUTENG: MIDVAAL (GT422)</t>
  </si>
  <si>
    <t>GAUTENG: LESEDI (GT423)</t>
  </si>
  <si>
    <t>GAUTENG: SEDIBENG (DC42)</t>
  </si>
  <si>
    <t>GAUTENG: MOGALE CITY (GT481)</t>
  </si>
  <si>
    <t>GAUTENG: MERAFONG CITY (GT484)</t>
  </si>
  <si>
    <t>GAUTENG: RAND WEST CITY (GT485)</t>
  </si>
  <si>
    <t>GAUTENG: WEST RAND (DC48)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</si>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</sst>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_(* #,##0_);_(* \(#,##0\);_(* &quot;&quot;\-\ &quot;&quot;?_);_(@_)"/>
    <numFmt numFmtId="168" formatCode="0.0\%;\(0.0\%\);_(* &quot;-&quot;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5" fontId="2" fillId="0" borderId="3" xfId="0" applyNumberFormat="1" applyFont="1" applyBorder="1" applyAlignment="1">
      <alignment horizontal="center" vertical="top" wrapText="1"/>
    </xf>
    <xf numFmtId="165" fontId="2" fillId="0" borderId="0" xfId="0" applyNumberFormat="1" applyFont="1" applyAlignment="1">
      <alignment horizontal="center" vertical="top" wrapText="1"/>
    </xf>
    <xf numFmtId="166" fontId="3" fillId="0" borderId="4" xfId="0" applyNumberFormat="1" applyFont="1" applyBorder="1"/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 indent="1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Continuous" vertical="justify"/>
    </xf>
    <xf numFmtId="10" fontId="2" fillId="0" borderId="2" xfId="1" applyNumberFormat="1" applyFont="1" applyFill="1" applyBorder="1" applyAlignment="1" applyProtection="1">
      <alignment horizontal="right"/>
    </xf>
    <xf numFmtId="10" fontId="2" fillId="0" borderId="1" xfId="1" applyNumberFormat="1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left" indent="1"/>
      <protection locked="0"/>
    </xf>
    <xf numFmtId="10" fontId="2" fillId="0" borderId="3" xfId="1" applyNumberFormat="1" applyFont="1" applyFill="1" applyBorder="1" applyAlignment="1" applyProtection="1">
      <alignment horizontal="right"/>
    </xf>
    <xf numFmtId="10" fontId="2" fillId="0" borderId="4" xfId="1" applyNumberFormat="1" applyFont="1" applyFill="1" applyBorder="1" applyAlignment="1" applyProtection="1">
      <alignment horizontal="right"/>
    </xf>
    <xf numFmtId="165" fontId="3" fillId="0" borderId="3" xfId="0" applyNumberFormat="1" applyFont="1" applyBorder="1" applyAlignment="1" applyProtection="1">
      <alignment horizontal="right"/>
      <protection locked="0"/>
    </xf>
    <xf numFmtId="165" fontId="3" fillId="0" borderId="0" xfId="0" applyNumberFormat="1" applyFont="1" applyAlignment="1" applyProtection="1">
      <alignment horizontal="right"/>
      <protection locked="0"/>
    </xf>
    <xf numFmtId="0" fontId="2" fillId="0" borderId="1" xfId="0" applyFont="1" applyBorder="1"/>
    <xf numFmtId="165" fontId="2" fillId="0" borderId="3" xfId="0" applyNumberFormat="1" applyFont="1" applyBorder="1"/>
    <xf numFmtId="165" fontId="2" fillId="0" borderId="0" xfId="0" applyNumberFormat="1" applyFont="1"/>
    <xf numFmtId="10" fontId="2" fillId="0" borderId="9" xfId="1" applyNumberFormat="1" applyFont="1" applyFill="1" applyBorder="1" applyAlignment="1" applyProtection="1">
      <alignment horizontal="right"/>
    </xf>
    <xf numFmtId="10" fontId="2" fillId="0" borderId="10" xfId="1" applyNumberFormat="1" applyFont="1" applyFill="1" applyBorder="1" applyAlignment="1" applyProtection="1">
      <alignment horizontal="right"/>
    </xf>
    <xf numFmtId="0" fontId="2" fillId="0" borderId="10" xfId="0" applyFont="1" applyBorder="1"/>
    <xf numFmtId="0" fontId="2" fillId="0" borderId="11" xfId="0" applyFont="1" applyBorder="1"/>
    <xf numFmtId="165" fontId="2" fillId="0" borderId="11" xfId="0" applyNumberFormat="1" applyFont="1" applyBorder="1"/>
    <xf numFmtId="10" fontId="2" fillId="0" borderId="11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2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10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3" xfId="0" applyFont="1" applyBorder="1" applyAlignment="1">
      <alignment wrapText="1"/>
    </xf>
    <xf numFmtId="167" fontId="10" fillId="0" borderId="4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9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shrinkToFit="1"/>
    </xf>
    <xf numFmtId="0" fontId="11" fillId="0" borderId="3" xfId="0" applyFont="1" applyBorder="1" applyAlignment="1">
      <alignment wrapText="1"/>
    </xf>
    <xf numFmtId="168" fontId="11" fillId="0" borderId="18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shrinkToFit="1"/>
    </xf>
    <xf numFmtId="0" fontId="10" fillId="0" borderId="8" xfId="0" applyFont="1" applyBorder="1"/>
    <xf numFmtId="168" fontId="10" fillId="0" borderId="20" xfId="0" applyNumberFormat="1" applyFont="1" applyBorder="1"/>
    <xf numFmtId="168" fontId="10" fillId="0" borderId="21" xfId="0" applyNumberFormat="1" applyFont="1" applyBorder="1"/>
    <xf numFmtId="168" fontId="10" fillId="0" borderId="21" xfId="0" applyNumberFormat="1" applyFont="1" applyBorder="1" applyAlignment="1">
      <alignment shrinkToFit="1"/>
    </xf>
    <xf numFmtId="0" fontId="0" fillId="0" borderId="3" xfId="0" applyBorder="1"/>
    <xf numFmtId="0" fontId="10" fillId="0" borderId="22" xfId="0" applyFont="1" applyBorder="1"/>
    <xf numFmtId="168" fontId="10" fillId="0" borderId="16" xfId="0" applyNumberFormat="1" applyFont="1" applyBorder="1"/>
    <xf numFmtId="168" fontId="10" fillId="0" borderId="17" xfId="0" applyNumberFormat="1" applyFont="1" applyBorder="1"/>
    <xf numFmtId="168" fontId="10" fillId="0" borderId="17" xfId="0" applyNumberFormat="1" applyFont="1" applyBorder="1" applyAlignment="1">
      <alignment shrinkToFit="1"/>
    </xf>
    <xf numFmtId="0" fontId="10" fillId="0" borderId="9" xfId="0" applyFont="1" applyBorder="1"/>
    <xf numFmtId="168" fontId="10" fillId="0" borderId="24" xfId="0" applyNumberFormat="1" applyFont="1" applyBorder="1"/>
    <xf numFmtId="168" fontId="10" fillId="0" borderId="25" xfId="0" applyNumberFormat="1" applyFont="1" applyBorder="1"/>
    <xf numFmtId="167" fontId="0" fillId="0" borderId="3" xfId="0" applyNumberFormat="1" applyBorder="1"/>
    <xf numFmtId="167" fontId="0" fillId="0" borderId="0" xfId="0" applyNumberFormat="1"/>
    <xf numFmtId="168" fontId="10" fillId="0" borderId="25" xfId="0" applyNumberFormat="1" applyFont="1" applyBorder="1" applyAlignment="1">
      <alignment shrinkToFit="1"/>
    </xf>
    <xf numFmtId="0" fontId="2" fillId="3" borderId="26" xfId="0" applyFont="1" applyFill="1" applyBorder="1" applyAlignment="1">
      <alignment horizontal="left" indent="1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2" fillId="3" borderId="29" xfId="0" applyNumberFormat="1" applyFont="1" applyFill="1" applyBorder="1" applyAlignment="1">
      <alignment horizontal="right"/>
    </xf>
    <xf numFmtId="165" fontId="2" fillId="3" borderId="30" xfId="0" applyNumberFormat="1" applyFont="1" applyFill="1" applyBorder="1" applyAlignment="1">
      <alignment horizontal="right"/>
    </xf>
    <xf numFmtId="165" fontId="2" fillId="3" borderId="31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3" fillId="0" borderId="32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33" xfId="0" applyNumberFormat="1" applyFont="1" applyBorder="1" applyAlignment="1">
      <alignment horizontal="center" vertical="center"/>
    </xf>
    <xf numFmtId="165" fontId="2" fillId="0" borderId="34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left" vertical="top" wrapText="1"/>
    </xf>
    <xf numFmtId="165" fontId="2" fillId="0" borderId="35" xfId="0" applyNumberFormat="1" applyFont="1" applyBorder="1" applyAlignment="1">
      <alignment horizontal="center" vertical="top" wrapText="1"/>
    </xf>
    <xf numFmtId="164" fontId="2" fillId="0" borderId="35" xfId="0" applyNumberFormat="1" applyFont="1" applyBorder="1" applyAlignment="1">
      <alignment horizontal="center" vertical="top" wrapText="1"/>
    </xf>
    <xf numFmtId="49" fontId="2" fillId="0" borderId="35" xfId="0" applyNumberFormat="1" applyFont="1" applyBorder="1" applyAlignment="1">
      <alignment horizontal="center" vertical="top" wrapText="1"/>
    </xf>
    <xf numFmtId="49" fontId="2" fillId="0" borderId="36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0" fontId="2" fillId="0" borderId="37" xfId="0" applyFont="1" applyBorder="1" applyAlignment="1">
      <alignment horizontal="left"/>
    </xf>
    <xf numFmtId="165" fontId="2" fillId="0" borderId="23" xfId="0" applyNumberFormat="1" applyFont="1" applyBorder="1" applyAlignment="1">
      <alignment horizontal="right"/>
    </xf>
    <xf numFmtId="168" fontId="2" fillId="0" borderId="22" xfId="1" applyNumberFormat="1" applyFont="1" applyFill="1" applyBorder="1" applyAlignment="1" applyProtection="1">
      <alignment horizontal="right"/>
    </xf>
    <xf numFmtId="168" fontId="2" fillId="0" borderId="23" xfId="1" applyNumberFormat="1" applyFont="1" applyFill="1" applyBorder="1" applyAlignment="1" applyProtection="1">
      <alignment horizontal="right"/>
    </xf>
    <xf numFmtId="0" fontId="2" fillId="0" borderId="35" xfId="0" applyFont="1" applyBorder="1" applyAlignment="1">
      <alignment horizontal="left" indent="1"/>
    </xf>
    <xf numFmtId="168" fontId="11" fillId="0" borderId="4" xfId="0" applyNumberFormat="1" applyFont="1" applyBorder="1" applyAlignment="1">
      <alignment wrapText="1"/>
    </xf>
    <xf numFmtId="168" fontId="11" fillId="0" borderId="4" xfId="0" applyNumberFormat="1" applyFont="1" applyBorder="1" applyAlignment="1">
      <alignment shrinkToFit="1"/>
    </xf>
    <xf numFmtId="167" fontId="11" fillId="0" borderId="3" xfId="0" applyNumberFormat="1" applyFont="1" applyBorder="1" applyAlignment="1">
      <alignment wrapText="1"/>
    </xf>
    <xf numFmtId="167" fontId="11" fillId="0" borderId="0" xfId="0" applyNumberFormat="1" applyFont="1" applyAlignment="1">
      <alignment wrapText="1"/>
    </xf>
    <xf numFmtId="0" fontId="2" fillId="0" borderId="4" xfId="0" applyFont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168" fontId="11" fillId="0" borderId="1" xfId="0" applyNumberFormat="1" applyFont="1" applyBorder="1" applyAlignment="1">
      <alignment wrapText="1"/>
    </xf>
    <xf numFmtId="168" fontId="11" fillId="0" borderId="1" xfId="0" applyNumberFormat="1" applyFont="1" applyBorder="1" applyAlignment="1">
      <alignment shrinkToFit="1"/>
    </xf>
    <xf numFmtId="167" fontId="10" fillId="0" borderId="3" xfId="0" applyNumberFormat="1" applyFont="1" applyBorder="1" applyAlignment="1">
      <alignment wrapText="1"/>
    </xf>
    <xf numFmtId="167" fontId="10" fillId="0" borderId="0" xfId="0" applyNumberFormat="1" applyFont="1" applyAlignment="1">
      <alignment wrapText="1"/>
    </xf>
    <xf numFmtId="169" fontId="11" fillId="0" borderId="4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1" fillId="0" borderId="19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20" xfId="0" applyNumberFormat="1" applyFont="1" applyBorder="1"/>
    <xf numFmtId="169" fontId="10" fillId="0" borderId="21" xfId="0" applyNumberFormat="1" applyFont="1" applyBorder="1"/>
    <xf numFmtId="169" fontId="10" fillId="0" borderId="4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19" xfId="0" applyNumberFormat="1" applyFont="1" applyBorder="1" applyAlignment="1">
      <alignment wrapText="1"/>
    </xf>
    <xf numFmtId="169" fontId="10" fillId="0" borderId="23" xfId="0" applyNumberFormat="1" applyFont="1" applyBorder="1"/>
    <xf numFmtId="169" fontId="10" fillId="0" borderId="16" xfId="0" applyNumberFormat="1" applyFont="1" applyBorder="1"/>
    <xf numFmtId="169" fontId="10" fillId="0" borderId="17" xfId="0" applyNumberFormat="1" applyFont="1" applyBorder="1"/>
    <xf numFmtId="169" fontId="10" fillId="0" borderId="10" xfId="0" applyNumberFormat="1" applyFont="1" applyBorder="1"/>
    <xf numFmtId="169" fontId="10" fillId="0" borderId="24" xfId="0" applyNumberFormat="1" applyFont="1" applyBorder="1"/>
    <xf numFmtId="169" fontId="10" fillId="0" borderId="25" xfId="0" applyNumberFormat="1" applyFont="1" applyBorder="1"/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4" xfId="0" applyNumberFormat="1" applyFont="1" applyBorder="1" applyAlignment="1">
      <alignment horizontal="right"/>
    </xf>
    <xf numFmtId="169" fontId="3" fillId="0" borderId="4" xfId="0" applyNumberFormat="1" applyFont="1" applyBorder="1" applyAlignment="1" applyProtection="1">
      <alignment horizontal="right"/>
      <protection locked="0"/>
    </xf>
    <xf numFmtId="169" fontId="2" fillId="0" borderId="3" xfId="0" applyNumberFormat="1" applyFont="1" applyBorder="1" applyAlignment="1">
      <alignment horizontal="right"/>
    </xf>
    <xf numFmtId="169" fontId="2" fillId="0" borderId="37" xfId="0" applyNumberFormat="1" applyFont="1" applyBorder="1" applyAlignment="1">
      <alignment horizontal="right"/>
    </xf>
    <xf numFmtId="169" fontId="2" fillId="0" borderId="23" xfId="0" applyNumberFormat="1" applyFont="1" applyBorder="1" applyAlignment="1">
      <alignment horizontal="right"/>
    </xf>
    <xf numFmtId="169" fontId="11" fillId="0" borderId="35" xfId="0" applyNumberFormat="1" applyFont="1" applyBorder="1" applyAlignment="1">
      <alignment wrapText="1"/>
    </xf>
    <xf numFmtId="169" fontId="10" fillId="0" borderId="1" xfId="0" applyNumberFormat="1" applyFont="1" applyBorder="1" applyAlignment="1">
      <alignment wrapText="1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3" fillId="0" borderId="4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9" xfId="0" applyNumberFormat="1" applyFont="1" applyBorder="1"/>
    <xf numFmtId="165" fontId="2" fillId="0" borderId="9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6"/>
  <sheetViews>
    <sheetView showGridLines="0" tabSelected="1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>
        <v>235840000</v>
      </c>
      <c r="C9" s="108">
        <v>-10000000</v>
      </c>
      <c r="D9" s="108"/>
      <c r="E9" s="108">
        <f>$B9       +$C9       +$D9</f>
        <v>225840000</v>
      </c>
      <c r="F9" s="109">
        <v>225840000</v>
      </c>
      <c r="G9" s="110">
        <v>225840000</v>
      </c>
      <c r="H9" s="109">
        <v>938000</v>
      </c>
      <c r="I9" s="110">
        <v>156282</v>
      </c>
      <c r="J9" s="109">
        <v>50150000</v>
      </c>
      <c r="K9" s="110">
        <v>17197752</v>
      </c>
      <c r="L9" s="109">
        <v>96715000</v>
      </c>
      <c r="M9" s="110">
        <v>84022882</v>
      </c>
      <c r="N9" s="109">
        <v>46523000</v>
      </c>
      <c r="O9" s="110">
        <v>-25930133</v>
      </c>
      <c r="P9" s="109">
        <f>$H9       +$J9       +$L9       +$N9</f>
        <v>194326000</v>
      </c>
      <c r="Q9" s="110">
        <f>$I9       +$K9       +$M9       +$O9</f>
        <v>75446783</v>
      </c>
      <c r="R9" s="54">
        <f>IF(($L9       =0),0,((($N9       -$L9       )/$L9       )*100))</f>
        <v>-51.896810215581866</v>
      </c>
      <c r="S9" s="55">
        <f>IF(($M9       =0),0,((($O9       -$M9       )/$M9       )*100))</f>
        <v>-130.86079932368898</v>
      </c>
      <c r="T9" s="54">
        <f>IF(($E9       =0),0,(($P9       /$E9       )*100))</f>
        <v>86.045873184555433</v>
      </c>
      <c r="U9" s="56">
        <f>IF(($E9       =0),0,(($Q9       /$E9       )*100))</f>
        <v>33.407183404179953</v>
      </c>
      <c r="V9" s="109">
        <v>287000</v>
      </c>
      <c r="W9" s="110" t="s">
        <v>36</v>
      </c>
    </row>
    <row r="10" spans="1:23" ht="13" customHeight="1" x14ac:dyDescent="0.3">
      <c r="A10" s="53" t="s">
        <v>37</v>
      </c>
      <c r="B10" s="108">
        <v>19200000</v>
      </c>
      <c r="C10" s="108"/>
      <c r="D10" s="108"/>
      <c r="E10" s="108">
        <f t="shared" ref="E10:E17" si="0">$B10      +$C10      +$D10</f>
        <v>19200000</v>
      </c>
      <c r="F10" s="109">
        <v>19200000</v>
      </c>
      <c r="G10" s="110">
        <v>19200000</v>
      </c>
      <c r="H10" s="109">
        <v>3475000</v>
      </c>
      <c r="I10" s="110">
        <v>1697279</v>
      </c>
      <c r="J10" s="109">
        <v>2842000</v>
      </c>
      <c r="K10" s="110">
        <v>3737337</v>
      </c>
      <c r="L10" s="109">
        <v>3505000</v>
      </c>
      <c r="M10" s="110">
        <v>3137742</v>
      </c>
      <c r="N10" s="109"/>
      <c r="O10" s="110">
        <v>2027817</v>
      </c>
      <c r="P10" s="109">
        <f t="shared" ref="P10:P17" si="1">$H10      +$J10      +$L10      +$N10</f>
        <v>9822000</v>
      </c>
      <c r="Q10" s="110">
        <f t="shared" ref="Q10:Q17" si="2">$I10      +$K10      +$M10      +$O10</f>
        <v>10600175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-35.37336721757238</v>
      </c>
      <c r="T10" s="54">
        <f t="shared" ref="T10:T16" si="5">IF(($E10      =0),0,(($P10      /$E10      )*100))</f>
        <v>51.15625</v>
      </c>
      <c r="U10" s="56">
        <f t="shared" ref="U10:U16" si="6">IF(($E10      =0),0,(($Q10      /$E10      )*100))</f>
        <v>55.20924479166667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6000000</v>
      </c>
      <c r="C11" s="108">
        <v>500000</v>
      </c>
      <c r="D11" s="108"/>
      <c r="E11" s="108">
        <f t="shared" si="0"/>
        <v>6500000</v>
      </c>
      <c r="F11" s="109">
        <v>6500000</v>
      </c>
      <c r="G11" s="110">
        <v>6500000</v>
      </c>
      <c r="H11" s="109">
        <v>2022000</v>
      </c>
      <c r="I11" s="110">
        <v>2023583</v>
      </c>
      <c r="J11" s="109">
        <v>978000</v>
      </c>
      <c r="K11" s="110">
        <v>1022931</v>
      </c>
      <c r="L11" s="109">
        <v>1533000</v>
      </c>
      <c r="M11" s="110">
        <v>1534427</v>
      </c>
      <c r="N11" s="109">
        <v>1559000</v>
      </c>
      <c r="O11" s="110">
        <v>1560060</v>
      </c>
      <c r="P11" s="109">
        <f t="shared" si="1"/>
        <v>6092000</v>
      </c>
      <c r="Q11" s="110">
        <f t="shared" si="2"/>
        <v>6141001</v>
      </c>
      <c r="R11" s="54">
        <f t="shared" si="3"/>
        <v>1.6960208741030658</v>
      </c>
      <c r="S11" s="55">
        <f t="shared" si="4"/>
        <v>1.6705258705692745</v>
      </c>
      <c r="T11" s="54">
        <f t="shared" si="5"/>
        <v>93.723076923076917</v>
      </c>
      <c r="U11" s="56">
        <f t="shared" si="6"/>
        <v>94.476938461538467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554563000</v>
      </c>
      <c r="C14" s="108">
        <v>3667000</v>
      </c>
      <c r="D14" s="108"/>
      <c r="E14" s="108">
        <f t="shared" si="0"/>
        <v>558230000</v>
      </c>
      <c r="F14" s="109">
        <v>563230000</v>
      </c>
      <c r="G14" s="110">
        <v>558230000</v>
      </c>
      <c r="H14" s="109">
        <v>136543000</v>
      </c>
      <c r="I14" s="110">
        <v>70650462</v>
      </c>
      <c r="J14" s="109">
        <v>81338000</v>
      </c>
      <c r="K14" s="110">
        <v>78349826</v>
      </c>
      <c r="L14" s="109">
        <v>141908000</v>
      </c>
      <c r="M14" s="110">
        <v>156609900</v>
      </c>
      <c r="N14" s="109">
        <v>182635000</v>
      </c>
      <c r="O14" s="110">
        <v>29420282</v>
      </c>
      <c r="P14" s="109">
        <f t="shared" si="1"/>
        <v>542424000</v>
      </c>
      <c r="Q14" s="110">
        <f t="shared" si="2"/>
        <v>335030470</v>
      </c>
      <c r="R14" s="54">
        <f t="shared" si="3"/>
        <v>28.699580009583674</v>
      </c>
      <c r="S14" s="55">
        <f t="shared" si="4"/>
        <v>-81.214289773507303</v>
      </c>
      <c r="T14" s="54">
        <f t="shared" si="5"/>
        <v>97.168550597424002</v>
      </c>
      <c r="U14" s="56">
        <f t="shared" si="6"/>
        <v>60.016564856779468</v>
      </c>
      <c r="V14" s="109">
        <v>31000</v>
      </c>
      <c r="W14" s="110">
        <v>31000</v>
      </c>
    </row>
    <row r="15" spans="1:23" ht="13" customHeight="1" x14ac:dyDescent="0.3">
      <c r="A15" s="53" t="s">
        <v>42</v>
      </c>
      <c r="B15" s="108">
        <v>35190000</v>
      </c>
      <c r="C15" s="108">
        <v>-14865000</v>
      </c>
      <c r="D15" s="108"/>
      <c r="E15" s="108">
        <f t="shared" si="0"/>
        <v>20325000</v>
      </c>
      <c r="F15" s="109">
        <v>20125000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850793000</v>
      </c>
      <c r="C17" s="111">
        <f>SUM(C9:C16)</f>
        <v>-20698000</v>
      </c>
      <c r="D17" s="111"/>
      <c r="E17" s="111">
        <f t="shared" si="0"/>
        <v>830095000</v>
      </c>
      <c r="F17" s="112">
        <f t="shared" ref="F17:O17" si="7">SUM(F9:F16)</f>
        <v>834895000</v>
      </c>
      <c r="G17" s="113">
        <f t="shared" si="7"/>
        <v>809770000</v>
      </c>
      <c r="H17" s="112">
        <f t="shared" si="7"/>
        <v>142978000</v>
      </c>
      <c r="I17" s="113">
        <f t="shared" si="7"/>
        <v>74527606</v>
      </c>
      <c r="J17" s="112">
        <f t="shared" si="7"/>
        <v>135308000</v>
      </c>
      <c r="K17" s="113">
        <f t="shared" si="7"/>
        <v>100307846</v>
      </c>
      <c r="L17" s="112">
        <f t="shared" si="7"/>
        <v>243661000</v>
      </c>
      <c r="M17" s="113">
        <f t="shared" si="7"/>
        <v>245304951</v>
      </c>
      <c r="N17" s="112">
        <f t="shared" si="7"/>
        <v>230717000</v>
      </c>
      <c r="O17" s="113">
        <f t="shared" si="7"/>
        <v>7078026</v>
      </c>
      <c r="P17" s="112">
        <f t="shared" si="1"/>
        <v>752664000</v>
      </c>
      <c r="Q17" s="113">
        <f t="shared" si="2"/>
        <v>427218429</v>
      </c>
      <c r="R17" s="58">
        <f t="shared" si="3"/>
        <v>-5.3122986444281191</v>
      </c>
      <c r="S17" s="59">
        <f t="shared" si="4"/>
        <v>-97.114601245859077</v>
      </c>
      <c r="T17" s="58">
        <f>IF((SUM($E9:$E14))=0,0,(P17/(SUM($E9:$E14))*100))</f>
        <v>92.947874087703923</v>
      </c>
      <c r="U17" s="60">
        <f>IF((SUM($E9:$E14))=0,0,(Q17/(SUM($E9:$E14))*100))</f>
        <v>52.757996591624782</v>
      </c>
      <c r="V17" s="112">
        <f>SUM(V9:V16)</f>
        <v>318000</v>
      </c>
      <c r="W17" s="113">
        <f>SUM(W9:W16)</f>
        <v>31000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152461000</v>
      </c>
      <c r="C19" s="108">
        <v>-20000000</v>
      </c>
      <c r="D19" s="108"/>
      <c r="E19" s="108">
        <f t="shared" ref="E19:E26" si="8">$B19      +$C19      +$D19</f>
        <v>132461000</v>
      </c>
      <c r="F19" s="109">
        <v>132461000</v>
      </c>
      <c r="G19" s="110">
        <v>132461000</v>
      </c>
      <c r="H19" s="109">
        <v>10253000</v>
      </c>
      <c r="I19" s="110">
        <v>31014456</v>
      </c>
      <c r="J19" s="109">
        <v>30216000</v>
      </c>
      <c r="K19" s="110">
        <v>44079526</v>
      </c>
      <c r="L19" s="109">
        <v>15919000</v>
      </c>
      <c r="M19" s="110">
        <v>-33872671</v>
      </c>
      <c r="N19" s="109">
        <v>53534000</v>
      </c>
      <c r="O19" s="110">
        <v>91239690</v>
      </c>
      <c r="P19" s="109">
        <f t="shared" ref="P19:P26" si="9">$H19      +$J19      +$L19      +$N19</f>
        <v>109922000</v>
      </c>
      <c r="Q19" s="110">
        <f t="shared" ref="Q19:Q26" si="10">$I19      +$K19      +$M19      +$O19</f>
        <v>132461001</v>
      </c>
      <c r="R19" s="54">
        <f t="shared" ref="R19:R26" si="11">IF(($L19      =0),0,((($N19      -$L19      )/$L19      )*100))</f>
        <v>236.28996796281174</v>
      </c>
      <c r="S19" s="55">
        <f t="shared" ref="S19:S26" si="12">IF(($M19      =0),0,((($O19      -$M19      )/$M19      )*100))</f>
        <v>-369.36077760150653</v>
      </c>
      <c r="T19" s="54">
        <f t="shared" ref="T19:T25" si="13">IF(($E19      =0),0,(($P19      /$E19      )*100))</f>
        <v>82.984425604517554</v>
      </c>
      <c r="U19" s="56">
        <f t="shared" ref="U19:U25" si="14">IF(($E19      =0),0,(($Q19      /$E19      )*100))</f>
        <v>100.00000075493919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>
        <v>8943000</v>
      </c>
      <c r="C21" s="108"/>
      <c r="D21" s="108"/>
      <c r="E21" s="108">
        <f t="shared" si="8"/>
        <v>8943000</v>
      </c>
      <c r="F21" s="109">
        <v>8943000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161404000</v>
      </c>
      <c r="C26" s="111">
        <f>SUM(C19:C25)</f>
        <v>-20000000</v>
      </c>
      <c r="D26" s="111"/>
      <c r="E26" s="111">
        <f t="shared" si="8"/>
        <v>141404000</v>
      </c>
      <c r="F26" s="112">
        <f t="shared" ref="F26:O26" si="15">SUM(F19:F25)</f>
        <v>141404000</v>
      </c>
      <c r="G26" s="113">
        <f t="shared" si="15"/>
        <v>132461000</v>
      </c>
      <c r="H26" s="112">
        <f t="shared" si="15"/>
        <v>10253000</v>
      </c>
      <c r="I26" s="113">
        <f t="shared" si="15"/>
        <v>31014456</v>
      </c>
      <c r="J26" s="112">
        <f t="shared" si="15"/>
        <v>30216000</v>
      </c>
      <c r="K26" s="113">
        <f t="shared" si="15"/>
        <v>44079526</v>
      </c>
      <c r="L26" s="112">
        <f t="shared" si="15"/>
        <v>15919000</v>
      </c>
      <c r="M26" s="113">
        <f t="shared" si="15"/>
        <v>-33872671</v>
      </c>
      <c r="N26" s="112">
        <f t="shared" si="15"/>
        <v>53534000</v>
      </c>
      <c r="O26" s="113">
        <f t="shared" si="15"/>
        <v>91239690</v>
      </c>
      <c r="P26" s="112">
        <f t="shared" si="9"/>
        <v>109922000</v>
      </c>
      <c r="Q26" s="113">
        <f t="shared" si="10"/>
        <v>132461001</v>
      </c>
      <c r="R26" s="58">
        <f t="shared" si="11"/>
        <v>236.28996796281174</v>
      </c>
      <c r="S26" s="59">
        <f t="shared" si="12"/>
        <v>-369.36077760150653</v>
      </c>
      <c r="T26" s="58">
        <f>IF(($E26-$E21-$E25)   =0,0,($P26   /($E26-$E21-$E25)   )*100)</f>
        <v>82.984425604517554</v>
      </c>
      <c r="U26" s="60">
        <f>IF(($E26-$E21-$E25)   =0,0,($Q26   /($E26-$E21-$E25)   )*100)</f>
        <v>100.00000075493919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2689328000</v>
      </c>
      <c r="C30" s="108">
        <v>-408000000</v>
      </c>
      <c r="D30" s="108"/>
      <c r="E30" s="108">
        <f>$B30      +$C30      +$D30</f>
        <v>2281328000</v>
      </c>
      <c r="F30" s="109">
        <v>2281328000</v>
      </c>
      <c r="G30" s="110">
        <v>2281328000</v>
      </c>
      <c r="H30" s="109">
        <v>210454000</v>
      </c>
      <c r="I30" s="110">
        <v>92511329</v>
      </c>
      <c r="J30" s="109">
        <v>294003000</v>
      </c>
      <c r="K30" s="110">
        <v>328625696</v>
      </c>
      <c r="L30" s="109">
        <v>363839000</v>
      </c>
      <c r="M30" s="110">
        <v>268648447</v>
      </c>
      <c r="N30" s="109">
        <v>868481000</v>
      </c>
      <c r="O30" s="110">
        <v>-15696974</v>
      </c>
      <c r="P30" s="109">
        <f>$H30      +$J30      +$L30      +$N30</f>
        <v>1736777000</v>
      </c>
      <c r="Q30" s="110">
        <f>$I30      +$K30      +$M30      +$O30</f>
        <v>674088498</v>
      </c>
      <c r="R30" s="54">
        <f>IF(($L30      =0),0,((($N30      -$L30      )/$L30      )*100))</f>
        <v>138.69925983745557</v>
      </c>
      <c r="S30" s="55">
        <f>IF(($M30      =0),0,((($O30      -$M30      )/$M30      )*100))</f>
        <v>-105.842942393782</v>
      </c>
      <c r="T30" s="54">
        <f>IF(($E30      =0),0,(($P30      /$E30      )*100))</f>
        <v>76.130087387696989</v>
      </c>
      <c r="U30" s="56">
        <f>IF(($E30      =0),0,(($Q30      /$E30      )*100))</f>
        <v>29.548074542547148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5644000</v>
      </c>
      <c r="C31" s="108">
        <v>619000</v>
      </c>
      <c r="D31" s="108"/>
      <c r="E31" s="108">
        <f>$B31      +$C31      +$D31</f>
        <v>6263000</v>
      </c>
      <c r="F31" s="109">
        <v>6263000</v>
      </c>
      <c r="G31" s="110">
        <v>6263000</v>
      </c>
      <c r="H31" s="109">
        <v>775000</v>
      </c>
      <c r="I31" s="110">
        <v>681793</v>
      </c>
      <c r="J31" s="109">
        <v>2062000</v>
      </c>
      <c r="K31" s="110">
        <v>965044</v>
      </c>
      <c r="L31" s="109">
        <v>1125000</v>
      </c>
      <c r="M31" s="110">
        <v>653379</v>
      </c>
      <c r="N31" s="109">
        <v>1992000</v>
      </c>
      <c r="O31" s="110">
        <v>2440015</v>
      </c>
      <c r="P31" s="109">
        <f>$H31      +$J31      +$L31      +$N31</f>
        <v>5954000</v>
      </c>
      <c r="Q31" s="110">
        <f>$I31      +$K31      +$M31      +$O31</f>
        <v>4740231</v>
      </c>
      <c r="R31" s="54">
        <f>IF(($L31      =0),0,((($N31      -$L31      )/$L31      )*100))</f>
        <v>77.066666666666677</v>
      </c>
      <c r="S31" s="55">
        <f>IF(($M31      =0),0,((($O31      -$M31      )/$M31      )*100))</f>
        <v>273.44558058951998</v>
      </c>
      <c r="T31" s="54">
        <f>IF(($E31      =0),0,(($P31      /$E31      )*100))</f>
        <v>95.06626217467668</v>
      </c>
      <c r="U31" s="56">
        <f>IF(($E31      =0),0,(($Q31      /$E31      )*100))</f>
        <v>75.686268561392296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2694972000</v>
      </c>
      <c r="C32" s="111">
        <f>SUM(C28:C31)</f>
        <v>-407381000</v>
      </c>
      <c r="D32" s="111"/>
      <c r="E32" s="111">
        <f>$B32      +$C32      +$D32</f>
        <v>2287591000</v>
      </c>
      <c r="F32" s="112">
        <f t="shared" ref="F32:O32" si="16">SUM(F28:F31)</f>
        <v>2287591000</v>
      </c>
      <c r="G32" s="113">
        <f t="shared" si="16"/>
        <v>2287591000</v>
      </c>
      <c r="H32" s="112">
        <f t="shared" si="16"/>
        <v>211229000</v>
      </c>
      <c r="I32" s="113">
        <f t="shared" si="16"/>
        <v>93193122</v>
      </c>
      <c r="J32" s="112">
        <f t="shared" si="16"/>
        <v>296065000</v>
      </c>
      <c r="K32" s="113">
        <f t="shared" si="16"/>
        <v>329590740</v>
      </c>
      <c r="L32" s="112">
        <f t="shared" si="16"/>
        <v>364964000</v>
      </c>
      <c r="M32" s="113">
        <f t="shared" si="16"/>
        <v>269301826</v>
      </c>
      <c r="N32" s="112">
        <f t="shared" si="16"/>
        <v>870473000</v>
      </c>
      <c r="O32" s="113">
        <f t="shared" si="16"/>
        <v>-13256959</v>
      </c>
      <c r="P32" s="112">
        <f>$H32      +$J32      +$L32      +$N32</f>
        <v>1742731000</v>
      </c>
      <c r="Q32" s="113">
        <f>$I32      +$K32      +$M32      +$O32</f>
        <v>678828729</v>
      </c>
      <c r="R32" s="58">
        <f>IF(($L32      =0),0,((($N32      -$L32      )/$L32      )*100))</f>
        <v>138.50927762738243</v>
      </c>
      <c r="S32" s="59">
        <f>IF(($M32      =0),0,((($O32      -$M32      )/$M32      )*100))</f>
        <v>-104.92271411483114</v>
      </c>
      <c r="T32" s="58">
        <f>IF($E32   =0,0,($P32   /$E32   )*100)</f>
        <v>76.181931123177165</v>
      </c>
      <c r="U32" s="60">
        <f>IF($E32   =0,0,($Q32   /$E32   )*100)</f>
        <v>29.67439236297048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47990000</v>
      </c>
      <c r="C34" s="108">
        <v>600000</v>
      </c>
      <c r="D34" s="108"/>
      <c r="E34" s="108">
        <f>$B34      +$C34      +$D34</f>
        <v>48590000</v>
      </c>
      <c r="F34" s="109">
        <v>48590000</v>
      </c>
      <c r="G34" s="110">
        <v>48590000</v>
      </c>
      <c r="H34" s="109">
        <v>7297000</v>
      </c>
      <c r="I34" s="110">
        <v>6359582</v>
      </c>
      <c r="J34" s="109">
        <v>18729000</v>
      </c>
      <c r="K34" s="110">
        <v>7661143</v>
      </c>
      <c r="L34" s="109">
        <v>12716000</v>
      </c>
      <c r="M34" s="110">
        <v>7325661</v>
      </c>
      <c r="N34" s="109">
        <v>5527000</v>
      </c>
      <c r="O34" s="110">
        <v>8449083</v>
      </c>
      <c r="P34" s="109">
        <f>$H34      +$J34      +$L34      +$N34</f>
        <v>44269000</v>
      </c>
      <c r="Q34" s="110">
        <f>$I34      +$K34      +$M34      +$O34</f>
        <v>29795469</v>
      </c>
      <c r="R34" s="54">
        <f>IF(($L34      =0),0,((($N34      -$L34      )/$L34      )*100))</f>
        <v>-56.535073922617173</v>
      </c>
      <c r="S34" s="55">
        <f>IF(($M34      =0),0,((($O34      -$M34      )/$M34      )*100))</f>
        <v>15.335435259698748</v>
      </c>
      <c r="T34" s="54">
        <f>IF(($E34      =0),0,(($P34      /$E34      )*100))</f>
        <v>91.107223708582012</v>
      </c>
      <c r="U34" s="56">
        <f>IF(($E34      =0),0,(($Q34      /$E34      )*100))</f>
        <v>61.320166700967285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47990000</v>
      </c>
      <c r="C35" s="111">
        <f>C34</f>
        <v>600000</v>
      </c>
      <c r="D35" s="111"/>
      <c r="E35" s="111">
        <f>$B35      +$C35      +$D35</f>
        <v>48590000</v>
      </c>
      <c r="F35" s="112">
        <f t="shared" ref="F35:O35" si="17">F34</f>
        <v>48590000</v>
      </c>
      <c r="G35" s="113">
        <f t="shared" si="17"/>
        <v>48590000</v>
      </c>
      <c r="H35" s="112">
        <f t="shared" si="17"/>
        <v>7297000</v>
      </c>
      <c r="I35" s="113">
        <f t="shared" si="17"/>
        <v>6359582</v>
      </c>
      <c r="J35" s="112">
        <f t="shared" si="17"/>
        <v>18729000</v>
      </c>
      <c r="K35" s="113">
        <f t="shared" si="17"/>
        <v>7661143</v>
      </c>
      <c r="L35" s="112">
        <f t="shared" si="17"/>
        <v>12716000</v>
      </c>
      <c r="M35" s="113">
        <f t="shared" si="17"/>
        <v>7325661</v>
      </c>
      <c r="N35" s="112">
        <f t="shared" si="17"/>
        <v>5527000</v>
      </c>
      <c r="O35" s="113">
        <f t="shared" si="17"/>
        <v>8449083</v>
      </c>
      <c r="P35" s="112">
        <f>$H35      +$J35      +$L35      +$N35</f>
        <v>44269000</v>
      </c>
      <c r="Q35" s="113">
        <f>$I35      +$K35      +$M35      +$O35</f>
        <v>29795469</v>
      </c>
      <c r="R35" s="58">
        <f>IF(($L35      =0),0,((($N35      -$L35      )/$L35      )*100))</f>
        <v>-56.535073922617173</v>
      </c>
      <c r="S35" s="59">
        <f>IF(($M35      =0),0,((($O35      -$M35      )/$M35      )*100))</f>
        <v>15.335435259698748</v>
      </c>
      <c r="T35" s="58">
        <f>IF($E35   =0,0,($P35   /$E35   )*100)</f>
        <v>91.107223708582012</v>
      </c>
      <c r="U35" s="60">
        <f>IF($E35   =0,0,($Q35   /$E35   )*100)</f>
        <v>61.320166700967285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121249000</v>
      </c>
      <c r="C37" s="108">
        <v>9095000</v>
      </c>
      <c r="D37" s="108"/>
      <c r="E37" s="108">
        <f t="shared" ref="E37:E42" si="18">$B37      +$C37      +$D37</f>
        <v>130344000</v>
      </c>
      <c r="F37" s="109">
        <v>130344000</v>
      </c>
      <c r="G37" s="110">
        <v>130344000</v>
      </c>
      <c r="H37" s="109">
        <v>32195000</v>
      </c>
      <c r="I37" s="110">
        <v>4769644</v>
      </c>
      <c r="J37" s="109">
        <v>27047000</v>
      </c>
      <c r="K37" s="110">
        <v>32288765</v>
      </c>
      <c r="L37" s="109">
        <v>44755000</v>
      </c>
      <c r="M37" s="110">
        <v>37947303</v>
      </c>
      <c r="N37" s="109">
        <v>22669000</v>
      </c>
      <c r="O37" s="110">
        <v>20578751</v>
      </c>
      <c r="P37" s="109">
        <f t="shared" ref="P37:P42" si="19">$H37      +$J37      +$L37      +$N37</f>
        <v>126666000</v>
      </c>
      <c r="Q37" s="110">
        <f t="shared" ref="Q37:Q42" si="20">$I37      +$K37      +$M37      +$O37</f>
        <v>95584463</v>
      </c>
      <c r="R37" s="54">
        <f t="shared" ref="R37:R42" si="21">IF(($L37      =0),0,((($N37      -$L37      )/$L37      )*100))</f>
        <v>-49.34867612557256</v>
      </c>
      <c r="S37" s="55">
        <f t="shared" ref="S37:S42" si="22">IF(($M37      =0),0,((($O37      -$M37      )/$M37      )*100))</f>
        <v>-45.770188200199627</v>
      </c>
      <c r="T37" s="54">
        <f t="shared" ref="T37:T41" si="23">IF(($E37      =0),0,(($P37      /$E37      )*100))</f>
        <v>97.178236052292405</v>
      </c>
      <c r="U37" s="56">
        <f t="shared" ref="U37:U41" si="24">IF(($E37      =0),0,(($Q37      /$E37      )*100))</f>
        <v>73.332461026207568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79565000</v>
      </c>
      <c r="C38" s="108"/>
      <c r="D38" s="108"/>
      <c r="E38" s="108">
        <f t="shared" si="18"/>
        <v>79565000</v>
      </c>
      <c r="F38" s="109">
        <v>79565000</v>
      </c>
      <c r="G38" s="110">
        <v>0</v>
      </c>
      <c r="H38" s="109"/>
      <c r="I38" s="110"/>
      <c r="J38" s="109"/>
      <c r="K38" s="110"/>
      <c r="L38" s="109"/>
      <c r="M38" s="110"/>
      <c r="N38" s="109">
        <v>-3253000</v>
      </c>
      <c r="O38" s="110"/>
      <c r="P38" s="109">
        <f t="shared" si="19"/>
        <v>-3253000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-4.088481116068623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28500000</v>
      </c>
      <c r="C40" s="108"/>
      <c r="D40" s="108"/>
      <c r="E40" s="108">
        <f t="shared" si="18"/>
        <v>28500000</v>
      </c>
      <c r="F40" s="109">
        <v>28500000</v>
      </c>
      <c r="G40" s="110">
        <v>28500000</v>
      </c>
      <c r="H40" s="109">
        <v>62000</v>
      </c>
      <c r="I40" s="110"/>
      <c r="J40" s="109">
        <v>7132000</v>
      </c>
      <c r="K40" s="110">
        <v>3162781</v>
      </c>
      <c r="L40" s="109">
        <v>7422000</v>
      </c>
      <c r="M40" s="110">
        <v>4072435</v>
      </c>
      <c r="N40" s="109">
        <v>4662000</v>
      </c>
      <c r="O40" s="110">
        <v>9027784</v>
      </c>
      <c r="P40" s="109">
        <f t="shared" si="19"/>
        <v>19278000</v>
      </c>
      <c r="Q40" s="110">
        <f t="shared" si="20"/>
        <v>16263000</v>
      </c>
      <c r="R40" s="54">
        <f t="shared" si="21"/>
        <v>-37.186742118027489</v>
      </c>
      <c r="S40" s="55">
        <f t="shared" si="22"/>
        <v>121.68024781242673</v>
      </c>
      <c r="T40" s="54">
        <f t="shared" si="23"/>
        <v>67.642105263157887</v>
      </c>
      <c r="U40" s="56">
        <f t="shared" si="24"/>
        <v>57.06315789473684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229314000</v>
      </c>
      <c r="C42" s="111">
        <f>SUM(C37:C41)</f>
        <v>9095000</v>
      </c>
      <c r="D42" s="111"/>
      <c r="E42" s="111">
        <f t="shared" si="18"/>
        <v>238409000</v>
      </c>
      <c r="F42" s="112">
        <f t="shared" ref="F42:O42" si="25">SUM(F37:F41)</f>
        <v>238409000</v>
      </c>
      <c r="G42" s="113">
        <f t="shared" si="25"/>
        <v>158844000</v>
      </c>
      <c r="H42" s="112">
        <f t="shared" si="25"/>
        <v>32257000</v>
      </c>
      <c r="I42" s="113">
        <f t="shared" si="25"/>
        <v>4769644</v>
      </c>
      <c r="J42" s="112">
        <f t="shared" si="25"/>
        <v>34179000</v>
      </c>
      <c r="K42" s="113">
        <f t="shared" si="25"/>
        <v>35451546</v>
      </c>
      <c r="L42" s="112">
        <f t="shared" si="25"/>
        <v>52177000</v>
      </c>
      <c r="M42" s="113">
        <f t="shared" si="25"/>
        <v>42019738</v>
      </c>
      <c r="N42" s="112">
        <f t="shared" si="25"/>
        <v>24078000</v>
      </c>
      <c r="O42" s="113">
        <f t="shared" si="25"/>
        <v>29606535</v>
      </c>
      <c r="P42" s="112">
        <f t="shared" si="19"/>
        <v>142691000</v>
      </c>
      <c r="Q42" s="113">
        <f t="shared" si="20"/>
        <v>111847463</v>
      </c>
      <c r="R42" s="58">
        <f t="shared" si="21"/>
        <v>-53.853230350537594</v>
      </c>
      <c r="S42" s="59">
        <f t="shared" si="22"/>
        <v>-29.541362204590616</v>
      </c>
      <c r="T42" s="58">
        <f>IF((+$E37+$E40) =0,0,(P42   /(+$E37+$E40) )*100)</f>
        <v>89.830903276170332</v>
      </c>
      <c r="U42" s="60">
        <f>IF((+$E37+$E40) =0,0,(Q42   /(+$E37+$E40) )*100)</f>
        <v>70.413401198660324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710863000</v>
      </c>
      <c r="C46" s="108"/>
      <c r="D46" s="108"/>
      <c r="E46" s="108">
        <f t="shared" si="26"/>
        <v>710863000</v>
      </c>
      <c r="F46" s="109">
        <v>710863000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185295000</v>
      </c>
      <c r="C53" s="108">
        <v>-2000000</v>
      </c>
      <c r="D53" s="108"/>
      <c r="E53" s="108">
        <f t="shared" si="26"/>
        <v>183295000</v>
      </c>
      <c r="F53" s="109">
        <v>183295000</v>
      </c>
      <c r="G53" s="110">
        <v>183295000</v>
      </c>
      <c r="H53" s="109">
        <v>42562000</v>
      </c>
      <c r="I53" s="110">
        <v>22274030</v>
      </c>
      <c r="J53" s="109">
        <v>51069000</v>
      </c>
      <c r="K53" s="110">
        <v>59662169</v>
      </c>
      <c r="L53" s="109">
        <v>14457000</v>
      </c>
      <c r="M53" s="110">
        <v>30278310</v>
      </c>
      <c r="N53" s="109">
        <v>57438000</v>
      </c>
      <c r="O53" s="110">
        <v>40194737</v>
      </c>
      <c r="P53" s="109">
        <f t="shared" si="27"/>
        <v>165526000</v>
      </c>
      <c r="Q53" s="110">
        <f t="shared" si="28"/>
        <v>152409246</v>
      </c>
      <c r="R53" s="54">
        <f t="shared" si="29"/>
        <v>297.30234488483086</v>
      </c>
      <c r="S53" s="55">
        <f t="shared" si="30"/>
        <v>32.750926323166652</v>
      </c>
      <c r="T53" s="54">
        <f t="shared" si="31"/>
        <v>90.305791210889552</v>
      </c>
      <c r="U53" s="56">
        <f t="shared" si="32"/>
        <v>83.149701846749778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28425000</v>
      </c>
      <c r="C54" s="108"/>
      <c r="D54" s="108"/>
      <c r="E54" s="108">
        <f t="shared" si="26"/>
        <v>28425000</v>
      </c>
      <c r="F54" s="109">
        <v>28425000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924583000</v>
      </c>
      <c r="C55" s="111">
        <f>SUM(C44:C54)</f>
        <v>-2000000</v>
      </c>
      <c r="D55" s="111"/>
      <c r="E55" s="111">
        <f t="shared" si="26"/>
        <v>922583000</v>
      </c>
      <c r="F55" s="112">
        <f t="shared" ref="F55:O55" si="33">SUM(F44:F54)</f>
        <v>922583000</v>
      </c>
      <c r="G55" s="113">
        <f t="shared" si="33"/>
        <v>183295000</v>
      </c>
      <c r="H55" s="112">
        <f t="shared" si="33"/>
        <v>42562000</v>
      </c>
      <c r="I55" s="113">
        <f t="shared" si="33"/>
        <v>22274030</v>
      </c>
      <c r="J55" s="112">
        <f t="shared" si="33"/>
        <v>51069000</v>
      </c>
      <c r="K55" s="113">
        <f t="shared" si="33"/>
        <v>59662169</v>
      </c>
      <c r="L55" s="112">
        <f t="shared" si="33"/>
        <v>14457000</v>
      </c>
      <c r="M55" s="113">
        <f t="shared" si="33"/>
        <v>30278310</v>
      </c>
      <c r="N55" s="112">
        <f t="shared" si="33"/>
        <v>57438000</v>
      </c>
      <c r="O55" s="113">
        <f t="shared" si="33"/>
        <v>40194737</v>
      </c>
      <c r="P55" s="112">
        <f t="shared" si="27"/>
        <v>165526000</v>
      </c>
      <c r="Q55" s="113">
        <f t="shared" si="28"/>
        <v>152409246</v>
      </c>
      <c r="R55" s="58">
        <f t="shared" si="29"/>
        <v>297.30234488483086</v>
      </c>
      <c r="S55" s="59">
        <f t="shared" si="30"/>
        <v>32.750926323166652</v>
      </c>
      <c r="T55" s="58">
        <f>IF((+$E45+$E47+$E49+$E50+$E53) =0,0,(P55   /(+$E45+$E47+$E49+$E50+$E53) )*100)</f>
        <v>90.305791210889552</v>
      </c>
      <c r="U55" s="60">
        <f>IF((+$E45+$E47+$E49+$E50+$E53) =0,0,(Q55   /(+$E45+$E47+$E49+$E50+$E53) )*100)</f>
        <v>83.149701846749778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>
        <v>2168354000</v>
      </c>
      <c r="C67" s="108">
        <v>34378000</v>
      </c>
      <c r="D67" s="108"/>
      <c r="E67" s="108">
        <f t="shared" si="35"/>
        <v>2202732000</v>
      </c>
      <c r="F67" s="109">
        <v>2202732000</v>
      </c>
      <c r="G67" s="110">
        <v>2202732000</v>
      </c>
      <c r="H67" s="109">
        <v>190388000</v>
      </c>
      <c r="I67" s="110">
        <v>173528519</v>
      </c>
      <c r="J67" s="109">
        <v>599462000</v>
      </c>
      <c r="K67" s="110">
        <v>373215072</v>
      </c>
      <c r="L67" s="109">
        <v>501250000</v>
      </c>
      <c r="M67" s="110">
        <v>533178564</v>
      </c>
      <c r="N67" s="109">
        <v>569791000</v>
      </c>
      <c r="O67" s="110">
        <v>606210211</v>
      </c>
      <c r="P67" s="109">
        <f t="shared" si="36"/>
        <v>1860891000</v>
      </c>
      <c r="Q67" s="110">
        <f t="shared" si="37"/>
        <v>1686132366</v>
      </c>
      <c r="R67" s="54">
        <f t="shared" si="38"/>
        <v>13.674014962593517</v>
      </c>
      <c r="S67" s="55">
        <f t="shared" si="39"/>
        <v>13.697408697773527</v>
      </c>
      <c r="T67" s="54">
        <f t="shared" si="40"/>
        <v>84.481044448439476</v>
      </c>
      <c r="U67" s="56">
        <f t="shared" si="41"/>
        <v>76.547322415981611</v>
      </c>
      <c r="V67" s="109">
        <v>4500000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2168354000</v>
      </c>
      <c r="C68" s="111">
        <f>SUM(C63:C67)</f>
        <v>34378000</v>
      </c>
      <c r="D68" s="111"/>
      <c r="E68" s="111">
        <f t="shared" si="35"/>
        <v>2202732000</v>
      </c>
      <c r="F68" s="112">
        <f t="shared" ref="F68:O68" si="42">SUM(F63:F67)</f>
        <v>2202732000</v>
      </c>
      <c r="G68" s="113">
        <f t="shared" si="42"/>
        <v>2202732000</v>
      </c>
      <c r="H68" s="112">
        <f t="shared" si="42"/>
        <v>190388000</v>
      </c>
      <c r="I68" s="113">
        <f t="shared" si="42"/>
        <v>173528519</v>
      </c>
      <c r="J68" s="112">
        <f t="shared" si="42"/>
        <v>599462000</v>
      </c>
      <c r="K68" s="113">
        <f t="shared" si="42"/>
        <v>373215072</v>
      </c>
      <c r="L68" s="112">
        <f t="shared" si="42"/>
        <v>501250000</v>
      </c>
      <c r="M68" s="113">
        <f t="shared" si="42"/>
        <v>533178564</v>
      </c>
      <c r="N68" s="112">
        <f t="shared" si="42"/>
        <v>569791000</v>
      </c>
      <c r="O68" s="113">
        <f t="shared" si="42"/>
        <v>606210211</v>
      </c>
      <c r="P68" s="112">
        <f t="shared" si="36"/>
        <v>1860891000</v>
      </c>
      <c r="Q68" s="113">
        <f t="shared" si="37"/>
        <v>1686132366</v>
      </c>
      <c r="R68" s="58">
        <f t="shared" si="38"/>
        <v>13.674014962593517</v>
      </c>
      <c r="S68" s="59">
        <f t="shared" si="39"/>
        <v>13.697408697773527</v>
      </c>
      <c r="T68" s="58">
        <f>IF((+$E63+$E65+$E66++$E67) =0,0,(P68   /(+$E63+$E65+$E66+$E67) )*100)</f>
        <v>84.481044448439476</v>
      </c>
      <c r="U68" s="60">
        <f>IF((+$E63+$E65+$E67) =0,0,(Q68  /(+$E63+$E65+$E67) )*100)</f>
        <v>76.547322415981611</v>
      </c>
      <c r="V68" s="112">
        <f>SUM(V63:V67)</f>
        <v>4500000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7077410000</v>
      </c>
      <c r="C69" s="120">
        <f>SUM(C9:C16,C19:C25,C28:C31,C34,C37:C41,C44:C54,C57:C60,C63:C67)</f>
        <v>-406006000</v>
      </c>
      <c r="D69" s="120"/>
      <c r="E69" s="120">
        <f t="shared" si="35"/>
        <v>6671404000</v>
      </c>
      <c r="F69" s="121">
        <f t="shared" ref="F69:O69" si="43">SUM(F9:F16,F19:F25,F28:F31,F34,F37:F41,F44:F54,F57:F60,F63:F67)</f>
        <v>6676204000</v>
      </c>
      <c r="G69" s="122">
        <f t="shared" si="43"/>
        <v>5823283000</v>
      </c>
      <c r="H69" s="121">
        <f t="shared" si="43"/>
        <v>636964000</v>
      </c>
      <c r="I69" s="122">
        <f t="shared" si="43"/>
        <v>405666959</v>
      </c>
      <c r="J69" s="121">
        <f t="shared" si="43"/>
        <v>1165028000</v>
      </c>
      <c r="K69" s="122">
        <f t="shared" si="43"/>
        <v>949968042</v>
      </c>
      <c r="L69" s="121">
        <f t="shared" si="43"/>
        <v>1205144000</v>
      </c>
      <c r="M69" s="122">
        <f t="shared" si="43"/>
        <v>1093536379</v>
      </c>
      <c r="N69" s="121">
        <f t="shared" si="43"/>
        <v>1811558000</v>
      </c>
      <c r="O69" s="122">
        <f t="shared" si="43"/>
        <v>769521323</v>
      </c>
      <c r="P69" s="121">
        <f t="shared" si="36"/>
        <v>4818694000</v>
      </c>
      <c r="Q69" s="122">
        <f t="shared" si="37"/>
        <v>3218692703</v>
      </c>
      <c r="R69" s="67">
        <f t="shared" si="38"/>
        <v>50.318800077003246</v>
      </c>
      <c r="S69" s="68">
        <f t="shared" si="39"/>
        <v>-29.630020749405723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82.748751863854125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55.272819524656448</v>
      </c>
      <c r="V69" s="121">
        <f>SUM(V9:V16,V19:V25,V28:V31,V34,V37:V41,V44:V54,V57:V60,V63:V67)</f>
        <v>4818000</v>
      </c>
      <c r="W69" s="122">
        <f>SUM(W9:W16,W19:W25,W28:W31,W34,W37:W41,W44:W54,W57:W60,W63:W67)</f>
        <v>31000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441458000</v>
      </c>
      <c r="C71" s="108">
        <v>-1469000</v>
      </c>
      <c r="D71" s="108"/>
      <c r="E71" s="108">
        <f>$B71      +$C71      +$D71</f>
        <v>439989000</v>
      </c>
      <c r="F71" s="109">
        <v>439989000</v>
      </c>
      <c r="G71" s="110">
        <v>439989000</v>
      </c>
      <c r="H71" s="109">
        <v>48104000</v>
      </c>
      <c r="I71" s="110">
        <v>-31230430</v>
      </c>
      <c r="J71" s="109">
        <v>184183000</v>
      </c>
      <c r="K71" s="110">
        <v>126097946</v>
      </c>
      <c r="L71" s="109">
        <v>172185000</v>
      </c>
      <c r="M71" s="110">
        <v>124154709</v>
      </c>
      <c r="N71" s="109">
        <v>30622000</v>
      </c>
      <c r="O71" s="110">
        <v>105227090</v>
      </c>
      <c r="P71" s="109">
        <f>$H71      +$J71      +$L71      +$N71</f>
        <v>435094000</v>
      </c>
      <c r="Q71" s="110">
        <f>$I71      +$K71      +$M71      +$O71</f>
        <v>324249315</v>
      </c>
      <c r="R71" s="54">
        <f>IF(($L71      =0),0,((($N71      -$L71      )/$L71      )*100))</f>
        <v>-82.215640154485001</v>
      </c>
      <c r="S71" s="55">
        <f>IF(($M71      =0),0,((($O71      -$M71      )/$M71      )*100))</f>
        <v>-15.245188162778426</v>
      </c>
      <c r="T71" s="54">
        <f>IF(($E71      =0),0,(($P71      /$E71      )*100))</f>
        <v>98.887472186804672</v>
      </c>
      <c r="U71" s="56">
        <f>IF(($E71      =0),0,(($Q71      /$E71      )*100))</f>
        <v>73.69486850807634</v>
      </c>
      <c r="V71" s="109">
        <v>323000</v>
      </c>
      <c r="W71" s="110">
        <v>323000</v>
      </c>
    </row>
    <row r="72" spans="1:23" s="70" customFormat="1" ht="13" customHeight="1" x14ac:dyDescent="0.3">
      <c r="A72" s="69" t="s">
        <v>91</v>
      </c>
      <c r="B72" s="108">
        <v>38309000</v>
      </c>
      <c r="C72" s="108"/>
      <c r="D72" s="108"/>
      <c r="E72" s="108">
        <f>$B72      +$C72      +$D72</f>
        <v>38309000</v>
      </c>
      <c r="F72" s="109">
        <v>38309000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479767000</v>
      </c>
      <c r="C73" s="117">
        <f>SUM(C71:C72)</f>
        <v>-1469000</v>
      </c>
      <c r="D73" s="117"/>
      <c r="E73" s="117">
        <f>$B73      +$C73      +$D73</f>
        <v>478298000</v>
      </c>
      <c r="F73" s="118">
        <f t="shared" ref="F73:O73" si="44">SUM(F71:F72)</f>
        <v>478298000</v>
      </c>
      <c r="G73" s="119">
        <f t="shared" si="44"/>
        <v>439989000</v>
      </c>
      <c r="H73" s="118">
        <f t="shared" si="44"/>
        <v>48104000</v>
      </c>
      <c r="I73" s="119">
        <f t="shared" si="44"/>
        <v>-31230430</v>
      </c>
      <c r="J73" s="118">
        <f t="shared" si="44"/>
        <v>184183000</v>
      </c>
      <c r="K73" s="119">
        <f t="shared" si="44"/>
        <v>126097946</v>
      </c>
      <c r="L73" s="118">
        <f t="shared" si="44"/>
        <v>172185000</v>
      </c>
      <c r="M73" s="119">
        <f t="shared" si="44"/>
        <v>124154709</v>
      </c>
      <c r="N73" s="118">
        <f t="shared" si="44"/>
        <v>30622000</v>
      </c>
      <c r="O73" s="119">
        <f t="shared" si="44"/>
        <v>105227090</v>
      </c>
      <c r="P73" s="118">
        <f>$H73      +$J73      +$L73      +$N73</f>
        <v>435094000</v>
      </c>
      <c r="Q73" s="119">
        <f>$I73      +$K73      +$M73      +$O73</f>
        <v>324249315</v>
      </c>
      <c r="R73" s="63">
        <f>IF(($L73      =0),0,((($N73      -$L73      )/$L73      )*100))</f>
        <v>-82.215640154485001</v>
      </c>
      <c r="S73" s="64">
        <f>IF(($M73      =0),0,((($O73      -$M73      )/$M73      )*100))</f>
        <v>-15.245188162778426</v>
      </c>
      <c r="T73" s="63">
        <f>IF(($E71      =0),0,(($P71      /$E71      )*100))</f>
        <v>98.887472186804672</v>
      </c>
      <c r="U73" s="65">
        <f>IF($E71   =0,0,($Q71   /$E71 )*100)</f>
        <v>73.69486850807634</v>
      </c>
      <c r="V73" s="118">
        <f>SUM(V71:V72)</f>
        <v>323000</v>
      </c>
      <c r="W73" s="119">
        <f>SUM(W71:W72)</f>
        <v>323000</v>
      </c>
    </row>
    <row r="74" spans="1:23" ht="13" customHeight="1" x14ac:dyDescent="0.3">
      <c r="A74" s="66" t="s">
        <v>89</v>
      </c>
      <c r="B74" s="120">
        <f>SUM(B71:B72)</f>
        <v>479767000</v>
      </c>
      <c r="C74" s="120">
        <f>SUM(C71:C72)</f>
        <v>-1469000</v>
      </c>
      <c r="D74" s="120"/>
      <c r="E74" s="120">
        <f>$B74      +$C74      +$D74</f>
        <v>478298000</v>
      </c>
      <c r="F74" s="121">
        <f t="shared" ref="F74:O74" si="45">SUM(F71:F72)</f>
        <v>478298000</v>
      </c>
      <c r="G74" s="122">
        <f t="shared" si="45"/>
        <v>439989000</v>
      </c>
      <c r="H74" s="121">
        <f t="shared" si="45"/>
        <v>48104000</v>
      </c>
      <c r="I74" s="122">
        <f t="shared" si="45"/>
        <v>-31230430</v>
      </c>
      <c r="J74" s="121">
        <f t="shared" si="45"/>
        <v>184183000</v>
      </c>
      <c r="K74" s="122">
        <f t="shared" si="45"/>
        <v>126097946</v>
      </c>
      <c r="L74" s="121">
        <f t="shared" si="45"/>
        <v>172185000</v>
      </c>
      <c r="M74" s="122">
        <f t="shared" si="45"/>
        <v>124154709</v>
      </c>
      <c r="N74" s="121">
        <f t="shared" si="45"/>
        <v>30622000</v>
      </c>
      <c r="O74" s="122">
        <f t="shared" si="45"/>
        <v>105227090</v>
      </c>
      <c r="P74" s="121">
        <f>$H74      +$J74      +$L74      +$N74</f>
        <v>435094000</v>
      </c>
      <c r="Q74" s="122">
        <f>$I74      +$K74      +$M74      +$O74</f>
        <v>324249315</v>
      </c>
      <c r="R74" s="67">
        <f>IF(($L74      =0),0,((($N74      -$L74      )/$L74      )*100))</f>
        <v>-82.215640154485001</v>
      </c>
      <c r="S74" s="68">
        <f>IF(($M74      =0),0,((($O74      -$M74      )/$M74      )*100))</f>
        <v>-15.245188162778426</v>
      </c>
      <c r="T74" s="67">
        <f>IF(($E71      =0),0,(($P71      /$E71      )*100))</f>
        <v>98.887472186804672</v>
      </c>
      <c r="U74" s="71">
        <f>IF($E71   =0,0,($Q71   /$E71 )*100)</f>
        <v>73.69486850807634</v>
      </c>
      <c r="V74" s="121">
        <f>SUM(V71:V72)</f>
        <v>323000</v>
      </c>
      <c r="W74" s="122">
        <f>SUM(W71:W72)</f>
        <v>323000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7557177000</v>
      </c>
      <c r="C75" s="120">
        <f>SUM(C9:C16,C19:C25,C28:C31,C34,C37:C41,C44:C54,C57:C60,C63:C67,C71:C72)</f>
        <v>-407475000</v>
      </c>
      <c r="D75" s="120"/>
      <c r="E75" s="120">
        <f>$B75      +$C75      +$D75</f>
        <v>7149702000</v>
      </c>
      <c r="F75" s="121">
        <f t="shared" ref="F75:O75" si="46">SUM(F9:F16,F19:F25,F28:F31,F34,F37:F41,F44:F54,F57:F60,F63:F67,F71:F72)</f>
        <v>7154502000</v>
      </c>
      <c r="G75" s="122">
        <f t="shared" si="46"/>
        <v>6263272000</v>
      </c>
      <c r="H75" s="121">
        <f t="shared" si="46"/>
        <v>685068000</v>
      </c>
      <c r="I75" s="122">
        <f t="shared" si="46"/>
        <v>374436529</v>
      </c>
      <c r="J75" s="121">
        <f t="shared" si="46"/>
        <v>1349211000</v>
      </c>
      <c r="K75" s="122">
        <f t="shared" si="46"/>
        <v>1076065988</v>
      </c>
      <c r="L75" s="121">
        <f t="shared" si="46"/>
        <v>1377329000</v>
      </c>
      <c r="M75" s="122">
        <f t="shared" si="46"/>
        <v>1217691088</v>
      </c>
      <c r="N75" s="121">
        <f t="shared" si="46"/>
        <v>1842180000</v>
      </c>
      <c r="O75" s="122">
        <f t="shared" si="46"/>
        <v>874748413</v>
      </c>
      <c r="P75" s="121">
        <f>$H75      +$J75      +$L75      +$N75</f>
        <v>5253788000</v>
      </c>
      <c r="Q75" s="122">
        <f>$I75      +$K75      +$M75      +$O75</f>
        <v>3542942018</v>
      </c>
      <c r="R75" s="67">
        <f>IF(($L75      =0),0,((($N75      -$L75      )/$L75      )*100))</f>
        <v>33.750178788074599</v>
      </c>
      <c r="S75" s="68">
        <f>IF(($M75      =0),0,((($O75      -$M75      )/$M75      )*100))</f>
        <v>-28.163355910181387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83.882481872094971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56.56695123571194</v>
      </c>
      <c r="V75" s="121">
        <f>SUM(V9:V16,V19:V25,V28:V31,V34,V37:V41,V44:V54,V57:V60,V63:V67,V71:V72)</f>
        <v>5141000</v>
      </c>
      <c r="W75" s="122">
        <f>SUM(W9:W16,W19:W25,W28:W31,W34,W37:W41,W44:W54,W57:W60,W63:W67,W71:W72)</f>
        <v>354000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124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125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126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127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128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129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1731637000</v>
      </c>
      <c r="C87" s="128">
        <f t="shared" si="48"/>
        <v>-2929000</v>
      </c>
      <c r="D87" s="128">
        <f t="shared" si="48"/>
        <v>0</v>
      </c>
      <c r="E87" s="128">
        <f t="shared" si="48"/>
        <v>1728708000</v>
      </c>
      <c r="F87" s="128">
        <f t="shared" si="48"/>
        <v>0</v>
      </c>
      <c r="G87" s="128">
        <f t="shared" si="48"/>
        <v>0</v>
      </c>
      <c r="H87" s="128">
        <f t="shared" si="48"/>
        <v>771828000</v>
      </c>
      <c r="I87" s="128">
        <f t="shared" si="48"/>
        <v>0</v>
      </c>
      <c r="J87" s="128">
        <f t="shared" si="48"/>
        <v>586180000</v>
      </c>
      <c r="K87" s="128">
        <f t="shared" si="48"/>
        <v>0</v>
      </c>
      <c r="L87" s="128">
        <f t="shared" si="48"/>
        <v>164331000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1522339000</v>
      </c>
      <c r="Q87" s="129">
        <f t="shared" si="48"/>
        <v>0</v>
      </c>
      <c r="R87" s="94">
        <f t="shared" si="48"/>
        <v>-500</v>
      </c>
      <c r="S87" s="94">
        <f t="shared" si="48"/>
        <v>0</v>
      </c>
      <c r="T87" s="95">
        <f>IF(SUM($E88:$E96) =0,0,(P87   /SUM($E88:$E96) )*100)</f>
        <v>88.062240702304834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>
        <v>537079000</v>
      </c>
      <c r="C89" s="108"/>
      <c r="D89" s="108"/>
      <c r="E89" s="108">
        <f t="shared" si="49"/>
        <v>537079000</v>
      </c>
      <c r="F89" s="108">
        <v>0</v>
      </c>
      <c r="G89" s="108">
        <v>0</v>
      </c>
      <c r="H89" s="108">
        <v>139373000</v>
      </c>
      <c r="I89" s="108"/>
      <c r="J89" s="108">
        <v>261693000</v>
      </c>
      <c r="K89" s="108"/>
      <c r="L89" s="108">
        <v>130219000</v>
      </c>
      <c r="M89" s="108"/>
      <c r="N89" s="108"/>
      <c r="O89" s="108"/>
      <c r="P89" s="108">
        <f t="shared" si="50"/>
        <v>531285000</v>
      </c>
      <c r="Q89" s="108">
        <f t="shared" si="51"/>
        <v>0</v>
      </c>
      <c r="R89" s="98">
        <f t="shared" si="52"/>
        <v>-100</v>
      </c>
      <c r="S89" s="98">
        <f t="shared" si="53"/>
        <v>0</v>
      </c>
      <c r="T89" s="98">
        <f t="shared" si="54"/>
        <v>98.921201536459265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2000000</v>
      </c>
      <c r="C91" s="108"/>
      <c r="D91" s="108"/>
      <c r="E91" s="108">
        <f t="shared" si="49"/>
        <v>2000000</v>
      </c>
      <c r="F91" s="108">
        <v>0</v>
      </c>
      <c r="G91" s="108">
        <v>0</v>
      </c>
      <c r="H91" s="108">
        <v>819000</v>
      </c>
      <c r="I91" s="108"/>
      <c r="J91" s="108">
        <v>909000</v>
      </c>
      <c r="K91" s="108"/>
      <c r="L91" s="108">
        <v>269000</v>
      </c>
      <c r="M91" s="108"/>
      <c r="N91" s="108"/>
      <c r="O91" s="108"/>
      <c r="P91" s="108">
        <f t="shared" si="50"/>
        <v>1997000</v>
      </c>
      <c r="Q91" s="108">
        <f t="shared" si="51"/>
        <v>0</v>
      </c>
      <c r="R91" s="98">
        <f t="shared" si="52"/>
        <v>-100</v>
      </c>
      <c r="S91" s="98">
        <f t="shared" si="53"/>
        <v>0</v>
      </c>
      <c r="T91" s="98">
        <f t="shared" si="54"/>
        <v>99.850000000000009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>
        <v>330000</v>
      </c>
      <c r="C92" s="108"/>
      <c r="D92" s="108"/>
      <c r="E92" s="108">
        <f t="shared" si="49"/>
        <v>330000</v>
      </c>
      <c r="F92" s="108">
        <v>0</v>
      </c>
      <c r="G92" s="108">
        <v>0</v>
      </c>
      <c r="H92" s="108">
        <v>262000</v>
      </c>
      <c r="I92" s="108"/>
      <c r="J92" s="108">
        <v>16000</v>
      </c>
      <c r="K92" s="108"/>
      <c r="L92" s="108">
        <v>31000</v>
      </c>
      <c r="M92" s="108"/>
      <c r="N92" s="108"/>
      <c r="O92" s="108"/>
      <c r="P92" s="108">
        <f t="shared" si="50"/>
        <v>309000</v>
      </c>
      <c r="Q92" s="108">
        <f t="shared" si="51"/>
        <v>0</v>
      </c>
      <c r="R92" s="98">
        <f t="shared" si="52"/>
        <v>-100</v>
      </c>
      <c r="S92" s="98">
        <f t="shared" si="53"/>
        <v>0</v>
      </c>
      <c r="T92" s="98">
        <f t="shared" si="54"/>
        <v>93.63636363636364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218484000</v>
      </c>
      <c r="C93" s="108">
        <v>-2929000</v>
      </c>
      <c r="D93" s="108"/>
      <c r="E93" s="108">
        <f t="shared" si="49"/>
        <v>215555000</v>
      </c>
      <c r="F93" s="108">
        <v>0</v>
      </c>
      <c r="G93" s="108">
        <v>0</v>
      </c>
      <c r="H93" s="108">
        <v>188161000</v>
      </c>
      <c r="I93" s="108"/>
      <c r="J93" s="108">
        <v>24894000</v>
      </c>
      <c r="K93" s="108"/>
      <c r="L93" s="108">
        <v>2500000</v>
      </c>
      <c r="M93" s="108"/>
      <c r="N93" s="108"/>
      <c r="O93" s="108"/>
      <c r="P93" s="108">
        <f t="shared" si="50"/>
        <v>215555000</v>
      </c>
      <c r="Q93" s="108">
        <f t="shared" si="51"/>
        <v>0</v>
      </c>
      <c r="R93" s="98">
        <f t="shared" si="52"/>
        <v>-100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973539000</v>
      </c>
      <c r="C94" s="108"/>
      <c r="D94" s="108"/>
      <c r="E94" s="108">
        <f t="shared" si="49"/>
        <v>973539000</v>
      </c>
      <c r="F94" s="108">
        <v>0</v>
      </c>
      <c r="G94" s="108">
        <v>0</v>
      </c>
      <c r="H94" s="108">
        <v>443213000</v>
      </c>
      <c r="I94" s="108"/>
      <c r="J94" s="108">
        <v>298668000</v>
      </c>
      <c r="K94" s="108"/>
      <c r="L94" s="108">
        <v>31312000</v>
      </c>
      <c r="M94" s="108"/>
      <c r="N94" s="108"/>
      <c r="O94" s="108"/>
      <c r="P94" s="108">
        <f t="shared" si="50"/>
        <v>773193000</v>
      </c>
      <c r="Q94" s="108">
        <f t="shared" si="51"/>
        <v>0</v>
      </c>
      <c r="R94" s="98">
        <f t="shared" si="52"/>
        <v>-100</v>
      </c>
      <c r="S94" s="98">
        <f t="shared" si="53"/>
        <v>0</v>
      </c>
      <c r="T94" s="98">
        <f t="shared" si="54"/>
        <v>79.420855250791192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>
        <v>205000</v>
      </c>
      <c r="C96" s="131"/>
      <c r="D96" s="131"/>
      <c r="E96" s="131">
        <f t="shared" si="49"/>
        <v>205000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1731637000</v>
      </c>
      <c r="C114" s="137">
        <f t="shared" si="62"/>
        <v>-2929000</v>
      </c>
      <c r="D114" s="137">
        <f t="shared" si="62"/>
        <v>0</v>
      </c>
      <c r="E114" s="137">
        <f t="shared" si="62"/>
        <v>1728708000</v>
      </c>
      <c r="F114" s="137">
        <f t="shared" si="62"/>
        <v>0</v>
      </c>
      <c r="G114" s="137">
        <f t="shared" si="62"/>
        <v>0</v>
      </c>
      <c r="H114" s="137">
        <f t="shared" si="62"/>
        <v>771828000</v>
      </c>
      <c r="I114" s="137">
        <f t="shared" si="62"/>
        <v>0</v>
      </c>
      <c r="J114" s="137">
        <f t="shared" si="62"/>
        <v>586180000</v>
      </c>
      <c r="K114" s="137">
        <f t="shared" si="62"/>
        <v>0</v>
      </c>
      <c r="L114" s="137">
        <f t="shared" si="62"/>
        <v>164331000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1522339000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0.88062240702304839</v>
      </c>
      <c r="U114" s="30">
        <f t="shared" si="59"/>
        <v>0</v>
      </c>
      <c r="V114" s="27"/>
      <c r="W114" s="28"/>
    </row>
    <row r="115" spans="1:23" hidden="1" x14ac:dyDescent="0.25">
      <c r="A115" s="31" t="s">
        <v>131</v>
      </c>
      <c r="B115" s="139">
        <f>B87</f>
        <v>1731637000</v>
      </c>
      <c r="C115" s="139">
        <f t="shared" ref="C115:Q115" si="63">C87</f>
        <v>-2929000</v>
      </c>
      <c r="D115" s="139">
        <f t="shared" si="63"/>
        <v>0</v>
      </c>
      <c r="E115" s="139">
        <f t="shared" si="63"/>
        <v>1728708000</v>
      </c>
      <c r="F115" s="139">
        <f t="shared" si="63"/>
        <v>0</v>
      </c>
      <c r="G115" s="139">
        <f t="shared" si="63"/>
        <v>0</v>
      </c>
      <c r="H115" s="139">
        <f t="shared" si="63"/>
        <v>771828000</v>
      </c>
      <c r="I115" s="139">
        <f t="shared" si="63"/>
        <v>0</v>
      </c>
      <c r="J115" s="139">
        <f t="shared" si="63"/>
        <v>586180000</v>
      </c>
      <c r="K115" s="139">
        <f t="shared" si="63"/>
        <v>0</v>
      </c>
      <c r="L115" s="139">
        <f t="shared" si="63"/>
        <v>164331000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1522339000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0.88062240702304839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132</v>
      </c>
    </row>
    <row r="118" spans="1:23" x14ac:dyDescent="0.25">
      <c r="A118" s="35" t="s">
        <v>133</v>
      </c>
    </row>
    <row r="119" spans="1:23" ht="13" x14ac:dyDescent="0.3">
      <c r="A119" s="35" t="s">
        <v>134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135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136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137</v>
      </c>
    </row>
    <row r="124" spans="1:23" ht="13" x14ac:dyDescent="0.3">
      <c r="A124" s="36" t="s">
        <v>40</v>
      </c>
      <c r="G124" s="36" t="s">
        <v>40</v>
      </c>
      <c r="W124" s="36"/>
    </row>
    <row r="125" spans="1:23" ht="13" x14ac:dyDescent="0.3">
      <c r="A125" s="36"/>
      <c r="G125" s="36"/>
      <c r="W125" s="36"/>
    </row>
    <row r="126" spans="1:23" ht="13" x14ac:dyDescent="0.3">
      <c r="A126" s="36" t="s">
        <v>40</v>
      </c>
      <c r="G126" s="36" t="s">
        <v>40</v>
      </c>
      <c r="W126" s="36"/>
    </row>
  </sheetData>
  <sheetProtection algorithmName="SHA-512" hashValue="aJp9YqneZhP1y0qYCB6VPEE7h/mrVDUBjPqIMuABwW/r3G6jWkfyIZT4s0NfisSqBWK8rIl2XOkpCuNI0wmDbQ==" saltValue="2gDJlHTZF/IomHRBAVHuA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2800000</v>
      </c>
      <c r="C10" s="108"/>
      <c r="D10" s="108"/>
      <c r="E10" s="108">
        <f t="shared" ref="E10:E17" si="0">$B10      +$C10      +$D10</f>
        <v>2800000</v>
      </c>
      <c r="F10" s="109">
        <v>2800000</v>
      </c>
      <c r="G10" s="110">
        <v>2800000</v>
      </c>
      <c r="H10" s="109">
        <v>200000</v>
      </c>
      <c r="I10" s="110"/>
      <c r="J10" s="109">
        <v>192000</v>
      </c>
      <c r="K10" s="110"/>
      <c r="L10" s="109">
        <v>1360000</v>
      </c>
      <c r="M10" s="110"/>
      <c r="N10" s="109"/>
      <c r="O10" s="110"/>
      <c r="P10" s="109">
        <f t="shared" ref="P10:P17" si="1">$H10      +$J10      +$L10      +$N10</f>
        <v>1752000</v>
      </c>
      <c r="Q10" s="110">
        <f t="shared" ref="Q10:Q17" si="2">$I10      +$K10      +$M10      +$O10</f>
        <v>0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0</v>
      </c>
      <c r="T10" s="54">
        <f t="shared" ref="T10:T16" si="5">IF(($E10      =0),0,(($P10      /$E10      )*100))</f>
        <v>62.571428571428569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2800000</v>
      </c>
      <c r="C17" s="111">
        <f>SUM(C9:C16)</f>
        <v>0</v>
      </c>
      <c r="D17" s="111"/>
      <c r="E17" s="111">
        <f t="shared" si="0"/>
        <v>2800000</v>
      </c>
      <c r="F17" s="112">
        <f t="shared" ref="F17:O17" si="7">SUM(F9:F16)</f>
        <v>2800000</v>
      </c>
      <c r="G17" s="113">
        <f t="shared" si="7"/>
        <v>2800000</v>
      </c>
      <c r="H17" s="112">
        <f t="shared" si="7"/>
        <v>200000</v>
      </c>
      <c r="I17" s="113">
        <f t="shared" si="7"/>
        <v>0</v>
      </c>
      <c r="J17" s="112">
        <f t="shared" si="7"/>
        <v>192000</v>
      </c>
      <c r="K17" s="113">
        <f t="shared" si="7"/>
        <v>0</v>
      </c>
      <c r="L17" s="112">
        <f t="shared" si="7"/>
        <v>1360000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1752000</v>
      </c>
      <c r="Q17" s="113">
        <f t="shared" si="2"/>
        <v>0</v>
      </c>
      <c r="R17" s="58">
        <f t="shared" si="3"/>
        <v>-100</v>
      </c>
      <c r="S17" s="59">
        <f t="shared" si="4"/>
        <v>0</v>
      </c>
      <c r="T17" s="58">
        <f>IF((SUM($E9:$E14))=0,0,(P17/(SUM($E9:$E14))*100))</f>
        <v>62.571428571428569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1232000</v>
      </c>
      <c r="C34" s="108"/>
      <c r="D34" s="108"/>
      <c r="E34" s="108">
        <f>$B34      +$C34      +$D34</f>
        <v>1232000</v>
      </c>
      <c r="F34" s="109">
        <v>1232000</v>
      </c>
      <c r="G34" s="110">
        <v>1232000</v>
      </c>
      <c r="H34" s="109">
        <v>258000</v>
      </c>
      <c r="I34" s="110"/>
      <c r="J34" s="109">
        <v>513000</v>
      </c>
      <c r="K34" s="110"/>
      <c r="L34" s="109">
        <v>303000</v>
      </c>
      <c r="M34" s="110"/>
      <c r="N34" s="109"/>
      <c r="O34" s="110"/>
      <c r="P34" s="109">
        <f>$H34      +$J34      +$L34      +$N34</f>
        <v>1074000</v>
      </c>
      <c r="Q34" s="110">
        <f>$I34      +$K34      +$M34      +$O34</f>
        <v>0</v>
      </c>
      <c r="R34" s="54">
        <f>IF(($L34      =0),0,((($N34      -$L34      )/$L34      )*100))</f>
        <v>-100</v>
      </c>
      <c r="S34" s="55">
        <f>IF(($M34      =0),0,((($O34      -$M34      )/$M34      )*100))</f>
        <v>0</v>
      </c>
      <c r="T34" s="54">
        <f>IF(($E34      =0),0,(($P34      /$E34      )*100))</f>
        <v>87.175324675324674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1232000</v>
      </c>
      <c r="C35" s="111">
        <f>C34</f>
        <v>0</v>
      </c>
      <c r="D35" s="111"/>
      <c r="E35" s="111">
        <f>$B35      +$C35      +$D35</f>
        <v>1232000</v>
      </c>
      <c r="F35" s="112">
        <f t="shared" ref="F35:O35" si="17">F34</f>
        <v>1232000</v>
      </c>
      <c r="G35" s="113">
        <f t="shared" si="17"/>
        <v>1232000</v>
      </c>
      <c r="H35" s="112">
        <f t="shared" si="17"/>
        <v>258000</v>
      </c>
      <c r="I35" s="113">
        <f t="shared" si="17"/>
        <v>0</v>
      </c>
      <c r="J35" s="112">
        <f t="shared" si="17"/>
        <v>513000</v>
      </c>
      <c r="K35" s="113">
        <f t="shared" si="17"/>
        <v>0</v>
      </c>
      <c r="L35" s="112">
        <f t="shared" si="17"/>
        <v>303000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1074000</v>
      </c>
      <c r="Q35" s="113">
        <f>$I35      +$K35      +$M35      +$O35</f>
        <v>0</v>
      </c>
      <c r="R35" s="58">
        <f>IF(($L35      =0),0,((($N35      -$L35      )/$L35      )*100))</f>
        <v>-100</v>
      </c>
      <c r="S35" s="59">
        <f>IF(($M35      =0),0,((($O35      -$M35      )/$M35      )*100))</f>
        <v>0</v>
      </c>
      <c r="T35" s="58">
        <f>IF($E35   =0,0,($P35   /$E35   )*100)</f>
        <v>87.175324675324674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17768000</v>
      </c>
      <c r="C37" s="108"/>
      <c r="D37" s="108"/>
      <c r="E37" s="108">
        <f t="shared" ref="E37:E42" si="18">$B37      +$C37      +$D37</f>
        <v>17768000</v>
      </c>
      <c r="F37" s="109">
        <v>17768000</v>
      </c>
      <c r="G37" s="110">
        <v>17768000</v>
      </c>
      <c r="H37" s="109"/>
      <c r="I37" s="110">
        <v>-25000000</v>
      </c>
      <c r="J37" s="109">
        <v>4967000</v>
      </c>
      <c r="K37" s="110"/>
      <c r="L37" s="109"/>
      <c r="M37" s="110">
        <v>11267464</v>
      </c>
      <c r="N37" s="109">
        <v>9959000</v>
      </c>
      <c r="O37" s="110"/>
      <c r="P37" s="109">
        <f t="shared" ref="P37:P42" si="19">$H37      +$J37      +$L37      +$N37</f>
        <v>14926000</v>
      </c>
      <c r="Q37" s="110">
        <f t="shared" ref="Q37:Q42" si="20">$I37      +$K37      +$M37      +$O37</f>
        <v>-13732536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-100</v>
      </c>
      <c r="T37" s="54">
        <f t="shared" ref="T37:T41" si="23">IF(($E37      =0),0,(($P37      /$E37      )*100))</f>
        <v>84.004952723998201</v>
      </c>
      <c r="U37" s="56">
        <f t="shared" ref="U37:U41" si="24">IF(($E37      =0),0,(($Q37      /$E37      )*100))</f>
        <v>-77.288023412877081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434000</v>
      </c>
      <c r="C38" s="108">
        <v>362000</v>
      </c>
      <c r="D38" s="108"/>
      <c r="E38" s="108">
        <f t="shared" si="18"/>
        <v>796000</v>
      </c>
      <c r="F38" s="109">
        <v>434000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18202000</v>
      </c>
      <c r="C42" s="111">
        <f>SUM(C37:C41)</f>
        <v>362000</v>
      </c>
      <c r="D42" s="111"/>
      <c r="E42" s="111">
        <f t="shared" si="18"/>
        <v>18564000</v>
      </c>
      <c r="F42" s="112">
        <f t="shared" ref="F42:O42" si="25">SUM(F37:F41)</f>
        <v>18202000</v>
      </c>
      <c r="G42" s="113">
        <f t="shared" si="25"/>
        <v>17768000</v>
      </c>
      <c r="H42" s="112">
        <f t="shared" si="25"/>
        <v>0</v>
      </c>
      <c r="I42" s="113">
        <f t="shared" si="25"/>
        <v>-25000000</v>
      </c>
      <c r="J42" s="112">
        <f t="shared" si="25"/>
        <v>4967000</v>
      </c>
      <c r="K42" s="113">
        <f t="shared" si="25"/>
        <v>0</v>
      </c>
      <c r="L42" s="112">
        <f t="shared" si="25"/>
        <v>0</v>
      </c>
      <c r="M42" s="113">
        <f t="shared" si="25"/>
        <v>11267464</v>
      </c>
      <c r="N42" s="112">
        <f t="shared" si="25"/>
        <v>9959000</v>
      </c>
      <c r="O42" s="113">
        <f t="shared" si="25"/>
        <v>0</v>
      </c>
      <c r="P42" s="112">
        <f t="shared" si="19"/>
        <v>14926000</v>
      </c>
      <c r="Q42" s="113">
        <f t="shared" si="20"/>
        <v>-13732536</v>
      </c>
      <c r="R42" s="58">
        <f t="shared" si="21"/>
        <v>0</v>
      </c>
      <c r="S42" s="59">
        <f t="shared" si="22"/>
        <v>-100</v>
      </c>
      <c r="T42" s="58">
        <f>IF((+$E37+$E40) =0,0,(P42   /(+$E37+$E40) )*100)</f>
        <v>84.004952723998201</v>
      </c>
      <c r="U42" s="60">
        <f>IF((+$E37+$E40) =0,0,(Q42   /(+$E37+$E40) )*100)</f>
        <v>-77.288023412877081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33342000</v>
      </c>
      <c r="C53" s="108"/>
      <c r="D53" s="108"/>
      <c r="E53" s="108">
        <f t="shared" si="26"/>
        <v>33342000</v>
      </c>
      <c r="F53" s="109">
        <v>33342000</v>
      </c>
      <c r="G53" s="110">
        <v>33342000</v>
      </c>
      <c r="H53" s="109">
        <v>1715000</v>
      </c>
      <c r="I53" s="110">
        <v>-8454038</v>
      </c>
      <c r="J53" s="109">
        <v>10959000</v>
      </c>
      <c r="K53" s="110"/>
      <c r="L53" s="109">
        <v>515000</v>
      </c>
      <c r="M53" s="110">
        <v>20609644</v>
      </c>
      <c r="N53" s="109">
        <v>16707000</v>
      </c>
      <c r="O53" s="110"/>
      <c r="P53" s="109">
        <f t="shared" si="27"/>
        <v>29896000</v>
      </c>
      <c r="Q53" s="110">
        <f t="shared" si="28"/>
        <v>12155606</v>
      </c>
      <c r="R53" s="54">
        <f t="shared" si="29"/>
        <v>3144.0776699029125</v>
      </c>
      <c r="S53" s="55">
        <f t="shared" si="30"/>
        <v>-100</v>
      </c>
      <c r="T53" s="54">
        <f t="shared" si="31"/>
        <v>89.664687181332852</v>
      </c>
      <c r="U53" s="56">
        <f t="shared" si="32"/>
        <v>36.457339091836118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33342000</v>
      </c>
      <c r="C55" s="111">
        <f>SUM(C44:C54)</f>
        <v>0</v>
      </c>
      <c r="D55" s="111"/>
      <c r="E55" s="111">
        <f t="shared" si="26"/>
        <v>33342000</v>
      </c>
      <c r="F55" s="112">
        <f t="shared" ref="F55:O55" si="33">SUM(F44:F54)</f>
        <v>33342000</v>
      </c>
      <c r="G55" s="113">
        <f t="shared" si="33"/>
        <v>33342000</v>
      </c>
      <c r="H55" s="112">
        <f t="shared" si="33"/>
        <v>1715000</v>
      </c>
      <c r="I55" s="113">
        <f t="shared" si="33"/>
        <v>-8454038</v>
      </c>
      <c r="J55" s="112">
        <f t="shared" si="33"/>
        <v>10959000</v>
      </c>
      <c r="K55" s="113">
        <f t="shared" si="33"/>
        <v>0</v>
      </c>
      <c r="L55" s="112">
        <f t="shared" si="33"/>
        <v>515000</v>
      </c>
      <c r="M55" s="113">
        <f t="shared" si="33"/>
        <v>20609644</v>
      </c>
      <c r="N55" s="112">
        <f t="shared" si="33"/>
        <v>16707000</v>
      </c>
      <c r="O55" s="113">
        <f t="shared" si="33"/>
        <v>0</v>
      </c>
      <c r="P55" s="112">
        <f t="shared" si="27"/>
        <v>29896000</v>
      </c>
      <c r="Q55" s="113">
        <f t="shared" si="28"/>
        <v>12155606</v>
      </c>
      <c r="R55" s="58">
        <f t="shared" si="29"/>
        <v>3144.0776699029125</v>
      </c>
      <c r="S55" s="59">
        <f t="shared" si="30"/>
        <v>-100</v>
      </c>
      <c r="T55" s="58">
        <f>IF((+$E45+$E47+$E49+$E50+$E53) =0,0,(P55   /(+$E45+$E47+$E49+$E50+$E53) )*100)</f>
        <v>89.664687181332852</v>
      </c>
      <c r="U55" s="60">
        <f>IF((+$E45+$E47+$E49+$E50+$E53) =0,0,(Q55   /(+$E45+$E47+$E49+$E50+$E53) )*100)</f>
        <v>36.457339091836118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55576000</v>
      </c>
      <c r="C69" s="120">
        <f>SUM(C9:C16,C19:C25,C28:C31,C34,C37:C41,C44:C54,C57:C60,C63:C67)</f>
        <v>362000</v>
      </c>
      <c r="D69" s="120"/>
      <c r="E69" s="120">
        <f t="shared" si="35"/>
        <v>55938000</v>
      </c>
      <c r="F69" s="121">
        <f t="shared" ref="F69:O69" si="43">SUM(F9:F16,F19:F25,F28:F31,F34,F37:F41,F44:F54,F57:F60,F63:F67)</f>
        <v>55576000</v>
      </c>
      <c r="G69" s="122">
        <f t="shared" si="43"/>
        <v>55142000</v>
      </c>
      <c r="H69" s="121">
        <f t="shared" si="43"/>
        <v>2173000</v>
      </c>
      <c r="I69" s="122">
        <f t="shared" si="43"/>
        <v>-33454038</v>
      </c>
      <c r="J69" s="121">
        <f t="shared" si="43"/>
        <v>16631000</v>
      </c>
      <c r="K69" s="122">
        <f t="shared" si="43"/>
        <v>0</v>
      </c>
      <c r="L69" s="121">
        <f t="shared" si="43"/>
        <v>2178000</v>
      </c>
      <c r="M69" s="122">
        <f t="shared" si="43"/>
        <v>31877108</v>
      </c>
      <c r="N69" s="121">
        <f t="shared" si="43"/>
        <v>26666000</v>
      </c>
      <c r="O69" s="122">
        <f t="shared" si="43"/>
        <v>0</v>
      </c>
      <c r="P69" s="121">
        <f t="shared" si="36"/>
        <v>47648000</v>
      </c>
      <c r="Q69" s="122">
        <f t="shared" si="37"/>
        <v>-1576930</v>
      </c>
      <c r="R69" s="67">
        <f t="shared" si="38"/>
        <v>1124.3342516069788</v>
      </c>
      <c r="S69" s="68">
        <f t="shared" si="39"/>
        <v>-100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86.409633310362338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-2.8597620688404484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77320000</v>
      </c>
      <c r="C71" s="108">
        <v>-379000</v>
      </c>
      <c r="D71" s="108"/>
      <c r="E71" s="108">
        <f>$B71      +$C71      +$D71</f>
        <v>76941000</v>
      </c>
      <c r="F71" s="109">
        <v>76941000</v>
      </c>
      <c r="G71" s="110">
        <v>76941000</v>
      </c>
      <c r="H71" s="109">
        <v>7087000</v>
      </c>
      <c r="I71" s="110">
        <v>-73795000</v>
      </c>
      <c r="J71" s="109">
        <v>9287000</v>
      </c>
      <c r="K71" s="110"/>
      <c r="L71" s="109">
        <v>60567000</v>
      </c>
      <c r="M71" s="110">
        <v>39405114</v>
      </c>
      <c r="N71" s="109"/>
      <c r="O71" s="110"/>
      <c r="P71" s="109">
        <f>$H71      +$J71      +$L71      +$N71</f>
        <v>76941000</v>
      </c>
      <c r="Q71" s="110">
        <f>$I71      +$K71      +$M71      +$O71</f>
        <v>-34389886</v>
      </c>
      <c r="R71" s="54">
        <f>IF(($L71      =0),0,((($N71      -$L71      )/$L71      )*100))</f>
        <v>-100</v>
      </c>
      <c r="S71" s="55">
        <f>IF(($M71      =0),0,((($O71      -$M71      )/$M71      )*100))</f>
        <v>-100</v>
      </c>
      <c r="T71" s="54">
        <f>IF(($E71      =0),0,(($P71      /$E71      )*100))</f>
        <v>100</v>
      </c>
      <c r="U71" s="56">
        <f>IF(($E71      =0),0,(($Q71      /$E71      )*100))</f>
        <v>-44.696437530055498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77320000</v>
      </c>
      <c r="C73" s="117">
        <f>SUM(C71:C72)</f>
        <v>-379000</v>
      </c>
      <c r="D73" s="117"/>
      <c r="E73" s="117">
        <f>$B73      +$C73      +$D73</f>
        <v>76941000</v>
      </c>
      <c r="F73" s="118">
        <f t="shared" ref="F73:O73" si="44">SUM(F71:F72)</f>
        <v>76941000</v>
      </c>
      <c r="G73" s="119">
        <f t="shared" si="44"/>
        <v>76941000</v>
      </c>
      <c r="H73" s="118">
        <f t="shared" si="44"/>
        <v>7087000</v>
      </c>
      <c r="I73" s="119">
        <f t="shared" si="44"/>
        <v>-73795000</v>
      </c>
      <c r="J73" s="118">
        <f t="shared" si="44"/>
        <v>9287000</v>
      </c>
      <c r="K73" s="119">
        <f t="shared" si="44"/>
        <v>0</v>
      </c>
      <c r="L73" s="118">
        <f t="shared" si="44"/>
        <v>60567000</v>
      </c>
      <c r="M73" s="119">
        <f t="shared" si="44"/>
        <v>39405114</v>
      </c>
      <c r="N73" s="118">
        <f t="shared" si="44"/>
        <v>0</v>
      </c>
      <c r="O73" s="119">
        <f t="shared" si="44"/>
        <v>0</v>
      </c>
      <c r="P73" s="118">
        <f>$H73      +$J73      +$L73      +$N73</f>
        <v>76941000</v>
      </c>
      <c r="Q73" s="119">
        <f>$I73      +$K73      +$M73      +$O73</f>
        <v>-34389886</v>
      </c>
      <c r="R73" s="63">
        <f>IF(($L73      =0),0,((($N73      -$L73      )/$L73      )*100))</f>
        <v>-100</v>
      </c>
      <c r="S73" s="64">
        <f>IF(($M73      =0),0,((($O73      -$M73      )/$M73      )*100))</f>
        <v>-100</v>
      </c>
      <c r="T73" s="63">
        <f>IF(($E71      =0),0,(($P71      /$E71      )*100))</f>
        <v>100</v>
      </c>
      <c r="U73" s="65">
        <f>IF($E71   =0,0,($Q71   /$E71 )*100)</f>
        <v>-44.696437530055498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77320000</v>
      </c>
      <c r="C74" s="120">
        <f>SUM(C71:C72)</f>
        <v>-379000</v>
      </c>
      <c r="D74" s="120"/>
      <c r="E74" s="120">
        <f>$B74      +$C74      +$D74</f>
        <v>76941000</v>
      </c>
      <c r="F74" s="121">
        <f t="shared" ref="F74:O74" si="45">SUM(F71:F72)</f>
        <v>76941000</v>
      </c>
      <c r="G74" s="122">
        <f t="shared" si="45"/>
        <v>76941000</v>
      </c>
      <c r="H74" s="121">
        <f t="shared" si="45"/>
        <v>7087000</v>
      </c>
      <c r="I74" s="122">
        <f t="shared" si="45"/>
        <v>-73795000</v>
      </c>
      <c r="J74" s="121">
        <f t="shared" si="45"/>
        <v>9287000</v>
      </c>
      <c r="K74" s="122">
        <f t="shared" si="45"/>
        <v>0</v>
      </c>
      <c r="L74" s="121">
        <f t="shared" si="45"/>
        <v>60567000</v>
      </c>
      <c r="M74" s="122">
        <f t="shared" si="45"/>
        <v>39405114</v>
      </c>
      <c r="N74" s="121">
        <f t="shared" si="45"/>
        <v>0</v>
      </c>
      <c r="O74" s="122">
        <f t="shared" si="45"/>
        <v>0</v>
      </c>
      <c r="P74" s="121">
        <f>$H74      +$J74      +$L74      +$N74</f>
        <v>76941000</v>
      </c>
      <c r="Q74" s="122">
        <f>$I74      +$K74      +$M74      +$O74</f>
        <v>-34389886</v>
      </c>
      <c r="R74" s="67">
        <f>IF(($L74      =0),0,((($N74      -$L74      )/$L74      )*100))</f>
        <v>-100</v>
      </c>
      <c r="S74" s="68">
        <f>IF(($M74      =0),0,((($O74      -$M74      )/$M74      )*100))</f>
        <v>-100</v>
      </c>
      <c r="T74" s="67">
        <f>IF(($E71      =0),0,(($P71      /$E71      )*100))</f>
        <v>100</v>
      </c>
      <c r="U74" s="71">
        <f>IF($E71   =0,0,($Q71   /$E71 )*100)</f>
        <v>-44.696437530055498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132896000</v>
      </c>
      <c r="C75" s="120">
        <f>SUM(C9:C16,C19:C25,C28:C31,C34,C37:C41,C44:C54,C57:C60,C63:C67,C71:C72)</f>
        <v>-17000</v>
      </c>
      <c r="D75" s="120"/>
      <c r="E75" s="120">
        <f>$B75      +$C75      +$D75</f>
        <v>132879000</v>
      </c>
      <c r="F75" s="121">
        <f t="shared" ref="F75:O75" si="46">SUM(F9:F16,F19:F25,F28:F31,F34,F37:F41,F44:F54,F57:F60,F63:F67,F71:F72)</f>
        <v>132517000</v>
      </c>
      <c r="G75" s="122">
        <f t="shared" si="46"/>
        <v>132083000</v>
      </c>
      <c r="H75" s="121">
        <f t="shared" si="46"/>
        <v>9260000</v>
      </c>
      <c r="I75" s="122">
        <f t="shared" si="46"/>
        <v>-107249038</v>
      </c>
      <c r="J75" s="121">
        <f t="shared" si="46"/>
        <v>25918000</v>
      </c>
      <c r="K75" s="122">
        <f t="shared" si="46"/>
        <v>0</v>
      </c>
      <c r="L75" s="121">
        <f t="shared" si="46"/>
        <v>62745000</v>
      </c>
      <c r="M75" s="122">
        <f t="shared" si="46"/>
        <v>71282222</v>
      </c>
      <c r="N75" s="121">
        <f t="shared" si="46"/>
        <v>26666000</v>
      </c>
      <c r="O75" s="122">
        <f t="shared" si="46"/>
        <v>0</v>
      </c>
      <c r="P75" s="121">
        <f>$H75      +$J75      +$L75      +$N75</f>
        <v>124589000</v>
      </c>
      <c r="Q75" s="122">
        <f>$I75      +$K75      +$M75      +$O75</f>
        <v>-35966816</v>
      </c>
      <c r="R75" s="67">
        <f>IF(($L75      =0),0,((($N75      -$L75      )/$L75      )*100))</f>
        <v>-57.500996095306398</v>
      </c>
      <c r="S75" s="68">
        <f>IF(($M75      =0),0,((($O75      -$M75      )/$M75      )*100))</f>
        <v>-100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94.326294829766127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-27.230465692026982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124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125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126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127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128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129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30084000</v>
      </c>
      <c r="C87" s="128">
        <f t="shared" si="48"/>
        <v>3056000</v>
      </c>
      <c r="D87" s="128">
        <f t="shared" si="48"/>
        <v>0</v>
      </c>
      <c r="E87" s="128">
        <f t="shared" si="48"/>
        <v>33140000</v>
      </c>
      <c r="F87" s="128">
        <f t="shared" si="48"/>
        <v>0</v>
      </c>
      <c r="G87" s="128">
        <f t="shared" si="48"/>
        <v>0</v>
      </c>
      <c r="H87" s="128">
        <f t="shared" si="48"/>
        <v>29453000</v>
      </c>
      <c r="I87" s="128">
        <f t="shared" si="48"/>
        <v>0</v>
      </c>
      <c r="J87" s="128">
        <f t="shared" si="48"/>
        <v>3401000</v>
      </c>
      <c r="K87" s="128">
        <f t="shared" si="48"/>
        <v>0</v>
      </c>
      <c r="L87" s="128">
        <f t="shared" si="48"/>
        <v>156000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33010000</v>
      </c>
      <c r="Q87" s="129">
        <f t="shared" si="48"/>
        <v>0</v>
      </c>
      <c r="R87" s="94">
        <f t="shared" si="48"/>
        <v>-200</v>
      </c>
      <c r="S87" s="94">
        <f t="shared" si="48"/>
        <v>0</v>
      </c>
      <c r="T87" s="95">
        <f>IF(SUM($E88:$E96) =0,0,(P87   /SUM($E88:$E96) )*100)</f>
        <v>99.607724803862411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/>
      <c r="C91" s="108"/>
      <c r="D91" s="108"/>
      <c r="E91" s="108">
        <f t="shared" si="49"/>
        <v>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>
        <v>330000</v>
      </c>
      <c r="C92" s="108"/>
      <c r="D92" s="108"/>
      <c r="E92" s="108">
        <f t="shared" si="49"/>
        <v>330000</v>
      </c>
      <c r="F92" s="108">
        <v>0</v>
      </c>
      <c r="G92" s="108">
        <v>0</v>
      </c>
      <c r="H92" s="108">
        <v>169000</v>
      </c>
      <c r="I92" s="108"/>
      <c r="J92" s="108"/>
      <c r="K92" s="108"/>
      <c r="L92" s="108">
        <v>31000</v>
      </c>
      <c r="M92" s="108"/>
      <c r="N92" s="108"/>
      <c r="O92" s="108"/>
      <c r="P92" s="108">
        <f t="shared" si="50"/>
        <v>200000</v>
      </c>
      <c r="Q92" s="108">
        <f t="shared" si="51"/>
        <v>0</v>
      </c>
      <c r="R92" s="98">
        <f t="shared" si="52"/>
        <v>-100</v>
      </c>
      <c r="S92" s="98">
        <f t="shared" si="53"/>
        <v>0</v>
      </c>
      <c r="T92" s="98">
        <f t="shared" si="54"/>
        <v>60.606060606060609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23254000</v>
      </c>
      <c r="C93" s="108"/>
      <c r="D93" s="108"/>
      <c r="E93" s="108">
        <f t="shared" si="49"/>
        <v>23254000</v>
      </c>
      <c r="F93" s="108">
        <v>0</v>
      </c>
      <c r="G93" s="108">
        <v>0</v>
      </c>
      <c r="H93" s="108">
        <v>20103000</v>
      </c>
      <c r="I93" s="108"/>
      <c r="J93" s="108">
        <v>3151000</v>
      </c>
      <c r="K93" s="108"/>
      <c r="L93" s="108"/>
      <c r="M93" s="108"/>
      <c r="N93" s="108"/>
      <c r="O93" s="108"/>
      <c r="P93" s="108">
        <f t="shared" si="50"/>
        <v>23254000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6500000</v>
      </c>
      <c r="C94" s="108">
        <v>3056000</v>
      </c>
      <c r="D94" s="108"/>
      <c r="E94" s="108">
        <f t="shared" si="49"/>
        <v>9556000</v>
      </c>
      <c r="F94" s="108">
        <v>0</v>
      </c>
      <c r="G94" s="108">
        <v>0</v>
      </c>
      <c r="H94" s="108">
        <v>9181000</v>
      </c>
      <c r="I94" s="108"/>
      <c r="J94" s="108">
        <v>250000</v>
      </c>
      <c r="K94" s="108"/>
      <c r="L94" s="108">
        <v>125000</v>
      </c>
      <c r="M94" s="108"/>
      <c r="N94" s="108"/>
      <c r="O94" s="108"/>
      <c r="P94" s="108">
        <f t="shared" si="50"/>
        <v>9556000</v>
      </c>
      <c r="Q94" s="108">
        <f t="shared" si="51"/>
        <v>0</v>
      </c>
      <c r="R94" s="98">
        <f t="shared" si="52"/>
        <v>-100</v>
      </c>
      <c r="S94" s="98">
        <f t="shared" si="53"/>
        <v>0</v>
      </c>
      <c r="T94" s="98">
        <f t="shared" si="54"/>
        <v>100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30084000</v>
      </c>
      <c r="C114" s="137">
        <f t="shared" si="62"/>
        <v>3056000</v>
      </c>
      <c r="D114" s="137">
        <f t="shared" si="62"/>
        <v>0</v>
      </c>
      <c r="E114" s="137">
        <f t="shared" si="62"/>
        <v>33140000</v>
      </c>
      <c r="F114" s="137">
        <f t="shared" si="62"/>
        <v>0</v>
      </c>
      <c r="G114" s="137">
        <f t="shared" si="62"/>
        <v>0</v>
      </c>
      <c r="H114" s="137">
        <f t="shared" si="62"/>
        <v>29453000</v>
      </c>
      <c r="I114" s="137">
        <f t="shared" si="62"/>
        <v>0</v>
      </c>
      <c r="J114" s="137">
        <f t="shared" si="62"/>
        <v>3401000</v>
      </c>
      <c r="K114" s="137">
        <f t="shared" si="62"/>
        <v>0</v>
      </c>
      <c r="L114" s="137">
        <f t="shared" si="62"/>
        <v>156000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33010000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0.99607724803862407</v>
      </c>
      <c r="U114" s="30">
        <f t="shared" si="59"/>
        <v>0</v>
      </c>
      <c r="V114" s="27"/>
      <c r="W114" s="28"/>
    </row>
    <row r="115" spans="1:23" hidden="1" x14ac:dyDescent="0.25">
      <c r="A115" s="31" t="s">
        <v>131</v>
      </c>
      <c r="B115" s="139">
        <f>B87</f>
        <v>30084000</v>
      </c>
      <c r="C115" s="139">
        <f t="shared" ref="C115:Q115" si="63">C87</f>
        <v>3056000</v>
      </c>
      <c r="D115" s="139">
        <f t="shared" si="63"/>
        <v>0</v>
      </c>
      <c r="E115" s="139">
        <f t="shared" si="63"/>
        <v>33140000</v>
      </c>
      <c r="F115" s="139">
        <f t="shared" si="63"/>
        <v>0</v>
      </c>
      <c r="G115" s="139">
        <f t="shared" si="63"/>
        <v>0</v>
      </c>
      <c r="H115" s="139">
        <f t="shared" si="63"/>
        <v>29453000</v>
      </c>
      <c r="I115" s="139">
        <f t="shared" si="63"/>
        <v>0</v>
      </c>
      <c r="J115" s="139">
        <f t="shared" si="63"/>
        <v>3401000</v>
      </c>
      <c r="K115" s="139">
        <f t="shared" si="63"/>
        <v>0</v>
      </c>
      <c r="L115" s="139">
        <f t="shared" si="63"/>
        <v>156000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33010000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0.99607724803862407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132</v>
      </c>
    </row>
    <row r="118" spans="1:23" x14ac:dyDescent="0.25">
      <c r="A118" s="35" t="s">
        <v>133</v>
      </c>
    </row>
    <row r="119" spans="1:23" ht="13" x14ac:dyDescent="0.3">
      <c r="A119" s="35" t="s">
        <v>134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135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136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137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cMVuRoWLrWuB67Xa7dHnKD27wTYoxoZG2hcCfsLIzUOcuPMxOr3BKb3FBJsFS8ABpHOdiPDMu1QNlU33YAeWsA==" saltValue="SzILyPb6TKS7SxSU/22xh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2300000</v>
      </c>
      <c r="C10" s="108"/>
      <c r="D10" s="108"/>
      <c r="E10" s="108">
        <f t="shared" ref="E10:E17" si="0">$B10      +$C10      +$D10</f>
        <v>2300000</v>
      </c>
      <c r="F10" s="109">
        <v>2300000</v>
      </c>
      <c r="G10" s="110">
        <v>2300000</v>
      </c>
      <c r="H10" s="109">
        <v>129000</v>
      </c>
      <c r="I10" s="110">
        <v>128904</v>
      </c>
      <c r="J10" s="109">
        <v>170000</v>
      </c>
      <c r="K10" s="110">
        <v>169767</v>
      </c>
      <c r="L10" s="109">
        <v>382000</v>
      </c>
      <c r="M10" s="110">
        <v>373824</v>
      </c>
      <c r="N10" s="109"/>
      <c r="O10" s="110">
        <v>782635</v>
      </c>
      <c r="P10" s="109">
        <f t="shared" ref="P10:P17" si="1">$H10      +$J10      +$L10      +$N10</f>
        <v>681000</v>
      </c>
      <c r="Q10" s="110">
        <f t="shared" ref="Q10:Q17" si="2">$I10      +$K10      +$M10      +$O10</f>
        <v>1455130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109.35921717171718</v>
      </c>
      <c r="T10" s="54">
        <f t="shared" ref="T10:T16" si="5">IF(($E10      =0),0,(($P10      /$E10      )*100))</f>
        <v>29.60869565217391</v>
      </c>
      <c r="U10" s="56">
        <f t="shared" ref="U10:U16" si="6">IF(($E10      =0),0,(($Q10      /$E10      )*100))</f>
        <v>63.266521739130432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20000000</v>
      </c>
      <c r="C14" s="108">
        <v>-2281000</v>
      </c>
      <c r="D14" s="108"/>
      <c r="E14" s="108">
        <f t="shared" si="0"/>
        <v>17719000</v>
      </c>
      <c r="F14" s="109">
        <v>17719000</v>
      </c>
      <c r="G14" s="110">
        <v>17719000</v>
      </c>
      <c r="H14" s="109"/>
      <c r="I14" s="110"/>
      <c r="J14" s="109">
        <v>2719000</v>
      </c>
      <c r="K14" s="110">
        <v>187018</v>
      </c>
      <c r="L14" s="109">
        <v>2281000</v>
      </c>
      <c r="M14" s="110">
        <v>14564298</v>
      </c>
      <c r="N14" s="109">
        <v>12719000</v>
      </c>
      <c r="O14" s="110">
        <v>2898085</v>
      </c>
      <c r="P14" s="109">
        <f t="shared" si="1"/>
        <v>17719000</v>
      </c>
      <c r="Q14" s="110">
        <f t="shared" si="2"/>
        <v>17649401</v>
      </c>
      <c r="R14" s="54">
        <f t="shared" si="3"/>
        <v>457.606313020605</v>
      </c>
      <c r="S14" s="55">
        <f t="shared" si="4"/>
        <v>-80.101443955623537</v>
      </c>
      <c r="T14" s="54">
        <f t="shared" si="5"/>
        <v>100</v>
      </c>
      <c r="U14" s="56">
        <f t="shared" si="6"/>
        <v>99.607206952988321</v>
      </c>
      <c r="V14" s="109">
        <v>31000</v>
      </c>
      <c r="W14" s="110">
        <v>31000</v>
      </c>
    </row>
    <row r="15" spans="1:23" ht="13" customHeight="1" x14ac:dyDescent="0.3">
      <c r="A15" s="53" t="s">
        <v>42</v>
      </c>
      <c r="B15" s="108">
        <v>100000</v>
      </c>
      <c r="C15" s="108">
        <v>-100000</v>
      </c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22400000</v>
      </c>
      <c r="C17" s="111">
        <f>SUM(C9:C16)</f>
        <v>-2381000</v>
      </c>
      <c r="D17" s="111"/>
      <c r="E17" s="111">
        <f t="shared" si="0"/>
        <v>20019000</v>
      </c>
      <c r="F17" s="112">
        <f t="shared" ref="F17:O17" si="7">SUM(F9:F16)</f>
        <v>20019000</v>
      </c>
      <c r="G17" s="113">
        <f t="shared" si="7"/>
        <v>20019000</v>
      </c>
      <c r="H17" s="112">
        <f t="shared" si="7"/>
        <v>129000</v>
      </c>
      <c r="I17" s="113">
        <f t="shared" si="7"/>
        <v>128904</v>
      </c>
      <c r="J17" s="112">
        <f t="shared" si="7"/>
        <v>2889000</v>
      </c>
      <c r="K17" s="113">
        <f t="shared" si="7"/>
        <v>356785</v>
      </c>
      <c r="L17" s="112">
        <f t="shared" si="7"/>
        <v>2663000</v>
      </c>
      <c r="M17" s="113">
        <f t="shared" si="7"/>
        <v>14938122</v>
      </c>
      <c r="N17" s="112">
        <f t="shared" si="7"/>
        <v>12719000</v>
      </c>
      <c r="O17" s="113">
        <f t="shared" si="7"/>
        <v>3680720</v>
      </c>
      <c r="P17" s="112">
        <f t="shared" si="1"/>
        <v>18400000</v>
      </c>
      <c r="Q17" s="113">
        <f t="shared" si="2"/>
        <v>19104531</v>
      </c>
      <c r="R17" s="58">
        <f t="shared" si="3"/>
        <v>377.61922643635</v>
      </c>
      <c r="S17" s="59">
        <f t="shared" si="4"/>
        <v>-75.360222657172045</v>
      </c>
      <c r="T17" s="58">
        <f>IF((SUM($E9:$E14))=0,0,(P17/(SUM($E9:$E14))*100))</f>
        <v>91.912682951196373</v>
      </c>
      <c r="U17" s="60">
        <f>IF((SUM($E9:$E14))=0,0,(Q17/(SUM($E9:$E14))*100))</f>
        <v>95.431994605125141</v>
      </c>
      <c r="V17" s="112">
        <f>SUM(V9:V16)</f>
        <v>31000</v>
      </c>
      <c r="W17" s="113">
        <f>SUM(W9:W16)</f>
        <v>31000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1728000</v>
      </c>
      <c r="C34" s="108">
        <v>300000</v>
      </c>
      <c r="D34" s="108"/>
      <c r="E34" s="108">
        <f>$B34      +$C34      +$D34</f>
        <v>2028000</v>
      </c>
      <c r="F34" s="109">
        <v>2028000</v>
      </c>
      <c r="G34" s="110">
        <v>2028000</v>
      </c>
      <c r="H34" s="109">
        <v>432000</v>
      </c>
      <c r="I34" s="110">
        <v>1378120</v>
      </c>
      <c r="J34" s="109">
        <v>411000</v>
      </c>
      <c r="K34" s="110">
        <v>1351620</v>
      </c>
      <c r="L34" s="109"/>
      <c r="M34" s="110">
        <v>-996172</v>
      </c>
      <c r="N34" s="109">
        <v>300000</v>
      </c>
      <c r="O34" s="110">
        <v>294431</v>
      </c>
      <c r="P34" s="109">
        <f>$H34      +$J34      +$L34      +$N34</f>
        <v>1143000</v>
      </c>
      <c r="Q34" s="110">
        <f>$I34      +$K34      +$M34      +$O34</f>
        <v>2027999</v>
      </c>
      <c r="R34" s="54">
        <f>IF(($L34      =0),0,((($N34      -$L34      )/$L34      )*100))</f>
        <v>0</v>
      </c>
      <c r="S34" s="55">
        <f>IF(($M34      =0),0,((($O34      -$M34      )/$M34      )*100))</f>
        <v>-129.55624129166449</v>
      </c>
      <c r="T34" s="54">
        <f>IF(($E34      =0),0,(($P34      /$E34      )*100))</f>
        <v>56.360946745562131</v>
      </c>
      <c r="U34" s="56">
        <f>IF(($E34      =0),0,(($Q34      /$E34      )*100))</f>
        <v>99.999950690335311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1728000</v>
      </c>
      <c r="C35" s="111">
        <f>C34</f>
        <v>300000</v>
      </c>
      <c r="D35" s="111"/>
      <c r="E35" s="111">
        <f>$B35      +$C35      +$D35</f>
        <v>2028000</v>
      </c>
      <c r="F35" s="112">
        <f t="shared" ref="F35:O35" si="17">F34</f>
        <v>2028000</v>
      </c>
      <c r="G35" s="113">
        <f t="shared" si="17"/>
        <v>2028000</v>
      </c>
      <c r="H35" s="112">
        <f t="shared" si="17"/>
        <v>432000</v>
      </c>
      <c r="I35" s="113">
        <f t="shared" si="17"/>
        <v>1378120</v>
      </c>
      <c r="J35" s="112">
        <f t="shared" si="17"/>
        <v>411000</v>
      </c>
      <c r="K35" s="113">
        <f t="shared" si="17"/>
        <v>1351620</v>
      </c>
      <c r="L35" s="112">
        <f t="shared" si="17"/>
        <v>0</v>
      </c>
      <c r="M35" s="113">
        <f t="shared" si="17"/>
        <v>-996172</v>
      </c>
      <c r="N35" s="112">
        <f t="shared" si="17"/>
        <v>300000</v>
      </c>
      <c r="O35" s="113">
        <f t="shared" si="17"/>
        <v>294431</v>
      </c>
      <c r="P35" s="112">
        <f>$H35      +$J35      +$L35      +$N35</f>
        <v>1143000</v>
      </c>
      <c r="Q35" s="113">
        <f>$I35      +$K35      +$M35      +$O35</f>
        <v>2027999</v>
      </c>
      <c r="R35" s="58">
        <f>IF(($L35      =0),0,((($N35      -$L35      )/$L35      )*100))</f>
        <v>0</v>
      </c>
      <c r="S35" s="59">
        <f>IF(($M35      =0),0,((($O35      -$M35      )/$M35      )*100))</f>
        <v>-129.55624129166449</v>
      </c>
      <c r="T35" s="58">
        <f>IF($E35   =0,0,($P35   /$E35   )*100)</f>
        <v>56.360946745562131</v>
      </c>
      <c r="U35" s="60">
        <f>IF($E35   =0,0,($Q35   /$E35   )*100)</f>
        <v>99.999950690335311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50074000</v>
      </c>
      <c r="C37" s="108"/>
      <c r="D37" s="108"/>
      <c r="E37" s="108">
        <f t="shared" ref="E37:E42" si="18">$B37      +$C37      +$D37</f>
        <v>50074000</v>
      </c>
      <c r="F37" s="109">
        <v>50074000</v>
      </c>
      <c r="G37" s="110">
        <v>50074000</v>
      </c>
      <c r="H37" s="109">
        <v>21000000</v>
      </c>
      <c r="I37" s="110">
        <v>18574000</v>
      </c>
      <c r="J37" s="109"/>
      <c r="K37" s="110">
        <v>13062810</v>
      </c>
      <c r="L37" s="109">
        <v>29074000</v>
      </c>
      <c r="M37" s="110">
        <v>9890887</v>
      </c>
      <c r="N37" s="109"/>
      <c r="O37" s="110">
        <v>8546303</v>
      </c>
      <c r="P37" s="109">
        <f t="shared" ref="P37:P42" si="19">$H37      +$J37      +$L37      +$N37</f>
        <v>50074000</v>
      </c>
      <c r="Q37" s="110">
        <f t="shared" ref="Q37:Q42" si="20">$I37      +$K37      +$M37      +$O37</f>
        <v>50074000</v>
      </c>
      <c r="R37" s="54">
        <f t="shared" ref="R37:R42" si="21">IF(($L37      =0),0,((($N37      -$L37      )/$L37      )*100))</f>
        <v>-100</v>
      </c>
      <c r="S37" s="55">
        <f t="shared" ref="S37:S42" si="22">IF(($M37      =0),0,((($O37      -$M37      )/$M37      )*100))</f>
        <v>-13.594170067861459</v>
      </c>
      <c r="T37" s="54">
        <f t="shared" ref="T37:T41" si="23">IF(($E37      =0),0,(($P37      /$E37      )*100))</f>
        <v>100</v>
      </c>
      <c r="U37" s="56">
        <f t="shared" ref="U37:U41" si="24">IF(($E37      =0),0,(($Q37      /$E37      )*100))</f>
        <v>100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3274000</v>
      </c>
      <c r="C38" s="108">
        <v>333000</v>
      </c>
      <c r="D38" s="108"/>
      <c r="E38" s="108">
        <f t="shared" si="18"/>
        <v>3607000</v>
      </c>
      <c r="F38" s="109">
        <v>3274000</v>
      </c>
      <c r="G38" s="110">
        <v>0</v>
      </c>
      <c r="H38" s="109"/>
      <c r="I38" s="110"/>
      <c r="J38" s="109"/>
      <c r="K38" s="110"/>
      <c r="L38" s="109"/>
      <c r="M38" s="110"/>
      <c r="N38" s="109">
        <v>241000</v>
      </c>
      <c r="O38" s="110"/>
      <c r="P38" s="109">
        <f t="shared" si="19"/>
        <v>241000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6.6814527308012197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53348000</v>
      </c>
      <c r="C42" s="111">
        <f>SUM(C37:C41)</f>
        <v>333000</v>
      </c>
      <c r="D42" s="111"/>
      <c r="E42" s="111">
        <f t="shared" si="18"/>
        <v>53681000</v>
      </c>
      <c r="F42" s="112">
        <f t="shared" ref="F42:O42" si="25">SUM(F37:F41)</f>
        <v>53348000</v>
      </c>
      <c r="G42" s="113">
        <f t="shared" si="25"/>
        <v>50074000</v>
      </c>
      <c r="H42" s="112">
        <f t="shared" si="25"/>
        <v>21000000</v>
      </c>
      <c r="I42" s="113">
        <f t="shared" si="25"/>
        <v>18574000</v>
      </c>
      <c r="J42" s="112">
        <f t="shared" si="25"/>
        <v>0</v>
      </c>
      <c r="K42" s="113">
        <f t="shared" si="25"/>
        <v>13062810</v>
      </c>
      <c r="L42" s="112">
        <f t="shared" si="25"/>
        <v>29074000</v>
      </c>
      <c r="M42" s="113">
        <f t="shared" si="25"/>
        <v>9890887</v>
      </c>
      <c r="N42" s="112">
        <f t="shared" si="25"/>
        <v>241000</v>
      </c>
      <c r="O42" s="113">
        <f t="shared" si="25"/>
        <v>8546303</v>
      </c>
      <c r="P42" s="112">
        <f t="shared" si="19"/>
        <v>50315000</v>
      </c>
      <c r="Q42" s="113">
        <f t="shared" si="20"/>
        <v>50074000</v>
      </c>
      <c r="R42" s="58">
        <f t="shared" si="21"/>
        <v>-99.171080690651436</v>
      </c>
      <c r="S42" s="59">
        <f t="shared" si="22"/>
        <v>-13.594170067861459</v>
      </c>
      <c r="T42" s="58">
        <f>IF((+$E37+$E40) =0,0,(P42   /(+$E37+$E40) )*100)</f>
        <v>100.48128769421257</v>
      </c>
      <c r="U42" s="60">
        <f>IF((+$E37+$E40) =0,0,(Q42   /(+$E37+$E40) )*100)</f>
        <v>100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60000000</v>
      </c>
      <c r="C46" s="108"/>
      <c r="D46" s="108"/>
      <c r="E46" s="108">
        <f t="shared" si="26"/>
        <v>60000000</v>
      </c>
      <c r="F46" s="109">
        <v>60000000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60000000</v>
      </c>
      <c r="C55" s="111">
        <f>SUM(C44:C54)</f>
        <v>0</v>
      </c>
      <c r="D55" s="111"/>
      <c r="E55" s="111">
        <f t="shared" si="26"/>
        <v>60000000</v>
      </c>
      <c r="F55" s="112">
        <f t="shared" ref="F55:O55" si="33">SUM(F44:F54)</f>
        <v>60000000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137476000</v>
      </c>
      <c r="C69" s="120">
        <f>SUM(C9:C16,C19:C25,C28:C31,C34,C37:C41,C44:C54,C57:C60,C63:C67)</f>
        <v>-1748000</v>
      </c>
      <c r="D69" s="120"/>
      <c r="E69" s="120">
        <f t="shared" si="35"/>
        <v>135728000</v>
      </c>
      <c r="F69" s="121">
        <f t="shared" ref="F69:O69" si="43">SUM(F9:F16,F19:F25,F28:F31,F34,F37:F41,F44:F54,F57:F60,F63:F67)</f>
        <v>135395000</v>
      </c>
      <c r="G69" s="122">
        <f t="shared" si="43"/>
        <v>72121000</v>
      </c>
      <c r="H69" s="121">
        <f t="shared" si="43"/>
        <v>21561000</v>
      </c>
      <c r="I69" s="122">
        <f t="shared" si="43"/>
        <v>20081024</v>
      </c>
      <c r="J69" s="121">
        <f t="shared" si="43"/>
        <v>3300000</v>
      </c>
      <c r="K69" s="122">
        <f t="shared" si="43"/>
        <v>14771215</v>
      </c>
      <c r="L69" s="121">
        <f t="shared" si="43"/>
        <v>31737000</v>
      </c>
      <c r="M69" s="122">
        <f t="shared" si="43"/>
        <v>23832837</v>
      </c>
      <c r="N69" s="121">
        <f t="shared" si="43"/>
        <v>13260000</v>
      </c>
      <c r="O69" s="122">
        <f t="shared" si="43"/>
        <v>12521454</v>
      </c>
      <c r="P69" s="121">
        <f t="shared" si="36"/>
        <v>69858000</v>
      </c>
      <c r="Q69" s="122">
        <f t="shared" si="37"/>
        <v>71206530</v>
      </c>
      <c r="R69" s="67">
        <f t="shared" si="38"/>
        <v>-58.219113337744588</v>
      </c>
      <c r="S69" s="68">
        <f t="shared" si="39"/>
        <v>-47.461336642381262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96.862217661984715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98.732033665645233</v>
      </c>
      <c r="V69" s="121">
        <f>SUM(V9:V16,V19:V25,V28:V31,V34,V37:V41,V44:V54,V57:V60,V63:V67)</f>
        <v>31000</v>
      </c>
      <c r="W69" s="122">
        <f>SUM(W9:W16,W19:W25,W28:W31,W34,W37:W41,W44:W54,W57:W60,W63:W67)</f>
        <v>31000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116549000</v>
      </c>
      <c r="C71" s="108">
        <v>-518000</v>
      </c>
      <c r="D71" s="108"/>
      <c r="E71" s="108">
        <f>$B71      +$C71      +$D71</f>
        <v>116031000</v>
      </c>
      <c r="F71" s="109">
        <v>116031000</v>
      </c>
      <c r="G71" s="110">
        <v>116031000</v>
      </c>
      <c r="H71" s="109">
        <v>6168000</v>
      </c>
      <c r="I71" s="110">
        <v>22856279</v>
      </c>
      <c r="J71" s="109">
        <v>60005000</v>
      </c>
      <c r="K71" s="110">
        <v>44496960</v>
      </c>
      <c r="L71" s="109">
        <v>45722000</v>
      </c>
      <c r="M71" s="110">
        <v>25059530</v>
      </c>
      <c r="N71" s="109">
        <v>4135000</v>
      </c>
      <c r="O71" s="110">
        <v>23647921</v>
      </c>
      <c r="P71" s="109">
        <f>$H71      +$J71      +$L71      +$N71</f>
        <v>116030000</v>
      </c>
      <c r="Q71" s="110">
        <f>$I71      +$K71      +$M71      +$O71</f>
        <v>116060690</v>
      </c>
      <c r="R71" s="54">
        <f>IF(($L71      =0),0,((($N71      -$L71      )/$L71      )*100))</f>
        <v>-90.956213638948427</v>
      </c>
      <c r="S71" s="55">
        <f>IF(($M71      =0),0,((($O71      -$M71      )/$M71      )*100))</f>
        <v>-5.6330226464742159</v>
      </c>
      <c r="T71" s="54">
        <f>IF(($E71      =0),0,(($P71      /$E71      )*100))</f>
        <v>99.999138161353429</v>
      </c>
      <c r="U71" s="56">
        <f>IF(($E71      =0),0,(($Q71      /$E71      )*100))</f>
        <v>100.02558798941664</v>
      </c>
      <c r="V71" s="109">
        <v>323000</v>
      </c>
      <c r="W71" s="110">
        <v>323000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116549000</v>
      </c>
      <c r="C73" s="117">
        <f>SUM(C71:C72)</f>
        <v>-518000</v>
      </c>
      <c r="D73" s="117"/>
      <c r="E73" s="117">
        <f>$B73      +$C73      +$D73</f>
        <v>116031000</v>
      </c>
      <c r="F73" s="118">
        <f t="shared" ref="F73:O73" si="44">SUM(F71:F72)</f>
        <v>116031000</v>
      </c>
      <c r="G73" s="119">
        <f t="shared" si="44"/>
        <v>116031000</v>
      </c>
      <c r="H73" s="118">
        <f t="shared" si="44"/>
        <v>6168000</v>
      </c>
      <c r="I73" s="119">
        <f t="shared" si="44"/>
        <v>22856279</v>
      </c>
      <c r="J73" s="118">
        <f t="shared" si="44"/>
        <v>60005000</v>
      </c>
      <c r="K73" s="119">
        <f t="shared" si="44"/>
        <v>44496960</v>
      </c>
      <c r="L73" s="118">
        <f t="shared" si="44"/>
        <v>45722000</v>
      </c>
      <c r="M73" s="119">
        <f t="shared" si="44"/>
        <v>25059530</v>
      </c>
      <c r="N73" s="118">
        <f t="shared" si="44"/>
        <v>4135000</v>
      </c>
      <c r="O73" s="119">
        <f t="shared" si="44"/>
        <v>23647921</v>
      </c>
      <c r="P73" s="118">
        <f>$H73      +$J73      +$L73      +$N73</f>
        <v>116030000</v>
      </c>
      <c r="Q73" s="119">
        <f>$I73      +$K73      +$M73      +$O73</f>
        <v>116060690</v>
      </c>
      <c r="R73" s="63">
        <f>IF(($L73      =0),0,((($N73      -$L73      )/$L73      )*100))</f>
        <v>-90.956213638948427</v>
      </c>
      <c r="S73" s="64">
        <f>IF(($M73      =0),0,((($O73      -$M73      )/$M73      )*100))</f>
        <v>-5.6330226464742159</v>
      </c>
      <c r="T73" s="63">
        <f>IF(($E71      =0),0,(($P71      /$E71      )*100))</f>
        <v>99.999138161353429</v>
      </c>
      <c r="U73" s="65">
        <f>IF($E71   =0,0,($Q71   /$E71 )*100)</f>
        <v>100.02558798941664</v>
      </c>
      <c r="V73" s="118">
        <f>SUM(V71:V72)</f>
        <v>323000</v>
      </c>
      <c r="W73" s="119">
        <f>SUM(W71:W72)</f>
        <v>323000</v>
      </c>
    </row>
    <row r="74" spans="1:23" ht="13" customHeight="1" x14ac:dyDescent="0.3">
      <c r="A74" s="66" t="s">
        <v>89</v>
      </c>
      <c r="B74" s="120">
        <f>SUM(B71:B72)</f>
        <v>116549000</v>
      </c>
      <c r="C74" s="120">
        <f>SUM(C71:C72)</f>
        <v>-518000</v>
      </c>
      <c r="D74" s="120"/>
      <c r="E74" s="120">
        <f>$B74      +$C74      +$D74</f>
        <v>116031000</v>
      </c>
      <c r="F74" s="121">
        <f t="shared" ref="F74:O74" si="45">SUM(F71:F72)</f>
        <v>116031000</v>
      </c>
      <c r="G74" s="122">
        <f t="shared" si="45"/>
        <v>116031000</v>
      </c>
      <c r="H74" s="121">
        <f t="shared" si="45"/>
        <v>6168000</v>
      </c>
      <c r="I74" s="122">
        <f t="shared" si="45"/>
        <v>22856279</v>
      </c>
      <c r="J74" s="121">
        <f t="shared" si="45"/>
        <v>60005000</v>
      </c>
      <c r="K74" s="122">
        <f t="shared" si="45"/>
        <v>44496960</v>
      </c>
      <c r="L74" s="121">
        <f t="shared" si="45"/>
        <v>45722000</v>
      </c>
      <c r="M74" s="122">
        <f t="shared" si="45"/>
        <v>25059530</v>
      </c>
      <c r="N74" s="121">
        <f t="shared" si="45"/>
        <v>4135000</v>
      </c>
      <c r="O74" s="122">
        <f t="shared" si="45"/>
        <v>23647921</v>
      </c>
      <c r="P74" s="121">
        <f>$H74      +$J74      +$L74      +$N74</f>
        <v>116030000</v>
      </c>
      <c r="Q74" s="122">
        <f>$I74      +$K74      +$M74      +$O74</f>
        <v>116060690</v>
      </c>
      <c r="R74" s="67">
        <f>IF(($L74      =0),0,((($N74      -$L74      )/$L74      )*100))</f>
        <v>-90.956213638948427</v>
      </c>
      <c r="S74" s="68">
        <f>IF(($M74      =0),0,((($O74      -$M74      )/$M74      )*100))</f>
        <v>-5.6330226464742159</v>
      </c>
      <c r="T74" s="67">
        <f>IF(($E71      =0),0,(($P71      /$E71      )*100))</f>
        <v>99.999138161353429</v>
      </c>
      <c r="U74" s="71">
        <f>IF($E71   =0,0,($Q71   /$E71 )*100)</f>
        <v>100.02558798941664</v>
      </c>
      <c r="V74" s="121">
        <f>SUM(V71:V72)</f>
        <v>323000</v>
      </c>
      <c r="W74" s="122">
        <f>SUM(W71:W72)</f>
        <v>323000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254025000</v>
      </c>
      <c r="C75" s="120">
        <f>SUM(C9:C16,C19:C25,C28:C31,C34,C37:C41,C44:C54,C57:C60,C63:C67,C71:C72)</f>
        <v>-2266000</v>
      </c>
      <c r="D75" s="120"/>
      <c r="E75" s="120">
        <f>$B75      +$C75      +$D75</f>
        <v>251759000</v>
      </c>
      <c r="F75" s="121">
        <f t="shared" ref="F75:O75" si="46">SUM(F9:F16,F19:F25,F28:F31,F34,F37:F41,F44:F54,F57:F60,F63:F67,F71:F72)</f>
        <v>251426000</v>
      </c>
      <c r="G75" s="122">
        <f t="shared" si="46"/>
        <v>188152000</v>
      </c>
      <c r="H75" s="121">
        <f t="shared" si="46"/>
        <v>27729000</v>
      </c>
      <c r="I75" s="122">
        <f t="shared" si="46"/>
        <v>42937303</v>
      </c>
      <c r="J75" s="121">
        <f t="shared" si="46"/>
        <v>63305000</v>
      </c>
      <c r="K75" s="122">
        <f t="shared" si="46"/>
        <v>59268175</v>
      </c>
      <c r="L75" s="121">
        <f t="shared" si="46"/>
        <v>77459000</v>
      </c>
      <c r="M75" s="122">
        <f t="shared" si="46"/>
        <v>48892367</v>
      </c>
      <c r="N75" s="121">
        <f t="shared" si="46"/>
        <v>17395000</v>
      </c>
      <c r="O75" s="122">
        <f t="shared" si="46"/>
        <v>36169375</v>
      </c>
      <c r="P75" s="121">
        <f>$H75      +$J75      +$L75      +$N75</f>
        <v>185888000</v>
      </c>
      <c r="Q75" s="122">
        <f>$I75      +$K75      +$M75      +$O75</f>
        <v>187267220</v>
      </c>
      <c r="R75" s="67">
        <f>IF(($L75      =0),0,((($N75      -$L75      )/$L75      )*100))</f>
        <v>-77.542958210149877</v>
      </c>
      <c r="S75" s="68">
        <f>IF(($M75      =0),0,((($O75      -$M75      )/$M75      )*100))</f>
        <v>-26.022450498254667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98.796717547514774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99.529752540499175</v>
      </c>
      <c r="V75" s="121">
        <f>SUM(V9:V16,V19:V25,V28:V31,V34,V37:V41,V44:V54,V57:V60,V63:V67,V71:V72)</f>
        <v>354000</v>
      </c>
      <c r="W75" s="122">
        <f>SUM(W9:W16,W19:W25,W28:W31,W34,W37:W41,W44:W54,W57:W60,W63:W67,W71:W72)</f>
        <v>354000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124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125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126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127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128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129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34363000</v>
      </c>
      <c r="C87" s="128">
        <f t="shared" si="48"/>
        <v>0</v>
      </c>
      <c r="D87" s="128">
        <f t="shared" si="48"/>
        <v>0</v>
      </c>
      <c r="E87" s="128">
        <f t="shared" si="48"/>
        <v>34363000</v>
      </c>
      <c r="F87" s="128">
        <f t="shared" si="48"/>
        <v>0</v>
      </c>
      <c r="G87" s="128">
        <f t="shared" si="48"/>
        <v>0</v>
      </c>
      <c r="H87" s="128">
        <f t="shared" si="48"/>
        <v>28990000</v>
      </c>
      <c r="I87" s="128">
        <f t="shared" si="48"/>
        <v>0</v>
      </c>
      <c r="J87" s="128">
        <f t="shared" si="48"/>
        <v>5373000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34363000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100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/>
      <c r="C91" s="108"/>
      <c r="D91" s="108"/>
      <c r="E91" s="108">
        <f t="shared" si="49"/>
        <v>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34363000</v>
      </c>
      <c r="C93" s="108"/>
      <c r="D93" s="108"/>
      <c r="E93" s="108">
        <f t="shared" si="49"/>
        <v>34363000</v>
      </c>
      <c r="F93" s="108">
        <v>0</v>
      </c>
      <c r="G93" s="108">
        <v>0</v>
      </c>
      <c r="H93" s="108">
        <v>28990000</v>
      </c>
      <c r="I93" s="108"/>
      <c r="J93" s="108">
        <v>5373000</v>
      </c>
      <c r="K93" s="108"/>
      <c r="L93" s="108"/>
      <c r="M93" s="108"/>
      <c r="N93" s="108"/>
      <c r="O93" s="108"/>
      <c r="P93" s="108">
        <f t="shared" si="50"/>
        <v>34363000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34363000</v>
      </c>
      <c r="C114" s="137">
        <f t="shared" si="62"/>
        <v>0</v>
      </c>
      <c r="D114" s="137">
        <f t="shared" si="62"/>
        <v>0</v>
      </c>
      <c r="E114" s="137">
        <f t="shared" si="62"/>
        <v>34363000</v>
      </c>
      <c r="F114" s="137">
        <f t="shared" si="62"/>
        <v>0</v>
      </c>
      <c r="G114" s="137">
        <f t="shared" si="62"/>
        <v>0</v>
      </c>
      <c r="H114" s="137">
        <f t="shared" si="62"/>
        <v>28990000</v>
      </c>
      <c r="I114" s="137">
        <f t="shared" si="62"/>
        <v>0</v>
      </c>
      <c r="J114" s="137">
        <f t="shared" si="62"/>
        <v>5373000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34363000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>
        <f t="shared" si="58"/>
        <v>1</v>
      </c>
      <c r="U114" s="30">
        <f t="shared" si="59"/>
        <v>0</v>
      </c>
      <c r="V114" s="27"/>
      <c r="W114" s="28"/>
    </row>
    <row r="115" spans="1:23" hidden="1" x14ac:dyDescent="0.25">
      <c r="A115" s="31" t="s">
        <v>131</v>
      </c>
      <c r="B115" s="139">
        <f>B87</f>
        <v>34363000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34363000</v>
      </c>
      <c r="F115" s="139">
        <f t="shared" si="63"/>
        <v>0</v>
      </c>
      <c r="G115" s="139">
        <f t="shared" si="63"/>
        <v>0</v>
      </c>
      <c r="H115" s="139">
        <f t="shared" si="63"/>
        <v>28990000</v>
      </c>
      <c r="I115" s="139">
        <f t="shared" si="63"/>
        <v>0</v>
      </c>
      <c r="J115" s="139">
        <f t="shared" si="63"/>
        <v>5373000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34363000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>
        <f t="shared" si="58"/>
        <v>1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132</v>
      </c>
    </row>
    <row r="118" spans="1:23" x14ac:dyDescent="0.25">
      <c r="A118" s="35" t="s">
        <v>133</v>
      </c>
    </row>
    <row r="119" spans="1:23" ht="13" x14ac:dyDescent="0.3">
      <c r="A119" s="35" t="s">
        <v>134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135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136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137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EPxkZGIKQQdxao+0NaVCBh4X5d2rwu8jOWNUMoR+oCjMXpcJKlhYsucNvGzqElxGlrYC+IR0mYHxrSd62uPxHw==" saltValue="zuCqPdg3icHFLXQ6wH7a7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1200000</v>
      </c>
      <c r="C10" s="108"/>
      <c r="D10" s="108"/>
      <c r="E10" s="108">
        <f t="shared" ref="E10:E17" si="0">$B10      +$C10      +$D10</f>
        <v>1200000</v>
      </c>
      <c r="F10" s="109">
        <v>1200000</v>
      </c>
      <c r="G10" s="110">
        <v>1200000</v>
      </c>
      <c r="H10" s="109">
        <v>289000</v>
      </c>
      <c r="I10" s="110">
        <v>370120</v>
      </c>
      <c r="J10" s="109">
        <v>226000</v>
      </c>
      <c r="K10" s="110">
        <v>151207</v>
      </c>
      <c r="L10" s="109">
        <v>146000</v>
      </c>
      <c r="M10" s="110">
        <v>147356</v>
      </c>
      <c r="N10" s="109"/>
      <c r="O10" s="110">
        <v>114549</v>
      </c>
      <c r="P10" s="109">
        <f t="shared" ref="P10:P17" si="1">$H10      +$J10      +$L10      +$N10</f>
        <v>661000</v>
      </c>
      <c r="Q10" s="110">
        <f t="shared" ref="Q10:Q17" si="2">$I10      +$K10      +$M10      +$O10</f>
        <v>783232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-22.263769374847307</v>
      </c>
      <c r="T10" s="54">
        <f t="shared" ref="T10:T16" si="5">IF(($E10      =0),0,(($P10      /$E10      )*100))</f>
        <v>55.083333333333329</v>
      </c>
      <c r="U10" s="56">
        <f t="shared" ref="U10:U16" si="6">IF(($E10      =0),0,(($Q10      /$E10      )*100))</f>
        <v>65.269333333333336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64367000</v>
      </c>
      <c r="C14" s="108">
        <v>-25884000</v>
      </c>
      <c r="D14" s="108"/>
      <c r="E14" s="108">
        <f t="shared" si="0"/>
        <v>38483000</v>
      </c>
      <c r="F14" s="109">
        <v>38483000</v>
      </c>
      <c r="G14" s="110">
        <v>38483000</v>
      </c>
      <c r="H14" s="109">
        <v>18786000</v>
      </c>
      <c r="I14" s="110">
        <v>18786400</v>
      </c>
      <c r="J14" s="109"/>
      <c r="K14" s="110">
        <v>-3801050</v>
      </c>
      <c r="L14" s="109">
        <v>4697000</v>
      </c>
      <c r="M14" s="110"/>
      <c r="N14" s="109">
        <v>15000000</v>
      </c>
      <c r="O14" s="110">
        <v>14844921</v>
      </c>
      <c r="P14" s="109">
        <f t="shared" si="1"/>
        <v>38483000</v>
      </c>
      <c r="Q14" s="110">
        <f t="shared" si="2"/>
        <v>29830271</v>
      </c>
      <c r="R14" s="54">
        <f t="shared" si="3"/>
        <v>219.35277836917183</v>
      </c>
      <c r="S14" s="55">
        <f t="shared" si="4"/>
        <v>0</v>
      </c>
      <c r="T14" s="54">
        <f t="shared" si="5"/>
        <v>100</v>
      </c>
      <c r="U14" s="56">
        <f t="shared" si="6"/>
        <v>77.515450978354082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</v>
      </c>
      <c r="C15" s="108">
        <v>-100000</v>
      </c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65667000</v>
      </c>
      <c r="C17" s="111">
        <f>SUM(C9:C16)</f>
        <v>-25984000</v>
      </c>
      <c r="D17" s="111"/>
      <c r="E17" s="111">
        <f t="shared" si="0"/>
        <v>39683000</v>
      </c>
      <c r="F17" s="112">
        <f t="shared" ref="F17:O17" si="7">SUM(F9:F16)</f>
        <v>39683000</v>
      </c>
      <c r="G17" s="113">
        <f t="shared" si="7"/>
        <v>39683000</v>
      </c>
      <c r="H17" s="112">
        <f t="shared" si="7"/>
        <v>19075000</v>
      </c>
      <c r="I17" s="113">
        <f t="shared" si="7"/>
        <v>19156520</v>
      </c>
      <c r="J17" s="112">
        <f t="shared" si="7"/>
        <v>226000</v>
      </c>
      <c r="K17" s="113">
        <f t="shared" si="7"/>
        <v>-3649843</v>
      </c>
      <c r="L17" s="112">
        <f t="shared" si="7"/>
        <v>4843000</v>
      </c>
      <c r="M17" s="113">
        <f t="shared" si="7"/>
        <v>147356</v>
      </c>
      <c r="N17" s="112">
        <f t="shared" si="7"/>
        <v>15000000</v>
      </c>
      <c r="O17" s="113">
        <f t="shared" si="7"/>
        <v>14959470</v>
      </c>
      <c r="P17" s="112">
        <f t="shared" si="1"/>
        <v>39144000</v>
      </c>
      <c r="Q17" s="113">
        <f t="shared" si="2"/>
        <v>30613503</v>
      </c>
      <c r="R17" s="58">
        <f t="shared" si="3"/>
        <v>209.72537683254183</v>
      </c>
      <c r="S17" s="59">
        <f t="shared" si="4"/>
        <v>10051.924590786937</v>
      </c>
      <c r="T17" s="58">
        <f>IF((SUM($E9:$E14))=0,0,(P17/(SUM($E9:$E14))*100))</f>
        <v>98.641735755865227</v>
      </c>
      <c r="U17" s="60">
        <f>IF((SUM($E9:$E14))=0,0,(Q17/(SUM($E9:$E14))*100))</f>
        <v>77.145132676460946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>
        <v>3726000</v>
      </c>
      <c r="C21" s="108"/>
      <c r="D21" s="108"/>
      <c r="E21" s="108">
        <f t="shared" si="8"/>
        <v>3726000</v>
      </c>
      <c r="F21" s="109">
        <v>3726000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3726000</v>
      </c>
      <c r="C26" s="111">
        <f>SUM(C19:C25)</f>
        <v>0</v>
      </c>
      <c r="D26" s="111"/>
      <c r="E26" s="111">
        <f t="shared" si="8"/>
        <v>3726000</v>
      </c>
      <c r="F26" s="112">
        <f t="shared" ref="F26:O26" si="15">SUM(F19:F25)</f>
        <v>3726000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2911000</v>
      </c>
      <c r="C31" s="108"/>
      <c r="D31" s="108"/>
      <c r="E31" s="108">
        <f>$B31      +$C31      +$D31</f>
        <v>2911000</v>
      </c>
      <c r="F31" s="109">
        <v>2911000</v>
      </c>
      <c r="G31" s="110">
        <v>2911000</v>
      </c>
      <c r="H31" s="109">
        <v>464000</v>
      </c>
      <c r="I31" s="110">
        <v>371236</v>
      </c>
      <c r="J31" s="109">
        <v>966000</v>
      </c>
      <c r="K31" s="110">
        <v>263848</v>
      </c>
      <c r="L31" s="109">
        <v>813000</v>
      </c>
      <c r="M31" s="110">
        <v>341052</v>
      </c>
      <c r="N31" s="109">
        <v>457000</v>
      </c>
      <c r="O31" s="110">
        <v>412094</v>
      </c>
      <c r="P31" s="109">
        <f>$H31      +$J31      +$L31      +$N31</f>
        <v>2700000</v>
      </c>
      <c r="Q31" s="110">
        <f>$I31      +$K31      +$M31      +$O31</f>
        <v>1388230</v>
      </c>
      <c r="R31" s="54">
        <f>IF(($L31      =0),0,((($N31      -$L31      )/$L31      )*100))</f>
        <v>-43.788437884378844</v>
      </c>
      <c r="S31" s="55">
        <f>IF(($M31      =0),0,((($O31      -$M31      )/$M31      )*100))</f>
        <v>20.830254623928315</v>
      </c>
      <c r="T31" s="54">
        <f>IF(($E31      =0),0,(($P31      /$E31      )*100))</f>
        <v>92.751631741669527</v>
      </c>
      <c r="U31" s="56">
        <f>IF(($E31      =0),0,(($Q31      /$E31      )*100))</f>
        <v>47.689110271384408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2911000</v>
      </c>
      <c r="C32" s="111">
        <f>SUM(C28:C31)</f>
        <v>0</v>
      </c>
      <c r="D32" s="111"/>
      <c r="E32" s="111">
        <f>$B32      +$C32      +$D32</f>
        <v>2911000</v>
      </c>
      <c r="F32" s="112">
        <f t="shared" ref="F32:O32" si="16">SUM(F28:F31)</f>
        <v>2911000</v>
      </c>
      <c r="G32" s="113">
        <f t="shared" si="16"/>
        <v>2911000</v>
      </c>
      <c r="H32" s="112">
        <f t="shared" si="16"/>
        <v>464000</v>
      </c>
      <c r="I32" s="113">
        <f t="shared" si="16"/>
        <v>371236</v>
      </c>
      <c r="J32" s="112">
        <f t="shared" si="16"/>
        <v>966000</v>
      </c>
      <c r="K32" s="113">
        <f t="shared" si="16"/>
        <v>263848</v>
      </c>
      <c r="L32" s="112">
        <f t="shared" si="16"/>
        <v>813000</v>
      </c>
      <c r="M32" s="113">
        <f t="shared" si="16"/>
        <v>341052</v>
      </c>
      <c r="N32" s="112">
        <f t="shared" si="16"/>
        <v>457000</v>
      </c>
      <c r="O32" s="113">
        <f t="shared" si="16"/>
        <v>412094</v>
      </c>
      <c r="P32" s="112">
        <f>$H32      +$J32      +$L32      +$N32</f>
        <v>2700000</v>
      </c>
      <c r="Q32" s="113">
        <f>$I32      +$K32      +$M32      +$O32</f>
        <v>1388230</v>
      </c>
      <c r="R32" s="58">
        <f>IF(($L32      =0),0,((($N32      -$L32      )/$L32      )*100))</f>
        <v>-43.788437884378844</v>
      </c>
      <c r="S32" s="59">
        <f>IF(($M32      =0),0,((($O32      -$M32      )/$M32      )*100))</f>
        <v>20.830254623928315</v>
      </c>
      <c r="T32" s="58">
        <f>IF($E32   =0,0,($P32   /$E32   )*100)</f>
        <v>92.751631741669527</v>
      </c>
      <c r="U32" s="60">
        <f>IF($E32   =0,0,($Q32   /$E32   )*100)</f>
        <v>47.689110271384408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1250000</v>
      </c>
      <c r="C34" s="108"/>
      <c r="D34" s="108"/>
      <c r="E34" s="108">
        <f>$B34      +$C34      +$D34</f>
        <v>1250000</v>
      </c>
      <c r="F34" s="109">
        <v>1250000</v>
      </c>
      <c r="G34" s="110">
        <v>1250000</v>
      </c>
      <c r="H34" s="109">
        <v>211000</v>
      </c>
      <c r="I34" s="110">
        <v>309587</v>
      </c>
      <c r="J34" s="109">
        <v>331000</v>
      </c>
      <c r="K34" s="110">
        <v>-340600</v>
      </c>
      <c r="L34" s="109">
        <v>380000</v>
      </c>
      <c r="M34" s="110">
        <v>221154</v>
      </c>
      <c r="N34" s="109">
        <v>328000</v>
      </c>
      <c r="O34" s="110">
        <v>949294</v>
      </c>
      <c r="P34" s="109">
        <f>$H34      +$J34      +$L34      +$N34</f>
        <v>1250000</v>
      </c>
      <c r="Q34" s="110">
        <f>$I34      +$K34      +$M34      +$O34</f>
        <v>1139435</v>
      </c>
      <c r="R34" s="54">
        <f>IF(($L34      =0),0,((($N34      -$L34      )/$L34      )*100))</f>
        <v>-13.684210526315791</v>
      </c>
      <c r="S34" s="55">
        <f>IF(($M34      =0),0,((($O34      -$M34      )/$M34      )*100))</f>
        <v>329.24568400300245</v>
      </c>
      <c r="T34" s="54">
        <f>IF(($E34      =0),0,(($P34      /$E34      )*100))</f>
        <v>100</v>
      </c>
      <c r="U34" s="56">
        <f>IF(($E34      =0),0,(($Q34      /$E34      )*100))</f>
        <v>91.154800000000009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1250000</v>
      </c>
      <c r="C35" s="111">
        <f>C34</f>
        <v>0</v>
      </c>
      <c r="D35" s="111"/>
      <c r="E35" s="111">
        <f>$B35      +$C35      +$D35</f>
        <v>1250000</v>
      </c>
      <c r="F35" s="112">
        <f t="shared" ref="F35:O35" si="17">F34</f>
        <v>1250000</v>
      </c>
      <c r="G35" s="113">
        <f t="shared" si="17"/>
        <v>1250000</v>
      </c>
      <c r="H35" s="112">
        <f t="shared" si="17"/>
        <v>211000</v>
      </c>
      <c r="I35" s="113">
        <f t="shared" si="17"/>
        <v>309587</v>
      </c>
      <c r="J35" s="112">
        <f t="shared" si="17"/>
        <v>331000</v>
      </c>
      <c r="K35" s="113">
        <f t="shared" si="17"/>
        <v>-340600</v>
      </c>
      <c r="L35" s="112">
        <f t="shared" si="17"/>
        <v>380000</v>
      </c>
      <c r="M35" s="113">
        <f t="shared" si="17"/>
        <v>221154</v>
      </c>
      <c r="N35" s="112">
        <f t="shared" si="17"/>
        <v>328000</v>
      </c>
      <c r="O35" s="113">
        <f t="shared" si="17"/>
        <v>949294</v>
      </c>
      <c r="P35" s="112">
        <f>$H35      +$J35      +$L35      +$N35</f>
        <v>1250000</v>
      </c>
      <c r="Q35" s="113">
        <f>$I35      +$K35      +$M35      +$O35</f>
        <v>1139435</v>
      </c>
      <c r="R35" s="58">
        <f>IF(($L35      =0),0,((($N35      -$L35      )/$L35      )*100))</f>
        <v>-13.684210526315791</v>
      </c>
      <c r="S35" s="59">
        <f>IF(($M35      =0),0,((($O35      -$M35      )/$M35      )*100))</f>
        <v>329.24568400300245</v>
      </c>
      <c r="T35" s="58">
        <f>IF($E35   =0,0,($P35   /$E35   )*100)</f>
        <v>100</v>
      </c>
      <c r="U35" s="60">
        <f>IF($E35   =0,0,($Q35   /$E35   )*100)</f>
        <v>91.154800000000009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73554000</v>
      </c>
      <c r="C69" s="120">
        <f>SUM(C9:C16,C19:C25,C28:C31,C34,C37:C41,C44:C54,C57:C60,C63:C67)</f>
        <v>-25984000</v>
      </c>
      <c r="D69" s="120"/>
      <c r="E69" s="120">
        <f t="shared" si="35"/>
        <v>47570000</v>
      </c>
      <c r="F69" s="121">
        <f t="shared" ref="F69:O69" si="43">SUM(F9:F16,F19:F25,F28:F31,F34,F37:F41,F44:F54,F57:F60,F63:F67)</f>
        <v>47570000</v>
      </c>
      <c r="G69" s="122">
        <f t="shared" si="43"/>
        <v>43844000</v>
      </c>
      <c r="H69" s="121">
        <f t="shared" si="43"/>
        <v>19750000</v>
      </c>
      <c r="I69" s="122">
        <f t="shared" si="43"/>
        <v>19837343</v>
      </c>
      <c r="J69" s="121">
        <f t="shared" si="43"/>
        <v>1523000</v>
      </c>
      <c r="K69" s="122">
        <f t="shared" si="43"/>
        <v>-3726595</v>
      </c>
      <c r="L69" s="121">
        <f t="shared" si="43"/>
        <v>6036000</v>
      </c>
      <c r="M69" s="122">
        <f t="shared" si="43"/>
        <v>709562</v>
      </c>
      <c r="N69" s="121">
        <f t="shared" si="43"/>
        <v>15785000</v>
      </c>
      <c r="O69" s="122">
        <f t="shared" si="43"/>
        <v>16320858</v>
      </c>
      <c r="P69" s="121">
        <f t="shared" si="36"/>
        <v>43094000</v>
      </c>
      <c r="Q69" s="122">
        <f t="shared" si="37"/>
        <v>33141168</v>
      </c>
      <c r="R69" s="67">
        <f t="shared" si="38"/>
        <v>161.51424784625581</v>
      </c>
      <c r="S69" s="68">
        <f t="shared" si="39"/>
        <v>2200.1313486347913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98.289389654228629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75.58883313566281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IF(($L71      =0),0,((($N71      -$L71      )/$L71      )*100))</f>
        <v>0</v>
      </c>
      <c r="S71" s="55">
        <f>IF(($M71      =0),0,((($O71      -$M71      )/$M71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IF(($L73      =0),0,((($N73      -$L73      )/$L73      )*100))</f>
        <v>0</v>
      </c>
      <c r="S73" s="64">
        <f>IF(($M73      =0),0,((($O73      -$M73      )/$M73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IF(($L74      =0),0,((($N74      -$L74      )/$L74      )*100))</f>
        <v>0</v>
      </c>
      <c r="S74" s="68">
        <f>IF(($M74      =0),0,((($O74      -$M74      )/$M74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73554000</v>
      </c>
      <c r="C75" s="120">
        <f>SUM(C9:C16,C19:C25,C28:C31,C34,C37:C41,C44:C54,C57:C60,C63:C67,C71:C72)</f>
        <v>-25984000</v>
      </c>
      <c r="D75" s="120"/>
      <c r="E75" s="120">
        <f>$B75      +$C75      +$D75</f>
        <v>47570000</v>
      </c>
      <c r="F75" s="121">
        <f t="shared" ref="F75:O75" si="46">SUM(F9:F16,F19:F25,F28:F31,F34,F37:F41,F44:F54,F57:F60,F63:F67,F71:F72)</f>
        <v>47570000</v>
      </c>
      <c r="G75" s="122">
        <f t="shared" si="46"/>
        <v>43844000</v>
      </c>
      <c r="H75" s="121">
        <f t="shared" si="46"/>
        <v>19750000</v>
      </c>
      <c r="I75" s="122">
        <f t="shared" si="46"/>
        <v>19837343</v>
      </c>
      <c r="J75" s="121">
        <f t="shared" si="46"/>
        <v>1523000</v>
      </c>
      <c r="K75" s="122">
        <f t="shared" si="46"/>
        <v>-3726595</v>
      </c>
      <c r="L75" s="121">
        <f t="shared" si="46"/>
        <v>6036000</v>
      </c>
      <c r="M75" s="122">
        <f t="shared" si="46"/>
        <v>709562</v>
      </c>
      <c r="N75" s="121">
        <f t="shared" si="46"/>
        <v>15785000</v>
      </c>
      <c r="O75" s="122">
        <f t="shared" si="46"/>
        <v>16320858</v>
      </c>
      <c r="P75" s="121">
        <f>$H75      +$J75      +$L75      +$N75</f>
        <v>43094000</v>
      </c>
      <c r="Q75" s="122">
        <f>$I75      +$K75      +$M75      +$O75</f>
        <v>33141168</v>
      </c>
      <c r="R75" s="67">
        <f>IF(($L75      =0),0,((($N75      -$L75      )/$L75      )*100))</f>
        <v>161.51424784625581</v>
      </c>
      <c r="S75" s="68">
        <f>IF(($M75      =0),0,((($O75      -$M75      )/$M75      )*100))</f>
        <v>2200.1313486347913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98.289389654228629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75.58883313566281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124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125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126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127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128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129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33958000</v>
      </c>
      <c r="C87" s="128">
        <f t="shared" si="48"/>
        <v>0</v>
      </c>
      <c r="D87" s="128">
        <f t="shared" si="48"/>
        <v>0</v>
      </c>
      <c r="E87" s="128">
        <f t="shared" si="48"/>
        <v>33958000</v>
      </c>
      <c r="F87" s="128">
        <f t="shared" si="48"/>
        <v>0</v>
      </c>
      <c r="G87" s="128">
        <f t="shared" si="48"/>
        <v>0</v>
      </c>
      <c r="H87" s="128">
        <f t="shared" si="48"/>
        <v>11441000</v>
      </c>
      <c r="I87" s="128">
        <f t="shared" si="48"/>
        <v>0</v>
      </c>
      <c r="J87" s="128">
        <f t="shared" si="48"/>
        <v>15265000</v>
      </c>
      <c r="K87" s="128">
        <f t="shared" si="48"/>
        <v>0</v>
      </c>
      <c r="L87" s="128">
        <f t="shared" si="48"/>
        <v>5227000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31933000</v>
      </c>
      <c r="Q87" s="129">
        <f t="shared" si="48"/>
        <v>0</v>
      </c>
      <c r="R87" s="94">
        <f t="shared" si="48"/>
        <v>-100</v>
      </c>
      <c r="S87" s="94">
        <f t="shared" si="48"/>
        <v>0</v>
      </c>
      <c r="T87" s="95">
        <f>IF(SUM($E88:$E96) =0,0,(P87   /SUM($E88:$E96) )*100)</f>
        <v>94.036751280994167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>
        <v>13068000</v>
      </c>
      <c r="C89" s="108"/>
      <c r="D89" s="108"/>
      <c r="E89" s="108">
        <f t="shared" si="49"/>
        <v>13068000</v>
      </c>
      <c r="F89" s="108">
        <v>0</v>
      </c>
      <c r="G89" s="108">
        <v>0</v>
      </c>
      <c r="H89" s="108">
        <v>7841000</v>
      </c>
      <c r="I89" s="108"/>
      <c r="J89" s="108"/>
      <c r="K89" s="108"/>
      <c r="L89" s="108">
        <v>5227000</v>
      </c>
      <c r="M89" s="108"/>
      <c r="N89" s="108"/>
      <c r="O89" s="108"/>
      <c r="P89" s="108">
        <f t="shared" si="50"/>
        <v>13068000</v>
      </c>
      <c r="Q89" s="108">
        <f t="shared" si="51"/>
        <v>0</v>
      </c>
      <c r="R89" s="98">
        <f t="shared" si="52"/>
        <v>-100</v>
      </c>
      <c r="S89" s="98">
        <f t="shared" si="53"/>
        <v>0</v>
      </c>
      <c r="T89" s="98">
        <f t="shared" si="54"/>
        <v>100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/>
      <c r="C91" s="108"/>
      <c r="D91" s="108"/>
      <c r="E91" s="108">
        <f t="shared" si="49"/>
        <v>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20890000</v>
      </c>
      <c r="C94" s="108"/>
      <c r="D94" s="108"/>
      <c r="E94" s="108">
        <f t="shared" si="49"/>
        <v>20890000</v>
      </c>
      <c r="F94" s="108">
        <v>0</v>
      </c>
      <c r="G94" s="108">
        <v>0</v>
      </c>
      <c r="H94" s="108">
        <v>3600000</v>
      </c>
      <c r="I94" s="108"/>
      <c r="J94" s="108">
        <v>15265000</v>
      </c>
      <c r="K94" s="108"/>
      <c r="L94" s="108"/>
      <c r="M94" s="108"/>
      <c r="N94" s="108"/>
      <c r="O94" s="108"/>
      <c r="P94" s="108">
        <f t="shared" si="50"/>
        <v>18865000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90.306366682623263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33958000</v>
      </c>
      <c r="C114" s="137">
        <f t="shared" si="62"/>
        <v>0</v>
      </c>
      <c r="D114" s="137">
        <f t="shared" si="62"/>
        <v>0</v>
      </c>
      <c r="E114" s="137">
        <f t="shared" si="62"/>
        <v>33958000</v>
      </c>
      <c r="F114" s="137">
        <f t="shared" si="62"/>
        <v>0</v>
      </c>
      <c r="G114" s="137">
        <f t="shared" si="62"/>
        <v>0</v>
      </c>
      <c r="H114" s="137">
        <f t="shared" si="62"/>
        <v>11441000</v>
      </c>
      <c r="I114" s="137">
        <f t="shared" si="62"/>
        <v>0</v>
      </c>
      <c r="J114" s="137">
        <f t="shared" si="62"/>
        <v>15265000</v>
      </c>
      <c r="K114" s="137">
        <f t="shared" si="62"/>
        <v>0</v>
      </c>
      <c r="L114" s="137">
        <f t="shared" si="62"/>
        <v>5227000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31933000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0.94036751280994169</v>
      </c>
      <c r="U114" s="30">
        <f t="shared" si="59"/>
        <v>0</v>
      </c>
      <c r="V114" s="27"/>
      <c r="W114" s="28"/>
    </row>
    <row r="115" spans="1:23" hidden="1" x14ac:dyDescent="0.25">
      <c r="A115" s="31" t="s">
        <v>131</v>
      </c>
      <c r="B115" s="139">
        <f>B87</f>
        <v>33958000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33958000</v>
      </c>
      <c r="F115" s="139">
        <f t="shared" si="63"/>
        <v>0</v>
      </c>
      <c r="G115" s="139">
        <f t="shared" si="63"/>
        <v>0</v>
      </c>
      <c r="H115" s="139">
        <f t="shared" si="63"/>
        <v>11441000</v>
      </c>
      <c r="I115" s="139">
        <f t="shared" si="63"/>
        <v>0</v>
      </c>
      <c r="J115" s="139">
        <f t="shared" si="63"/>
        <v>15265000</v>
      </c>
      <c r="K115" s="139">
        <f t="shared" si="63"/>
        <v>0</v>
      </c>
      <c r="L115" s="139">
        <f t="shared" si="63"/>
        <v>5227000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31933000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0.94036751280994169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132</v>
      </c>
    </row>
    <row r="118" spans="1:23" x14ac:dyDescent="0.25">
      <c r="A118" s="35" t="s">
        <v>133</v>
      </c>
    </row>
    <row r="119" spans="1:23" ht="13" x14ac:dyDescent="0.3">
      <c r="A119" s="35" t="s">
        <v>134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135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136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137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xHNd1FknkUyUN8vRj0J7mhUNSPdrxgyIvtz/jW/w5nwoyNXq/EXW2M383CANYWIZgTNMv9zpI4Uc2c9v90oR4w==" saltValue="VJaps9aQiXJOfNLrxPAqV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>
        <v>112126000</v>
      </c>
      <c r="C9" s="108">
        <v>-36000000</v>
      </c>
      <c r="D9" s="108"/>
      <c r="E9" s="108">
        <f>$B9       +$C9       +$D9</f>
        <v>76126000</v>
      </c>
      <c r="F9" s="109">
        <v>76126000</v>
      </c>
      <c r="G9" s="110">
        <v>76126000</v>
      </c>
      <c r="H9" s="109">
        <v>156000</v>
      </c>
      <c r="I9" s="110">
        <v>156282</v>
      </c>
      <c r="J9" s="109">
        <v>9496000</v>
      </c>
      <c r="K9" s="110"/>
      <c r="L9" s="109">
        <v>44972000</v>
      </c>
      <c r="M9" s="110">
        <v>54441176</v>
      </c>
      <c r="N9" s="109">
        <v>20849000</v>
      </c>
      <c r="O9" s="110">
        <v>20849325</v>
      </c>
      <c r="P9" s="109">
        <f>$H9       +$J9       +$L9       +$N9</f>
        <v>75473000</v>
      </c>
      <c r="Q9" s="110">
        <f>$I9       +$K9       +$M9       +$O9</f>
        <v>75446783</v>
      </c>
      <c r="R9" s="54">
        <f>IF(($L9       =0),0,((($N9       -$L9       )/$L9       )*100))</f>
        <v>-53.640042693231351</v>
      </c>
      <c r="S9" s="55">
        <f>IF(($M9       =0),0,((($O9       -$M9       )/$M9       )*100))</f>
        <v>-61.703022359399441</v>
      </c>
      <c r="T9" s="54">
        <f>IF(($E9       =0),0,(($P9       /$E9       )*100))</f>
        <v>99.142211596563584</v>
      </c>
      <c r="U9" s="56">
        <f>IF(($E9       =0),0,(($Q9       /$E9       )*100))</f>
        <v>99.107772640096684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1000000</v>
      </c>
      <c r="C10" s="108"/>
      <c r="D10" s="108"/>
      <c r="E10" s="108">
        <f t="shared" ref="E10:E17" si="0">$B10      +$C10      +$D10</f>
        <v>1000000</v>
      </c>
      <c r="F10" s="109">
        <v>1000000</v>
      </c>
      <c r="G10" s="110">
        <v>1000000</v>
      </c>
      <c r="H10" s="109">
        <v>236000</v>
      </c>
      <c r="I10" s="110">
        <v>178500</v>
      </c>
      <c r="J10" s="109">
        <v>272000</v>
      </c>
      <c r="K10" s="110">
        <v>272486</v>
      </c>
      <c r="L10" s="109">
        <v>255000</v>
      </c>
      <c r="M10" s="110">
        <v>254939</v>
      </c>
      <c r="N10" s="109"/>
      <c r="O10" s="110">
        <v>274785</v>
      </c>
      <c r="P10" s="109">
        <f t="shared" ref="P10:P17" si="1">$H10      +$J10      +$L10      +$N10</f>
        <v>763000</v>
      </c>
      <c r="Q10" s="110">
        <f t="shared" ref="Q10:Q17" si="2">$I10      +$K10      +$M10      +$O10</f>
        <v>980710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7.7846072982164367</v>
      </c>
      <c r="T10" s="54">
        <f t="shared" ref="T10:T16" si="5">IF(($E10      =0),0,(($P10      /$E10      )*100))</f>
        <v>76.3</v>
      </c>
      <c r="U10" s="56">
        <f t="shared" ref="U10:U16" si="6">IF(($E10      =0),0,(($Q10      /$E10      )*100))</f>
        <v>98.070999999999998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165945000</v>
      </c>
      <c r="C14" s="108"/>
      <c r="D14" s="108"/>
      <c r="E14" s="108">
        <f t="shared" si="0"/>
        <v>165945000</v>
      </c>
      <c r="F14" s="109">
        <v>165945000</v>
      </c>
      <c r="G14" s="110">
        <v>165945000</v>
      </c>
      <c r="H14" s="109">
        <v>28803000</v>
      </c>
      <c r="I14" s="110">
        <v>28803043</v>
      </c>
      <c r="J14" s="109">
        <v>23255000</v>
      </c>
      <c r="K14" s="110">
        <v>28269385</v>
      </c>
      <c r="L14" s="109">
        <v>59957000</v>
      </c>
      <c r="M14" s="110">
        <v>62491479</v>
      </c>
      <c r="N14" s="109">
        <v>53930000</v>
      </c>
      <c r="O14" s="110">
        <v>17987319</v>
      </c>
      <c r="P14" s="109">
        <f t="shared" si="1"/>
        <v>165945000</v>
      </c>
      <c r="Q14" s="110">
        <f t="shared" si="2"/>
        <v>137551226</v>
      </c>
      <c r="R14" s="54">
        <f t="shared" si="3"/>
        <v>-10.052204079590373</v>
      </c>
      <c r="S14" s="55">
        <f t="shared" si="4"/>
        <v>-71.216365354386951</v>
      </c>
      <c r="T14" s="54">
        <f t="shared" si="5"/>
        <v>100</v>
      </c>
      <c r="U14" s="56">
        <f t="shared" si="6"/>
        <v>82.889647774865168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6000000</v>
      </c>
      <c r="C15" s="108">
        <v>-6000000</v>
      </c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285071000</v>
      </c>
      <c r="C17" s="111">
        <f>SUM(C9:C16)</f>
        <v>-42000000</v>
      </c>
      <c r="D17" s="111"/>
      <c r="E17" s="111">
        <f t="shared" si="0"/>
        <v>243071000</v>
      </c>
      <c r="F17" s="112">
        <f t="shared" ref="F17:O17" si="7">SUM(F9:F16)</f>
        <v>243071000</v>
      </c>
      <c r="G17" s="113">
        <f t="shared" si="7"/>
        <v>243071000</v>
      </c>
      <c r="H17" s="112">
        <f t="shared" si="7"/>
        <v>29195000</v>
      </c>
      <c r="I17" s="113">
        <f t="shared" si="7"/>
        <v>29137825</v>
      </c>
      <c r="J17" s="112">
        <f t="shared" si="7"/>
        <v>33023000</v>
      </c>
      <c r="K17" s="113">
        <f t="shared" si="7"/>
        <v>28541871</v>
      </c>
      <c r="L17" s="112">
        <f t="shared" si="7"/>
        <v>105184000</v>
      </c>
      <c r="M17" s="113">
        <f t="shared" si="7"/>
        <v>117187594</v>
      </c>
      <c r="N17" s="112">
        <f t="shared" si="7"/>
        <v>74779000</v>
      </c>
      <c r="O17" s="113">
        <f t="shared" si="7"/>
        <v>39111429</v>
      </c>
      <c r="P17" s="112">
        <f t="shared" si="1"/>
        <v>242181000</v>
      </c>
      <c r="Q17" s="113">
        <f t="shared" si="2"/>
        <v>213978719</v>
      </c>
      <c r="R17" s="58">
        <f t="shared" si="3"/>
        <v>-28.906487678734411</v>
      </c>
      <c r="S17" s="59">
        <f t="shared" si="4"/>
        <v>-66.624940691247573</v>
      </c>
      <c r="T17" s="58">
        <f>IF((SUM($E9:$E14))=0,0,(P17/(SUM($E9:$E14))*100))</f>
        <v>99.633851837528951</v>
      </c>
      <c r="U17" s="60">
        <f>IF((SUM($E9:$E14))=0,0,(Q17/(SUM($E9:$E14))*100))</f>
        <v>88.031364909841159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>
        <v>1260000</v>
      </c>
      <c r="C21" s="108"/>
      <c r="D21" s="108"/>
      <c r="E21" s="108">
        <f t="shared" si="8"/>
        <v>1260000</v>
      </c>
      <c r="F21" s="109">
        <v>1260000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1260000</v>
      </c>
      <c r="C26" s="111">
        <f>SUM(C19:C25)</f>
        <v>0</v>
      </c>
      <c r="D26" s="111"/>
      <c r="E26" s="111">
        <f t="shared" si="8"/>
        <v>1260000</v>
      </c>
      <c r="F26" s="112">
        <f t="shared" ref="F26:O26" si="15">SUM(F19:F25)</f>
        <v>1260000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749530000</v>
      </c>
      <c r="C30" s="108"/>
      <c r="D30" s="108"/>
      <c r="E30" s="108">
        <f>$B30      +$C30      +$D30</f>
        <v>749530000</v>
      </c>
      <c r="F30" s="109">
        <v>749530000</v>
      </c>
      <c r="G30" s="110">
        <v>749530000</v>
      </c>
      <c r="H30" s="109">
        <v>73680000</v>
      </c>
      <c r="I30" s="110">
        <v>9035577</v>
      </c>
      <c r="J30" s="109">
        <v>90705000</v>
      </c>
      <c r="K30" s="110">
        <v>120146321</v>
      </c>
      <c r="L30" s="109">
        <v>120798000</v>
      </c>
      <c r="M30" s="110">
        <v>76078188</v>
      </c>
      <c r="N30" s="109">
        <v>371780000</v>
      </c>
      <c r="O30" s="110">
        <v>171379161</v>
      </c>
      <c r="P30" s="109">
        <f>$H30      +$J30      +$L30      +$N30</f>
        <v>656963000</v>
      </c>
      <c r="Q30" s="110">
        <f>$I30      +$K30      +$M30      +$O30</f>
        <v>376639247</v>
      </c>
      <c r="R30" s="54">
        <f>IF(($L30      =0),0,((($N30      -$L30      )/$L30      )*100))</f>
        <v>207.76999619198992</v>
      </c>
      <c r="S30" s="55">
        <f>IF(($M30      =0),0,((($O30      -$M30      )/$M30      )*100))</f>
        <v>125.26714358654283</v>
      </c>
      <c r="T30" s="54">
        <f>IF(($E30      =0),0,(($P30      /$E30      )*100))</f>
        <v>87.64999399623764</v>
      </c>
      <c r="U30" s="56">
        <f>IF(($E30      =0),0,(($Q30      /$E30      )*100))</f>
        <v>50.250056301949222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749530000</v>
      </c>
      <c r="C32" s="111">
        <f>SUM(C28:C31)</f>
        <v>0</v>
      </c>
      <c r="D32" s="111"/>
      <c r="E32" s="111">
        <f>$B32      +$C32      +$D32</f>
        <v>749530000</v>
      </c>
      <c r="F32" s="112">
        <f t="shared" ref="F32:O32" si="16">SUM(F28:F31)</f>
        <v>749530000</v>
      </c>
      <c r="G32" s="113">
        <f t="shared" si="16"/>
        <v>749530000</v>
      </c>
      <c r="H32" s="112">
        <f t="shared" si="16"/>
        <v>73680000</v>
      </c>
      <c r="I32" s="113">
        <f t="shared" si="16"/>
        <v>9035577</v>
      </c>
      <c r="J32" s="112">
        <f t="shared" si="16"/>
        <v>90705000</v>
      </c>
      <c r="K32" s="113">
        <f t="shared" si="16"/>
        <v>120146321</v>
      </c>
      <c r="L32" s="112">
        <f t="shared" si="16"/>
        <v>120798000</v>
      </c>
      <c r="M32" s="113">
        <f t="shared" si="16"/>
        <v>76078188</v>
      </c>
      <c r="N32" s="112">
        <f t="shared" si="16"/>
        <v>371780000</v>
      </c>
      <c r="O32" s="113">
        <f t="shared" si="16"/>
        <v>171379161</v>
      </c>
      <c r="P32" s="112">
        <f>$H32      +$J32      +$L32      +$N32</f>
        <v>656963000</v>
      </c>
      <c r="Q32" s="113">
        <f>$I32      +$K32      +$M32      +$O32</f>
        <v>376639247</v>
      </c>
      <c r="R32" s="58">
        <f>IF(($L32      =0),0,((($N32      -$L32      )/$L32      )*100))</f>
        <v>207.76999619198992</v>
      </c>
      <c r="S32" s="59">
        <f>IF(($M32      =0),0,((($O32      -$M32      )/$M32      )*100))</f>
        <v>125.26714358654283</v>
      </c>
      <c r="T32" s="58">
        <f>IF($E32   =0,0,($P32   /$E32   )*100)</f>
        <v>87.64999399623764</v>
      </c>
      <c r="U32" s="60">
        <f>IF($E32   =0,0,($Q32   /$E32   )*100)</f>
        <v>50.250056301949222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9920000</v>
      </c>
      <c r="C34" s="108"/>
      <c r="D34" s="108"/>
      <c r="E34" s="108">
        <f>$B34      +$C34      +$D34</f>
        <v>9920000</v>
      </c>
      <c r="F34" s="109">
        <v>9920000</v>
      </c>
      <c r="G34" s="110">
        <v>9920000</v>
      </c>
      <c r="H34" s="109">
        <v>1665000</v>
      </c>
      <c r="I34" s="110">
        <v>1664875</v>
      </c>
      <c r="J34" s="109">
        <v>3196000</v>
      </c>
      <c r="K34" s="110">
        <v>3195964</v>
      </c>
      <c r="L34" s="109">
        <v>2756000</v>
      </c>
      <c r="M34" s="110">
        <v>2755811</v>
      </c>
      <c r="N34" s="109">
        <v>2279000</v>
      </c>
      <c r="O34" s="110">
        <v>2278500</v>
      </c>
      <c r="P34" s="109">
        <f>$H34      +$J34      +$L34      +$N34</f>
        <v>9896000</v>
      </c>
      <c r="Q34" s="110">
        <f>$I34      +$K34      +$M34      +$O34</f>
        <v>9895150</v>
      </c>
      <c r="R34" s="54">
        <f>IF(($L34      =0),0,((($N34      -$L34      )/$L34      )*100))</f>
        <v>-17.307692307692307</v>
      </c>
      <c r="S34" s="55">
        <f>IF(($M34      =0),0,((($O34      -$M34      )/$M34      )*100))</f>
        <v>-17.320164554100408</v>
      </c>
      <c r="T34" s="54">
        <f>IF(($E34      =0),0,(($P34      /$E34      )*100))</f>
        <v>99.758064516129025</v>
      </c>
      <c r="U34" s="56">
        <f>IF(($E34      =0),0,(($Q34      /$E34      )*100))</f>
        <v>99.749495967741936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9920000</v>
      </c>
      <c r="C35" s="111">
        <f>C34</f>
        <v>0</v>
      </c>
      <c r="D35" s="111"/>
      <c r="E35" s="111">
        <f>$B35      +$C35      +$D35</f>
        <v>9920000</v>
      </c>
      <c r="F35" s="112">
        <f t="shared" ref="F35:O35" si="17">F34</f>
        <v>9920000</v>
      </c>
      <c r="G35" s="113">
        <f t="shared" si="17"/>
        <v>9920000</v>
      </c>
      <c r="H35" s="112">
        <f t="shared" si="17"/>
        <v>1665000</v>
      </c>
      <c r="I35" s="113">
        <f t="shared" si="17"/>
        <v>1664875</v>
      </c>
      <c r="J35" s="112">
        <f t="shared" si="17"/>
        <v>3196000</v>
      </c>
      <c r="K35" s="113">
        <f t="shared" si="17"/>
        <v>3195964</v>
      </c>
      <c r="L35" s="112">
        <f t="shared" si="17"/>
        <v>2756000</v>
      </c>
      <c r="M35" s="113">
        <f t="shared" si="17"/>
        <v>2755811</v>
      </c>
      <c r="N35" s="112">
        <f t="shared" si="17"/>
        <v>2279000</v>
      </c>
      <c r="O35" s="113">
        <f t="shared" si="17"/>
        <v>2278500</v>
      </c>
      <c r="P35" s="112">
        <f>$H35      +$J35      +$L35      +$N35</f>
        <v>9896000</v>
      </c>
      <c r="Q35" s="113">
        <f>$I35      +$K35      +$M35      +$O35</f>
        <v>9895150</v>
      </c>
      <c r="R35" s="58">
        <f>IF(($L35      =0),0,((($N35      -$L35      )/$L35      )*100))</f>
        <v>-17.307692307692307</v>
      </c>
      <c r="S35" s="59">
        <f>IF(($M35      =0),0,((($O35      -$M35      )/$M35      )*100))</f>
        <v>-17.320164554100408</v>
      </c>
      <c r="T35" s="58">
        <f>IF($E35   =0,0,($P35   /$E35   )*100)</f>
        <v>99.758064516129025</v>
      </c>
      <c r="U35" s="60">
        <f>IF($E35   =0,0,($Q35   /$E35   )*100)</f>
        <v>99.749495967741936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24030000</v>
      </c>
      <c r="C38" s="108">
        <v>-8543000</v>
      </c>
      <c r="D38" s="108"/>
      <c r="E38" s="108">
        <f t="shared" si="18"/>
        <v>15487000</v>
      </c>
      <c r="F38" s="109">
        <v>24030000</v>
      </c>
      <c r="G38" s="110">
        <v>0</v>
      </c>
      <c r="H38" s="109"/>
      <c r="I38" s="110"/>
      <c r="J38" s="109"/>
      <c r="K38" s="110"/>
      <c r="L38" s="109"/>
      <c r="M38" s="110"/>
      <c r="N38" s="109">
        <v>70000</v>
      </c>
      <c r="O38" s="110"/>
      <c r="P38" s="109">
        <f t="shared" si="19"/>
        <v>70000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0.45199199328469036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7000000</v>
      </c>
      <c r="C40" s="108"/>
      <c r="D40" s="108"/>
      <c r="E40" s="108">
        <f t="shared" si="18"/>
        <v>7000000</v>
      </c>
      <c r="F40" s="109">
        <v>7000000</v>
      </c>
      <c r="G40" s="110">
        <v>7000000</v>
      </c>
      <c r="H40" s="109">
        <v>62000</v>
      </c>
      <c r="I40" s="110"/>
      <c r="J40" s="109">
        <v>62000</v>
      </c>
      <c r="K40" s="110">
        <v>155510</v>
      </c>
      <c r="L40" s="109">
        <v>3936000</v>
      </c>
      <c r="M40" s="110">
        <v>93306</v>
      </c>
      <c r="N40" s="109">
        <v>2903000</v>
      </c>
      <c r="O40" s="110">
        <v>3732759</v>
      </c>
      <c r="P40" s="109">
        <f t="shared" si="19"/>
        <v>6963000</v>
      </c>
      <c r="Q40" s="110">
        <f t="shared" si="20"/>
        <v>3981575</v>
      </c>
      <c r="R40" s="54">
        <f t="shared" si="21"/>
        <v>-26.244918699186993</v>
      </c>
      <c r="S40" s="55">
        <f t="shared" si="22"/>
        <v>3900.5562343257666</v>
      </c>
      <c r="T40" s="54">
        <f t="shared" si="23"/>
        <v>99.471428571428561</v>
      </c>
      <c r="U40" s="56">
        <f t="shared" si="24"/>
        <v>56.879642857142855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31030000</v>
      </c>
      <c r="C42" s="111">
        <f>SUM(C37:C41)</f>
        <v>-8543000</v>
      </c>
      <c r="D42" s="111"/>
      <c r="E42" s="111">
        <f t="shared" si="18"/>
        <v>22487000</v>
      </c>
      <c r="F42" s="112">
        <f t="shared" ref="F42:O42" si="25">SUM(F37:F41)</f>
        <v>31030000</v>
      </c>
      <c r="G42" s="113">
        <f t="shared" si="25"/>
        <v>7000000</v>
      </c>
      <c r="H42" s="112">
        <f t="shared" si="25"/>
        <v>62000</v>
      </c>
      <c r="I42" s="113">
        <f t="shared" si="25"/>
        <v>0</v>
      </c>
      <c r="J42" s="112">
        <f t="shared" si="25"/>
        <v>62000</v>
      </c>
      <c r="K42" s="113">
        <f t="shared" si="25"/>
        <v>155510</v>
      </c>
      <c r="L42" s="112">
        <f t="shared" si="25"/>
        <v>3936000</v>
      </c>
      <c r="M42" s="113">
        <f t="shared" si="25"/>
        <v>93306</v>
      </c>
      <c r="N42" s="112">
        <f t="shared" si="25"/>
        <v>2973000</v>
      </c>
      <c r="O42" s="113">
        <f t="shared" si="25"/>
        <v>3732759</v>
      </c>
      <c r="P42" s="112">
        <f t="shared" si="19"/>
        <v>7033000</v>
      </c>
      <c r="Q42" s="113">
        <f t="shared" si="20"/>
        <v>3981575</v>
      </c>
      <c r="R42" s="58">
        <f t="shared" si="21"/>
        <v>-24.466463414634145</v>
      </c>
      <c r="S42" s="59">
        <f t="shared" si="22"/>
        <v>3900.5562343257666</v>
      </c>
      <c r="T42" s="58">
        <f>IF((+$E37+$E40) =0,0,(P42   /(+$E37+$E40) )*100)</f>
        <v>100.47142857142856</v>
      </c>
      <c r="U42" s="60">
        <f>IF((+$E37+$E40) =0,0,(Q42   /(+$E37+$E40) )*100)</f>
        <v>56.879642857142855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>
        <v>787428000</v>
      </c>
      <c r="C67" s="108">
        <v>-55622000</v>
      </c>
      <c r="D67" s="108"/>
      <c r="E67" s="108">
        <f t="shared" si="35"/>
        <v>731806000</v>
      </c>
      <c r="F67" s="109">
        <v>731806000</v>
      </c>
      <c r="G67" s="110">
        <v>731806000</v>
      </c>
      <c r="H67" s="109">
        <v>6689000</v>
      </c>
      <c r="I67" s="110">
        <v>2261873</v>
      </c>
      <c r="J67" s="109">
        <v>127031000</v>
      </c>
      <c r="K67" s="110">
        <v>85175110</v>
      </c>
      <c r="L67" s="109">
        <v>365743000</v>
      </c>
      <c r="M67" s="110">
        <v>407599411</v>
      </c>
      <c r="N67" s="109">
        <v>-87599000</v>
      </c>
      <c r="O67" s="110">
        <v>-87599380</v>
      </c>
      <c r="P67" s="109">
        <f t="shared" si="36"/>
        <v>411864000</v>
      </c>
      <c r="Q67" s="110">
        <f t="shared" si="37"/>
        <v>407437014</v>
      </c>
      <c r="R67" s="54">
        <f t="shared" si="38"/>
        <v>-123.95097103703966</v>
      </c>
      <c r="S67" s="55">
        <f t="shared" si="39"/>
        <v>-121.49153743502343</v>
      </c>
      <c r="T67" s="54">
        <f t="shared" si="40"/>
        <v>56.280489637964159</v>
      </c>
      <c r="U67" s="56">
        <f t="shared" si="41"/>
        <v>55.675549804183078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787428000</v>
      </c>
      <c r="C68" s="111">
        <f>SUM(C63:C67)</f>
        <v>-55622000</v>
      </c>
      <c r="D68" s="111"/>
      <c r="E68" s="111">
        <f t="shared" si="35"/>
        <v>731806000</v>
      </c>
      <c r="F68" s="112">
        <f t="shared" ref="F68:O68" si="42">SUM(F63:F67)</f>
        <v>731806000</v>
      </c>
      <c r="G68" s="113">
        <f t="shared" si="42"/>
        <v>731806000</v>
      </c>
      <c r="H68" s="112">
        <f t="shared" si="42"/>
        <v>6689000</v>
      </c>
      <c r="I68" s="113">
        <f t="shared" si="42"/>
        <v>2261873</v>
      </c>
      <c r="J68" s="112">
        <f t="shared" si="42"/>
        <v>127031000</v>
      </c>
      <c r="K68" s="113">
        <f t="shared" si="42"/>
        <v>85175110</v>
      </c>
      <c r="L68" s="112">
        <f t="shared" si="42"/>
        <v>365743000</v>
      </c>
      <c r="M68" s="113">
        <f t="shared" si="42"/>
        <v>407599411</v>
      </c>
      <c r="N68" s="112">
        <f t="shared" si="42"/>
        <v>-87599000</v>
      </c>
      <c r="O68" s="113">
        <f t="shared" si="42"/>
        <v>-87599380</v>
      </c>
      <c r="P68" s="112">
        <f t="shared" si="36"/>
        <v>411864000</v>
      </c>
      <c r="Q68" s="113">
        <f t="shared" si="37"/>
        <v>407437014</v>
      </c>
      <c r="R68" s="58">
        <f t="shared" si="38"/>
        <v>-123.95097103703966</v>
      </c>
      <c r="S68" s="59">
        <f t="shared" si="39"/>
        <v>-121.49153743502343</v>
      </c>
      <c r="T68" s="58">
        <f>IF((+$E63+$E65+$E66++$E67) =0,0,(P68   /(+$E63+$E65+$E66+$E67) )*100)</f>
        <v>56.280489637964159</v>
      </c>
      <c r="U68" s="60">
        <f>IF((+$E63+$E65+$E67) =0,0,(Q68  /(+$E63+$E65+$E67) )*100)</f>
        <v>55.675549804183078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1864239000</v>
      </c>
      <c r="C69" s="120">
        <f>SUM(C9:C16,C19:C25,C28:C31,C34,C37:C41,C44:C54,C57:C60,C63:C67)</f>
        <v>-106165000</v>
      </c>
      <c r="D69" s="120"/>
      <c r="E69" s="120">
        <f t="shared" si="35"/>
        <v>1758074000</v>
      </c>
      <c r="F69" s="121">
        <f t="shared" ref="F69:O69" si="43">SUM(F9:F16,F19:F25,F28:F31,F34,F37:F41,F44:F54,F57:F60,F63:F67)</f>
        <v>1766617000</v>
      </c>
      <c r="G69" s="122">
        <f t="shared" si="43"/>
        <v>1741327000</v>
      </c>
      <c r="H69" s="121">
        <f t="shared" si="43"/>
        <v>111291000</v>
      </c>
      <c r="I69" s="122">
        <f t="shared" si="43"/>
        <v>42100150</v>
      </c>
      <c r="J69" s="121">
        <f t="shared" si="43"/>
        <v>254017000</v>
      </c>
      <c r="K69" s="122">
        <f t="shared" si="43"/>
        <v>237214776</v>
      </c>
      <c r="L69" s="121">
        <f t="shared" si="43"/>
        <v>598417000</v>
      </c>
      <c r="M69" s="122">
        <f t="shared" si="43"/>
        <v>603714310</v>
      </c>
      <c r="N69" s="121">
        <f t="shared" si="43"/>
        <v>364212000</v>
      </c>
      <c r="O69" s="122">
        <f t="shared" si="43"/>
        <v>128902469</v>
      </c>
      <c r="P69" s="121">
        <f t="shared" si="36"/>
        <v>1327937000</v>
      </c>
      <c r="Q69" s="122">
        <f t="shared" si="37"/>
        <v>1011931705</v>
      </c>
      <c r="R69" s="67">
        <f t="shared" si="38"/>
        <v>-39.137424237613573</v>
      </c>
      <c r="S69" s="68">
        <f t="shared" si="39"/>
        <v>-78.648432401743136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76.260059138806213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58.112675275809764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IF(($L71      =0),0,((($N71      -$L71      )/$L71      )*100))</f>
        <v>0</v>
      </c>
      <c r="S71" s="55">
        <f>IF(($M71      =0),0,((($O71      -$M71      )/$M71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IF(($L73      =0),0,((($N73      -$L73      )/$L73      )*100))</f>
        <v>0</v>
      </c>
      <c r="S73" s="64">
        <f>IF(($M73      =0),0,((($O73      -$M73      )/$M73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IF(($L74      =0),0,((($N74      -$L74      )/$L74      )*100))</f>
        <v>0</v>
      </c>
      <c r="S74" s="68">
        <f>IF(($M74      =0),0,((($O74      -$M74      )/$M74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1864239000</v>
      </c>
      <c r="C75" s="120">
        <f>SUM(C9:C16,C19:C25,C28:C31,C34,C37:C41,C44:C54,C57:C60,C63:C67,C71:C72)</f>
        <v>-106165000</v>
      </c>
      <c r="D75" s="120"/>
      <c r="E75" s="120">
        <f>$B75      +$C75      +$D75</f>
        <v>1758074000</v>
      </c>
      <c r="F75" s="121">
        <f t="shared" ref="F75:O75" si="46">SUM(F9:F16,F19:F25,F28:F31,F34,F37:F41,F44:F54,F57:F60,F63:F67,F71:F72)</f>
        <v>1766617000</v>
      </c>
      <c r="G75" s="122">
        <f t="shared" si="46"/>
        <v>1741327000</v>
      </c>
      <c r="H75" s="121">
        <f t="shared" si="46"/>
        <v>111291000</v>
      </c>
      <c r="I75" s="122">
        <f t="shared" si="46"/>
        <v>42100150</v>
      </c>
      <c r="J75" s="121">
        <f t="shared" si="46"/>
        <v>254017000</v>
      </c>
      <c r="K75" s="122">
        <f t="shared" si="46"/>
        <v>237214776</v>
      </c>
      <c r="L75" s="121">
        <f t="shared" si="46"/>
        <v>598417000</v>
      </c>
      <c r="M75" s="122">
        <f t="shared" si="46"/>
        <v>603714310</v>
      </c>
      <c r="N75" s="121">
        <f t="shared" si="46"/>
        <v>364212000</v>
      </c>
      <c r="O75" s="122">
        <f t="shared" si="46"/>
        <v>128902469</v>
      </c>
      <c r="P75" s="121">
        <f>$H75      +$J75      +$L75      +$N75</f>
        <v>1327937000</v>
      </c>
      <c r="Q75" s="122">
        <f>$I75      +$K75      +$M75      +$O75</f>
        <v>1011931705</v>
      </c>
      <c r="R75" s="67">
        <f>IF(($L75      =0),0,((($N75      -$L75      )/$L75      )*100))</f>
        <v>-39.137424237613573</v>
      </c>
      <c r="S75" s="68">
        <f>IF(($M75      =0),0,((($O75      -$M75      )/$M75      )*100))</f>
        <v>-78.648432401743136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76.260059138806213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58.112675275809764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124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125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126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127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128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129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436967000</v>
      </c>
      <c r="C87" s="128">
        <f t="shared" si="48"/>
        <v>95000000</v>
      </c>
      <c r="D87" s="128">
        <f t="shared" si="48"/>
        <v>0</v>
      </c>
      <c r="E87" s="128">
        <f t="shared" si="48"/>
        <v>531967000</v>
      </c>
      <c r="F87" s="128">
        <f t="shared" si="48"/>
        <v>0</v>
      </c>
      <c r="G87" s="128">
        <f t="shared" si="48"/>
        <v>0</v>
      </c>
      <c r="H87" s="128">
        <f t="shared" si="48"/>
        <v>220971000</v>
      </c>
      <c r="I87" s="128">
        <f t="shared" si="48"/>
        <v>0</v>
      </c>
      <c r="J87" s="128">
        <f t="shared" si="48"/>
        <v>176198000</v>
      </c>
      <c r="K87" s="128">
        <f t="shared" si="48"/>
        <v>0</v>
      </c>
      <c r="L87" s="128">
        <f t="shared" si="48"/>
        <v>57056000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454225000</v>
      </c>
      <c r="Q87" s="129">
        <f t="shared" si="48"/>
        <v>0</v>
      </c>
      <c r="R87" s="94">
        <f t="shared" si="48"/>
        <v>-200</v>
      </c>
      <c r="S87" s="94">
        <f t="shared" si="48"/>
        <v>0</v>
      </c>
      <c r="T87" s="95">
        <f>IF(SUM($E88:$E96) =0,0,(P87   /SUM($E88:$E96) )*100)</f>
        <v>85.385935593749238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>
        <v>208469000</v>
      </c>
      <c r="C89" s="108"/>
      <c r="D89" s="108"/>
      <c r="E89" s="108">
        <f t="shared" si="49"/>
        <v>208469000</v>
      </c>
      <c r="F89" s="108">
        <v>0</v>
      </c>
      <c r="G89" s="108">
        <v>0</v>
      </c>
      <c r="H89" s="108">
        <v>87527000</v>
      </c>
      <c r="I89" s="108"/>
      <c r="J89" s="108">
        <v>64085000</v>
      </c>
      <c r="K89" s="108"/>
      <c r="L89" s="108">
        <v>56331000</v>
      </c>
      <c r="M89" s="108"/>
      <c r="N89" s="108"/>
      <c r="O89" s="108"/>
      <c r="P89" s="108">
        <f t="shared" si="50"/>
        <v>207943000</v>
      </c>
      <c r="Q89" s="108">
        <f t="shared" si="51"/>
        <v>0</v>
      </c>
      <c r="R89" s="98">
        <f t="shared" si="52"/>
        <v>-100</v>
      </c>
      <c r="S89" s="98">
        <f t="shared" si="53"/>
        <v>0</v>
      </c>
      <c r="T89" s="98">
        <f t="shared" si="54"/>
        <v>99.747684307978645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/>
      <c r="C91" s="108"/>
      <c r="D91" s="108"/>
      <c r="E91" s="108">
        <f t="shared" si="49"/>
        <v>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23352000</v>
      </c>
      <c r="C93" s="108"/>
      <c r="D93" s="108"/>
      <c r="E93" s="108">
        <f t="shared" si="49"/>
        <v>23352000</v>
      </c>
      <c r="F93" s="108">
        <v>0</v>
      </c>
      <c r="G93" s="108">
        <v>0</v>
      </c>
      <c r="H93" s="108">
        <v>20632000</v>
      </c>
      <c r="I93" s="108"/>
      <c r="J93" s="108">
        <v>2720000</v>
      </c>
      <c r="K93" s="108"/>
      <c r="L93" s="108"/>
      <c r="M93" s="108"/>
      <c r="N93" s="108"/>
      <c r="O93" s="108"/>
      <c r="P93" s="108">
        <f t="shared" si="50"/>
        <v>23352000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205146000</v>
      </c>
      <c r="C94" s="108">
        <v>95000000</v>
      </c>
      <c r="D94" s="108"/>
      <c r="E94" s="108">
        <f t="shared" si="49"/>
        <v>300146000</v>
      </c>
      <c r="F94" s="108">
        <v>0</v>
      </c>
      <c r="G94" s="108">
        <v>0</v>
      </c>
      <c r="H94" s="108">
        <v>112812000</v>
      </c>
      <c r="I94" s="108"/>
      <c r="J94" s="108">
        <v>109393000</v>
      </c>
      <c r="K94" s="108"/>
      <c r="L94" s="108">
        <v>725000</v>
      </c>
      <c r="M94" s="108"/>
      <c r="N94" s="108"/>
      <c r="O94" s="108"/>
      <c r="P94" s="108">
        <f t="shared" si="50"/>
        <v>222930000</v>
      </c>
      <c r="Q94" s="108">
        <f t="shared" si="51"/>
        <v>0</v>
      </c>
      <c r="R94" s="98">
        <f t="shared" si="52"/>
        <v>-100</v>
      </c>
      <c r="S94" s="98">
        <f t="shared" si="53"/>
        <v>0</v>
      </c>
      <c r="T94" s="98">
        <f t="shared" si="54"/>
        <v>74.273853391349547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436967000</v>
      </c>
      <c r="C114" s="137">
        <f t="shared" si="62"/>
        <v>95000000</v>
      </c>
      <c r="D114" s="137">
        <f t="shared" si="62"/>
        <v>0</v>
      </c>
      <c r="E114" s="137">
        <f t="shared" si="62"/>
        <v>531967000</v>
      </c>
      <c r="F114" s="137">
        <f t="shared" si="62"/>
        <v>0</v>
      </c>
      <c r="G114" s="137">
        <f t="shared" si="62"/>
        <v>0</v>
      </c>
      <c r="H114" s="137">
        <f t="shared" si="62"/>
        <v>220971000</v>
      </c>
      <c r="I114" s="137">
        <f t="shared" si="62"/>
        <v>0</v>
      </c>
      <c r="J114" s="137">
        <f t="shared" si="62"/>
        <v>176198000</v>
      </c>
      <c r="K114" s="137">
        <f t="shared" si="62"/>
        <v>0</v>
      </c>
      <c r="L114" s="137">
        <f t="shared" si="62"/>
        <v>57056000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454225000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0.8538593559374924</v>
      </c>
      <c r="U114" s="30">
        <f t="shared" si="59"/>
        <v>0</v>
      </c>
      <c r="V114" s="27"/>
      <c r="W114" s="28"/>
    </row>
    <row r="115" spans="1:23" hidden="1" x14ac:dyDescent="0.25">
      <c r="A115" s="31" t="s">
        <v>131</v>
      </c>
      <c r="B115" s="139">
        <f>B87</f>
        <v>436967000</v>
      </c>
      <c r="C115" s="139">
        <f t="shared" ref="C115:Q115" si="63">C87</f>
        <v>95000000</v>
      </c>
      <c r="D115" s="139">
        <f t="shared" si="63"/>
        <v>0</v>
      </c>
      <c r="E115" s="139">
        <f t="shared" si="63"/>
        <v>531967000</v>
      </c>
      <c r="F115" s="139">
        <f t="shared" si="63"/>
        <v>0</v>
      </c>
      <c r="G115" s="139">
        <f t="shared" si="63"/>
        <v>0</v>
      </c>
      <c r="H115" s="139">
        <f t="shared" si="63"/>
        <v>220971000</v>
      </c>
      <c r="I115" s="139">
        <f t="shared" si="63"/>
        <v>0</v>
      </c>
      <c r="J115" s="139">
        <f t="shared" si="63"/>
        <v>176198000</v>
      </c>
      <c r="K115" s="139">
        <f t="shared" si="63"/>
        <v>0</v>
      </c>
      <c r="L115" s="139">
        <f t="shared" si="63"/>
        <v>57056000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454225000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0.8538593559374924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132</v>
      </c>
    </row>
    <row r="118" spans="1:23" x14ac:dyDescent="0.25">
      <c r="A118" s="35" t="s">
        <v>133</v>
      </c>
    </row>
    <row r="119" spans="1:23" ht="13" x14ac:dyDescent="0.3">
      <c r="A119" s="35" t="s">
        <v>134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135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136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137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iBQhAwBKZSA+HTkUz1qc4x0/rs314fQZ0PhEpkDyKaDVpqlqIWruKsBqv2luIsw8Kd0iHVMJTXudavEONXJP7w==" saltValue="VOrxEHJkdA91b1xEM6Nd7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>
        <v>39234000</v>
      </c>
      <c r="C9" s="108">
        <v>26000000</v>
      </c>
      <c r="D9" s="108"/>
      <c r="E9" s="108">
        <f>$B9       +$C9       +$D9</f>
        <v>65234000</v>
      </c>
      <c r="F9" s="109">
        <v>65234000</v>
      </c>
      <c r="G9" s="110">
        <v>65234000</v>
      </c>
      <c r="H9" s="109">
        <v>782000</v>
      </c>
      <c r="I9" s="110"/>
      <c r="J9" s="109">
        <v>6418000</v>
      </c>
      <c r="K9" s="110"/>
      <c r="L9" s="109">
        <v>1539000</v>
      </c>
      <c r="M9" s="110"/>
      <c r="N9" s="109">
        <v>25634000</v>
      </c>
      <c r="O9" s="110"/>
      <c r="P9" s="109">
        <f>$H9       +$J9       +$L9       +$N9</f>
        <v>34373000</v>
      </c>
      <c r="Q9" s="110">
        <f>$I9       +$K9       +$M9       +$O9</f>
        <v>0</v>
      </c>
      <c r="R9" s="54">
        <f>IF(($L9       =0),0,((($N9       -$L9       )/$L9       )*100))</f>
        <v>1565.6270305393114</v>
      </c>
      <c r="S9" s="55">
        <f>IF(($M9       =0),0,((($O9       -$M9       )/$M9       )*100))</f>
        <v>0</v>
      </c>
      <c r="T9" s="54">
        <f>IF(($E9       =0),0,(($P9       /$E9       )*100))</f>
        <v>52.69184780942453</v>
      </c>
      <c r="U9" s="56">
        <f>IF(($E9       =0),0,(($Q9       /$E9       )*100))</f>
        <v>0</v>
      </c>
      <c r="V9" s="109">
        <v>287000</v>
      </c>
      <c r="W9" s="110" t="s">
        <v>36</v>
      </c>
    </row>
    <row r="10" spans="1:23" ht="13" customHeight="1" x14ac:dyDescent="0.3">
      <c r="A10" s="53" t="s">
        <v>37</v>
      </c>
      <c r="B10" s="108">
        <v>1000000</v>
      </c>
      <c r="C10" s="108"/>
      <c r="D10" s="108"/>
      <c r="E10" s="108">
        <f t="shared" ref="E10:E17" si="0">$B10      +$C10      +$D10</f>
        <v>1000000</v>
      </c>
      <c r="F10" s="109">
        <v>1000000</v>
      </c>
      <c r="G10" s="110">
        <v>1000000</v>
      </c>
      <c r="H10" s="109">
        <v>166000</v>
      </c>
      <c r="I10" s="110">
        <v>249967</v>
      </c>
      <c r="J10" s="109">
        <v>249000</v>
      </c>
      <c r="K10" s="110">
        <v>250011</v>
      </c>
      <c r="L10" s="109">
        <v>249000</v>
      </c>
      <c r="M10" s="110">
        <v>250011</v>
      </c>
      <c r="N10" s="109"/>
      <c r="O10" s="110">
        <v>250011</v>
      </c>
      <c r="P10" s="109">
        <f t="shared" ref="P10:P17" si="1">$H10      +$J10      +$L10      +$N10</f>
        <v>664000</v>
      </c>
      <c r="Q10" s="110">
        <f t="shared" ref="Q10:Q17" si="2">$I10      +$K10      +$M10      +$O10</f>
        <v>1000000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0</v>
      </c>
      <c r="T10" s="54">
        <f t="shared" ref="T10:T16" si="5">IF(($E10      =0),0,(($P10      /$E10      )*100))</f>
        <v>66.400000000000006</v>
      </c>
      <c r="U10" s="56">
        <f t="shared" ref="U10:U16" si="6">IF(($E10      =0),0,(($Q10      /$E10      )*100))</f>
        <v>100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6000000</v>
      </c>
      <c r="C11" s="108">
        <v>500000</v>
      </c>
      <c r="D11" s="108"/>
      <c r="E11" s="108">
        <f t="shared" si="0"/>
        <v>6500000</v>
      </c>
      <c r="F11" s="109">
        <v>6500000</v>
      </c>
      <c r="G11" s="110">
        <v>6500000</v>
      </c>
      <c r="H11" s="109">
        <v>2022000</v>
      </c>
      <c r="I11" s="110">
        <v>2023583</v>
      </c>
      <c r="J11" s="109">
        <v>978000</v>
      </c>
      <c r="K11" s="110">
        <v>1022931</v>
      </c>
      <c r="L11" s="109">
        <v>1533000</v>
      </c>
      <c r="M11" s="110">
        <v>1534427</v>
      </c>
      <c r="N11" s="109">
        <v>1559000</v>
      </c>
      <c r="O11" s="110">
        <v>1560060</v>
      </c>
      <c r="P11" s="109">
        <f t="shared" si="1"/>
        <v>6092000</v>
      </c>
      <c r="Q11" s="110">
        <f t="shared" si="2"/>
        <v>6141001</v>
      </c>
      <c r="R11" s="54">
        <f t="shared" si="3"/>
        <v>1.6960208741030658</v>
      </c>
      <c r="S11" s="55">
        <f t="shared" si="4"/>
        <v>1.6705258705692745</v>
      </c>
      <c r="T11" s="54">
        <f t="shared" si="5"/>
        <v>93.723076923076917</v>
      </c>
      <c r="U11" s="56">
        <f t="shared" si="6"/>
        <v>94.476938461538467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110723000</v>
      </c>
      <c r="C14" s="108">
        <v>3972000</v>
      </c>
      <c r="D14" s="108"/>
      <c r="E14" s="108">
        <f t="shared" si="0"/>
        <v>114695000</v>
      </c>
      <c r="F14" s="109">
        <v>114695000</v>
      </c>
      <c r="G14" s="110">
        <v>114695000</v>
      </c>
      <c r="H14" s="109">
        <v>27829000</v>
      </c>
      <c r="I14" s="110">
        <v>495000</v>
      </c>
      <c r="J14" s="109">
        <v>27711000</v>
      </c>
      <c r="K14" s="110">
        <v>23071000</v>
      </c>
      <c r="L14" s="109">
        <v>34523000</v>
      </c>
      <c r="M14" s="110">
        <v>20019000</v>
      </c>
      <c r="N14" s="109">
        <v>24632000</v>
      </c>
      <c r="O14" s="110">
        <v>2932674</v>
      </c>
      <c r="P14" s="109">
        <f t="shared" si="1"/>
        <v>114695000</v>
      </c>
      <c r="Q14" s="110">
        <f t="shared" si="2"/>
        <v>46517674</v>
      </c>
      <c r="R14" s="54">
        <f t="shared" si="3"/>
        <v>-28.650464907453006</v>
      </c>
      <c r="S14" s="55">
        <f t="shared" si="4"/>
        <v>-85.350546980368648</v>
      </c>
      <c r="T14" s="54">
        <f t="shared" si="5"/>
        <v>100</v>
      </c>
      <c r="U14" s="56">
        <f t="shared" si="6"/>
        <v>40.557717424473609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4500000</v>
      </c>
      <c r="C15" s="108">
        <v>-4500000</v>
      </c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161457000</v>
      </c>
      <c r="C17" s="111">
        <f>SUM(C9:C16)</f>
        <v>25972000</v>
      </c>
      <c r="D17" s="111"/>
      <c r="E17" s="111">
        <f t="shared" si="0"/>
        <v>187429000</v>
      </c>
      <c r="F17" s="112">
        <f t="shared" ref="F17:O17" si="7">SUM(F9:F16)</f>
        <v>187429000</v>
      </c>
      <c r="G17" s="113">
        <f t="shared" si="7"/>
        <v>187429000</v>
      </c>
      <c r="H17" s="112">
        <f t="shared" si="7"/>
        <v>30799000</v>
      </c>
      <c r="I17" s="113">
        <f t="shared" si="7"/>
        <v>2768550</v>
      </c>
      <c r="J17" s="112">
        <f t="shared" si="7"/>
        <v>35356000</v>
      </c>
      <c r="K17" s="113">
        <f t="shared" si="7"/>
        <v>24343942</v>
      </c>
      <c r="L17" s="112">
        <f t="shared" si="7"/>
        <v>37844000</v>
      </c>
      <c r="M17" s="113">
        <f t="shared" si="7"/>
        <v>21803438</v>
      </c>
      <c r="N17" s="112">
        <f t="shared" si="7"/>
        <v>51825000</v>
      </c>
      <c r="O17" s="113">
        <f t="shared" si="7"/>
        <v>4742745</v>
      </c>
      <c r="P17" s="112">
        <f t="shared" si="1"/>
        <v>155824000</v>
      </c>
      <c r="Q17" s="113">
        <f t="shared" si="2"/>
        <v>53658675</v>
      </c>
      <c r="R17" s="58">
        <f t="shared" si="3"/>
        <v>36.943769157594339</v>
      </c>
      <c r="S17" s="59">
        <f t="shared" si="4"/>
        <v>-78.247719465159577</v>
      </c>
      <c r="T17" s="58">
        <f>IF((SUM($E9:$E14))=0,0,(P17/(SUM($E9:$E14))*100))</f>
        <v>83.137614776795473</v>
      </c>
      <c r="U17" s="60">
        <f>IF((SUM($E9:$E14))=0,0,(Q17/(SUM($E9:$E14))*100))</f>
        <v>28.62880077255921</v>
      </c>
      <c r="V17" s="112">
        <f>SUM(V9:V16)</f>
        <v>287000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>
        <v>1260000</v>
      </c>
      <c r="C21" s="108"/>
      <c r="D21" s="108"/>
      <c r="E21" s="108">
        <f t="shared" si="8"/>
        <v>1260000</v>
      </c>
      <c r="F21" s="109">
        <v>1260000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1260000</v>
      </c>
      <c r="C26" s="111">
        <f>SUM(C19:C25)</f>
        <v>0</v>
      </c>
      <c r="D26" s="111"/>
      <c r="E26" s="111">
        <f t="shared" si="8"/>
        <v>1260000</v>
      </c>
      <c r="F26" s="112">
        <f t="shared" ref="F26:O26" si="15">SUM(F19:F25)</f>
        <v>1260000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1135471000</v>
      </c>
      <c r="C30" s="108">
        <v>-408000000</v>
      </c>
      <c r="D30" s="108"/>
      <c r="E30" s="108">
        <f>$B30      +$C30      +$D30</f>
        <v>727471000</v>
      </c>
      <c r="F30" s="109">
        <v>727471000</v>
      </c>
      <c r="G30" s="110">
        <v>727471000</v>
      </c>
      <c r="H30" s="109">
        <v>47954000</v>
      </c>
      <c r="I30" s="110">
        <v>38860000</v>
      </c>
      <c r="J30" s="109">
        <v>42118000</v>
      </c>
      <c r="K30" s="110">
        <v>42118000</v>
      </c>
      <c r="L30" s="109">
        <v>133317000</v>
      </c>
      <c r="M30" s="110">
        <v>45988262</v>
      </c>
      <c r="N30" s="109">
        <v>119699000</v>
      </c>
      <c r="O30" s="110">
        <v>13234866</v>
      </c>
      <c r="P30" s="109">
        <f>$H30      +$J30      +$L30      +$N30</f>
        <v>343088000</v>
      </c>
      <c r="Q30" s="110">
        <f>$I30      +$K30      +$M30      +$O30</f>
        <v>140201128</v>
      </c>
      <c r="R30" s="54">
        <f>IF(($L30      =0),0,((($N30      -$L30      )/$L30      )*100))</f>
        <v>-10.214751307035112</v>
      </c>
      <c r="S30" s="55">
        <f>IF(($M30      =0),0,((($O30      -$M30      )/$M30      )*100))</f>
        <v>-71.221208577092995</v>
      </c>
      <c r="T30" s="54">
        <f>IF(($E30      =0),0,(($P30      /$E30      )*100))</f>
        <v>47.161742529942771</v>
      </c>
      <c r="U30" s="56">
        <f>IF(($E30      =0),0,(($Q30      /$E30      )*100))</f>
        <v>19.272400961687818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1135471000</v>
      </c>
      <c r="C32" s="111">
        <f>SUM(C28:C31)</f>
        <v>-408000000</v>
      </c>
      <c r="D32" s="111"/>
      <c r="E32" s="111">
        <f>$B32      +$C32      +$D32</f>
        <v>727471000</v>
      </c>
      <c r="F32" s="112">
        <f t="shared" ref="F32:O32" si="16">SUM(F28:F31)</f>
        <v>727471000</v>
      </c>
      <c r="G32" s="113">
        <f t="shared" si="16"/>
        <v>727471000</v>
      </c>
      <c r="H32" s="112">
        <f t="shared" si="16"/>
        <v>47954000</v>
      </c>
      <c r="I32" s="113">
        <f t="shared" si="16"/>
        <v>38860000</v>
      </c>
      <c r="J32" s="112">
        <f t="shared" si="16"/>
        <v>42118000</v>
      </c>
      <c r="K32" s="113">
        <f t="shared" si="16"/>
        <v>42118000</v>
      </c>
      <c r="L32" s="112">
        <f t="shared" si="16"/>
        <v>133317000</v>
      </c>
      <c r="M32" s="113">
        <f t="shared" si="16"/>
        <v>45988262</v>
      </c>
      <c r="N32" s="112">
        <f t="shared" si="16"/>
        <v>119699000</v>
      </c>
      <c r="O32" s="113">
        <f t="shared" si="16"/>
        <v>13234866</v>
      </c>
      <c r="P32" s="112">
        <f>$H32      +$J32      +$L32      +$N32</f>
        <v>343088000</v>
      </c>
      <c r="Q32" s="113">
        <f>$I32      +$K32      +$M32      +$O32</f>
        <v>140201128</v>
      </c>
      <c r="R32" s="58">
        <f>IF(($L32      =0),0,((($N32      -$L32      )/$L32      )*100))</f>
        <v>-10.214751307035112</v>
      </c>
      <c r="S32" s="59">
        <f>IF(($M32      =0),0,((($O32      -$M32      )/$M32      )*100))</f>
        <v>-71.221208577092995</v>
      </c>
      <c r="T32" s="58">
        <f>IF($E32   =0,0,($P32   /$E32   )*100)</f>
        <v>47.161742529942771</v>
      </c>
      <c r="U32" s="60">
        <f>IF($E32   =0,0,($Q32   /$E32   )*100)</f>
        <v>19.272400961687818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4967000</v>
      </c>
      <c r="C34" s="108"/>
      <c r="D34" s="108"/>
      <c r="E34" s="108">
        <f>$B34      +$C34      +$D34</f>
        <v>4967000</v>
      </c>
      <c r="F34" s="109">
        <v>4967000</v>
      </c>
      <c r="G34" s="110">
        <v>4967000</v>
      </c>
      <c r="H34" s="109">
        <v>1241000</v>
      </c>
      <c r="I34" s="110">
        <v>827834</v>
      </c>
      <c r="J34" s="109">
        <v>1242000</v>
      </c>
      <c r="K34" s="110">
        <v>2069835</v>
      </c>
      <c r="L34" s="109">
        <v>1242000</v>
      </c>
      <c r="M34" s="110">
        <v>1241751</v>
      </c>
      <c r="N34" s="109">
        <v>1241000</v>
      </c>
      <c r="O34" s="110">
        <v>1241497</v>
      </c>
      <c r="P34" s="109">
        <f>$H34      +$J34      +$L34      +$N34</f>
        <v>4966000</v>
      </c>
      <c r="Q34" s="110">
        <f>$I34      +$K34      +$M34      +$O34</f>
        <v>5380917</v>
      </c>
      <c r="R34" s="54">
        <f>IF(($L34      =0),0,((($N34      -$L34      )/$L34      )*100))</f>
        <v>-8.0515297906602251E-2</v>
      </c>
      <c r="S34" s="55">
        <f>IF(($M34      =0),0,((($O34      -$M34      )/$M34      )*100))</f>
        <v>-2.0454986547222428E-2</v>
      </c>
      <c r="T34" s="54">
        <f>IF(($E34      =0),0,(($P34      /$E34      )*100))</f>
        <v>99.979867123011871</v>
      </c>
      <c r="U34" s="56">
        <f>IF(($E34      =0),0,(($Q34      /$E34      )*100))</f>
        <v>108.33334004429234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4967000</v>
      </c>
      <c r="C35" s="111">
        <f>C34</f>
        <v>0</v>
      </c>
      <c r="D35" s="111"/>
      <c r="E35" s="111">
        <f>$B35      +$C35      +$D35</f>
        <v>4967000</v>
      </c>
      <c r="F35" s="112">
        <f t="shared" ref="F35:O35" si="17">F34</f>
        <v>4967000</v>
      </c>
      <c r="G35" s="113">
        <f t="shared" si="17"/>
        <v>4967000</v>
      </c>
      <c r="H35" s="112">
        <f t="shared" si="17"/>
        <v>1241000</v>
      </c>
      <c r="I35" s="113">
        <f t="shared" si="17"/>
        <v>827834</v>
      </c>
      <c r="J35" s="112">
        <f t="shared" si="17"/>
        <v>1242000</v>
      </c>
      <c r="K35" s="113">
        <f t="shared" si="17"/>
        <v>2069835</v>
      </c>
      <c r="L35" s="112">
        <f t="shared" si="17"/>
        <v>1242000</v>
      </c>
      <c r="M35" s="113">
        <f t="shared" si="17"/>
        <v>1241751</v>
      </c>
      <c r="N35" s="112">
        <f t="shared" si="17"/>
        <v>1241000</v>
      </c>
      <c r="O35" s="113">
        <f t="shared" si="17"/>
        <v>1241497</v>
      </c>
      <c r="P35" s="112">
        <f>$H35      +$J35      +$L35      +$N35</f>
        <v>4966000</v>
      </c>
      <c r="Q35" s="113">
        <f>$I35      +$K35      +$M35      +$O35</f>
        <v>5380917</v>
      </c>
      <c r="R35" s="58">
        <f>IF(($L35      =0),0,((($N35      -$L35      )/$L35      )*100))</f>
        <v>-8.0515297906602251E-2</v>
      </c>
      <c r="S35" s="59">
        <f>IF(($M35      =0),0,((($O35      -$M35      )/$M35      )*100))</f>
        <v>-2.0454986547222428E-2</v>
      </c>
      <c r="T35" s="58">
        <f>IF($E35   =0,0,($P35   /$E35   )*100)</f>
        <v>99.979867123011871</v>
      </c>
      <c r="U35" s="60">
        <f>IF($E35   =0,0,($Q35   /$E35   )*100)</f>
        <v>108.33334004429234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23819000</v>
      </c>
      <c r="C38" s="108">
        <v>2216000</v>
      </c>
      <c r="D38" s="108"/>
      <c r="E38" s="108">
        <f t="shared" si="18"/>
        <v>26035000</v>
      </c>
      <c r="F38" s="109">
        <v>23819000</v>
      </c>
      <c r="G38" s="110">
        <v>0</v>
      </c>
      <c r="H38" s="109"/>
      <c r="I38" s="110"/>
      <c r="J38" s="109"/>
      <c r="K38" s="110"/>
      <c r="L38" s="109"/>
      <c r="M38" s="110"/>
      <c r="N38" s="109">
        <v>42000</v>
      </c>
      <c r="O38" s="110"/>
      <c r="P38" s="109">
        <f t="shared" si="19"/>
        <v>42000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0.16132129825235261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7000000</v>
      </c>
      <c r="C40" s="108"/>
      <c r="D40" s="108"/>
      <c r="E40" s="108">
        <f t="shared" si="18"/>
        <v>7000000</v>
      </c>
      <c r="F40" s="109">
        <v>7000000</v>
      </c>
      <c r="G40" s="110">
        <v>7000000</v>
      </c>
      <c r="H40" s="109"/>
      <c r="I40" s="110"/>
      <c r="J40" s="109">
        <v>4278000</v>
      </c>
      <c r="K40" s="110"/>
      <c r="L40" s="109"/>
      <c r="M40" s="110"/>
      <c r="N40" s="109"/>
      <c r="O40" s="110"/>
      <c r="P40" s="109">
        <f t="shared" si="19"/>
        <v>4278000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61.114285714285707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30819000</v>
      </c>
      <c r="C42" s="111">
        <f>SUM(C37:C41)</f>
        <v>2216000</v>
      </c>
      <c r="D42" s="111"/>
      <c r="E42" s="111">
        <f t="shared" si="18"/>
        <v>33035000</v>
      </c>
      <c r="F42" s="112">
        <f t="shared" ref="F42:O42" si="25">SUM(F37:F41)</f>
        <v>30819000</v>
      </c>
      <c r="G42" s="113">
        <f t="shared" si="25"/>
        <v>7000000</v>
      </c>
      <c r="H42" s="112">
        <f t="shared" si="25"/>
        <v>0</v>
      </c>
      <c r="I42" s="113">
        <f t="shared" si="25"/>
        <v>0</v>
      </c>
      <c r="J42" s="112">
        <f t="shared" si="25"/>
        <v>4278000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42000</v>
      </c>
      <c r="O42" s="113">
        <f t="shared" si="25"/>
        <v>0</v>
      </c>
      <c r="P42" s="112">
        <f t="shared" si="19"/>
        <v>4320000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61.714285714285708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>
        <v>739714000</v>
      </c>
      <c r="C67" s="108"/>
      <c r="D67" s="108"/>
      <c r="E67" s="108">
        <f t="shared" si="35"/>
        <v>739714000</v>
      </c>
      <c r="F67" s="109">
        <v>739714000</v>
      </c>
      <c r="G67" s="110">
        <v>739714000</v>
      </c>
      <c r="H67" s="109">
        <v>99794000</v>
      </c>
      <c r="I67" s="110">
        <v>66469596</v>
      </c>
      <c r="J67" s="109">
        <v>231014000</v>
      </c>
      <c r="K67" s="110">
        <v>85710219</v>
      </c>
      <c r="L67" s="109">
        <v>52100000</v>
      </c>
      <c r="M67" s="110">
        <v>43112758</v>
      </c>
      <c r="N67" s="109">
        <v>355803000</v>
      </c>
      <c r="O67" s="110">
        <v>405108047</v>
      </c>
      <c r="P67" s="109">
        <f t="shared" si="36"/>
        <v>738711000</v>
      </c>
      <c r="Q67" s="110">
        <f t="shared" si="37"/>
        <v>600400620</v>
      </c>
      <c r="R67" s="54">
        <f t="shared" si="38"/>
        <v>582.92322456813827</v>
      </c>
      <c r="S67" s="55">
        <f t="shared" si="39"/>
        <v>839.64771866369574</v>
      </c>
      <c r="T67" s="54">
        <f t="shared" si="40"/>
        <v>99.864407054618411</v>
      </c>
      <c r="U67" s="56">
        <f t="shared" si="41"/>
        <v>81.166588708608998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739714000</v>
      </c>
      <c r="C68" s="111">
        <f>SUM(C63:C67)</f>
        <v>0</v>
      </c>
      <c r="D68" s="111"/>
      <c r="E68" s="111">
        <f t="shared" si="35"/>
        <v>739714000</v>
      </c>
      <c r="F68" s="112">
        <f t="shared" ref="F68:O68" si="42">SUM(F63:F67)</f>
        <v>739714000</v>
      </c>
      <c r="G68" s="113">
        <f t="shared" si="42"/>
        <v>739714000</v>
      </c>
      <c r="H68" s="112">
        <f t="shared" si="42"/>
        <v>99794000</v>
      </c>
      <c r="I68" s="113">
        <f t="shared" si="42"/>
        <v>66469596</v>
      </c>
      <c r="J68" s="112">
        <f t="shared" si="42"/>
        <v>231014000</v>
      </c>
      <c r="K68" s="113">
        <f t="shared" si="42"/>
        <v>85710219</v>
      </c>
      <c r="L68" s="112">
        <f t="shared" si="42"/>
        <v>52100000</v>
      </c>
      <c r="M68" s="113">
        <f t="shared" si="42"/>
        <v>43112758</v>
      </c>
      <c r="N68" s="112">
        <f t="shared" si="42"/>
        <v>355803000</v>
      </c>
      <c r="O68" s="113">
        <f t="shared" si="42"/>
        <v>405108047</v>
      </c>
      <c r="P68" s="112">
        <f t="shared" si="36"/>
        <v>738711000</v>
      </c>
      <c r="Q68" s="113">
        <f t="shared" si="37"/>
        <v>600400620</v>
      </c>
      <c r="R68" s="58">
        <f t="shared" si="38"/>
        <v>582.92322456813827</v>
      </c>
      <c r="S68" s="59">
        <f t="shared" si="39"/>
        <v>839.64771866369574</v>
      </c>
      <c r="T68" s="58">
        <f>IF((+$E63+$E65+$E66++$E67) =0,0,(P68   /(+$E63+$E65+$E66+$E67) )*100)</f>
        <v>99.864407054618411</v>
      </c>
      <c r="U68" s="60">
        <f>IF((+$E63+$E65+$E67) =0,0,(Q68  /(+$E63+$E65+$E67) )*100)</f>
        <v>81.166588708608998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2073688000</v>
      </c>
      <c r="C69" s="120">
        <f>SUM(C9:C16,C19:C25,C28:C31,C34,C37:C41,C44:C54,C57:C60,C63:C67)</f>
        <v>-379812000</v>
      </c>
      <c r="D69" s="120"/>
      <c r="E69" s="120">
        <f t="shared" si="35"/>
        <v>1693876000</v>
      </c>
      <c r="F69" s="121">
        <f t="shared" ref="F69:O69" si="43">SUM(F9:F16,F19:F25,F28:F31,F34,F37:F41,F44:F54,F57:F60,F63:F67)</f>
        <v>1691660000</v>
      </c>
      <c r="G69" s="122">
        <f t="shared" si="43"/>
        <v>1666581000</v>
      </c>
      <c r="H69" s="121">
        <f t="shared" si="43"/>
        <v>179788000</v>
      </c>
      <c r="I69" s="122">
        <f t="shared" si="43"/>
        <v>108925980</v>
      </c>
      <c r="J69" s="121">
        <f t="shared" si="43"/>
        <v>314008000</v>
      </c>
      <c r="K69" s="122">
        <f t="shared" si="43"/>
        <v>154241996</v>
      </c>
      <c r="L69" s="121">
        <f t="shared" si="43"/>
        <v>224503000</v>
      </c>
      <c r="M69" s="122">
        <f t="shared" si="43"/>
        <v>112146209</v>
      </c>
      <c r="N69" s="121">
        <f t="shared" si="43"/>
        <v>528610000</v>
      </c>
      <c r="O69" s="122">
        <f t="shared" si="43"/>
        <v>424327155</v>
      </c>
      <c r="P69" s="121">
        <f t="shared" si="36"/>
        <v>1246909000</v>
      </c>
      <c r="Q69" s="122">
        <f t="shared" si="37"/>
        <v>799641340</v>
      </c>
      <c r="R69" s="67">
        <f t="shared" si="38"/>
        <v>135.45787806844453</v>
      </c>
      <c r="S69" s="68">
        <f t="shared" si="39"/>
        <v>278.36959339392382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74.818385665023186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47.980946620656297</v>
      </c>
      <c r="V69" s="121">
        <f>SUM(V9:V16,V19:V25,V28:V31,V34,V37:V41,V44:V54,V57:V60,V63:V67)</f>
        <v>287000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IF(($L71      =0),0,((($N71      -$L71      )/$L71      )*100))</f>
        <v>0</v>
      </c>
      <c r="S71" s="55">
        <f>IF(($M71      =0),0,((($O71      -$M71      )/$M71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IF(($L73      =0),0,((($N73      -$L73      )/$L73      )*100))</f>
        <v>0</v>
      </c>
      <c r="S73" s="64">
        <f>IF(($M73      =0),0,((($O73      -$M73      )/$M73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IF(($L74      =0),0,((($N74      -$L74      )/$L74      )*100))</f>
        <v>0</v>
      </c>
      <c r="S74" s="68">
        <f>IF(($M74      =0),0,((($O74      -$M74      )/$M74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2073688000</v>
      </c>
      <c r="C75" s="120">
        <f>SUM(C9:C16,C19:C25,C28:C31,C34,C37:C41,C44:C54,C57:C60,C63:C67,C71:C72)</f>
        <v>-379812000</v>
      </c>
      <c r="D75" s="120"/>
      <c r="E75" s="120">
        <f>$B75      +$C75      +$D75</f>
        <v>1693876000</v>
      </c>
      <c r="F75" s="121">
        <f t="shared" ref="F75:O75" si="46">SUM(F9:F16,F19:F25,F28:F31,F34,F37:F41,F44:F54,F57:F60,F63:F67,F71:F72)</f>
        <v>1691660000</v>
      </c>
      <c r="G75" s="122">
        <f t="shared" si="46"/>
        <v>1666581000</v>
      </c>
      <c r="H75" s="121">
        <f t="shared" si="46"/>
        <v>179788000</v>
      </c>
      <c r="I75" s="122">
        <f t="shared" si="46"/>
        <v>108925980</v>
      </c>
      <c r="J75" s="121">
        <f t="shared" si="46"/>
        <v>314008000</v>
      </c>
      <c r="K75" s="122">
        <f t="shared" si="46"/>
        <v>154241996</v>
      </c>
      <c r="L75" s="121">
        <f t="shared" si="46"/>
        <v>224503000</v>
      </c>
      <c r="M75" s="122">
        <f t="shared" si="46"/>
        <v>112146209</v>
      </c>
      <c r="N75" s="121">
        <f t="shared" si="46"/>
        <v>528610000</v>
      </c>
      <c r="O75" s="122">
        <f t="shared" si="46"/>
        <v>424327155</v>
      </c>
      <c r="P75" s="121">
        <f>$H75      +$J75      +$L75      +$N75</f>
        <v>1246909000</v>
      </c>
      <c r="Q75" s="122">
        <f>$I75      +$K75      +$M75      +$O75</f>
        <v>799641340</v>
      </c>
      <c r="R75" s="67">
        <f>IF(($L75      =0),0,((($N75      -$L75      )/$L75      )*100))</f>
        <v>135.45787806844453</v>
      </c>
      <c r="S75" s="68">
        <f>IF(($M75      =0),0,((($O75      -$M75      )/$M75      )*100))</f>
        <v>278.36959339392382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74.818385665023186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47.980946620656297</v>
      </c>
      <c r="V75" s="121">
        <f>SUM(V9:V16,V19:V25,V28:V31,V34,V37:V41,V44:V54,V57:V60,V63:V67,V71:V72)</f>
        <v>287000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124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125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126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127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128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129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585099000</v>
      </c>
      <c r="C87" s="128">
        <f t="shared" si="48"/>
        <v>-176358000</v>
      </c>
      <c r="D87" s="128">
        <f t="shared" si="48"/>
        <v>0</v>
      </c>
      <c r="E87" s="128">
        <f t="shared" si="48"/>
        <v>408741000</v>
      </c>
      <c r="F87" s="128">
        <f t="shared" si="48"/>
        <v>0</v>
      </c>
      <c r="G87" s="128">
        <f t="shared" si="48"/>
        <v>0</v>
      </c>
      <c r="H87" s="128">
        <f t="shared" si="48"/>
        <v>95141000</v>
      </c>
      <c r="I87" s="128">
        <f t="shared" si="48"/>
        <v>0</v>
      </c>
      <c r="J87" s="128">
        <f t="shared" si="48"/>
        <v>234294000</v>
      </c>
      <c r="K87" s="128">
        <f t="shared" si="48"/>
        <v>0</v>
      </c>
      <c r="L87" s="128">
        <f t="shared" si="48"/>
        <v>52803000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382238000</v>
      </c>
      <c r="Q87" s="129">
        <f t="shared" si="48"/>
        <v>0</v>
      </c>
      <c r="R87" s="94">
        <f t="shared" si="48"/>
        <v>-200</v>
      </c>
      <c r="S87" s="94">
        <f t="shared" si="48"/>
        <v>0</v>
      </c>
      <c r="T87" s="95">
        <f>IF(SUM($E88:$E96) =0,0,(P87   /SUM($E88:$E96) )*100)</f>
        <v>93.515942858680674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>
        <v>207233000</v>
      </c>
      <c r="C89" s="108"/>
      <c r="D89" s="108"/>
      <c r="E89" s="108">
        <f t="shared" si="49"/>
        <v>207233000</v>
      </c>
      <c r="F89" s="108">
        <v>0</v>
      </c>
      <c r="G89" s="108">
        <v>0</v>
      </c>
      <c r="H89" s="108">
        <v>19272000</v>
      </c>
      <c r="I89" s="108"/>
      <c r="J89" s="108">
        <v>135427000</v>
      </c>
      <c r="K89" s="108"/>
      <c r="L89" s="108">
        <v>52534000</v>
      </c>
      <c r="M89" s="108"/>
      <c r="N89" s="108"/>
      <c r="O89" s="108"/>
      <c r="P89" s="108">
        <f t="shared" si="50"/>
        <v>207233000</v>
      </c>
      <c r="Q89" s="108">
        <f t="shared" si="51"/>
        <v>0</v>
      </c>
      <c r="R89" s="98">
        <f t="shared" si="52"/>
        <v>-100</v>
      </c>
      <c r="S89" s="98">
        <f t="shared" si="53"/>
        <v>0</v>
      </c>
      <c r="T89" s="98">
        <f t="shared" si="54"/>
        <v>100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2000000</v>
      </c>
      <c r="C91" s="108"/>
      <c r="D91" s="108"/>
      <c r="E91" s="108">
        <f t="shared" si="49"/>
        <v>2000000</v>
      </c>
      <c r="F91" s="108">
        <v>0</v>
      </c>
      <c r="G91" s="108">
        <v>0</v>
      </c>
      <c r="H91" s="108">
        <v>819000</v>
      </c>
      <c r="I91" s="108"/>
      <c r="J91" s="108">
        <v>909000</v>
      </c>
      <c r="K91" s="108"/>
      <c r="L91" s="108">
        <v>269000</v>
      </c>
      <c r="M91" s="108"/>
      <c r="N91" s="108"/>
      <c r="O91" s="108"/>
      <c r="P91" s="108">
        <f t="shared" si="50"/>
        <v>1997000</v>
      </c>
      <c r="Q91" s="108">
        <f t="shared" si="51"/>
        <v>0</v>
      </c>
      <c r="R91" s="98">
        <f t="shared" si="52"/>
        <v>-100</v>
      </c>
      <c r="S91" s="98">
        <f t="shared" si="53"/>
        <v>0</v>
      </c>
      <c r="T91" s="98">
        <f t="shared" si="54"/>
        <v>99.850000000000009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23748000</v>
      </c>
      <c r="C93" s="108"/>
      <c r="D93" s="108"/>
      <c r="E93" s="108">
        <f t="shared" si="49"/>
        <v>23748000</v>
      </c>
      <c r="F93" s="108">
        <v>0</v>
      </c>
      <c r="G93" s="108">
        <v>0</v>
      </c>
      <c r="H93" s="108">
        <v>20978000</v>
      </c>
      <c r="I93" s="108"/>
      <c r="J93" s="108">
        <v>2770000</v>
      </c>
      <c r="K93" s="108"/>
      <c r="L93" s="108"/>
      <c r="M93" s="108"/>
      <c r="N93" s="108"/>
      <c r="O93" s="108"/>
      <c r="P93" s="108">
        <f t="shared" si="50"/>
        <v>23748000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351913000</v>
      </c>
      <c r="C94" s="108">
        <v>-176358000</v>
      </c>
      <c r="D94" s="108"/>
      <c r="E94" s="108">
        <f t="shared" si="49"/>
        <v>175555000</v>
      </c>
      <c r="F94" s="108">
        <v>0</v>
      </c>
      <c r="G94" s="108">
        <v>0</v>
      </c>
      <c r="H94" s="108">
        <v>54072000</v>
      </c>
      <c r="I94" s="108"/>
      <c r="J94" s="108">
        <v>95188000</v>
      </c>
      <c r="K94" s="108"/>
      <c r="L94" s="108"/>
      <c r="M94" s="108"/>
      <c r="N94" s="108"/>
      <c r="O94" s="108"/>
      <c r="P94" s="108">
        <f t="shared" si="50"/>
        <v>149260000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85.021788043633052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>
        <v>205000</v>
      </c>
      <c r="C96" s="131"/>
      <c r="D96" s="131"/>
      <c r="E96" s="131">
        <f t="shared" si="49"/>
        <v>205000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585099000</v>
      </c>
      <c r="C114" s="137">
        <f t="shared" si="62"/>
        <v>-176358000</v>
      </c>
      <c r="D114" s="137">
        <f t="shared" si="62"/>
        <v>0</v>
      </c>
      <c r="E114" s="137">
        <f t="shared" si="62"/>
        <v>408741000</v>
      </c>
      <c r="F114" s="137">
        <f t="shared" si="62"/>
        <v>0</v>
      </c>
      <c r="G114" s="137">
        <f t="shared" si="62"/>
        <v>0</v>
      </c>
      <c r="H114" s="137">
        <f t="shared" si="62"/>
        <v>95141000</v>
      </c>
      <c r="I114" s="137">
        <f t="shared" si="62"/>
        <v>0</v>
      </c>
      <c r="J114" s="137">
        <f t="shared" si="62"/>
        <v>234294000</v>
      </c>
      <c r="K114" s="137">
        <f t="shared" si="62"/>
        <v>0</v>
      </c>
      <c r="L114" s="137">
        <f t="shared" si="62"/>
        <v>52803000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382238000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0.93515942858680678</v>
      </c>
      <c r="U114" s="30">
        <f t="shared" si="59"/>
        <v>0</v>
      </c>
      <c r="V114" s="27"/>
      <c r="W114" s="28"/>
    </row>
    <row r="115" spans="1:23" hidden="1" x14ac:dyDescent="0.25">
      <c r="A115" s="31" t="s">
        <v>131</v>
      </c>
      <c r="B115" s="139">
        <f>B87</f>
        <v>585099000</v>
      </c>
      <c r="C115" s="139">
        <f t="shared" ref="C115:Q115" si="63">C87</f>
        <v>-176358000</v>
      </c>
      <c r="D115" s="139">
        <f t="shared" si="63"/>
        <v>0</v>
      </c>
      <c r="E115" s="139">
        <f t="shared" si="63"/>
        <v>408741000</v>
      </c>
      <c r="F115" s="139">
        <f t="shared" si="63"/>
        <v>0</v>
      </c>
      <c r="G115" s="139">
        <f t="shared" si="63"/>
        <v>0</v>
      </c>
      <c r="H115" s="139">
        <f t="shared" si="63"/>
        <v>95141000</v>
      </c>
      <c r="I115" s="139">
        <f t="shared" si="63"/>
        <v>0</v>
      </c>
      <c r="J115" s="139">
        <f t="shared" si="63"/>
        <v>234294000</v>
      </c>
      <c r="K115" s="139">
        <f t="shared" si="63"/>
        <v>0</v>
      </c>
      <c r="L115" s="139">
        <f t="shared" si="63"/>
        <v>52803000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382238000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0.93515942858680678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132</v>
      </c>
    </row>
    <row r="118" spans="1:23" x14ac:dyDescent="0.25">
      <c r="A118" s="35" t="s">
        <v>133</v>
      </c>
    </row>
    <row r="119" spans="1:23" ht="13" x14ac:dyDescent="0.3">
      <c r="A119" s="35" t="s">
        <v>134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135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136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137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E4EZygGPT/f950YFZ3FntNR3oFziKckEOYJhsIl4zZtSJ3G2ID52PLbI8hIMSn4fwgqWG6h7IF1kfemisZ9FMQ==" saltValue="4I8NDgc1iQOqA5dSpN7Rc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>
        <v>84480000</v>
      </c>
      <c r="C9" s="108"/>
      <c r="D9" s="108"/>
      <c r="E9" s="108">
        <f>$B9       +$C9       +$D9</f>
        <v>84480000</v>
      </c>
      <c r="F9" s="109">
        <v>84480000</v>
      </c>
      <c r="G9" s="110">
        <v>84480000</v>
      </c>
      <c r="H9" s="109"/>
      <c r="I9" s="110"/>
      <c r="J9" s="109">
        <v>34236000</v>
      </c>
      <c r="K9" s="110">
        <v>17197752</v>
      </c>
      <c r="L9" s="109">
        <v>50204000</v>
      </c>
      <c r="M9" s="110">
        <v>29581706</v>
      </c>
      <c r="N9" s="109">
        <v>40000</v>
      </c>
      <c r="O9" s="110">
        <v>-46779458</v>
      </c>
      <c r="P9" s="109">
        <f>$H9       +$J9       +$L9       +$N9</f>
        <v>84480000</v>
      </c>
      <c r="Q9" s="110">
        <f>$I9       +$K9       +$M9       +$O9</f>
        <v>0</v>
      </c>
      <c r="R9" s="54">
        <f>IF(($L9       =0),0,((($N9       -$L9       )/$L9       )*100))</f>
        <v>-99.920325073699317</v>
      </c>
      <c r="S9" s="55">
        <f>IF(($M9       =0),0,((($O9       -$M9       )/$M9       )*100))</f>
        <v>-258.13644419290762</v>
      </c>
      <c r="T9" s="54">
        <f>IF(($E9       =0),0,(($P9       /$E9       )*100))</f>
        <v>100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>
        <v>451000</v>
      </c>
      <c r="I10" s="110">
        <v>77919</v>
      </c>
      <c r="J10" s="109">
        <v>194000</v>
      </c>
      <c r="K10" s="110">
        <v>965105</v>
      </c>
      <c r="L10" s="109">
        <v>403000</v>
      </c>
      <c r="M10" s="110">
        <v>645822</v>
      </c>
      <c r="N10" s="109"/>
      <c r="O10" s="110">
        <v>-1688846</v>
      </c>
      <c r="P10" s="109">
        <f t="shared" ref="P10:P17" si="1">$H10      +$J10      +$L10      +$N10</f>
        <v>1048000</v>
      </c>
      <c r="Q10" s="110">
        <f t="shared" ref="Q10:Q17" si="2">$I10      +$K10      +$M10      +$O10</f>
        <v>0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-361.50332444543545</v>
      </c>
      <c r="T10" s="54">
        <f t="shared" ref="T10:T16" si="5">IF(($E10      =0),0,(($P10      /$E10      )*100))</f>
        <v>52.400000000000006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112742000</v>
      </c>
      <c r="C14" s="108">
        <v>4000000</v>
      </c>
      <c r="D14" s="108"/>
      <c r="E14" s="108">
        <f t="shared" si="0"/>
        <v>116742000</v>
      </c>
      <c r="F14" s="109">
        <v>116742000</v>
      </c>
      <c r="G14" s="110">
        <v>116742000</v>
      </c>
      <c r="H14" s="109">
        <v>23636000</v>
      </c>
      <c r="I14" s="110">
        <v>248219</v>
      </c>
      <c r="J14" s="109">
        <v>24749000</v>
      </c>
      <c r="K14" s="110">
        <v>11756144</v>
      </c>
      <c r="L14" s="109">
        <v>31950000</v>
      </c>
      <c r="M14" s="110">
        <v>47093206</v>
      </c>
      <c r="N14" s="109">
        <v>33363000</v>
      </c>
      <c r="O14" s="110">
        <v>-53760712</v>
      </c>
      <c r="P14" s="109">
        <f t="shared" si="1"/>
        <v>113698000</v>
      </c>
      <c r="Q14" s="110">
        <f t="shared" si="2"/>
        <v>5336857</v>
      </c>
      <c r="R14" s="54">
        <f t="shared" si="3"/>
        <v>4.422535211267606</v>
      </c>
      <c r="S14" s="55">
        <f t="shared" si="4"/>
        <v>-214.15810594844612</v>
      </c>
      <c r="T14" s="54">
        <f t="shared" si="5"/>
        <v>97.392540816501352</v>
      </c>
      <c r="U14" s="56">
        <f t="shared" si="6"/>
        <v>4.5714969762382003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4500000</v>
      </c>
      <c r="C15" s="108">
        <v>-4500000</v>
      </c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203722000</v>
      </c>
      <c r="C17" s="111">
        <f>SUM(C9:C16)</f>
        <v>-500000</v>
      </c>
      <c r="D17" s="111"/>
      <c r="E17" s="111">
        <f t="shared" si="0"/>
        <v>203222000</v>
      </c>
      <c r="F17" s="112">
        <f t="shared" ref="F17:O17" si="7">SUM(F9:F16)</f>
        <v>203222000</v>
      </c>
      <c r="G17" s="113">
        <f t="shared" si="7"/>
        <v>203222000</v>
      </c>
      <c r="H17" s="112">
        <f t="shared" si="7"/>
        <v>24087000</v>
      </c>
      <c r="I17" s="113">
        <f t="shared" si="7"/>
        <v>326138</v>
      </c>
      <c r="J17" s="112">
        <f t="shared" si="7"/>
        <v>59179000</v>
      </c>
      <c r="K17" s="113">
        <f t="shared" si="7"/>
        <v>29919001</v>
      </c>
      <c r="L17" s="112">
        <f t="shared" si="7"/>
        <v>82557000</v>
      </c>
      <c r="M17" s="113">
        <f t="shared" si="7"/>
        <v>77320734</v>
      </c>
      <c r="N17" s="112">
        <f t="shared" si="7"/>
        <v>33403000</v>
      </c>
      <c r="O17" s="113">
        <f t="shared" si="7"/>
        <v>-102229016</v>
      </c>
      <c r="P17" s="112">
        <f t="shared" si="1"/>
        <v>199226000</v>
      </c>
      <c r="Q17" s="113">
        <f t="shared" si="2"/>
        <v>5336857</v>
      </c>
      <c r="R17" s="58">
        <f t="shared" si="3"/>
        <v>-59.539469699722616</v>
      </c>
      <c r="S17" s="59">
        <f t="shared" si="4"/>
        <v>-232.21423376555114</v>
      </c>
      <c r="T17" s="58">
        <f>IF((SUM($E9:$E14))=0,0,(P17/(SUM($E9:$E14))*100))</f>
        <v>98.033677456180925</v>
      </c>
      <c r="U17" s="60">
        <f>IF((SUM($E9:$E14))=0,0,(Q17/(SUM($E9:$E14))*100))</f>
        <v>2.6261216797393985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>
        <v>1106000</v>
      </c>
      <c r="C21" s="108"/>
      <c r="D21" s="108"/>
      <c r="E21" s="108">
        <f t="shared" si="8"/>
        <v>1106000</v>
      </c>
      <c r="F21" s="109">
        <v>1106000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1106000</v>
      </c>
      <c r="C26" s="111">
        <f>SUM(C19:C25)</f>
        <v>0</v>
      </c>
      <c r="D26" s="111"/>
      <c r="E26" s="111">
        <f t="shared" si="8"/>
        <v>1106000</v>
      </c>
      <c r="F26" s="112">
        <f t="shared" ref="F26:O26" si="15">SUM(F19:F25)</f>
        <v>1106000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804327000</v>
      </c>
      <c r="C30" s="108"/>
      <c r="D30" s="108"/>
      <c r="E30" s="108">
        <f>$B30      +$C30      +$D30</f>
        <v>804327000</v>
      </c>
      <c r="F30" s="109">
        <v>804327000</v>
      </c>
      <c r="G30" s="110">
        <v>804327000</v>
      </c>
      <c r="H30" s="109">
        <v>88820000</v>
      </c>
      <c r="I30" s="110">
        <v>44615752</v>
      </c>
      <c r="J30" s="109">
        <v>161180000</v>
      </c>
      <c r="K30" s="110">
        <v>166361375</v>
      </c>
      <c r="L30" s="109">
        <v>109724000</v>
      </c>
      <c r="M30" s="110">
        <v>146581997</v>
      </c>
      <c r="N30" s="109">
        <v>377002000</v>
      </c>
      <c r="O30" s="110">
        <v>-200311001</v>
      </c>
      <c r="P30" s="109">
        <f>$H30      +$J30      +$L30      +$N30</f>
        <v>736726000</v>
      </c>
      <c r="Q30" s="110">
        <f>$I30      +$K30      +$M30      +$O30</f>
        <v>157248123</v>
      </c>
      <c r="R30" s="54">
        <f>IF(($L30      =0),0,((($N30      -$L30      )/$L30      )*100))</f>
        <v>243.59119244650213</v>
      </c>
      <c r="S30" s="55">
        <f>IF(($M30      =0),0,((($O30      -$M30      )/$M30      )*100))</f>
        <v>-236.65457225282586</v>
      </c>
      <c r="T30" s="54">
        <f>IF(($E30      =0),0,(($P30      /$E30      )*100))</f>
        <v>91.595333738641131</v>
      </c>
      <c r="U30" s="56">
        <f>IF(($E30      =0),0,(($Q30      /$E30      )*100))</f>
        <v>19.55027283679399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804327000</v>
      </c>
      <c r="C32" s="111">
        <f>SUM(C28:C31)</f>
        <v>0</v>
      </c>
      <c r="D32" s="111"/>
      <c r="E32" s="111">
        <f>$B32      +$C32      +$D32</f>
        <v>804327000</v>
      </c>
      <c r="F32" s="112">
        <f t="shared" ref="F32:O32" si="16">SUM(F28:F31)</f>
        <v>804327000</v>
      </c>
      <c r="G32" s="113">
        <f t="shared" si="16"/>
        <v>804327000</v>
      </c>
      <c r="H32" s="112">
        <f t="shared" si="16"/>
        <v>88820000</v>
      </c>
      <c r="I32" s="113">
        <f t="shared" si="16"/>
        <v>44615752</v>
      </c>
      <c r="J32" s="112">
        <f t="shared" si="16"/>
        <v>161180000</v>
      </c>
      <c r="K32" s="113">
        <f t="shared" si="16"/>
        <v>166361375</v>
      </c>
      <c r="L32" s="112">
        <f t="shared" si="16"/>
        <v>109724000</v>
      </c>
      <c r="M32" s="113">
        <f t="shared" si="16"/>
        <v>146581997</v>
      </c>
      <c r="N32" s="112">
        <f t="shared" si="16"/>
        <v>377002000</v>
      </c>
      <c r="O32" s="113">
        <f t="shared" si="16"/>
        <v>-200311001</v>
      </c>
      <c r="P32" s="112">
        <f>$H32      +$J32      +$L32      +$N32</f>
        <v>736726000</v>
      </c>
      <c r="Q32" s="113">
        <f>$I32      +$K32      +$M32      +$O32</f>
        <v>157248123</v>
      </c>
      <c r="R32" s="58">
        <f>IF(($L32      =0),0,((($N32      -$L32      )/$L32      )*100))</f>
        <v>243.59119244650213</v>
      </c>
      <c r="S32" s="59">
        <f>IF(($M32      =0),0,((($O32      -$M32      )/$M32      )*100))</f>
        <v>-236.65457225282586</v>
      </c>
      <c r="T32" s="58">
        <f>IF($E32   =0,0,($P32   /$E32   )*100)</f>
        <v>91.595333738641131</v>
      </c>
      <c r="U32" s="60">
        <f>IF($E32   =0,0,($Q32   /$E32   )*100)</f>
        <v>19.55027283679399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18468000</v>
      </c>
      <c r="C34" s="108"/>
      <c r="D34" s="108"/>
      <c r="E34" s="108">
        <f>$B34      +$C34      +$D34</f>
        <v>18468000</v>
      </c>
      <c r="F34" s="109">
        <v>18468000</v>
      </c>
      <c r="G34" s="110">
        <v>18468000</v>
      </c>
      <c r="H34" s="109">
        <v>2151000</v>
      </c>
      <c r="I34" s="110"/>
      <c r="J34" s="109">
        <v>10776000</v>
      </c>
      <c r="K34" s="110"/>
      <c r="L34" s="109">
        <v>5541000</v>
      </c>
      <c r="M34" s="110"/>
      <c r="N34" s="109"/>
      <c r="O34" s="110"/>
      <c r="P34" s="109">
        <f>$H34      +$J34      +$L34      +$N34</f>
        <v>18468000</v>
      </c>
      <c r="Q34" s="110">
        <f>$I34      +$K34      +$M34      +$O34</f>
        <v>0</v>
      </c>
      <c r="R34" s="54">
        <f>IF(($L34      =0),0,((($N34      -$L34      )/$L34      )*100))</f>
        <v>-100</v>
      </c>
      <c r="S34" s="55">
        <f>IF(($M34      =0),0,((($O34      -$M34      )/$M34      )*100))</f>
        <v>0</v>
      </c>
      <c r="T34" s="54">
        <f>IF(($E34      =0),0,(($P34      /$E34      )*100))</f>
        <v>100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18468000</v>
      </c>
      <c r="C35" s="111">
        <f>C34</f>
        <v>0</v>
      </c>
      <c r="D35" s="111"/>
      <c r="E35" s="111">
        <f>$B35      +$C35      +$D35</f>
        <v>18468000</v>
      </c>
      <c r="F35" s="112">
        <f t="shared" ref="F35:O35" si="17">F34</f>
        <v>18468000</v>
      </c>
      <c r="G35" s="113">
        <f t="shared" si="17"/>
        <v>18468000</v>
      </c>
      <c r="H35" s="112">
        <f t="shared" si="17"/>
        <v>2151000</v>
      </c>
      <c r="I35" s="113">
        <f t="shared" si="17"/>
        <v>0</v>
      </c>
      <c r="J35" s="112">
        <f t="shared" si="17"/>
        <v>10776000</v>
      </c>
      <c r="K35" s="113">
        <f t="shared" si="17"/>
        <v>0</v>
      </c>
      <c r="L35" s="112">
        <f t="shared" si="17"/>
        <v>5541000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18468000</v>
      </c>
      <c r="Q35" s="113">
        <f>$I35      +$K35      +$M35      +$O35</f>
        <v>0</v>
      </c>
      <c r="R35" s="58">
        <f>IF(($L35      =0),0,((($N35      -$L35      )/$L35      )*100))</f>
        <v>-100</v>
      </c>
      <c r="S35" s="59">
        <f>IF(($M35      =0),0,((($O35      -$M35      )/$M35      )*100))</f>
        <v>0</v>
      </c>
      <c r="T35" s="58">
        <f>IF($E35   =0,0,($P35   /$E35   )*100)</f>
        <v>100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1502000</v>
      </c>
      <c r="C38" s="108">
        <v>648000</v>
      </c>
      <c r="D38" s="108"/>
      <c r="E38" s="108">
        <f t="shared" si="18"/>
        <v>2150000</v>
      </c>
      <c r="F38" s="109">
        <v>1502000</v>
      </c>
      <c r="G38" s="110">
        <v>0</v>
      </c>
      <c r="H38" s="109"/>
      <c r="I38" s="110"/>
      <c r="J38" s="109"/>
      <c r="K38" s="110"/>
      <c r="L38" s="109"/>
      <c r="M38" s="110"/>
      <c r="N38" s="109">
        <v>239000</v>
      </c>
      <c r="O38" s="110"/>
      <c r="P38" s="109">
        <f t="shared" si="19"/>
        <v>239000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11.116279069767442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1502000</v>
      </c>
      <c r="C42" s="111">
        <f>SUM(C37:C41)</f>
        <v>648000</v>
      </c>
      <c r="D42" s="111"/>
      <c r="E42" s="111">
        <f t="shared" si="18"/>
        <v>2150000</v>
      </c>
      <c r="F42" s="112">
        <f t="shared" ref="F42:O42" si="25">SUM(F37:F41)</f>
        <v>1502000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239000</v>
      </c>
      <c r="O42" s="113">
        <f t="shared" si="25"/>
        <v>0</v>
      </c>
      <c r="P42" s="112">
        <f t="shared" si="19"/>
        <v>239000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>
        <v>641212000</v>
      </c>
      <c r="C67" s="108">
        <v>90000000</v>
      </c>
      <c r="D67" s="108"/>
      <c r="E67" s="108">
        <f t="shared" si="35"/>
        <v>731212000</v>
      </c>
      <c r="F67" s="109">
        <v>731212000</v>
      </c>
      <c r="G67" s="110">
        <v>731212000</v>
      </c>
      <c r="H67" s="109">
        <v>83905000</v>
      </c>
      <c r="I67" s="110">
        <v>104797050</v>
      </c>
      <c r="J67" s="109">
        <v>241417000</v>
      </c>
      <c r="K67" s="110">
        <v>202329743</v>
      </c>
      <c r="L67" s="109">
        <v>83407000</v>
      </c>
      <c r="M67" s="110">
        <v>82466395</v>
      </c>
      <c r="N67" s="109">
        <v>301587000</v>
      </c>
      <c r="O67" s="110">
        <v>288701544</v>
      </c>
      <c r="P67" s="109">
        <f t="shared" si="36"/>
        <v>710316000</v>
      </c>
      <c r="Q67" s="110">
        <f t="shared" si="37"/>
        <v>678294732</v>
      </c>
      <c r="R67" s="54">
        <f t="shared" si="38"/>
        <v>261.58475907297947</v>
      </c>
      <c r="S67" s="55">
        <f t="shared" si="39"/>
        <v>250.08386628274462</v>
      </c>
      <c r="T67" s="54">
        <f t="shared" si="40"/>
        <v>97.142278846627235</v>
      </c>
      <c r="U67" s="56">
        <f t="shared" si="41"/>
        <v>92.763074457202563</v>
      </c>
      <c r="V67" s="109">
        <v>4500000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641212000</v>
      </c>
      <c r="C68" s="111">
        <f>SUM(C63:C67)</f>
        <v>90000000</v>
      </c>
      <c r="D68" s="111"/>
      <c r="E68" s="111">
        <f t="shared" si="35"/>
        <v>731212000</v>
      </c>
      <c r="F68" s="112">
        <f t="shared" ref="F68:O68" si="42">SUM(F63:F67)</f>
        <v>731212000</v>
      </c>
      <c r="G68" s="113">
        <f t="shared" si="42"/>
        <v>731212000</v>
      </c>
      <c r="H68" s="112">
        <f t="shared" si="42"/>
        <v>83905000</v>
      </c>
      <c r="I68" s="113">
        <f t="shared" si="42"/>
        <v>104797050</v>
      </c>
      <c r="J68" s="112">
        <f t="shared" si="42"/>
        <v>241417000</v>
      </c>
      <c r="K68" s="113">
        <f t="shared" si="42"/>
        <v>202329743</v>
      </c>
      <c r="L68" s="112">
        <f t="shared" si="42"/>
        <v>83407000</v>
      </c>
      <c r="M68" s="113">
        <f t="shared" si="42"/>
        <v>82466395</v>
      </c>
      <c r="N68" s="112">
        <f t="shared" si="42"/>
        <v>301587000</v>
      </c>
      <c r="O68" s="113">
        <f t="shared" si="42"/>
        <v>288701544</v>
      </c>
      <c r="P68" s="112">
        <f t="shared" si="36"/>
        <v>710316000</v>
      </c>
      <c r="Q68" s="113">
        <f t="shared" si="37"/>
        <v>678294732</v>
      </c>
      <c r="R68" s="58">
        <f t="shared" si="38"/>
        <v>261.58475907297947</v>
      </c>
      <c r="S68" s="59">
        <f t="shared" si="39"/>
        <v>250.08386628274462</v>
      </c>
      <c r="T68" s="58">
        <f>IF((+$E63+$E65+$E66++$E67) =0,0,(P68   /(+$E63+$E65+$E66+$E67) )*100)</f>
        <v>97.142278846627235</v>
      </c>
      <c r="U68" s="60">
        <f>IF((+$E63+$E65+$E67) =0,0,(Q68  /(+$E63+$E65+$E67) )*100)</f>
        <v>92.763074457202563</v>
      </c>
      <c r="V68" s="112">
        <f>SUM(V63:V67)</f>
        <v>4500000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1670337000</v>
      </c>
      <c r="C69" s="120">
        <f>SUM(C9:C16,C19:C25,C28:C31,C34,C37:C41,C44:C54,C57:C60,C63:C67)</f>
        <v>90148000</v>
      </c>
      <c r="D69" s="120"/>
      <c r="E69" s="120">
        <f t="shared" si="35"/>
        <v>1760485000</v>
      </c>
      <c r="F69" s="121">
        <f t="shared" ref="F69:O69" si="43">SUM(F9:F16,F19:F25,F28:F31,F34,F37:F41,F44:F54,F57:F60,F63:F67)</f>
        <v>1759837000</v>
      </c>
      <c r="G69" s="122">
        <f t="shared" si="43"/>
        <v>1757229000</v>
      </c>
      <c r="H69" s="121">
        <f t="shared" si="43"/>
        <v>198963000</v>
      </c>
      <c r="I69" s="122">
        <f t="shared" si="43"/>
        <v>149738940</v>
      </c>
      <c r="J69" s="121">
        <f t="shared" si="43"/>
        <v>472552000</v>
      </c>
      <c r="K69" s="122">
        <f t="shared" si="43"/>
        <v>398610119</v>
      </c>
      <c r="L69" s="121">
        <f t="shared" si="43"/>
        <v>281229000</v>
      </c>
      <c r="M69" s="122">
        <f t="shared" si="43"/>
        <v>306369126</v>
      </c>
      <c r="N69" s="121">
        <f t="shared" si="43"/>
        <v>712231000</v>
      </c>
      <c r="O69" s="122">
        <f t="shared" si="43"/>
        <v>-13838473</v>
      </c>
      <c r="P69" s="121">
        <f t="shared" si="36"/>
        <v>1664975000</v>
      </c>
      <c r="Q69" s="122">
        <f t="shared" si="37"/>
        <v>840879712</v>
      </c>
      <c r="R69" s="67">
        <f t="shared" si="38"/>
        <v>153.25659871492627</v>
      </c>
      <c r="S69" s="68">
        <f t="shared" si="39"/>
        <v>-104.51692805364468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94.750029734314651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47.85259701495935</v>
      </c>
      <c r="V69" s="121">
        <f>SUM(V9:V16,V19:V25,V28:V31,V34,V37:V41,V44:V54,V57:V60,V63:V67)</f>
        <v>4500000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IF(($L71      =0),0,((($N71      -$L71      )/$L71      )*100))</f>
        <v>0</v>
      </c>
      <c r="S71" s="55">
        <f>IF(($M71      =0),0,((($O71      -$M71      )/$M71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IF(($L73      =0),0,((($N73      -$L73      )/$L73      )*100))</f>
        <v>0</v>
      </c>
      <c r="S73" s="64">
        <f>IF(($M73      =0),0,((($O73      -$M73      )/$M73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IF(($L74      =0),0,((($N74      -$L74      )/$L74      )*100))</f>
        <v>0</v>
      </c>
      <c r="S74" s="68">
        <f>IF(($M74      =0),0,((($O74      -$M74      )/$M74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1670337000</v>
      </c>
      <c r="C75" s="120">
        <f>SUM(C9:C16,C19:C25,C28:C31,C34,C37:C41,C44:C54,C57:C60,C63:C67,C71:C72)</f>
        <v>90148000</v>
      </c>
      <c r="D75" s="120"/>
      <c r="E75" s="120">
        <f>$B75      +$C75      +$D75</f>
        <v>1760485000</v>
      </c>
      <c r="F75" s="121">
        <f t="shared" ref="F75:O75" si="46">SUM(F9:F16,F19:F25,F28:F31,F34,F37:F41,F44:F54,F57:F60,F63:F67,F71:F72)</f>
        <v>1759837000</v>
      </c>
      <c r="G75" s="122">
        <f t="shared" si="46"/>
        <v>1757229000</v>
      </c>
      <c r="H75" s="121">
        <f t="shared" si="46"/>
        <v>198963000</v>
      </c>
      <c r="I75" s="122">
        <f t="shared" si="46"/>
        <v>149738940</v>
      </c>
      <c r="J75" s="121">
        <f t="shared" si="46"/>
        <v>472552000</v>
      </c>
      <c r="K75" s="122">
        <f t="shared" si="46"/>
        <v>398610119</v>
      </c>
      <c r="L75" s="121">
        <f t="shared" si="46"/>
        <v>281229000</v>
      </c>
      <c r="M75" s="122">
        <f t="shared" si="46"/>
        <v>306369126</v>
      </c>
      <c r="N75" s="121">
        <f t="shared" si="46"/>
        <v>712231000</v>
      </c>
      <c r="O75" s="122">
        <f t="shared" si="46"/>
        <v>-13838473</v>
      </c>
      <c r="P75" s="121">
        <f>$H75      +$J75      +$L75      +$N75</f>
        <v>1664975000</v>
      </c>
      <c r="Q75" s="122">
        <f>$I75      +$K75      +$M75      +$O75</f>
        <v>840879712</v>
      </c>
      <c r="R75" s="67">
        <f>IF(($L75      =0),0,((($N75      -$L75      )/$L75      )*100))</f>
        <v>153.25659871492627</v>
      </c>
      <c r="S75" s="68">
        <f>IF(($M75      =0),0,((($O75      -$M75      )/$M75      )*100))</f>
        <v>-104.51692805364468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94.750029734314651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47.85259701495935</v>
      </c>
      <c r="V75" s="121">
        <f>SUM(V9:V16,V19:V25,V28:V31,V34,V37:V41,V44:V54,V57:V60,V63:V67,V71:V72)</f>
        <v>4500000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124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125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126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127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128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129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401682000</v>
      </c>
      <c r="C87" s="128">
        <f t="shared" si="48"/>
        <v>85000000</v>
      </c>
      <c r="D87" s="128">
        <f t="shared" si="48"/>
        <v>0</v>
      </c>
      <c r="E87" s="128">
        <f t="shared" si="48"/>
        <v>486682000</v>
      </c>
      <c r="F87" s="128">
        <f t="shared" si="48"/>
        <v>0</v>
      </c>
      <c r="G87" s="128">
        <f t="shared" si="48"/>
        <v>0</v>
      </c>
      <c r="H87" s="128">
        <f t="shared" si="48"/>
        <v>294258000</v>
      </c>
      <c r="I87" s="128">
        <f t="shared" si="48"/>
        <v>0</v>
      </c>
      <c r="J87" s="128">
        <f t="shared" si="48"/>
        <v>128665000</v>
      </c>
      <c r="K87" s="128">
        <f t="shared" si="48"/>
        <v>0</v>
      </c>
      <c r="L87" s="128">
        <f t="shared" si="48"/>
        <v>16127000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439050000</v>
      </c>
      <c r="Q87" s="129">
        <f t="shared" si="48"/>
        <v>0</v>
      </c>
      <c r="R87" s="94">
        <f t="shared" si="48"/>
        <v>-100</v>
      </c>
      <c r="S87" s="94">
        <f t="shared" si="48"/>
        <v>0</v>
      </c>
      <c r="T87" s="95">
        <f>IF(SUM($E88:$E96) =0,0,(P87   /SUM($E88:$E96) )*100)</f>
        <v>90.212911100061234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>
        <v>95138000</v>
      </c>
      <c r="C89" s="108"/>
      <c r="D89" s="108"/>
      <c r="E89" s="108">
        <f t="shared" si="49"/>
        <v>95138000</v>
      </c>
      <c r="F89" s="108">
        <v>0</v>
      </c>
      <c r="G89" s="108">
        <v>0</v>
      </c>
      <c r="H89" s="108">
        <v>16830000</v>
      </c>
      <c r="I89" s="108"/>
      <c r="J89" s="108">
        <v>62181000</v>
      </c>
      <c r="K89" s="108"/>
      <c r="L89" s="108">
        <v>16127000</v>
      </c>
      <c r="M89" s="108"/>
      <c r="N89" s="108"/>
      <c r="O89" s="108"/>
      <c r="P89" s="108">
        <f t="shared" si="50"/>
        <v>95138000</v>
      </c>
      <c r="Q89" s="108">
        <f t="shared" si="51"/>
        <v>0</v>
      </c>
      <c r="R89" s="98">
        <f t="shared" si="52"/>
        <v>-100</v>
      </c>
      <c r="S89" s="98">
        <f t="shared" si="53"/>
        <v>0</v>
      </c>
      <c r="T89" s="98">
        <f t="shared" si="54"/>
        <v>100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/>
      <c r="C91" s="108"/>
      <c r="D91" s="108"/>
      <c r="E91" s="108">
        <f t="shared" si="49"/>
        <v>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>
        <v>93000</v>
      </c>
      <c r="I92" s="108"/>
      <c r="J92" s="108">
        <v>16000</v>
      </c>
      <c r="K92" s="108"/>
      <c r="L92" s="108"/>
      <c r="M92" s="108"/>
      <c r="N92" s="108"/>
      <c r="O92" s="108"/>
      <c r="P92" s="108">
        <f t="shared" si="50"/>
        <v>109000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23354000</v>
      </c>
      <c r="C93" s="108"/>
      <c r="D93" s="108"/>
      <c r="E93" s="108">
        <f t="shared" si="49"/>
        <v>23354000</v>
      </c>
      <c r="F93" s="108">
        <v>0</v>
      </c>
      <c r="G93" s="108">
        <v>0</v>
      </c>
      <c r="H93" s="108">
        <v>20634000</v>
      </c>
      <c r="I93" s="108"/>
      <c r="J93" s="108">
        <v>2720000</v>
      </c>
      <c r="K93" s="108"/>
      <c r="L93" s="108"/>
      <c r="M93" s="108"/>
      <c r="N93" s="108"/>
      <c r="O93" s="108"/>
      <c r="P93" s="108">
        <f t="shared" si="50"/>
        <v>23354000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283190000</v>
      </c>
      <c r="C94" s="108">
        <v>85000000</v>
      </c>
      <c r="D94" s="108"/>
      <c r="E94" s="108">
        <f t="shared" si="49"/>
        <v>368190000</v>
      </c>
      <c r="F94" s="108">
        <v>0</v>
      </c>
      <c r="G94" s="108">
        <v>0</v>
      </c>
      <c r="H94" s="108">
        <v>256701000</v>
      </c>
      <c r="I94" s="108"/>
      <c r="J94" s="108">
        <v>63748000</v>
      </c>
      <c r="K94" s="108"/>
      <c r="L94" s="108"/>
      <c r="M94" s="108"/>
      <c r="N94" s="108"/>
      <c r="O94" s="108"/>
      <c r="P94" s="108">
        <f t="shared" si="50"/>
        <v>320449000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87.033596784268994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401682000</v>
      </c>
      <c r="C114" s="137">
        <f t="shared" si="62"/>
        <v>85000000</v>
      </c>
      <c r="D114" s="137">
        <f t="shared" si="62"/>
        <v>0</v>
      </c>
      <c r="E114" s="137">
        <f t="shared" si="62"/>
        <v>486682000</v>
      </c>
      <c r="F114" s="137">
        <f t="shared" si="62"/>
        <v>0</v>
      </c>
      <c r="G114" s="137">
        <f t="shared" si="62"/>
        <v>0</v>
      </c>
      <c r="H114" s="137">
        <f t="shared" si="62"/>
        <v>294258000</v>
      </c>
      <c r="I114" s="137">
        <f t="shared" si="62"/>
        <v>0</v>
      </c>
      <c r="J114" s="137">
        <f t="shared" si="62"/>
        <v>128665000</v>
      </c>
      <c r="K114" s="137">
        <f t="shared" si="62"/>
        <v>0</v>
      </c>
      <c r="L114" s="137">
        <f t="shared" si="62"/>
        <v>16127000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439050000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0.90212911100061233</v>
      </c>
      <c r="U114" s="30">
        <f t="shared" si="59"/>
        <v>0</v>
      </c>
      <c r="V114" s="27"/>
      <c r="W114" s="28"/>
    </row>
    <row r="115" spans="1:23" hidden="1" x14ac:dyDescent="0.25">
      <c r="A115" s="31" t="s">
        <v>131</v>
      </c>
      <c r="B115" s="139">
        <f>B87</f>
        <v>401682000</v>
      </c>
      <c r="C115" s="139">
        <f t="shared" ref="C115:Q115" si="63">C87</f>
        <v>85000000</v>
      </c>
      <c r="D115" s="139">
        <f t="shared" si="63"/>
        <v>0</v>
      </c>
      <c r="E115" s="139">
        <f t="shared" si="63"/>
        <v>486682000</v>
      </c>
      <c r="F115" s="139">
        <f t="shared" si="63"/>
        <v>0</v>
      </c>
      <c r="G115" s="139">
        <f t="shared" si="63"/>
        <v>0</v>
      </c>
      <c r="H115" s="139">
        <f t="shared" si="63"/>
        <v>294258000</v>
      </c>
      <c r="I115" s="139">
        <f t="shared" si="63"/>
        <v>0</v>
      </c>
      <c r="J115" s="139">
        <f t="shared" si="63"/>
        <v>128665000</v>
      </c>
      <c r="K115" s="139">
        <f t="shared" si="63"/>
        <v>0</v>
      </c>
      <c r="L115" s="139">
        <f t="shared" si="63"/>
        <v>16127000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439050000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0.90212911100061233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132</v>
      </c>
    </row>
    <row r="118" spans="1:23" x14ac:dyDescent="0.25">
      <c r="A118" s="35" t="s">
        <v>133</v>
      </c>
    </row>
    <row r="119" spans="1:23" ht="13" x14ac:dyDescent="0.3">
      <c r="A119" s="35" t="s">
        <v>134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135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136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137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oLHvGUXg4Oh3UuwzhvFkjgdTkiKlnSH17dWcOyD1653qMMaffhcuRTWrzihXwjaYvJ63NCIzx5loFiu0DgleIA==" saltValue="eHta9BmRjft3q+L0N8qmb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>
        <v>299000</v>
      </c>
      <c r="I10" s="110">
        <v>198095</v>
      </c>
      <c r="J10" s="109">
        <v>329000</v>
      </c>
      <c r="K10" s="110">
        <v>324501</v>
      </c>
      <c r="L10" s="109">
        <v>328000</v>
      </c>
      <c r="M10" s="110">
        <v>484894</v>
      </c>
      <c r="N10" s="109"/>
      <c r="O10" s="110">
        <v>269039</v>
      </c>
      <c r="P10" s="109">
        <f t="shared" ref="P10:P17" si="1">$H10      +$J10      +$L10      +$N10</f>
        <v>956000</v>
      </c>
      <c r="Q10" s="110">
        <f t="shared" ref="Q10:Q17" si="2">$I10      +$K10      +$M10      +$O10</f>
        <v>1276529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-44.515914818496412</v>
      </c>
      <c r="T10" s="54">
        <f t="shared" ref="T10:T16" si="5">IF(($E10      =0),0,(($P10      /$E10      )*100))</f>
        <v>47.8</v>
      </c>
      <c r="U10" s="56">
        <f t="shared" ref="U10:U16" si="6">IF(($E10      =0),0,(($Q10      /$E10      )*100))</f>
        <v>63.826450000000001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5000000</v>
      </c>
      <c r="C14" s="108">
        <v>-5000000</v>
      </c>
      <c r="D14" s="108"/>
      <c r="E14" s="108">
        <f t="shared" si="0"/>
        <v>0</v>
      </c>
      <c r="F14" s="109">
        <v>5000000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</v>
      </c>
      <c r="C15" s="108"/>
      <c r="D15" s="108"/>
      <c r="E15" s="108">
        <f t="shared" si="0"/>
        <v>100000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7100000</v>
      </c>
      <c r="C17" s="111">
        <f>SUM(C9:C16)</f>
        <v>-5000000</v>
      </c>
      <c r="D17" s="111"/>
      <c r="E17" s="111">
        <f t="shared" si="0"/>
        <v>2100000</v>
      </c>
      <c r="F17" s="112">
        <f t="shared" ref="F17:O17" si="7">SUM(F9:F16)</f>
        <v>7000000</v>
      </c>
      <c r="G17" s="113">
        <f t="shared" si="7"/>
        <v>2000000</v>
      </c>
      <c r="H17" s="112">
        <f t="shared" si="7"/>
        <v>299000</v>
      </c>
      <c r="I17" s="113">
        <f t="shared" si="7"/>
        <v>198095</v>
      </c>
      <c r="J17" s="112">
        <f t="shared" si="7"/>
        <v>329000</v>
      </c>
      <c r="K17" s="113">
        <f t="shared" si="7"/>
        <v>324501</v>
      </c>
      <c r="L17" s="112">
        <f t="shared" si="7"/>
        <v>328000</v>
      </c>
      <c r="M17" s="113">
        <f t="shared" si="7"/>
        <v>484894</v>
      </c>
      <c r="N17" s="112">
        <f t="shared" si="7"/>
        <v>0</v>
      </c>
      <c r="O17" s="113">
        <f t="shared" si="7"/>
        <v>269039</v>
      </c>
      <c r="P17" s="112">
        <f t="shared" si="1"/>
        <v>956000</v>
      </c>
      <c r="Q17" s="113">
        <f t="shared" si="2"/>
        <v>1276529</v>
      </c>
      <c r="R17" s="58">
        <f t="shared" si="3"/>
        <v>-100</v>
      </c>
      <c r="S17" s="59">
        <f t="shared" si="4"/>
        <v>-44.515914818496412</v>
      </c>
      <c r="T17" s="58">
        <f>IF((SUM($E9:$E14))=0,0,(P17/(SUM($E9:$E14))*100))</f>
        <v>47.8</v>
      </c>
      <c r="U17" s="60">
        <f>IF((SUM($E9:$E14))=0,0,(Q17/(SUM($E9:$E14))*100))</f>
        <v>63.826450000000001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3869000</v>
      </c>
      <c r="C34" s="108"/>
      <c r="D34" s="108"/>
      <c r="E34" s="108">
        <f>$B34      +$C34      +$D34</f>
        <v>3869000</v>
      </c>
      <c r="F34" s="109">
        <v>3869000</v>
      </c>
      <c r="G34" s="110">
        <v>3869000</v>
      </c>
      <c r="H34" s="109"/>
      <c r="I34" s="110"/>
      <c r="J34" s="109">
        <v>1373000</v>
      </c>
      <c r="K34" s="110"/>
      <c r="L34" s="109">
        <v>1912000</v>
      </c>
      <c r="M34" s="110">
        <v>2123810</v>
      </c>
      <c r="N34" s="109">
        <v>580000</v>
      </c>
      <c r="O34" s="110">
        <v>1744213</v>
      </c>
      <c r="P34" s="109">
        <f>$H34      +$J34      +$L34      +$N34</f>
        <v>3865000</v>
      </c>
      <c r="Q34" s="110">
        <f>$I34      +$K34      +$M34      +$O34</f>
        <v>3868023</v>
      </c>
      <c r="R34" s="54">
        <f>IF(($L34      =0),0,((($N34      -$L34      )/$L34      )*100))</f>
        <v>-69.6652719665272</v>
      </c>
      <c r="S34" s="55">
        <f>IF(($M34      =0),0,((($O34      -$M34      )/$M34      )*100))</f>
        <v>-17.873397337803286</v>
      </c>
      <c r="T34" s="54">
        <f>IF(($E34      =0),0,(($P34      /$E34      )*100))</f>
        <v>99.896614112173694</v>
      </c>
      <c r="U34" s="56">
        <f>IF(($E34      =0),0,(($Q34      /$E34      )*100))</f>
        <v>99.974747996898429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3869000</v>
      </c>
      <c r="C35" s="111">
        <f>C34</f>
        <v>0</v>
      </c>
      <c r="D35" s="111"/>
      <c r="E35" s="111">
        <f>$B35      +$C35      +$D35</f>
        <v>3869000</v>
      </c>
      <c r="F35" s="112">
        <f t="shared" ref="F35:O35" si="17">F34</f>
        <v>3869000</v>
      </c>
      <c r="G35" s="113">
        <f t="shared" si="17"/>
        <v>3869000</v>
      </c>
      <c r="H35" s="112">
        <f t="shared" si="17"/>
        <v>0</v>
      </c>
      <c r="I35" s="113">
        <f t="shared" si="17"/>
        <v>0</v>
      </c>
      <c r="J35" s="112">
        <f t="shared" si="17"/>
        <v>1373000</v>
      </c>
      <c r="K35" s="113">
        <f t="shared" si="17"/>
        <v>0</v>
      </c>
      <c r="L35" s="112">
        <f t="shared" si="17"/>
        <v>1912000</v>
      </c>
      <c r="M35" s="113">
        <f t="shared" si="17"/>
        <v>2123810</v>
      </c>
      <c r="N35" s="112">
        <f t="shared" si="17"/>
        <v>580000</v>
      </c>
      <c r="O35" s="113">
        <f t="shared" si="17"/>
        <v>1744213</v>
      </c>
      <c r="P35" s="112">
        <f>$H35      +$J35      +$L35      +$N35</f>
        <v>3865000</v>
      </c>
      <c r="Q35" s="113">
        <f>$I35      +$K35      +$M35      +$O35</f>
        <v>3868023</v>
      </c>
      <c r="R35" s="58">
        <f>IF(($L35      =0),0,((($N35      -$L35      )/$L35      )*100))</f>
        <v>-69.6652719665272</v>
      </c>
      <c r="S35" s="59">
        <f>IF(($M35      =0),0,((($O35      -$M35      )/$M35      )*100))</f>
        <v>-17.873397337803286</v>
      </c>
      <c r="T35" s="58">
        <f>IF($E35   =0,0,($P35   /$E35   )*100)</f>
        <v>99.896614112173694</v>
      </c>
      <c r="U35" s="60">
        <f>IF($E35   =0,0,($Q35   /$E35   )*100)</f>
        <v>99.974747996898429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>
        <v>539000</v>
      </c>
      <c r="D37" s="108"/>
      <c r="E37" s="108">
        <f t="shared" ref="E37:E42" si="18">$B37      +$C37      +$D37</f>
        <v>539000</v>
      </c>
      <c r="F37" s="109">
        <v>539000</v>
      </c>
      <c r="G37" s="110">
        <v>539000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47000</v>
      </c>
      <c r="C38" s="108">
        <v>11896000</v>
      </c>
      <c r="D38" s="108"/>
      <c r="E38" s="108">
        <f t="shared" si="18"/>
        <v>11943000</v>
      </c>
      <c r="F38" s="109">
        <v>47000</v>
      </c>
      <c r="G38" s="110">
        <v>0</v>
      </c>
      <c r="H38" s="109"/>
      <c r="I38" s="110"/>
      <c r="J38" s="109"/>
      <c r="K38" s="110"/>
      <c r="L38" s="109"/>
      <c r="M38" s="110"/>
      <c r="N38" s="109">
        <v>-3778000</v>
      </c>
      <c r="O38" s="110"/>
      <c r="P38" s="109">
        <f t="shared" si="19"/>
        <v>-3778000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-31.633592899606466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5500000</v>
      </c>
      <c r="C40" s="108"/>
      <c r="D40" s="108"/>
      <c r="E40" s="108">
        <f t="shared" si="18"/>
        <v>5500000</v>
      </c>
      <c r="F40" s="109">
        <v>5500000</v>
      </c>
      <c r="G40" s="110">
        <v>5500000</v>
      </c>
      <c r="H40" s="109"/>
      <c r="I40" s="110"/>
      <c r="J40" s="109"/>
      <c r="K40" s="110"/>
      <c r="L40" s="109">
        <v>1552000</v>
      </c>
      <c r="M40" s="110">
        <v>918967</v>
      </c>
      <c r="N40" s="109">
        <v>965000</v>
      </c>
      <c r="O40" s="110">
        <v>2362666</v>
      </c>
      <c r="P40" s="109">
        <f t="shared" si="19"/>
        <v>2517000</v>
      </c>
      <c r="Q40" s="110">
        <f t="shared" si="20"/>
        <v>3281633</v>
      </c>
      <c r="R40" s="54">
        <f t="shared" si="21"/>
        <v>-37.822164948453604</v>
      </c>
      <c r="S40" s="55">
        <f t="shared" si="22"/>
        <v>157.10020055127117</v>
      </c>
      <c r="T40" s="54">
        <f t="shared" si="23"/>
        <v>45.763636363636365</v>
      </c>
      <c r="U40" s="56">
        <f t="shared" si="24"/>
        <v>59.66605454545455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5547000</v>
      </c>
      <c r="C42" s="111">
        <f>SUM(C37:C41)</f>
        <v>12435000</v>
      </c>
      <c r="D42" s="111"/>
      <c r="E42" s="111">
        <f t="shared" si="18"/>
        <v>17982000</v>
      </c>
      <c r="F42" s="112">
        <f t="shared" ref="F42:O42" si="25">SUM(F37:F41)</f>
        <v>6086000</v>
      </c>
      <c r="G42" s="113">
        <f t="shared" si="25"/>
        <v>6039000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1552000</v>
      </c>
      <c r="M42" s="113">
        <f t="shared" si="25"/>
        <v>918967</v>
      </c>
      <c r="N42" s="112">
        <f t="shared" si="25"/>
        <v>-2813000</v>
      </c>
      <c r="O42" s="113">
        <f t="shared" si="25"/>
        <v>2362666</v>
      </c>
      <c r="P42" s="112">
        <f t="shared" si="19"/>
        <v>-1261000</v>
      </c>
      <c r="Q42" s="113">
        <f t="shared" si="20"/>
        <v>3281633</v>
      </c>
      <c r="R42" s="58">
        <f t="shared" si="21"/>
        <v>-281.25</v>
      </c>
      <c r="S42" s="59">
        <f t="shared" si="22"/>
        <v>157.10020055127117</v>
      </c>
      <c r="T42" s="58">
        <f>IF((+$E37+$E40) =0,0,(P42   /(+$E37+$E40) )*100)</f>
        <v>-20.880940553071699</v>
      </c>
      <c r="U42" s="60">
        <f>IF((+$E37+$E40) =0,0,(Q42   /(+$E37+$E40) )*100)</f>
        <v>54.340668984931284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556863000</v>
      </c>
      <c r="C46" s="108"/>
      <c r="D46" s="108"/>
      <c r="E46" s="108">
        <f t="shared" si="26"/>
        <v>556863000</v>
      </c>
      <c r="F46" s="109">
        <v>556863000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556863000</v>
      </c>
      <c r="C55" s="111">
        <f>SUM(C44:C54)</f>
        <v>0</v>
      </c>
      <c r="D55" s="111"/>
      <c r="E55" s="111">
        <f t="shared" si="26"/>
        <v>556863000</v>
      </c>
      <c r="F55" s="112">
        <f t="shared" ref="F55:O55" si="33">SUM(F44:F54)</f>
        <v>556863000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573379000</v>
      </c>
      <c r="C69" s="120">
        <f>SUM(C9:C16,C19:C25,C28:C31,C34,C37:C41,C44:C54,C57:C60,C63:C67)</f>
        <v>7435000</v>
      </c>
      <c r="D69" s="120"/>
      <c r="E69" s="120">
        <f t="shared" si="35"/>
        <v>580814000</v>
      </c>
      <c r="F69" s="121">
        <f t="shared" ref="F69:O69" si="43">SUM(F9:F16,F19:F25,F28:F31,F34,F37:F41,F44:F54,F57:F60,F63:F67)</f>
        <v>573818000</v>
      </c>
      <c r="G69" s="122">
        <f t="shared" si="43"/>
        <v>11908000</v>
      </c>
      <c r="H69" s="121">
        <f t="shared" si="43"/>
        <v>299000</v>
      </c>
      <c r="I69" s="122">
        <f t="shared" si="43"/>
        <v>198095</v>
      </c>
      <c r="J69" s="121">
        <f t="shared" si="43"/>
        <v>1702000</v>
      </c>
      <c r="K69" s="122">
        <f t="shared" si="43"/>
        <v>324501</v>
      </c>
      <c r="L69" s="121">
        <f t="shared" si="43"/>
        <v>3792000</v>
      </c>
      <c r="M69" s="122">
        <f t="shared" si="43"/>
        <v>3527671</v>
      </c>
      <c r="N69" s="121">
        <f t="shared" si="43"/>
        <v>-2233000</v>
      </c>
      <c r="O69" s="122">
        <f t="shared" si="43"/>
        <v>4375918</v>
      </c>
      <c r="P69" s="121">
        <f t="shared" si="36"/>
        <v>3560000</v>
      </c>
      <c r="Q69" s="122">
        <f t="shared" si="37"/>
        <v>8426185</v>
      </c>
      <c r="R69" s="67">
        <f t="shared" si="38"/>
        <v>-158.88713080168776</v>
      </c>
      <c r="S69" s="68">
        <f t="shared" si="39"/>
        <v>24.045524653517859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29.895868323815922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70.760707087672145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160793000</v>
      </c>
      <c r="C71" s="108">
        <v>-395000</v>
      </c>
      <c r="D71" s="108"/>
      <c r="E71" s="108">
        <f>$B71      +$C71      +$D71</f>
        <v>160398000</v>
      </c>
      <c r="F71" s="109">
        <v>160398000</v>
      </c>
      <c r="G71" s="110">
        <v>160398000</v>
      </c>
      <c r="H71" s="109">
        <v>15178000</v>
      </c>
      <c r="I71" s="110"/>
      <c r="J71" s="109">
        <v>81279000</v>
      </c>
      <c r="K71" s="110">
        <v>45757706</v>
      </c>
      <c r="L71" s="109">
        <v>60586000</v>
      </c>
      <c r="M71" s="110">
        <v>51070424</v>
      </c>
      <c r="N71" s="109">
        <v>3355000</v>
      </c>
      <c r="O71" s="110">
        <v>63441495</v>
      </c>
      <c r="P71" s="109">
        <f>$H71      +$J71      +$L71      +$N71</f>
        <v>160398000</v>
      </c>
      <c r="Q71" s="110">
        <f>$I71      +$K71      +$M71      +$O71</f>
        <v>160269625</v>
      </c>
      <c r="R71" s="54">
        <f>IF(($L71      =0),0,((($N71      -$L71      )/$L71      )*100))</f>
        <v>-94.462417060046874</v>
      </c>
      <c r="S71" s="55">
        <f>IF(($M71      =0),0,((($O71      -$M71      )/$M71      )*100))</f>
        <v>24.223552559500973</v>
      </c>
      <c r="T71" s="54">
        <f>IF(($E71      =0),0,(($P71      /$E71      )*100))</f>
        <v>100</v>
      </c>
      <c r="U71" s="56">
        <f>IF(($E71      =0),0,(($Q71      /$E71      )*100))</f>
        <v>99.919964712776959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38309000</v>
      </c>
      <c r="C72" s="108"/>
      <c r="D72" s="108"/>
      <c r="E72" s="108">
        <f>$B72      +$C72      +$D72</f>
        <v>38309000</v>
      </c>
      <c r="F72" s="109">
        <v>38309000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199102000</v>
      </c>
      <c r="C73" s="117">
        <f>SUM(C71:C72)</f>
        <v>-395000</v>
      </c>
      <c r="D73" s="117"/>
      <c r="E73" s="117">
        <f>$B73      +$C73      +$D73</f>
        <v>198707000</v>
      </c>
      <c r="F73" s="118">
        <f t="shared" ref="F73:O73" si="44">SUM(F71:F72)</f>
        <v>198707000</v>
      </c>
      <c r="G73" s="119">
        <f t="shared" si="44"/>
        <v>160398000</v>
      </c>
      <c r="H73" s="118">
        <f t="shared" si="44"/>
        <v>15178000</v>
      </c>
      <c r="I73" s="119">
        <f t="shared" si="44"/>
        <v>0</v>
      </c>
      <c r="J73" s="118">
        <f t="shared" si="44"/>
        <v>81279000</v>
      </c>
      <c r="K73" s="119">
        <f t="shared" si="44"/>
        <v>45757706</v>
      </c>
      <c r="L73" s="118">
        <f t="shared" si="44"/>
        <v>60586000</v>
      </c>
      <c r="M73" s="119">
        <f t="shared" si="44"/>
        <v>51070424</v>
      </c>
      <c r="N73" s="118">
        <f t="shared" si="44"/>
        <v>3355000</v>
      </c>
      <c r="O73" s="119">
        <f t="shared" si="44"/>
        <v>63441495</v>
      </c>
      <c r="P73" s="118">
        <f>$H73      +$J73      +$L73      +$N73</f>
        <v>160398000</v>
      </c>
      <c r="Q73" s="119">
        <f>$I73      +$K73      +$M73      +$O73</f>
        <v>160269625</v>
      </c>
      <c r="R73" s="63">
        <f>IF(($L73      =0),0,((($N73      -$L73      )/$L73      )*100))</f>
        <v>-94.462417060046874</v>
      </c>
      <c r="S73" s="64">
        <f>IF(($M73      =0),0,((($O73      -$M73      )/$M73      )*100))</f>
        <v>24.223552559500973</v>
      </c>
      <c r="T73" s="63">
        <f>IF(($E71      =0),0,(($P71      /$E71      )*100))</f>
        <v>100</v>
      </c>
      <c r="U73" s="65">
        <f>IF($E71   =0,0,($Q71   /$E71 )*100)</f>
        <v>99.919964712776959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199102000</v>
      </c>
      <c r="C74" s="120">
        <f>SUM(C71:C72)</f>
        <v>-395000</v>
      </c>
      <c r="D74" s="120"/>
      <c r="E74" s="120">
        <f>$B74      +$C74      +$D74</f>
        <v>198707000</v>
      </c>
      <c r="F74" s="121">
        <f t="shared" ref="F74:O74" si="45">SUM(F71:F72)</f>
        <v>198707000</v>
      </c>
      <c r="G74" s="122">
        <f t="shared" si="45"/>
        <v>160398000</v>
      </c>
      <c r="H74" s="121">
        <f t="shared" si="45"/>
        <v>15178000</v>
      </c>
      <c r="I74" s="122">
        <f t="shared" si="45"/>
        <v>0</v>
      </c>
      <c r="J74" s="121">
        <f t="shared" si="45"/>
        <v>81279000</v>
      </c>
      <c r="K74" s="122">
        <f t="shared" si="45"/>
        <v>45757706</v>
      </c>
      <c r="L74" s="121">
        <f t="shared" si="45"/>
        <v>60586000</v>
      </c>
      <c r="M74" s="122">
        <f t="shared" si="45"/>
        <v>51070424</v>
      </c>
      <c r="N74" s="121">
        <f t="shared" si="45"/>
        <v>3355000</v>
      </c>
      <c r="O74" s="122">
        <f t="shared" si="45"/>
        <v>63441495</v>
      </c>
      <c r="P74" s="121">
        <f>$H74      +$J74      +$L74      +$N74</f>
        <v>160398000</v>
      </c>
      <c r="Q74" s="122">
        <f>$I74      +$K74      +$M74      +$O74</f>
        <v>160269625</v>
      </c>
      <c r="R74" s="67">
        <f>IF(($L74      =0),0,((($N74      -$L74      )/$L74      )*100))</f>
        <v>-94.462417060046874</v>
      </c>
      <c r="S74" s="68">
        <f>IF(($M74      =0),0,((($O74      -$M74      )/$M74      )*100))</f>
        <v>24.223552559500973</v>
      </c>
      <c r="T74" s="67">
        <f>IF(($E71      =0),0,(($P71      /$E71      )*100))</f>
        <v>100</v>
      </c>
      <c r="U74" s="71">
        <f>IF($E71   =0,0,($Q71   /$E71 )*100)</f>
        <v>99.919964712776959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772481000</v>
      </c>
      <c r="C75" s="120">
        <f>SUM(C9:C16,C19:C25,C28:C31,C34,C37:C41,C44:C54,C57:C60,C63:C67,C71:C72)</f>
        <v>7040000</v>
      </c>
      <c r="D75" s="120"/>
      <c r="E75" s="120">
        <f>$B75      +$C75      +$D75</f>
        <v>779521000</v>
      </c>
      <c r="F75" s="121">
        <f t="shared" ref="F75:O75" si="46">SUM(F9:F16,F19:F25,F28:F31,F34,F37:F41,F44:F54,F57:F60,F63:F67,F71:F72)</f>
        <v>772525000</v>
      </c>
      <c r="G75" s="122">
        <f t="shared" si="46"/>
        <v>172306000</v>
      </c>
      <c r="H75" s="121">
        <f t="shared" si="46"/>
        <v>15477000</v>
      </c>
      <c r="I75" s="122">
        <f t="shared" si="46"/>
        <v>198095</v>
      </c>
      <c r="J75" s="121">
        <f t="shared" si="46"/>
        <v>82981000</v>
      </c>
      <c r="K75" s="122">
        <f t="shared" si="46"/>
        <v>46082207</v>
      </c>
      <c r="L75" s="121">
        <f t="shared" si="46"/>
        <v>64378000</v>
      </c>
      <c r="M75" s="122">
        <f t="shared" si="46"/>
        <v>54598095</v>
      </c>
      <c r="N75" s="121">
        <f t="shared" si="46"/>
        <v>1122000</v>
      </c>
      <c r="O75" s="122">
        <f t="shared" si="46"/>
        <v>67817413</v>
      </c>
      <c r="P75" s="121">
        <f>$H75      +$J75      +$L75      +$N75</f>
        <v>163958000</v>
      </c>
      <c r="Q75" s="122">
        <f>$I75      +$K75      +$M75      +$O75</f>
        <v>168695810</v>
      </c>
      <c r="R75" s="67">
        <f>IF(($L75      =0),0,((($N75      -$L75      )/$L75      )*100))</f>
        <v>-98.257168597968246</v>
      </c>
      <c r="S75" s="68">
        <f>IF(($M75      =0),0,((($O75      -$M75      )/$M75      )*100))</f>
        <v>24.21204988928643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95.155130987893628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97.904779868373708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124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125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126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127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128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129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88895000</v>
      </c>
      <c r="C87" s="128">
        <f t="shared" si="48"/>
        <v>0</v>
      </c>
      <c r="D87" s="128">
        <f t="shared" si="48"/>
        <v>0</v>
      </c>
      <c r="E87" s="128">
        <f t="shared" si="48"/>
        <v>88895000</v>
      </c>
      <c r="F87" s="128">
        <f t="shared" si="48"/>
        <v>0</v>
      </c>
      <c r="G87" s="128">
        <f t="shared" si="48"/>
        <v>0</v>
      </c>
      <c r="H87" s="128">
        <f t="shared" si="48"/>
        <v>18395000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27128000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45523000</v>
      </c>
      <c r="Q87" s="129">
        <f t="shared" si="48"/>
        <v>0</v>
      </c>
      <c r="R87" s="94">
        <f t="shared" si="48"/>
        <v>-200</v>
      </c>
      <c r="S87" s="94">
        <f t="shared" si="48"/>
        <v>0</v>
      </c>
      <c r="T87" s="95">
        <f>IF(SUM($E88:$E96) =0,0,(P87   /SUM($E88:$E96) )*100)</f>
        <v>51.209854322515326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/>
      <c r="C91" s="108"/>
      <c r="D91" s="108"/>
      <c r="E91" s="108">
        <f t="shared" si="49"/>
        <v>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20895000</v>
      </c>
      <c r="C93" s="108"/>
      <c r="D93" s="108"/>
      <c r="E93" s="108">
        <f t="shared" si="49"/>
        <v>20895000</v>
      </c>
      <c r="F93" s="108">
        <v>0</v>
      </c>
      <c r="G93" s="108">
        <v>0</v>
      </c>
      <c r="H93" s="108">
        <v>18395000</v>
      </c>
      <c r="I93" s="108"/>
      <c r="J93" s="108"/>
      <c r="K93" s="108"/>
      <c r="L93" s="108">
        <v>2500000</v>
      </c>
      <c r="M93" s="108"/>
      <c r="N93" s="108"/>
      <c r="O93" s="108"/>
      <c r="P93" s="108">
        <f t="shared" si="50"/>
        <v>20895000</v>
      </c>
      <c r="Q93" s="108">
        <f t="shared" si="51"/>
        <v>0</v>
      </c>
      <c r="R93" s="98">
        <f t="shared" si="52"/>
        <v>-100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68000000</v>
      </c>
      <c r="C94" s="108"/>
      <c r="D94" s="108"/>
      <c r="E94" s="108">
        <f t="shared" si="49"/>
        <v>68000000</v>
      </c>
      <c r="F94" s="108">
        <v>0</v>
      </c>
      <c r="G94" s="108">
        <v>0</v>
      </c>
      <c r="H94" s="108"/>
      <c r="I94" s="108"/>
      <c r="J94" s="108"/>
      <c r="K94" s="108"/>
      <c r="L94" s="108">
        <v>24628000</v>
      </c>
      <c r="M94" s="108"/>
      <c r="N94" s="108"/>
      <c r="O94" s="108"/>
      <c r="P94" s="108">
        <f t="shared" si="50"/>
        <v>24628000</v>
      </c>
      <c r="Q94" s="108">
        <f t="shared" si="51"/>
        <v>0</v>
      </c>
      <c r="R94" s="98">
        <f t="shared" si="52"/>
        <v>-100</v>
      </c>
      <c r="S94" s="98">
        <f t="shared" si="53"/>
        <v>0</v>
      </c>
      <c r="T94" s="98">
        <f t="shared" si="54"/>
        <v>36.217647058823523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88895000</v>
      </c>
      <c r="C114" s="137">
        <f t="shared" si="62"/>
        <v>0</v>
      </c>
      <c r="D114" s="137">
        <f t="shared" si="62"/>
        <v>0</v>
      </c>
      <c r="E114" s="137">
        <f t="shared" si="62"/>
        <v>88895000</v>
      </c>
      <c r="F114" s="137">
        <f t="shared" si="62"/>
        <v>0</v>
      </c>
      <c r="G114" s="137">
        <f t="shared" si="62"/>
        <v>0</v>
      </c>
      <c r="H114" s="137">
        <f t="shared" si="62"/>
        <v>18395000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27128000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45523000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0.51209854322515325</v>
      </c>
      <c r="U114" s="30">
        <f t="shared" si="59"/>
        <v>0</v>
      </c>
      <c r="V114" s="27"/>
      <c r="W114" s="28"/>
    </row>
    <row r="115" spans="1:23" hidden="1" x14ac:dyDescent="0.25">
      <c r="A115" s="31" t="s">
        <v>131</v>
      </c>
      <c r="B115" s="139">
        <f>B87</f>
        <v>88895000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88895000</v>
      </c>
      <c r="F115" s="139">
        <f t="shared" si="63"/>
        <v>0</v>
      </c>
      <c r="G115" s="139">
        <f t="shared" si="63"/>
        <v>0</v>
      </c>
      <c r="H115" s="139">
        <f t="shared" si="63"/>
        <v>18395000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27128000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45523000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0.51209854322515325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132</v>
      </c>
    </row>
    <row r="118" spans="1:23" x14ac:dyDescent="0.25">
      <c r="A118" s="35" t="s">
        <v>133</v>
      </c>
    </row>
    <row r="119" spans="1:23" ht="13" x14ac:dyDescent="0.3">
      <c r="A119" s="35" t="s">
        <v>134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135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136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137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kg4+OOMTe6fborUUtBUAQrBhJ9MaPecg51HDBxYoGcawYmEQMufW8La3eAK9is7I0IeujkEqEvIBUyokjkQ9yQ==" saltValue="QvpGyfFAXgOxGKsjYpTEq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1800000</v>
      </c>
      <c r="C10" s="108"/>
      <c r="D10" s="108"/>
      <c r="E10" s="108">
        <f t="shared" ref="E10:E17" si="0">$B10      +$C10      +$D10</f>
        <v>1800000</v>
      </c>
      <c r="F10" s="109">
        <v>1800000</v>
      </c>
      <c r="G10" s="110">
        <v>1800000</v>
      </c>
      <c r="H10" s="109">
        <v>121000</v>
      </c>
      <c r="I10" s="110">
        <v>121730</v>
      </c>
      <c r="J10" s="109">
        <v>129000</v>
      </c>
      <c r="K10" s="110">
        <v>128346</v>
      </c>
      <c r="L10" s="109">
        <v>132000</v>
      </c>
      <c r="M10" s="110">
        <v>130954</v>
      </c>
      <c r="N10" s="109"/>
      <c r="O10" s="110">
        <v>310529</v>
      </c>
      <c r="P10" s="109">
        <f t="shared" ref="P10:P17" si="1">$H10      +$J10      +$L10      +$N10</f>
        <v>382000</v>
      </c>
      <c r="Q10" s="110">
        <f t="shared" ref="Q10:Q17" si="2">$I10      +$K10      +$M10      +$O10</f>
        <v>691559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137.12830459550682</v>
      </c>
      <c r="T10" s="54">
        <f t="shared" ref="T10:T16" si="5">IF(($E10      =0),0,(($P10      /$E10      )*100))</f>
        <v>21.222222222222221</v>
      </c>
      <c r="U10" s="56">
        <f t="shared" ref="U10:U16" si="6">IF(($E10      =0),0,(($Q10      /$E10      )*100))</f>
        <v>38.41994444444444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10000000</v>
      </c>
      <c r="C14" s="108"/>
      <c r="D14" s="108"/>
      <c r="E14" s="108">
        <f t="shared" si="0"/>
        <v>10000000</v>
      </c>
      <c r="F14" s="109">
        <v>10000000</v>
      </c>
      <c r="G14" s="110">
        <v>10000000</v>
      </c>
      <c r="H14" s="109">
        <v>893000</v>
      </c>
      <c r="I14" s="110">
        <v>1219119</v>
      </c>
      <c r="J14" s="109"/>
      <c r="K14" s="110">
        <v>3241035</v>
      </c>
      <c r="L14" s="109"/>
      <c r="M14" s="110">
        <v>1503949</v>
      </c>
      <c r="N14" s="109">
        <v>9107000</v>
      </c>
      <c r="O14" s="110">
        <v>4035898</v>
      </c>
      <c r="P14" s="109">
        <f t="shared" si="1"/>
        <v>10000000</v>
      </c>
      <c r="Q14" s="110">
        <f t="shared" si="2"/>
        <v>10000001</v>
      </c>
      <c r="R14" s="54">
        <f t="shared" si="3"/>
        <v>0</v>
      </c>
      <c r="S14" s="55">
        <f t="shared" si="4"/>
        <v>168.35338166387291</v>
      </c>
      <c r="T14" s="54">
        <f t="shared" si="5"/>
        <v>100</v>
      </c>
      <c r="U14" s="56">
        <f t="shared" si="6"/>
        <v>100.00001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</v>
      </c>
      <c r="C15" s="108"/>
      <c r="D15" s="108"/>
      <c r="E15" s="108">
        <f t="shared" si="0"/>
        <v>100000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11900000</v>
      </c>
      <c r="C17" s="111">
        <f>SUM(C9:C16)</f>
        <v>0</v>
      </c>
      <c r="D17" s="111"/>
      <c r="E17" s="111">
        <f t="shared" si="0"/>
        <v>11900000</v>
      </c>
      <c r="F17" s="112">
        <f t="shared" ref="F17:O17" si="7">SUM(F9:F16)</f>
        <v>11800000</v>
      </c>
      <c r="G17" s="113">
        <f t="shared" si="7"/>
        <v>11800000</v>
      </c>
      <c r="H17" s="112">
        <f t="shared" si="7"/>
        <v>1014000</v>
      </c>
      <c r="I17" s="113">
        <f t="shared" si="7"/>
        <v>1340849</v>
      </c>
      <c r="J17" s="112">
        <f t="shared" si="7"/>
        <v>129000</v>
      </c>
      <c r="K17" s="113">
        <f t="shared" si="7"/>
        <v>3369381</v>
      </c>
      <c r="L17" s="112">
        <f t="shared" si="7"/>
        <v>132000</v>
      </c>
      <c r="M17" s="113">
        <f t="shared" si="7"/>
        <v>1634903</v>
      </c>
      <c r="N17" s="112">
        <f t="shared" si="7"/>
        <v>9107000</v>
      </c>
      <c r="O17" s="113">
        <f t="shared" si="7"/>
        <v>4346427</v>
      </c>
      <c r="P17" s="112">
        <f t="shared" si="1"/>
        <v>10382000</v>
      </c>
      <c r="Q17" s="113">
        <f t="shared" si="2"/>
        <v>10691560</v>
      </c>
      <c r="R17" s="58">
        <f t="shared" si="3"/>
        <v>6799.2424242424249</v>
      </c>
      <c r="S17" s="59">
        <f t="shared" si="4"/>
        <v>165.85228603776494</v>
      </c>
      <c r="T17" s="58">
        <f>IF((SUM($E9:$E14))=0,0,(P17/(SUM($E9:$E14))*100))</f>
        <v>87.983050847457619</v>
      </c>
      <c r="U17" s="60">
        <f>IF((SUM($E9:$E14))=0,0,(Q17/(SUM($E9:$E14))*100))</f>
        <v>90.606440677966106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1619000</v>
      </c>
      <c r="C34" s="108"/>
      <c r="D34" s="108"/>
      <c r="E34" s="108">
        <f>$B34      +$C34      +$D34</f>
        <v>1619000</v>
      </c>
      <c r="F34" s="109">
        <v>1619000</v>
      </c>
      <c r="G34" s="110">
        <v>1619000</v>
      </c>
      <c r="H34" s="109">
        <v>405000</v>
      </c>
      <c r="I34" s="110">
        <v>1422492</v>
      </c>
      <c r="J34" s="109"/>
      <c r="K34" s="110">
        <v>84000</v>
      </c>
      <c r="L34" s="109"/>
      <c r="M34" s="110">
        <v>112507</v>
      </c>
      <c r="N34" s="109"/>
      <c r="O34" s="110"/>
      <c r="P34" s="109">
        <f>$H34      +$J34      +$L34      +$N34</f>
        <v>405000</v>
      </c>
      <c r="Q34" s="110">
        <f>$I34      +$K34      +$M34      +$O34</f>
        <v>1618999</v>
      </c>
      <c r="R34" s="54">
        <f>IF(($L34      =0),0,((($N34      -$L34      )/$L34      )*100))</f>
        <v>0</v>
      </c>
      <c r="S34" s="55">
        <f>IF(($M34      =0),0,((($O34      -$M34      )/$M34      )*100))</f>
        <v>-100</v>
      </c>
      <c r="T34" s="54">
        <f>IF(($E34      =0),0,(($P34      /$E34      )*100))</f>
        <v>25.015441630636193</v>
      </c>
      <c r="U34" s="56">
        <f>IF(($E34      =0),0,(($Q34      /$E34      )*100))</f>
        <v>99.999938233477465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1619000</v>
      </c>
      <c r="C35" s="111">
        <f>C34</f>
        <v>0</v>
      </c>
      <c r="D35" s="111"/>
      <c r="E35" s="111">
        <f>$B35      +$C35      +$D35</f>
        <v>1619000</v>
      </c>
      <c r="F35" s="112">
        <f t="shared" ref="F35:O35" si="17">F34</f>
        <v>1619000</v>
      </c>
      <c r="G35" s="113">
        <f t="shared" si="17"/>
        <v>1619000</v>
      </c>
      <c r="H35" s="112">
        <f t="shared" si="17"/>
        <v>405000</v>
      </c>
      <c r="I35" s="113">
        <f t="shared" si="17"/>
        <v>1422492</v>
      </c>
      <c r="J35" s="112">
        <f t="shared" si="17"/>
        <v>0</v>
      </c>
      <c r="K35" s="113">
        <f t="shared" si="17"/>
        <v>84000</v>
      </c>
      <c r="L35" s="112">
        <f t="shared" si="17"/>
        <v>0</v>
      </c>
      <c r="M35" s="113">
        <f t="shared" si="17"/>
        <v>112507</v>
      </c>
      <c r="N35" s="112">
        <f t="shared" si="17"/>
        <v>0</v>
      </c>
      <c r="O35" s="113">
        <f t="shared" si="17"/>
        <v>0</v>
      </c>
      <c r="P35" s="112">
        <f>$H35      +$J35      +$L35      +$N35</f>
        <v>405000</v>
      </c>
      <c r="Q35" s="113">
        <f>$I35      +$K35      +$M35      +$O35</f>
        <v>1618999</v>
      </c>
      <c r="R35" s="58">
        <f>IF(($L35      =0),0,((($N35      -$L35      )/$L35      )*100))</f>
        <v>0</v>
      </c>
      <c r="S35" s="59">
        <f>IF(($M35      =0),0,((($O35      -$M35      )/$M35      )*100))</f>
        <v>-100</v>
      </c>
      <c r="T35" s="58">
        <f>IF($E35   =0,0,($P35   /$E35   )*100)</f>
        <v>25.015441630636193</v>
      </c>
      <c r="U35" s="60">
        <f>IF($E35   =0,0,($Q35   /$E35   )*100)</f>
        <v>99.999938233477465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29888000</v>
      </c>
      <c r="C37" s="108">
        <v>5836000</v>
      </c>
      <c r="D37" s="108"/>
      <c r="E37" s="108">
        <f t="shared" ref="E37:E42" si="18">$B37      +$C37      +$D37</f>
        <v>35724000</v>
      </c>
      <c r="F37" s="109">
        <v>35724000</v>
      </c>
      <c r="G37" s="110">
        <v>35724000</v>
      </c>
      <c r="H37" s="109">
        <v>2195000</v>
      </c>
      <c r="I37" s="110">
        <v>2195644</v>
      </c>
      <c r="J37" s="109">
        <v>12560000</v>
      </c>
      <c r="K37" s="110">
        <v>12260345</v>
      </c>
      <c r="L37" s="109">
        <v>10256000</v>
      </c>
      <c r="M37" s="110">
        <v>10829868</v>
      </c>
      <c r="N37" s="109">
        <v>10713000</v>
      </c>
      <c r="O37" s="110">
        <v>10438142</v>
      </c>
      <c r="P37" s="109">
        <f t="shared" ref="P37:P42" si="19">$H37      +$J37      +$L37      +$N37</f>
        <v>35724000</v>
      </c>
      <c r="Q37" s="110">
        <f t="shared" ref="Q37:Q42" si="20">$I37      +$K37      +$M37      +$O37</f>
        <v>35723999</v>
      </c>
      <c r="R37" s="54">
        <f t="shared" ref="R37:R42" si="21">IF(($L37      =0),0,((($N37      -$L37      )/$L37      )*100))</f>
        <v>4.455928237129485</v>
      </c>
      <c r="S37" s="55">
        <f t="shared" ref="S37:S42" si="22">IF(($M37      =0),0,((($O37      -$M37      )/$M37      )*100))</f>
        <v>-3.6170893310980334</v>
      </c>
      <c r="T37" s="54">
        <f t="shared" ref="T37:T41" si="23">IF(($E37      =0),0,(($P37      /$E37      )*100))</f>
        <v>100</v>
      </c>
      <c r="U37" s="56">
        <f t="shared" ref="U37:U41" si="24">IF(($E37      =0),0,(($Q37      /$E37      )*100))</f>
        <v>99.999997200761399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29888000</v>
      </c>
      <c r="C42" s="111">
        <f>SUM(C37:C41)</f>
        <v>5836000</v>
      </c>
      <c r="D42" s="111"/>
      <c r="E42" s="111">
        <f t="shared" si="18"/>
        <v>35724000</v>
      </c>
      <c r="F42" s="112">
        <f t="shared" ref="F42:O42" si="25">SUM(F37:F41)</f>
        <v>35724000</v>
      </c>
      <c r="G42" s="113">
        <f t="shared" si="25"/>
        <v>35724000</v>
      </c>
      <c r="H42" s="112">
        <f t="shared" si="25"/>
        <v>2195000</v>
      </c>
      <c r="I42" s="113">
        <f t="shared" si="25"/>
        <v>2195644</v>
      </c>
      <c r="J42" s="112">
        <f t="shared" si="25"/>
        <v>12560000</v>
      </c>
      <c r="K42" s="113">
        <f t="shared" si="25"/>
        <v>12260345</v>
      </c>
      <c r="L42" s="112">
        <f t="shared" si="25"/>
        <v>10256000</v>
      </c>
      <c r="M42" s="113">
        <f t="shared" si="25"/>
        <v>10829868</v>
      </c>
      <c r="N42" s="112">
        <f t="shared" si="25"/>
        <v>10713000</v>
      </c>
      <c r="O42" s="113">
        <f t="shared" si="25"/>
        <v>10438142</v>
      </c>
      <c r="P42" s="112">
        <f t="shared" si="19"/>
        <v>35724000</v>
      </c>
      <c r="Q42" s="113">
        <f t="shared" si="20"/>
        <v>35723999</v>
      </c>
      <c r="R42" s="58">
        <f t="shared" si="21"/>
        <v>4.455928237129485</v>
      </c>
      <c r="S42" s="59">
        <f t="shared" si="22"/>
        <v>-3.6170893310980334</v>
      </c>
      <c r="T42" s="58">
        <f>IF((+$E37+$E40) =0,0,(P42   /(+$E37+$E40) )*100)</f>
        <v>100</v>
      </c>
      <c r="U42" s="60">
        <f>IF((+$E37+$E40) =0,0,(Q42   /(+$E37+$E40) )*100)</f>
        <v>99.999997200761399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94000000</v>
      </c>
      <c r="C46" s="108"/>
      <c r="D46" s="108"/>
      <c r="E46" s="108">
        <f t="shared" si="26"/>
        <v>94000000</v>
      </c>
      <c r="F46" s="109">
        <v>94000000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32599000</v>
      </c>
      <c r="C53" s="108"/>
      <c r="D53" s="108"/>
      <c r="E53" s="108">
        <f t="shared" si="26"/>
        <v>32599000</v>
      </c>
      <c r="F53" s="109">
        <v>32599000</v>
      </c>
      <c r="G53" s="110">
        <v>32599000</v>
      </c>
      <c r="H53" s="109">
        <v>10000000</v>
      </c>
      <c r="I53" s="110">
        <v>18469354</v>
      </c>
      <c r="J53" s="109">
        <v>14599000</v>
      </c>
      <c r="K53" s="110">
        <v>13448405</v>
      </c>
      <c r="L53" s="109"/>
      <c r="M53" s="110">
        <v>339315</v>
      </c>
      <c r="N53" s="109">
        <v>4432000</v>
      </c>
      <c r="O53" s="110">
        <v>341926</v>
      </c>
      <c r="P53" s="109">
        <f t="shared" si="27"/>
        <v>29031000</v>
      </c>
      <c r="Q53" s="110">
        <f t="shared" si="28"/>
        <v>32599000</v>
      </c>
      <c r="R53" s="54">
        <f t="shared" si="29"/>
        <v>0</v>
      </c>
      <c r="S53" s="55">
        <f t="shared" si="30"/>
        <v>0.7694914754726434</v>
      </c>
      <c r="T53" s="54">
        <f t="shared" si="31"/>
        <v>89.054878984017918</v>
      </c>
      <c r="U53" s="56">
        <f t="shared" si="32"/>
        <v>100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126599000</v>
      </c>
      <c r="C55" s="111">
        <f>SUM(C44:C54)</f>
        <v>0</v>
      </c>
      <c r="D55" s="111"/>
      <c r="E55" s="111">
        <f t="shared" si="26"/>
        <v>126599000</v>
      </c>
      <c r="F55" s="112">
        <f t="shared" ref="F55:O55" si="33">SUM(F44:F54)</f>
        <v>126599000</v>
      </c>
      <c r="G55" s="113">
        <f t="shared" si="33"/>
        <v>32599000</v>
      </c>
      <c r="H55" s="112">
        <f t="shared" si="33"/>
        <v>10000000</v>
      </c>
      <c r="I55" s="113">
        <f t="shared" si="33"/>
        <v>18469354</v>
      </c>
      <c r="J55" s="112">
        <f t="shared" si="33"/>
        <v>14599000</v>
      </c>
      <c r="K55" s="113">
        <f t="shared" si="33"/>
        <v>13448405</v>
      </c>
      <c r="L55" s="112">
        <f t="shared" si="33"/>
        <v>0</v>
      </c>
      <c r="M55" s="113">
        <f t="shared" si="33"/>
        <v>339315</v>
      </c>
      <c r="N55" s="112">
        <f t="shared" si="33"/>
        <v>4432000</v>
      </c>
      <c r="O55" s="113">
        <f t="shared" si="33"/>
        <v>341926</v>
      </c>
      <c r="P55" s="112">
        <f t="shared" si="27"/>
        <v>29031000</v>
      </c>
      <c r="Q55" s="113">
        <f t="shared" si="28"/>
        <v>32599000</v>
      </c>
      <c r="R55" s="58">
        <f t="shared" si="29"/>
        <v>0</v>
      </c>
      <c r="S55" s="59">
        <f t="shared" si="30"/>
        <v>0.7694914754726434</v>
      </c>
      <c r="T55" s="58">
        <f>IF((+$E45+$E47+$E49+$E50+$E53) =0,0,(P55   /(+$E45+$E47+$E49+$E50+$E53) )*100)</f>
        <v>89.054878984017918</v>
      </c>
      <c r="U55" s="60">
        <f>IF((+$E45+$E47+$E49+$E50+$E53) =0,0,(Q55   /(+$E45+$E47+$E49+$E50+$E53) )*100)</f>
        <v>100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170006000</v>
      </c>
      <c r="C69" s="120">
        <f>SUM(C9:C16,C19:C25,C28:C31,C34,C37:C41,C44:C54,C57:C60,C63:C67)</f>
        <v>5836000</v>
      </c>
      <c r="D69" s="120"/>
      <c r="E69" s="120">
        <f t="shared" si="35"/>
        <v>175842000</v>
      </c>
      <c r="F69" s="121">
        <f t="shared" ref="F69:O69" si="43">SUM(F9:F16,F19:F25,F28:F31,F34,F37:F41,F44:F54,F57:F60,F63:F67)</f>
        <v>175742000</v>
      </c>
      <c r="G69" s="122">
        <f t="shared" si="43"/>
        <v>81742000</v>
      </c>
      <c r="H69" s="121">
        <f t="shared" si="43"/>
        <v>13614000</v>
      </c>
      <c r="I69" s="122">
        <f t="shared" si="43"/>
        <v>23428339</v>
      </c>
      <c r="J69" s="121">
        <f t="shared" si="43"/>
        <v>27288000</v>
      </c>
      <c r="K69" s="122">
        <f t="shared" si="43"/>
        <v>29162131</v>
      </c>
      <c r="L69" s="121">
        <f t="shared" si="43"/>
        <v>10388000</v>
      </c>
      <c r="M69" s="122">
        <f t="shared" si="43"/>
        <v>12916593</v>
      </c>
      <c r="N69" s="121">
        <f t="shared" si="43"/>
        <v>24252000</v>
      </c>
      <c r="O69" s="122">
        <f t="shared" si="43"/>
        <v>15126495</v>
      </c>
      <c r="P69" s="121">
        <f t="shared" si="36"/>
        <v>75542000</v>
      </c>
      <c r="Q69" s="122">
        <f t="shared" si="37"/>
        <v>80633558</v>
      </c>
      <c r="R69" s="67">
        <f t="shared" si="38"/>
        <v>133.46168656141703</v>
      </c>
      <c r="S69" s="68">
        <f t="shared" si="39"/>
        <v>17.109016286260626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92.415159893322894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98.643974945560416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46465000</v>
      </c>
      <c r="C71" s="108">
        <v>-122000</v>
      </c>
      <c r="D71" s="108"/>
      <c r="E71" s="108">
        <f>$B71      +$C71      +$D71</f>
        <v>46343000</v>
      </c>
      <c r="F71" s="109">
        <v>46343000</v>
      </c>
      <c r="G71" s="110">
        <v>46343000</v>
      </c>
      <c r="H71" s="109">
        <v>3772000</v>
      </c>
      <c r="I71" s="110">
        <v>3626162</v>
      </c>
      <c r="J71" s="109">
        <v>22832000</v>
      </c>
      <c r="K71" s="110">
        <v>26507764</v>
      </c>
      <c r="L71" s="109">
        <v>4815000</v>
      </c>
      <c r="M71" s="110">
        <v>5130845</v>
      </c>
      <c r="N71" s="109">
        <v>13040000</v>
      </c>
      <c r="O71" s="110">
        <v>9603382</v>
      </c>
      <c r="P71" s="109">
        <f>$H71      +$J71      +$L71      +$N71</f>
        <v>44459000</v>
      </c>
      <c r="Q71" s="110">
        <f>$I71      +$K71      +$M71      +$O71</f>
        <v>44868153</v>
      </c>
      <c r="R71" s="54">
        <f>IF(($L71      =0),0,((($N71      -$L71      )/$L71      )*100))</f>
        <v>170.8203530633437</v>
      </c>
      <c r="S71" s="55">
        <f>IF(($M71      =0),0,((($O71      -$M71      )/$M71      )*100))</f>
        <v>87.169598769793282</v>
      </c>
      <c r="T71" s="54">
        <f>IF(($E71      =0),0,(($P71      /$E71      )*100))</f>
        <v>95.93466111386833</v>
      </c>
      <c r="U71" s="56">
        <f>IF(($E71      =0),0,(($Q71      /$E71      )*100))</f>
        <v>96.817540944694997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46465000</v>
      </c>
      <c r="C73" s="117">
        <f>SUM(C71:C72)</f>
        <v>-122000</v>
      </c>
      <c r="D73" s="117"/>
      <c r="E73" s="117">
        <f>$B73      +$C73      +$D73</f>
        <v>46343000</v>
      </c>
      <c r="F73" s="118">
        <f t="shared" ref="F73:O73" si="44">SUM(F71:F72)</f>
        <v>46343000</v>
      </c>
      <c r="G73" s="119">
        <f t="shared" si="44"/>
        <v>46343000</v>
      </c>
      <c r="H73" s="118">
        <f t="shared" si="44"/>
        <v>3772000</v>
      </c>
      <c r="I73" s="119">
        <f t="shared" si="44"/>
        <v>3626162</v>
      </c>
      <c r="J73" s="118">
        <f t="shared" si="44"/>
        <v>22832000</v>
      </c>
      <c r="K73" s="119">
        <f t="shared" si="44"/>
        <v>26507764</v>
      </c>
      <c r="L73" s="118">
        <f t="shared" si="44"/>
        <v>4815000</v>
      </c>
      <c r="M73" s="119">
        <f t="shared" si="44"/>
        <v>5130845</v>
      </c>
      <c r="N73" s="118">
        <f t="shared" si="44"/>
        <v>13040000</v>
      </c>
      <c r="O73" s="119">
        <f t="shared" si="44"/>
        <v>9603382</v>
      </c>
      <c r="P73" s="118">
        <f>$H73      +$J73      +$L73      +$N73</f>
        <v>44459000</v>
      </c>
      <c r="Q73" s="119">
        <f>$I73      +$K73      +$M73      +$O73</f>
        <v>44868153</v>
      </c>
      <c r="R73" s="63">
        <f>IF(($L73      =0),0,((($N73      -$L73      )/$L73      )*100))</f>
        <v>170.8203530633437</v>
      </c>
      <c r="S73" s="64">
        <f>IF(($M73      =0),0,((($O73      -$M73      )/$M73      )*100))</f>
        <v>87.169598769793282</v>
      </c>
      <c r="T73" s="63">
        <f>IF(($E71      =0),0,(($P71      /$E71      )*100))</f>
        <v>95.93466111386833</v>
      </c>
      <c r="U73" s="65">
        <f>IF($E71   =0,0,($Q71   /$E71 )*100)</f>
        <v>96.817540944694997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46465000</v>
      </c>
      <c r="C74" s="120">
        <f>SUM(C71:C72)</f>
        <v>-122000</v>
      </c>
      <c r="D74" s="120"/>
      <c r="E74" s="120">
        <f>$B74      +$C74      +$D74</f>
        <v>46343000</v>
      </c>
      <c r="F74" s="121">
        <f t="shared" ref="F74:O74" si="45">SUM(F71:F72)</f>
        <v>46343000</v>
      </c>
      <c r="G74" s="122">
        <f t="shared" si="45"/>
        <v>46343000</v>
      </c>
      <c r="H74" s="121">
        <f t="shared" si="45"/>
        <v>3772000</v>
      </c>
      <c r="I74" s="122">
        <f t="shared" si="45"/>
        <v>3626162</v>
      </c>
      <c r="J74" s="121">
        <f t="shared" si="45"/>
        <v>22832000</v>
      </c>
      <c r="K74" s="122">
        <f t="shared" si="45"/>
        <v>26507764</v>
      </c>
      <c r="L74" s="121">
        <f t="shared" si="45"/>
        <v>4815000</v>
      </c>
      <c r="M74" s="122">
        <f t="shared" si="45"/>
        <v>5130845</v>
      </c>
      <c r="N74" s="121">
        <f t="shared" si="45"/>
        <v>13040000</v>
      </c>
      <c r="O74" s="122">
        <f t="shared" si="45"/>
        <v>9603382</v>
      </c>
      <c r="P74" s="121">
        <f>$H74      +$J74      +$L74      +$N74</f>
        <v>44459000</v>
      </c>
      <c r="Q74" s="122">
        <f>$I74      +$K74      +$M74      +$O74</f>
        <v>44868153</v>
      </c>
      <c r="R74" s="67">
        <f>IF(($L74      =0),0,((($N74      -$L74      )/$L74      )*100))</f>
        <v>170.8203530633437</v>
      </c>
      <c r="S74" s="68">
        <f>IF(($M74      =0),0,((($O74      -$M74      )/$M74      )*100))</f>
        <v>87.169598769793282</v>
      </c>
      <c r="T74" s="67">
        <f>IF(($E71      =0),0,(($P71      /$E71      )*100))</f>
        <v>95.93466111386833</v>
      </c>
      <c r="U74" s="71">
        <f>IF($E71   =0,0,($Q71   /$E71 )*100)</f>
        <v>96.817540944694997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216471000</v>
      </c>
      <c r="C75" s="120">
        <f>SUM(C9:C16,C19:C25,C28:C31,C34,C37:C41,C44:C54,C57:C60,C63:C67,C71:C72)</f>
        <v>5714000</v>
      </c>
      <c r="D75" s="120"/>
      <c r="E75" s="120">
        <f>$B75      +$C75      +$D75</f>
        <v>222185000</v>
      </c>
      <c r="F75" s="121">
        <f t="shared" ref="F75:O75" si="46">SUM(F9:F16,F19:F25,F28:F31,F34,F37:F41,F44:F54,F57:F60,F63:F67,F71:F72)</f>
        <v>222085000</v>
      </c>
      <c r="G75" s="122">
        <f t="shared" si="46"/>
        <v>128085000</v>
      </c>
      <c r="H75" s="121">
        <f t="shared" si="46"/>
        <v>17386000</v>
      </c>
      <c r="I75" s="122">
        <f t="shared" si="46"/>
        <v>27054501</v>
      </c>
      <c r="J75" s="121">
        <f t="shared" si="46"/>
        <v>50120000</v>
      </c>
      <c r="K75" s="122">
        <f t="shared" si="46"/>
        <v>55669895</v>
      </c>
      <c r="L75" s="121">
        <f t="shared" si="46"/>
        <v>15203000</v>
      </c>
      <c r="M75" s="122">
        <f t="shared" si="46"/>
        <v>18047438</v>
      </c>
      <c r="N75" s="121">
        <f t="shared" si="46"/>
        <v>37292000</v>
      </c>
      <c r="O75" s="122">
        <f t="shared" si="46"/>
        <v>24729877</v>
      </c>
      <c r="P75" s="121">
        <f>$H75      +$J75      +$L75      +$N75</f>
        <v>120001000</v>
      </c>
      <c r="Q75" s="122">
        <f>$I75      +$K75      +$M75      +$O75</f>
        <v>125501711</v>
      </c>
      <c r="R75" s="67">
        <f>IF(($L75      =0),0,((($N75      -$L75      )/$L75      )*100))</f>
        <v>145.29369203446689</v>
      </c>
      <c r="S75" s="68">
        <f>IF(($M75      =0),0,((($O75      -$M75      )/$M75      )*100))</f>
        <v>37.027078303302666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93.688566186516766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97.983144786665108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124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125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126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127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128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129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29272000</v>
      </c>
      <c r="C87" s="128">
        <f t="shared" si="48"/>
        <v>302000</v>
      </c>
      <c r="D87" s="128">
        <f t="shared" si="48"/>
        <v>0</v>
      </c>
      <c r="E87" s="128">
        <f t="shared" si="48"/>
        <v>29574000</v>
      </c>
      <c r="F87" s="128">
        <f t="shared" si="48"/>
        <v>0</v>
      </c>
      <c r="G87" s="128">
        <f t="shared" si="48"/>
        <v>0</v>
      </c>
      <c r="H87" s="128">
        <f t="shared" si="48"/>
        <v>24814000</v>
      </c>
      <c r="I87" s="128">
        <f t="shared" si="48"/>
        <v>0</v>
      </c>
      <c r="J87" s="128">
        <f t="shared" si="48"/>
        <v>5206000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30020000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101.50808142287144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/>
      <c r="C91" s="108"/>
      <c r="D91" s="108"/>
      <c r="E91" s="108">
        <f t="shared" si="49"/>
        <v>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21072000</v>
      </c>
      <c r="C93" s="108"/>
      <c r="D93" s="108"/>
      <c r="E93" s="108">
        <f t="shared" si="49"/>
        <v>21072000</v>
      </c>
      <c r="F93" s="108">
        <v>0</v>
      </c>
      <c r="G93" s="108">
        <v>0</v>
      </c>
      <c r="H93" s="108">
        <v>18512000</v>
      </c>
      <c r="I93" s="108"/>
      <c r="J93" s="108">
        <v>2560000</v>
      </c>
      <c r="K93" s="108"/>
      <c r="L93" s="108"/>
      <c r="M93" s="108"/>
      <c r="N93" s="108"/>
      <c r="O93" s="108"/>
      <c r="P93" s="108">
        <f t="shared" si="50"/>
        <v>21072000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8200000</v>
      </c>
      <c r="C94" s="108">
        <v>302000</v>
      </c>
      <c r="D94" s="108"/>
      <c r="E94" s="108">
        <f t="shared" si="49"/>
        <v>8502000</v>
      </c>
      <c r="F94" s="108">
        <v>0</v>
      </c>
      <c r="G94" s="108">
        <v>0</v>
      </c>
      <c r="H94" s="108">
        <v>6302000</v>
      </c>
      <c r="I94" s="108"/>
      <c r="J94" s="108">
        <v>2646000</v>
      </c>
      <c r="K94" s="108"/>
      <c r="L94" s="108"/>
      <c r="M94" s="108"/>
      <c r="N94" s="108"/>
      <c r="O94" s="108"/>
      <c r="P94" s="108">
        <f t="shared" si="50"/>
        <v>8948000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105.24582451187956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29272000</v>
      </c>
      <c r="C114" s="137">
        <f t="shared" si="62"/>
        <v>302000</v>
      </c>
      <c r="D114" s="137">
        <f t="shared" si="62"/>
        <v>0</v>
      </c>
      <c r="E114" s="137">
        <f t="shared" si="62"/>
        <v>29574000</v>
      </c>
      <c r="F114" s="137">
        <f t="shared" si="62"/>
        <v>0</v>
      </c>
      <c r="G114" s="137">
        <f t="shared" si="62"/>
        <v>0</v>
      </c>
      <c r="H114" s="137">
        <f t="shared" si="62"/>
        <v>24814000</v>
      </c>
      <c r="I114" s="137">
        <f t="shared" si="62"/>
        <v>0</v>
      </c>
      <c r="J114" s="137">
        <f t="shared" si="62"/>
        <v>5206000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30020000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>
        <f t="shared" si="58"/>
        <v>1.0150808142287144</v>
      </c>
      <c r="U114" s="30">
        <f t="shared" si="59"/>
        <v>0</v>
      </c>
      <c r="V114" s="27"/>
      <c r="W114" s="28"/>
    </row>
    <row r="115" spans="1:23" hidden="1" x14ac:dyDescent="0.25">
      <c r="A115" s="31" t="s">
        <v>131</v>
      </c>
      <c r="B115" s="139">
        <f>B87</f>
        <v>29272000</v>
      </c>
      <c r="C115" s="139">
        <f t="shared" ref="C115:Q115" si="63">C87</f>
        <v>302000</v>
      </c>
      <c r="D115" s="139">
        <f t="shared" si="63"/>
        <v>0</v>
      </c>
      <c r="E115" s="139">
        <f t="shared" si="63"/>
        <v>29574000</v>
      </c>
      <c r="F115" s="139">
        <f t="shared" si="63"/>
        <v>0</v>
      </c>
      <c r="G115" s="139">
        <f t="shared" si="63"/>
        <v>0</v>
      </c>
      <c r="H115" s="139">
        <f t="shared" si="63"/>
        <v>24814000</v>
      </c>
      <c r="I115" s="139">
        <f t="shared" si="63"/>
        <v>0</v>
      </c>
      <c r="J115" s="139">
        <f t="shared" si="63"/>
        <v>5206000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30020000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>
        <f t="shared" si="58"/>
        <v>1.0150808142287144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132</v>
      </c>
    </row>
    <row r="118" spans="1:23" x14ac:dyDescent="0.25">
      <c r="A118" s="35" t="s">
        <v>133</v>
      </c>
    </row>
    <row r="119" spans="1:23" ht="13" x14ac:dyDescent="0.3">
      <c r="A119" s="35" t="s">
        <v>134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135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136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137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ODLKgS5xGcR/nf236U1MLMpQY9Dgidk5NRLjwf5P3mcQ8Nj31hUjy/BPUwRJFGd7jvgI6zT+5bqB7eR80BljlQ==" saltValue="8ps/8Gm0qUYoaikTz+IaU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1900000</v>
      </c>
      <c r="C10" s="108"/>
      <c r="D10" s="108"/>
      <c r="E10" s="108">
        <f t="shared" ref="E10:E17" si="0">$B10      +$C10      +$D10</f>
        <v>1900000</v>
      </c>
      <c r="F10" s="109">
        <v>1900000</v>
      </c>
      <c r="G10" s="110">
        <v>1900000</v>
      </c>
      <c r="H10" s="109">
        <v>100000</v>
      </c>
      <c r="I10" s="110">
        <v>19317</v>
      </c>
      <c r="J10" s="109">
        <v>943000</v>
      </c>
      <c r="K10" s="110">
        <v>1267242</v>
      </c>
      <c r="L10" s="109">
        <v>50000</v>
      </c>
      <c r="M10" s="110">
        <v>136065</v>
      </c>
      <c r="N10" s="109"/>
      <c r="O10" s="110">
        <v>185437</v>
      </c>
      <c r="P10" s="109">
        <f t="shared" ref="P10:P17" si="1">$H10      +$J10      +$L10      +$N10</f>
        <v>1093000</v>
      </c>
      <c r="Q10" s="110">
        <f t="shared" ref="Q10:Q17" si="2">$I10      +$K10      +$M10      +$O10</f>
        <v>1608061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36.285598794693712</v>
      </c>
      <c r="T10" s="54">
        <f t="shared" ref="T10:T16" si="5">IF(($E10      =0),0,(($P10      /$E10      )*100))</f>
        <v>57.526315789473678</v>
      </c>
      <c r="U10" s="56">
        <f t="shared" ref="U10:U16" si="6">IF(($E10      =0),0,(($Q10      /$E10      )*100))</f>
        <v>84.634789473684208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4500000</v>
      </c>
      <c r="C14" s="108">
        <v>8500000</v>
      </c>
      <c r="D14" s="108"/>
      <c r="E14" s="108">
        <f t="shared" si="0"/>
        <v>13000000</v>
      </c>
      <c r="F14" s="109">
        <v>13000000</v>
      </c>
      <c r="G14" s="110">
        <v>13000000</v>
      </c>
      <c r="H14" s="109">
        <v>1596000</v>
      </c>
      <c r="I14" s="110">
        <v>432782</v>
      </c>
      <c r="J14" s="109">
        <v>2904000</v>
      </c>
      <c r="K14" s="110"/>
      <c r="L14" s="109">
        <v>8500000</v>
      </c>
      <c r="M14" s="110">
        <v>3285535</v>
      </c>
      <c r="N14" s="109"/>
      <c r="O14" s="110">
        <v>2780722</v>
      </c>
      <c r="P14" s="109">
        <f t="shared" si="1"/>
        <v>13000000</v>
      </c>
      <c r="Q14" s="110">
        <f t="shared" si="2"/>
        <v>6499039</v>
      </c>
      <c r="R14" s="54">
        <f t="shared" si="3"/>
        <v>-100</v>
      </c>
      <c r="S14" s="55">
        <f t="shared" si="4"/>
        <v>-15.364712291909841</v>
      </c>
      <c r="T14" s="54">
        <f t="shared" si="5"/>
        <v>100</v>
      </c>
      <c r="U14" s="56">
        <f t="shared" si="6"/>
        <v>49.992607692307693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2000000</v>
      </c>
      <c r="C15" s="108">
        <v>-1900000</v>
      </c>
      <c r="D15" s="108"/>
      <c r="E15" s="108">
        <f t="shared" si="0"/>
        <v>100000</v>
      </c>
      <c r="F15" s="109">
        <v>100000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8400000</v>
      </c>
      <c r="C17" s="111">
        <f>SUM(C9:C16)</f>
        <v>6600000</v>
      </c>
      <c r="D17" s="111"/>
      <c r="E17" s="111">
        <f t="shared" si="0"/>
        <v>15000000</v>
      </c>
      <c r="F17" s="112">
        <f t="shared" ref="F17:O17" si="7">SUM(F9:F16)</f>
        <v>15000000</v>
      </c>
      <c r="G17" s="113">
        <f t="shared" si="7"/>
        <v>14900000</v>
      </c>
      <c r="H17" s="112">
        <f t="shared" si="7"/>
        <v>1696000</v>
      </c>
      <c r="I17" s="113">
        <f t="shared" si="7"/>
        <v>452099</v>
      </c>
      <c r="J17" s="112">
        <f t="shared" si="7"/>
        <v>3847000</v>
      </c>
      <c r="K17" s="113">
        <f t="shared" si="7"/>
        <v>1267242</v>
      </c>
      <c r="L17" s="112">
        <f t="shared" si="7"/>
        <v>8550000</v>
      </c>
      <c r="M17" s="113">
        <f t="shared" si="7"/>
        <v>3421600</v>
      </c>
      <c r="N17" s="112">
        <f t="shared" si="7"/>
        <v>0</v>
      </c>
      <c r="O17" s="113">
        <f t="shared" si="7"/>
        <v>2966159</v>
      </c>
      <c r="P17" s="112">
        <f t="shared" si="1"/>
        <v>14093000</v>
      </c>
      <c r="Q17" s="113">
        <f t="shared" si="2"/>
        <v>8107100</v>
      </c>
      <c r="R17" s="58">
        <f t="shared" si="3"/>
        <v>-100</v>
      </c>
      <c r="S17" s="59">
        <f t="shared" si="4"/>
        <v>-13.310761047463174</v>
      </c>
      <c r="T17" s="58">
        <f>IF((SUM($E9:$E14))=0,0,(P17/(SUM($E9:$E14))*100))</f>
        <v>94.583892617449663</v>
      </c>
      <c r="U17" s="60">
        <f>IF((SUM($E9:$E14))=0,0,(Q17/(SUM($E9:$E14))*100))</f>
        <v>54.410067114093962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1214000</v>
      </c>
      <c r="C34" s="108"/>
      <c r="D34" s="108"/>
      <c r="E34" s="108">
        <f>$B34      +$C34      +$D34</f>
        <v>1214000</v>
      </c>
      <c r="F34" s="109">
        <v>1214000</v>
      </c>
      <c r="G34" s="110">
        <v>1214000</v>
      </c>
      <c r="H34" s="109">
        <v>103000</v>
      </c>
      <c r="I34" s="110">
        <v>318820</v>
      </c>
      <c r="J34" s="109">
        <v>324000</v>
      </c>
      <c r="K34" s="110">
        <v>564110</v>
      </c>
      <c r="L34" s="109">
        <v>288000</v>
      </c>
      <c r="M34" s="110">
        <v>571436</v>
      </c>
      <c r="N34" s="109">
        <v>499000</v>
      </c>
      <c r="O34" s="110">
        <v>387964</v>
      </c>
      <c r="P34" s="109">
        <f>$H34      +$J34      +$L34      +$N34</f>
        <v>1214000</v>
      </c>
      <c r="Q34" s="110">
        <f>$I34      +$K34      +$M34      +$O34</f>
        <v>1842330</v>
      </c>
      <c r="R34" s="54">
        <f>IF(($L34      =0),0,((($N34      -$L34      )/$L34      )*100))</f>
        <v>73.263888888888886</v>
      </c>
      <c r="S34" s="55">
        <f>IF(($M34      =0),0,((($O34      -$M34      )/$M34      )*100))</f>
        <v>-32.107182606626111</v>
      </c>
      <c r="T34" s="54">
        <f>IF(($E34      =0),0,(($P34      /$E34      )*100))</f>
        <v>100</v>
      </c>
      <c r="U34" s="56">
        <f>IF(($E34      =0),0,(($Q34      /$E34      )*100))</f>
        <v>151.75700164744646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1214000</v>
      </c>
      <c r="C35" s="111">
        <f>C34</f>
        <v>0</v>
      </c>
      <c r="D35" s="111"/>
      <c r="E35" s="111">
        <f>$B35      +$C35      +$D35</f>
        <v>1214000</v>
      </c>
      <c r="F35" s="112">
        <f t="shared" ref="F35:O35" si="17">F34</f>
        <v>1214000</v>
      </c>
      <c r="G35" s="113">
        <f t="shared" si="17"/>
        <v>1214000</v>
      </c>
      <c r="H35" s="112">
        <f t="shared" si="17"/>
        <v>103000</v>
      </c>
      <c r="I35" s="113">
        <f t="shared" si="17"/>
        <v>318820</v>
      </c>
      <c r="J35" s="112">
        <f t="shared" si="17"/>
        <v>324000</v>
      </c>
      <c r="K35" s="113">
        <f t="shared" si="17"/>
        <v>564110</v>
      </c>
      <c r="L35" s="112">
        <f t="shared" si="17"/>
        <v>288000</v>
      </c>
      <c r="M35" s="113">
        <f t="shared" si="17"/>
        <v>571436</v>
      </c>
      <c r="N35" s="112">
        <f t="shared" si="17"/>
        <v>499000</v>
      </c>
      <c r="O35" s="113">
        <f t="shared" si="17"/>
        <v>387964</v>
      </c>
      <c r="P35" s="112">
        <f>$H35      +$J35      +$L35      +$N35</f>
        <v>1214000</v>
      </c>
      <c r="Q35" s="113">
        <f>$I35      +$K35      +$M35      +$O35</f>
        <v>1842330</v>
      </c>
      <c r="R35" s="58">
        <f>IF(($L35      =0),0,((($N35      -$L35      )/$L35      )*100))</f>
        <v>73.263888888888886</v>
      </c>
      <c r="S35" s="59">
        <f>IF(($M35      =0),0,((($O35      -$M35      )/$M35      )*100))</f>
        <v>-32.107182606626111</v>
      </c>
      <c r="T35" s="58">
        <f>IF($E35   =0,0,($P35   /$E35   )*100)</f>
        <v>100</v>
      </c>
      <c r="U35" s="60">
        <f>IF($E35   =0,0,($Q35   /$E35   )*100)</f>
        <v>151.75700164744646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23519000</v>
      </c>
      <c r="C37" s="108">
        <v>2720000</v>
      </c>
      <c r="D37" s="108"/>
      <c r="E37" s="108">
        <f t="shared" ref="E37:E42" si="18">$B37      +$C37      +$D37</f>
        <v>26239000</v>
      </c>
      <c r="F37" s="109">
        <v>26239000</v>
      </c>
      <c r="G37" s="110">
        <v>26239000</v>
      </c>
      <c r="H37" s="109">
        <v>9000000</v>
      </c>
      <c r="I37" s="110">
        <v>9000000</v>
      </c>
      <c r="J37" s="109">
        <v>9520000</v>
      </c>
      <c r="K37" s="110">
        <v>6965610</v>
      </c>
      <c r="L37" s="109">
        <v>5425000</v>
      </c>
      <c r="M37" s="110">
        <v>5959084</v>
      </c>
      <c r="N37" s="109">
        <v>1997000</v>
      </c>
      <c r="O37" s="110">
        <v>1594306</v>
      </c>
      <c r="P37" s="109">
        <f t="shared" ref="P37:P42" si="19">$H37      +$J37      +$L37      +$N37</f>
        <v>25942000</v>
      </c>
      <c r="Q37" s="110">
        <f t="shared" ref="Q37:Q42" si="20">$I37      +$K37      +$M37      +$O37</f>
        <v>23519000</v>
      </c>
      <c r="R37" s="54">
        <f t="shared" ref="R37:R42" si="21">IF(($L37      =0),0,((($N37      -$L37      )/$L37      )*100))</f>
        <v>-63.1889400921659</v>
      </c>
      <c r="S37" s="55">
        <f t="shared" ref="S37:S42" si="22">IF(($M37      =0),0,((($O37      -$M37      )/$M37      )*100))</f>
        <v>-73.245787439814578</v>
      </c>
      <c r="T37" s="54">
        <f t="shared" ref="T37:T41" si="23">IF(($E37      =0),0,(($P37      /$E37      )*100))</f>
        <v>98.868097107359276</v>
      </c>
      <c r="U37" s="56">
        <f t="shared" ref="U37:U41" si="24">IF(($E37      =0),0,(($Q37      /$E37      )*100))</f>
        <v>89.633751286253286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4000000</v>
      </c>
      <c r="H40" s="109"/>
      <c r="I40" s="110"/>
      <c r="J40" s="109">
        <v>2792000</v>
      </c>
      <c r="K40" s="110">
        <v>1685836</v>
      </c>
      <c r="L40" s="109">
        <v>414000</v>
      </c>
      <c r="M40" s="110">
        <v>1519654</v>
      </c>
      <c r="N40" s="109">
        <v>794000</v>
      </c>
      <c r="O40" s="110">
        <v>794510</v>
      </c>
      <c r="P40" s="109">
        <f t="shared" si="19"/>
        <v>4000000</v>
      </c>
      <c r="Q40" s="110">
        <f t="shared" si="20"/>
        <v>4000000</v>
      </c>
      <c r="R40" s="54">
        <f t="shared" si="21"/>
        <v>91.787439613526573</v>
      </c>
      <c r="S40" s="55">
        <f t="shared" si="22"/>
        <v>-47.717704161605205</v>
      </c>
      <c r="T40" s="54">
        <f t="shared" si="23"/>
        <v>100</v>
      </c>
      <c r="U40" s="56">
        <f t="shared" si="24"/>
        <v>100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27519000</v>
      </c>
      <c r="C42" s="111">
        <f>SUM(C37:C41)</f>
        <v>2720000</v>
      </c>
      <c r="D42" s="111"/>
      <c r="E42" s="111">
        <f t="shared" si="18"/>
        <v>30239000</v>
      </c>
      <c r="F42" s="112">
        <f t="shared" ref="F42:O42" si="25">SUM(F37:F41)</f>
        <v>30239000</v>
      </c>
      <c r="G42" s="113">
        <f t="shared" si="25"/>
        <v>30239000</v>
      </c>
      <c r="H42" s="112">
        <f t="shared" si="25"/>
        <v>9000000</v>
      </c>
      <c r="I42" s="113">
        <f t="shared" si="25"/>
        <v>9000000</v>
      </c>
      <c r="J42" s="112">
        <f t="shared" si="25"/>
        <v>12312000</v>
      </c>
      <c r="K42" s="113">
        <f t="shared" si="25"/>
        <v>8651446</v>
      </c>
      <c r="L42" s="112">
        <f t="shared" si="25"/>
        <v>5839000</v>
      </c>
      <c r="M42" s="113">
        <f t="shared" si="25"/>
        <v>7478738</v>
      </c>
      <c r="N42" s="112">
        <f t="shared" si="25"/>
        <v>2791000</v>
      </c>
      <c r="O42" s="113">
        <f t="shared" si="25"/>
        <v>2388816</v>
      </c>
      <c r="P42" s="112">
        <f t="shared" si="19"/>
        <v>29942000</v>
      </c>
      <c r="Q42" s="113">
        <f t="shared" si="20"/>
        <v>27519000</v>
      </c>
      <c r="R42" s="58">
        <f t="shared" si="21"/>
        <v>-52.20071930125021</v>
      </c>
      <c r="S42" s="59">
        <f t="shared" si="22"/>
        <v>-68.058568170191279</v>
      </c>
      <c r="T42" s="58">
        <f>IF((+$E37+$E40) =0,0,(P42   /(+$E37+$E40) )*100)</f>
        <v>99.017824663514006</v>
      </c>
      <c r="U42" s="60">
        <f>IF((+$E37+$E40) =0,0,(Q42   /(+$E37+$E40) )*100)</f>
        <v>91.004993551374056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19354000</v>
      </c>
      <c r="C53" s="108">
        <v>-2000000</v>
      </c>
      <c r="D53" s="108"/>
      <c r="E53" s="108">
        <f t="shared" si="26"/>
        <v>17354000</v>
      </c>
      <c r="F53" s="109">
        <v>17354000</v>
      </c>
      <c r="G53" s="110">
        <v>17354000</v>
      </c>
      <c r="H53" s="109">
        <v>847000</v>
      </c>
      <c r="I53" s="110"/>
      <c r="J53" s="109">
        <v>4507000</v>
      </c>
      <c r="K53" s="110">
        <v>3569888</v>
      </c>
      <c r="L53" s="109">
        <v>300000</v>
      </c>
      <c r="M53" s="110">
        <v>2231903</v>
      </c>
      <c r="N53" s="109">
        <v>4357000</v>
      </c>
      <c r="O53" s="110">
        <v>1863700</v>
      </c>
      <c r="P53" s="109">
        <f t="shared" si="27"/>
        <v>10011000</v>
      </c>
      <c r="Q53" s="110">
        <f t="shared" si="28"/>
        <v>7665491</v>
      </c>
      <c r="R53" s="54">
        <f t="shared" si="29"/>
        <v>1352.3333333333333</v>
      </c>
      <c r="S53" s="55">
        <f t="shared" si="30"/>
        <v>-16.497267130336756</v>
      </c>
      <c r="T53" s="54">
        <f t="shared" si="31"/>
        <v>57.686988590526681</v>
      </c>
      <c r="U53" s="56">
        <f t="shared" si="32"/>
        <v>44.171320732972227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19354000</v>
      </c>
      <c r="C55" s="111">
        <f>SUM(C44:C54)</f>
        <v>-2000000</v>
      </c>
      <c r="D55" s="111"/>
      <c r="E55" s="111">
        <f t="shared" si="26"/>
        <v>17354000</v>
      </c>
      <c r="F55" s="112">
        <f t="shared" ref="F55:O55" si="33">SUM(F44:F54)</f>
        <v>17354000</v>
      </c>
      <c r="G55" s="113">
        <f t="shared" si="33"/>
        <v>17354000</v>
      </c>
      <c r="H55" s="112">
        <f t="shared" si="33"/>
        <v>847000</v>
      </c>
      <c r="I55" s="113">
        <f t="shared" si="33"/>
        <v>0</v>
      </c>
      <c r="J55" s="112">
        <f t="shared" si="33"/>
        <v>4507000</v>
      </c>
      <c r="K55" s="113">
        <f t="shared" si="33"/>
        <v>3569888</v>
      </c>
      <c r="L55" s="112">
        <f t="shared" si="33"/>
        <v>300000</v>
      </c>
      <c r="M55" s="113">
        <f t="shared" si="33"/>
        <v>2231903</v>
      </c>
      <c r="N55" s="112">
        <f t="shared" si="33"/>
        <v>4357000</v>
      </c>
      <c r="O55" s="113">
        <f t="shared" si="33"/>
        <v>1863700</v>
      </c>
      <c r="P55" s="112">
        <f t="shared" si="27"/>
        <v>10011000</v>
      </c>
      <c r="Q55" s="113">
        <f t="shared" si="28"/>
        <v>7665491</v>
      </c>
      <c r="R55" s="58">
        <f t="shared" si="29"/>
        <v>1352.3333333333333</v>
      </c>
      <c r="S55" s="59">
        <f t="shared" si="30"/>
        <v>-16.497267130336756</v>
      </c>
      <c r="T55" s="58">
        <f>IF((+$E45+$E47+$E49+$E50+$E53) =0,0,(P55   /(+$E45+$E47+$E49+$E50+$E53) )*100)</f>
        <v>57.686988590526681</v>
      </c>
      <c r="U55" s="60">
        <f>IF((+$E45+$E47+$E49+$E50+$E53) =0,0,(Q55   /(+$E45+$E47+$E49+$E50+$E53) )*100)</f>
        <v>44.171320732972227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56487000</v>
      </c>
      <c r="C69" s="120">
        <f>SUM(C9:C16,C19:C25,C28:C31,C34,C37:C41,C44:C54,C57:C60,C63:C67)</f>
        <v>7320000</v>
      </c>
      <c r="D69" s="120"/>
      <c r="E69" s="120">
        <f t="shared" si="35"/>
        <v>63807000</v>
      </c>
      <c r="F69" s="121">
        <f t="shared" ref="F69:O69" si="43">SUM(F9:F16,F19:F25,F28:F31,F34,F37:F41,F44:F54,F57:F60,F63:F67)</f>
        <v>63807000</v>
      </c>
      <c r="G69" s="122">
        <f t="shared" si="43"/>
        <v>63707000</v>
      </c>
      <c r="H69" s="121">
        <f t="shared" si="43"/>
        <v>11646000</v>
      </c>
      <c r="I69" s="122">
        <f t="shared" si="43"/>
        <v>9770919</v>
      </c>
      <c r="J69" s="121">
        <f t="shared" si="43"/>
        <v>20990000</v>
      </c>
      <c r="K69" s="122">
        <f t="shared" si="43"/>
        <v>14052686</v>
      </c>
      <c r="L69" s="121">
        <f t="shared" si="43"/>
        <v>14977000</v>
      </c>
      <c r="M69" s="122">
        <f t="shared" si="43"/>
        <v>13703677</v>
      </c>
      <c r="N69" s="121">
        <f t="shared" si="43"/>
        <v>7647000</v>
      </c>
      <c r="O69" s="122">
        <f t="shared" si="43"/>
        <v>7606639</v>
      </c>
      <c r="P69" s="121">
        <f t="shared" si="36"/>
        <v>55260000</v>
      </c>
      <c r="Q69" s="122">
        <f t="shared" si="37"/>
        <v>45133921</v>
      </c>
      <c r="R69" s="67">
        <f t="shared" si="38"/>
        <v>-48.941710622955199</v>
      </c>
      <c r="S69" s="68">
        <f t="shared" si="39"/>
        <v>-44.491985618166566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86.740860501985651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70.846093835842211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40331000</v>
      </c>
      <c r="C71" s="108">
        <v>-55000</v>
      </c>
      <c r="D71" s="108"/>
      <c r="E71" s="108">
        <f>$B71      +$C71      +$D71</f>
        <v>40276000</v>
      </c>
      <c r="F71" s="109">
        <v>40276000</v>
      </c>
      <c r="G71" s="110">
        <v>40276000</v>
      </c>
      <c r="H71" s="109">
        <v>15899000</v>
      </c>
      <c r="I71" s="110">
        <v>16082129</v>
      </c>
      <c r="J71" s="109">
        <v>10780000</v>
      </c>
      <c r="K71" s="110">
        <v>9335516</v>
      </c>
      <c r="L71" s="109">
        <v>495000</v>
      </c>
      <c r="M71" s="110">
        <v>3488796</v>
      </c>
      <c r="N71" s="109">
        <v>10092000</v>
      </c>
      <c r="O71" s="110">
        <v>8534292</v>
      </c>
      <c r="P71" s="109">
        <f>$H71      +$J71      +$L71      +$N71</f>
        <v>37266000</v>
      </c>
      <c r="Q71" s="110">
        <f>$I71      +$K71      +$M71      +$O71</f>
        <v>37440733</v>
      </c>
      <c r="R71" s="54">
        <f>IF(($L71      =0),0,((($N71      -$L71      )/$L71      )*100))</f>
        <v>1938.7878787878788</v>
      </c>
      <c r="S71" s="55">
        <f>IF(($M71      =0),0,((($O71      -$M71      )/$M71      )*100))</f>
        <v>144.61997778030013</v>
      </c>
      <c r="T71" s="54">
        <f>IF(($E71      =0),0,(($P71      /$E71      )*100))</f>
        <v>92.526566689840109</v>
      </c>
      <c r="U71" s="56">
        <f>IF(($E71      =0),0,(($Q71      /$E71      )*100))</f>
        <v>92.960405700665405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40331000</v>
      </c>
      <c r="C73" s="117">
        <f>SUM(C71:C72)</f>
        <v>-55000</v>
      </c>
      <c r="D73" s="117"/>
      <c r="E73" s="117">
        <f>$B73      +$C73      +$D73</f>
        <v>40276000</v>
      </c>
      <c r="F73" s="118">
        <f t="shared" ref="F73:O73" si="44">SUM(F71:F72)</f>
        <v>40276000</v>
      </c>
      <c r="G73" s="119">
        <f t="shared" si="44"/>
        <v>40276000</v>
      </c>
      <c r="H73" s="118">
        <f t="shared" si="44"/>
        <v>15899000</v>
      </c>
      <c r="I73" s="119">
        <f t="shared" si="44"/>
        <v>16082129</v>
      </c>
      <c r="J73" s="118">
        <f t="shared" si="44"/>
        <v>10780000</v>
      </c>
      <c r="K73" s="119">
        <f t="shared" si="44"/>
        <v>9335516</v>
      </c>
      <c r="L73" s="118">
        <f t="shared" si="44"/>
        <v>495000</v>
      </c>
      <c r="M73" s="119">
        <f t="shared" si="44"/>
        <v>3488796</v>
      </c>
      <c r="N73" s="118">
        <f t="shared" si="44"/>
        <v>10092000</v>
      </c>
      <c r="O73" s="119">
        <f t="shared" si="44"/>
        <v>8534292</v>
      </c>
      <c r="P73" s="118">
        <f>$H73      +$J73      +$L73      +$N73</f>
        <v>37266000</v>
      </c>
      <c r="Q73" s="119">
        <f>$I73      +$K73      +$M73      +$O73</f>
        <v>37440733</v>
      </c>
      <c r="R73" s="63">
        <f>IF(($L73      =0),0,((($N73      -$L73      )/$L73      )*100))</f>
        <v>1938.7878787878788</v>
      </c>
      <c r="S73" s="64">
        <f>IF(($M73      =0),0,((($O73      -$M73      )/$M73      )*100))</f>
        <v>144.61997778030013</v>
      </c>
      <c r="T73" s="63">
        <f>IF(($E71      =0),0,(($P71      /$E71      )*100))</f>
        <v>92.526566689840109</v>
      </c>
      <c r="U73" s="65">
        <f>IF($E71   =0,0,($Q71   /$E71 )*100)</f>
        <v>92.960405700665405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40331000</v>
      </c>
      <c r="C74" s="120">
        <f>SUM(C71:C72)</f>
        <v>-55000</v>
      </c>
      <c r="D74" s="120"/>
      <c r="E74" s="120">
        <f>$B74      +$C74      +$D74</f>
        <v>40276000</v>
      </c>
      <c r="F74" s="121">
        <f t="shared" ref="F74:O74" si="45">SUM(F71:F72)</f>
        <v>40276000</v>
      </c>
      <c r="G74" s="122">
        <f t="shared" si="45"/>
        <v>40276000</v>
      </c>
      <c r="H74" s="121">
        <f t="shared" si="45"/>
        <v>15899000</v>
      </c>
      <c r="I74" s="122">
        <f t="shared" si="45"/>
        <v>16082129</v>
      </c>
      <c r="J74" s="121">
        <f t="shared" si="45"/>
        <v>10780000</v>
      </c>
      <c r="K74" s="122">
        <f t="shared" si="45"/>
        <v>9335516</v>
      </c>
      <c r="L74" s="121">
        <f t="shared" si="45"/>
        <v>495000</v>
      </c>
      <c r="M74" s="122">
        <f t="shared" si="45"/>
        <v>3488796</v>
      </c>
      <c r="N74" s="121">
        <f t="shared" si="45"/>
        <v>10092000</v>
      </c>
      <c r="O74" s="122">
        <f t="shared" si="45"/>
        <v>8534292</v>
      </c>
      <c r="P74" s="121">
        <f>$H74      +$J74      +$L74      +$N74</f>
        <v>37266000</v>
      </c>
      <c r="Q74" s="122">
        <f>$I74      +$K74      +$M74      +$O74</f>
        <v>37440733</v>
      </c>
      <c r="R74" s="67">
        <f>IF(($L74      =0),0,((($N74      -$L74      )/$L74      )*100))</f>
        <v>1938.7878787878788</v>
      </c>
      <c r="S74" s="68">
        <f>IF(($M74      =0),0,((($O74      -$M74      )/$M74      )*100))</f>
        <v>144.61997778030013</v>
      </c>
      <c r="T74" s="67">
        <f>IF(($E71      =0),0,(($P71      /$E71      )*100))</f>
        <v>92.526566689840109</v>
      </c>
      <c r="U74" s="71">
        <f>IF($E71   =0,0,($Q71   /$E71 )*100)</f>
        <v>92.960405700665405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96818000</v>
      </c>
      <c r="C75" s="120">
        <f>SUM(C9:C16,C19:C25,C28:C31,C34,C37:C41,C44:C54,C57:C60,C63:C67,C71:C72)</f>
        <v>7265000</v>
      </c>
      <c r="D75" s="120"/>
      <c r="E75" s="120">
        <f>$B75      +$C75      +$D75</f>
        <v>104083000</v>
      </c>
      <c r="F75" s="121">
        <f t="shared" ref="F75:O75" si="46">SUM(F9:F16,F19:F25,F28:F31,F34,F37:F41,F44:F54,F57:F60,F63:F67,F71:F72)</f>
        <v>104083000</v>
      </c>
      <c r="G75" s="122">
        <f t="shared" si="46"/>
        <v>103983000</v>
      </c>
      <c r="H75" s="121">
        <f t="shared" si="46"/>
        <v>27545000</v>
      </c>
      <c r="I75" s="122">
        <f t="shared" si="46"/>
        <v>25853048</v>
      </c>
      <c r="J75" s="121">
        <f t="shared" si="46"/>
        <v>31770000</v>
      </c>
      <c r="K75" s="122">
        <f t="shared" si="46"/>
        <v>23388202</v>
      </c>
      <c r="L75" s="121">
        <f t="shared" si="46"/>
        <v>15472000</v>
      </c>
      <c r="M75" s="122">
        <f t="shared" si="46"/>
        <v>17192473</v>
      </c>
      <c r="N75" s="121">
        <f t="shared" si="46"/>
        <v>17739000</v>
      </c>
      <c r="O75" s="122">
        <f t="shared" si="46"/>
        <v>16140931</v>
      </c>
      <c r="P75" s="121">
        <f>$H75      +$J75      +$L75      +$N75</f>
        <v>92526000</v>
      </c>
      <c r="Q75" s="122">
        <f>$I75      +$K75      +$M75      +$O75</f>
        <v>82574654</v>
      </c>
      <c r="R75" s="67">
        <f>IF(($L75      =0),0,((($N75      -$L75      )/$L75      )*100))</f>
        <v>14.652275077559462</v>
      </c>
      <c r="S75" s="68">
        <f>IF(($M75      =0),0,((($O75      -$M75      )/$M75      )*100))</f>
        <v>-6.1162928683965365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88.981852802862008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79.411686525682086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124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125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126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127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128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129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41827000</v>
      </c>
      <c r="C87" s="128">
        <f t="shared" si="48"/>
        <v>0</v>
      </c>
      <c r="D87" s="128">
        <f t="shared" si="48"/>
        <v>0</v>
      </c>
      <c r="E87" s="128">
        <f t="shared" si="48"/>
        <v>41827000</v>
      </c>
      <c r="F87" s="128">
        <f t="shared" si="48"/>
        <v>0</v>
      </c>
      <c r="G87" s="128">
        <f t="shared" si="48"/>
        <v>0</v>
      </c>
      <c r="H87" s="128">
        <f t="shared" si="48"/>
        <v>18483000</v>
      </c>
      <c r="I87" s="128">
        <f t="shared" si="48"/>
        <v>0</v>
      </c>
      <c r="J87" s="128">
        <f t="shared" si="48"/>
        <v>7080000</v>
      </c>
      <c r="K87" s="128">
        <f t="shared" si="48"/>
        <v>0</v>
      </c>
      <c r="L87" s="128">
        <f t="shared" si="48"/>
        <v>5709000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31272000</v>
      </c>
      <c r="Q87" s="129">
        <f t="shared" si="48"/>
        <v>0</v>
      </c>
      <c r="R87" s="94">
        <f t="shared" si="48"/>
        <v>-100</v>
      </c>
      <c r="S87" s="94">
        <f t="shared" si="48"/>
        <v>0</v>
      </c>
      <c r="T87" s="95">
        <f>IF(SUM($E88:$E96) =0,0,(P87   /SUM($E88:$E96) )*100)</f>
        <v>74.765103880268725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/>
      <c r="C91" s="108"/>
      <c r="D91" s="108"/>
      <c r="E91" s="108">
        <f t="shared" si="49"/>
        <v>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20627000</v>
      </c>
      <c r="C93" s="108"/>
      <c r="D93" s="108"/>
      <c r="E93" s="108">
        <f t="shared" si="49"/>
        <v>20627000</v>
      </c>
      <c r="F93" s="108">
        <v>0</v>
      </c>
      <c r="G93" s="108">
        <v>0</v>
      </c>
      <c r="H93" s="108">
        <v>18147000</v>
      </c>
      <c r="I93" s="108"/>
      <c r="J93" s="108">
        <v>2480000</v>
      </c>
      <c r="K93" s="108"/>
      <c r="L93" s="108"/>
      <c r="M93" s="108"/>
      <c r="N93" s="108"/>
      <c r="O93" s="108"/>
      <c r="P93" s="108">
        <f t="shared" si="50"/>
        <v>20627000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21200000</v>
      </c>
      <c r="C94" s="108"/>
      <c r="D94" s="108"/>
      <c r="E94" s="108">
        <f t="shared" si="49"/>
        <v>21200000</v>
      </c>
      <c r="F94" s="108">
        <v>0</v>
      </c>
      <c r="G94" s="108">
        <v>0</v>
      </c>
      <c r="H94" s="108">
        <v>336000</v>
      </c>
      <c r="I94" s="108"/>
      <c r="J94" s="108">
        <v>4600000</v>
      </c>
      <c r="K94" s="108"/>
      <c r="L94" s="108">
        <v>5709000</v>
      </c>
      <c r="M94" s="108"/>
      <c r="N94" s="108"/>
      <c r="O94" s="108"/>
      <c r="P94" s="108">
        <f t="shared" si="50"/>
        <v>10645000</v>
      </c>
      <c r="Q94" s="108">
        <f t="shared" si="51"/>
        <v>0</v>
      </c>
      <c r="R94" s="98">
        <f t="shared" si="52"/>
        <v>-100</v>
      </c>
      <c r="S94" s="98">
        <f t="shared" si="53"/>
        <v>0</v>
      </c>
      <c r="T94" s="98">
        <f t="shared" si="54"/>
        <v>50.212264150943398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41827000</v>
      </c>
      <c r="C114" s="137">
        <f t="shared" si="62"/>
        <v>0</v>
      </c>
      <c r="D114" s="137">
        <f t="shared" si="62"/>
        <v>0</v>
      </c>
      <c r="E114" s="137">
        <f t="shared" si="62"/>
        <v>41827000</v>
      </c>
      <c r="F114" s="137">
        <f t="shared" si="62"/>
        <v>0</v>
      </c>
      <c r="G114" s="137">
        <f t="shared" si="62"/>
        <v>0</v>
      </c>
      <c r="H114" s="137">
        <f t="shared" si="62"/>
        <v>18483000</v>
      </c>
      <c r="I114" s="137">
        <f t="shared" si="62"/>
        <v>0</v>
      </c>
      <c r="J114" s="137">
        <f t="shared" si="62"/>
        <v>7080000</v>
      </c>
      <c r="K114" s="137">
        <f t="shared" si="62"/>
        <v>0</v>
      </c>
      <c r="L114" s="137">
        <f t="shared" si="62"/>
        <v>5709000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31272000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0.74765103880268724</v>
      </c>
      <c r="U114" s="30">
        <f t="shared" si="59"/>
        <v>0</v>
      </c>
      <c r="V114" s="27"/>
      <c r="W114" s="28"/>
    </row>
    <row r="115" spans="1:23" hidden="1" x14ac:dyDescent="0.25">
      <c r="A115" s="31" t="s">
        <v>131</v>
      </c>
      <c r="B115" s="139">
        <f>B87</f>
        <v>41827000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41827000</v>
      </c>
      <c r="F115" s="139">
        <f t="shared" si="63"/>
        <v>0</v>
      </c>
      <c r="G115" s="139">
        <f t="shared" si="63"/>
        <v>0</v>
      </c>
      <c r="H115" s="139">
        <f t="shared" si="63"/>
        <v>18483000</v>
      </c>
      <c r="I115" s="139">
        <f t="shared" si="63"/>
        <v>0</v>
      </c>
      <c r="J115" s="139">
        <f t="shared" si="63"/>
        <v>7080000</v>
      </c>
      <c r="K115" s="139">
        <f t="shared" si="63"/>
        <v>0</v>
      </c>
      <c r="L115" s="139">
        <f t="shared" si="63"/>
        <v>5709000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31272000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0.74765103880268724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132</v>
      </c>
    </row>
    <row r="118" spans="1:23" x14ac:dyDescent="0.25">
      <c r="A118" s="35" t="s">
        <v>133</v>
      </c>
    </row>
    <row r="119" spans="1:23" ht="13" x14ac:dyDescent="0.3">
      <c r="A119" s="35" t="s">
        <v>134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135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136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137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uF0x4QeWC4es2apA+6BOwrWYtlXgoZziTFUBGgmf6xiJXvyVo5zTlTdEBHRf3kq8lCRNSXU/Tgf0YglgcLOWPg==" saltValue="rULbACNOxPmt3PqL9SjeN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1400000</v>
      </c>
      <c r="C10" s="108"/>
      <c r="D10" s="108"/>
      <c r="E10" s="108">
        <f t="shared" ref="E10:E17" si="0">$B10      +$C10      +$D10</f>
        <v>1400000</v>
      </c>
      <c r="F10" s="109">
        <v>1400000</v>
      </c>
      <c r="G10" s="110">
        <v>1400000</v>
      </c>
      <c r="H10" s="109">
        <v>229000</v>
      </c>
      <c r="I10" s="110">
        <v>352727</v>
      </c>
      <c r="J10" s="109">
        <v>138000</v>
      </c>
      <c r="K10" s="110">
        <v>208672</v>
      </c>
      <c r="L10" s="109">
        <v>133000</v>
      </c>
      <c r="M10" s="110">
        <v>133841</v>
      </c>
      <c r="N10" s="109"/>
      <c r="O10" s="110">
        <v>309714</v>
      </c>
      <c r="P10" s="109">
        <f t="shared" ref="P10:P17" si="1">$H10      +$J10      +$L10      +$N10</f>
        <v>500000</v>
      </c>
      <c r="Q10" s="110">
        <f t="shared" ref="Q10:Q17" si="2">$I10      +$K10      +$M10      +$O10</f>
        <v>1004954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131.40442764175401</v>
      </c>
      <c r="T10" s="54">
        <f t="shared" ref="T10:T16" si="5">IF(($E10      =0),0,(($P10      /$E10      )*100))</f>
        <v>35.714285714285715</v>
      </c>
      <c r="U10" s="56">
        <f t="shared" ref="U10:U16" si="6">IF(($E10      =0),0,(($Q10      /$E10      )*100))</f>
        <v>71.782428571428568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1400000</v>
      </c>
      <c r="C17" s="111">
        <f>SUM(C9:C16)</f>
        <v>0</v>
      </c>
      <c r="D17" s="111"/>
      <c r="E17" s="111">
        <f t="shared" si="0"/>
        <v>1400000</v>
      </c>
      <c r="F17" s="112">
        <f t="shared" ref="F17:O17" si="7">SUM(F9:F16)</f>
        <v>1400000</v>
      </c>
      <c r="G17" s="113">
        <f t="shared" si="7"/>
        <v>1400000</v>
      </c>
      <c r="H17" s="112">
        <f t="shared" si="7"/>
        <v>229000</v>
      </c>
      <c r="I17" s="113">
        <f t="shared" si="7"/>
        <v>352727</v>
      </c>
      <c r="J17" s="112">
        <f t="shared" si="7"/>
        <v>138000</v>
      </c>
      <c r="K17" s="113">
        <f t="shared" si="7"/>
        <v>208672</v>
      </c>
      <c r="L17" s="112">
        <f t="shared" si="7"/>
        <v>133000</v>
      </c>
      <c r="M17" s="113">
        <f t="shared" si="7"/>
        <v>133841</v>
      </c>
      <c r="N17" s="112">
        <f t="shared" si="7"/>
        <v>0</v>
      </c>
      <c r="O17" s="113">
        <f t="shared" si="7"/>
        <v>309714</v>
      </c>
      <c r="P17" s="112">
        <f t="shared" si="1"/>
        <v>500000</v>
      </c>
      <c r="Q17" s="113">
        <f t="shared" si="2"/>
        <v>1004954</v>
      </c>
      <c r="R17" s="58">
        <f t="shared" si="3"/>
        <v>-100</v>
      </c>
      <c r="S17" s="59">
        <f t="shared" si="4"/>
        <v>131.40442764175401</v>
      </c>
      <c r="T17" s="58">
        <f>IF((SUM($E9:$E14))=0,0,(P17/(SUM($E9:$E14))*100))</f>
        <v>35.714285714285715</v>
      </c>
      <c r="U17" s="60">
        <f>IF((SUM($E9:$E14))=0,0,(Q17/(SUM($E9:$E14))*100))</f>
        <v>71.782428571428568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>
        <v>1591000</v>
      </c>
      <c r="C21" s="108"/>
      <c r="D21" s="108"/>
      <c r="E21" s="108">
        <f t="shared" si="8"/>
        <v>1591000</v>
      </c>
      <c r="F21" s="109">
        <v>1591000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1591000</v>
      </c>
      <c r="C26" s="111">
        <f>SUM(C19:C25)</f>
        <v>0</v>
      </c>
      <c r="D26" s="111"/>
      <c r="E26" s="111">
        <f t="shared" si="8"/>
        <v>1591000</v>
      </c>
      <c r="F26" s="112">
        <f t="shared" ref="F26:O26" si="15">SUM(F19:F25)</f>
        <v>1591000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2733000</v>
      </c>
      <c r="C31" s="108">
        <v>619000</v>
      </c>
      <c r="D31" s="108"/>
      <c r="E31" s="108">
        <f>$B31      +$C31      +$D31</f>
        <v>3352000</v>
      </c>
      <c r="F31" s="109">
        <v>3352000</v>
      </c>
      <c r="G31" s="110">
        <v>3352000</v>
      </c>
      <c r="H31" s="109">
        <v>311000</v>
      </c>
      <c r="I31" s="110">
        <v>310557</v>
      </c>
      <c r="J31" s="109">
        <v>1096000</v>
      </c>
      <c r="K31" s="110">
        <v>701196</v>
      </c>
      <c r="L31" s="109">
        <v>312000</v>
      </c>
      <c r="M31" s="110">
        <v>312327</v>
      </c>
      <c r="N31" s="109">
        <v>1535000</v>
      </c>
      <c r="O31" s="110">
        <v>2027921</v>
      </c>
      <c r="P31" s="109">
        <f>$H31      +$J31      +$L31      +$N31</f>
        <v>3254000</v>
      </c>
      <c r="Q31" s="110">
        <f>$I31      +$K31      +$M31      +$O31</f>
        <v>3352001</v>
      </c>
      <c r="R31" s="54">
        <f>IF(($L31      =0),0,((($N31      -$L31      )/$L31      )*100))</f>
        <v>391.98717948717945</v>
      </c>
      <c r="S31" s="55">
        <f>IF(($M31      =0),0,((($O31      -$M31      )/$M31      )*100))</f>
        <v>549.29416925209796</v>
      </c>
      <c r="T31" s="54">
        <f>IF(($E31      =0),0,(($P31      /$E31      )*100))</f>
        <v>97.076372315035798</v>
      </c>
      <c r="U31" s="56">
        <f>IF(($E31      =0),0,(($Q31      /$E31      )*100))</f>
        <v>100.00002983293557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2733000</v>
      </c>
      <c r="C32" s="111">
        <f>SUM(C28:C31)</f>
        <v>619000</v>
      </c>
      <c r="D32" s="111"/>
      <c r="E32" s="111">
        <f>$B32      +$C32      +$D32</f>
        <v>3352000</v>
      </c>
      <c r="F32" s="112">
        <f t="shared" ref="F32:O32" si="16">SUM(F28:F31)</f>
        <v>3352000</v>
      </c>
      <c r="G32" s="113">
        <f t="shared" si="16"/>
        <v>3352000</v>
      </c>
      <c r="H32" s="112">
        <f t="shared" si="16"/>
        <v>311000</v>
      </c>
      <c r="I32" s="113">
        <f t="shared" si="16"/>
        <v>310557</v>
      </c>
      <c r="J32" s="112">
        <f t="shared" si="16"/>
        <v>1096000</v>
      </c>
      <c r="K32" s="113">
        <f t="shared" si="16"/>
        <v>701196</v>
      </c>
      <c r="L32" s="112">
        <f t="shared" si="16"/>
        <v>312000</v>
      </c>
      <c r="M32" s="113">
        <f t="shared" si="16"/>
        <v>312327</v>
      </c>
      <c r="N32" s="112">
        <f t="shared" si="16"/>
        <v>1535000</v>
      </c>
      <c r="O32" s="113">
        <f t="shared" si="16"/>
        <v>2027921</v>
      </c>
      <c r="P32" s="112">
        <f>$H32      +$J32      +$L32      +$N32</f>
        <v>3254000</v>
      </c>
      <c r="Q32" s="113">
        <f>$I32      +$K32      +$M32      +$O32</f>
        <v>3352001</v>
      </c>
      <c r="R32" s="58">
        <f>IF(($L32      =0),0,((($N32      -$L32      )/$L32      )*100))</f>
        <v>391.98717948717945</v>
      </c>
      <c r="S32" s="59">
        <f>IF(($M32      =0),0,((($O32      -$M32      )/$M32      )*100))</f>
        <v>549.29416925209796</v>
      </c>
      <c r="T32" s="58">
        <f>IF($E32   =0,0,($P32   /$E32   )*100)</f>
        <v>97.076372315035798</v>
      </c>
      <c r="U32" s="60">
        <f>IF($E32   =0,0,($Q32   /$E32   )*100)</f>
        <v>100.00002983293557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1222000</v>
      </c>
      <c r="C34" s="108"/>
      <c r="D34" s="108"/>
      <c r="E34" s="108">
        <f>$B34      +$C34      +$D34</f>
        <v>1222000</v>
      </c>
      <c r="F34" s="109">
        <v>1222000</v>
      </c>
      <c r="G34" s="110">
        <v>1222000</v>
      </c>
      <c r="H34" s="109">
        <v>306000</v>
      </c>
      <c r="I34" s="110">
        <v>364853</v>
      </c>
      <c r="J34" s="109">
        <v>563000</v>
      </c>
      <c r="K34" s="110">
        <v>562721</v>
      </c>
      <c r="L34" s="109">
        <v>294000</v>
      </c>
      <c r="M34" s="110">
        <v>294041</v>
      </c>
      <c r="N34" s="109"/>
      <c r="O34" s="110"/>
      <c r="P34" s="109">
        <f>$H34      +$J34      +$L34      +$N34</f>
        <v>1163000</v>
      </c>
      <c r="Q34" s="110">
        <f>$I34      +$K34      +$M34      +$O34</f>
        <v>1221615</v>
      </c>
      <c r="R34" s="54">
        <f>IF(($L34      =0),0,((($N34      -$L34      )/$L34      )*100))</f>
        <v>-100</v>
      </c>
      <c r="S34" s="55">
        <f>IF(($M34      =0),0,((($O34      -$M34      )/$M34      )*100))</f>
        <v>-100</v>
      </c>
      <c r="T34" s="54">
        <f>IF(($E34      =0),0,(($P34      /$E34      )*100))</f>
        <v>95.171849427168581</v>
      </c>
      <c r="U34" s="56">
        <f>IF(($E34      =0),0,(($Q34      /$E34      )*100))</f>
        <v>99.968494271685756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1222000</v>
      </c>
      <c r="C35" s="111">
        <f>C34</f>
        <v>0</v>
      </c>
      <c r="D35" s="111"/>
      <c r="E35" s="111">
        <f>$B35      +$C35      +$D35</f>
        <v>1222000</v>
      </c>
      <c r="F35" s="112">
        <f t="shared" ref="F35:O35" si="17">F34</f>
        <v>1222000</v>
      </c>
      <c r="G35" s="113">
        <f t="shared" si="17"/>
        <v>1222000</v>
      </c>
      <c r="H35" s="112">
        <f t="shared" si="17"/>
        <v>306000</v>
      </c>
      <c r="I35" s="113">
        <f t="shared" si="17"/>
        <v>364853</v>
      </c>
      <c r="J35" s="112">
        <f t="shared" si="17"/>
        <v>563000</v>
      </c>
      <c r="K35" s="113">
        <f t="shared" si="17"/>
        <v>562721</v>
      </c>
      <c r="L35" s="112">
        <f t="shared" si="17"/>
        <v>294000</v>
      </c>
      <c r="M35" s="113">
        <f t="shared" si="17"/>
        <v>294041</v>
      </c>
      <c r="N35" s="112">
        <f t="shared" si="17"/>
        <v>0</v>
      </c>
      <c r="O35" s="113">
        <f t="shared" si="17"/>
        <v>0</v>
      </c>
      <c r="P35" s="112">
        <f>$H35      +$J35      +$L35      +$N35</f>
        <v>1163000</v>
      </c>
      <c r="Q35" s="113">
        <f>$I35      +$K35      +$M35      +$O35</f>
        <v>1221615</v>
      </c>
      <c r="R35" s="58">
        <f>IF(($L35      =0),0,((($N35      -$L35      )/$L35      )*100))</f>
        <v>-100</v>
      </c>
      <c r="S35" s="59">
        <f>IF(($M35      =0),0,((($O35      -$M35      )/$M35      )*100))</f>
        <v>-100</v>
      </c>
      <c r="T35" s="58">
        <f>IF($E35   =0,0,($P35   /$E35   )*100)</f>
        <v>95.171849427168581</v>
      </c>
      <c r="U35" s="60">
        <f>IF($E35   =0,0,($Q35   /$E35   )*100)</f>
        <v>99.968494271685756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5000000</v>
      </c>
      <c r="C40" s="108"/>
      <c r="D40" s="108"/>
      <c r="E40" s="108">
        <f t="shared" si="18"/>
        <v>5000000</v>
      </c>
      <c r="F40" s="109">
        <v>5000000</v>
      </c>
      <c r="G40" s="110">
        <v>5000000</v>
      </c>
      <c r="H40" s="109"/>
      <c r="I40" s="110"/>
      <c r="J40" s="109"/>
      <c r="K40" s="110">
        <v>1321435</v>
      </c>
      <c r="L40" s="109">
        <v>1520000</v>
      </c>
      <c r="M40" s="110">
        <v>1540508</v>
      </c>
      <c r="N40" s="109"/>
      <c r="O40" s="110">
        <v>2137849</v>
      </c>
      <c r="P40" s="109">
        <f t="shared" si="19"/>
        <v>1520000</v>
      </c>
      <c r="Q40" s="110">
        <f t="shared" si="20"/>
        <v>4999792</v>
      </c>
      <c r="R40" s="54">
        <f t="shared" si="21"/>
        <v>-100</v>
      </c>
      <c r="S40" s="55">
        <f t="shared" si="22"/>
        <v>38.775585715880737</v>
      </c>
      <c r="T40" s="54">
        <f t="shared" si="23"/>
        <v>30.4</v>
      </c>
      <c r="U40" s="56">
        <f t="shared" si="24"/>
        <v>99.995840000000001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5000000</v>
      </c>
      <c r="C42" s="111">
        <f>SUM(C37:C41)</f>
        <v>0</v>
      </c>
      <c r="D42" s="111"/>
      <c r="E42" s="111">
        <f t="shared" si="18"/>
        <v>5000000</v>
      </c>
      <c r="F42" s="112">
        <f t="shared" ref="F42:O42" si="25">SUM(F37:F41)</f>
        <v>5000000</v>
      </c>
      <c r="G42" s="113">
        <f t="shared" si="25"/>
        <v>5000000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1321435</v>
      </c>
      <c r="L42" s="112">
        <f t="shared" si="25"/>
        <v>1520000</v>
      </c>
      <c r="M42" s="113">
        <f t="shared" si="25"/>
        <v>1540508</v>
      </c>
      <c r="N42" s="112">
        <f t="shared" si="25"/>
        <v>0</v>
      </c>
      <c r="O42" s="113">
        <f t="shared" si="25"/>
        <v>2137849</v>
      </c>
      <c r="P42" s="112">
        <f t="shared" si="19"/>
        <v>1520000</v>
      </c>
      <c r="Q42" s="113">
        <f t="shared" si="20"/>
        <v>4999792</v>
      </c>
      <c r="R42" s="58">
        <f t="shared" si="21"/>
        <v>-100</v>
      </c>
      <c r="S42" s="59">
        <f t="shared" si="22"/>
        <v>38.775585715880737</v>
      </c>
      <c r="T42" s="58">
        <f>IF((+$E37+$E40) =0,0,(P42   /(+$E37+$E40) )*100)</f>
        <v>30.4</v>
      </c>
      <c r="U42" s="60">
        <f>IF((+$E37+$E40) =0,0,(Q42   /(+$E37+$E40) )*100)</f>
        <v>99.995840000000001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11946000</v>
      </c>
      <c r="C69" s="120">
        <f>SUM(C9:C16,C19:C25,C28:C31,C34,C37:C41,C44:C54,C57:C60,C63:C67)</f>
        <v>619000</v>
      </c>
      <c r="D69" s="120"/>
      <c r="E69" s="120">
        <f t="shared" si="35"/>
        <v>12565000</v>
      </c>
      <c r="F69" s="121">
        <f t="shared" ref="F69:O69" si="43">SUM(F9:F16,F19:F25,F28:F31,F34,F37:F41,F44:F54,F57:F60,F63:F67)</f>
        <v>12565000</v>
      </c>
      <c r="G69" s="122">
        <f t="shared" si="43"/>
        <v>10974000</v>
      </c>
      <c r="H69" s="121">
        <f t="shared" si="43"/>
        <v>846000</v>
      </c>
      <c r="I69" s="122">
        <f t="shared" si="43"/>
        <v>1028137</v>
      </c>
      <c r="J69" s="121">
        <f t="shared" si="43"/>
        <v>1797000</v>
      </c>
      <c r="K69" s="122">
        <f t="shared" si="43"/>
        <v>2794024</v>
      </c>
      <c r="L69" s="121">
        <f t="shared" si="43"/>
        <v>2259000</v>
      </c>
      <c r="M69" s="122">
        <f t="shared" si="43"/>
        <v>2280717</v>
      </c>
      <c r="N69" s="121">
        <f t="shared" si="43"/>
        <v>1535000</v>
      </c>
      <c r="O69" s="122">
        <f t="shared" si="43"/>
        <v>4475484</v>
      </c>
      <c r="P69" s="121">
        <f t="shared" si="36"/>
        <v>6437000</v>
      </c>
      <c r="Q69" s="122">
        <f t="shared" si="37"/>
        <v>10578362</v>
      </c>
      <c r="R69" s="67">
        <f t="shared" si="38"/>
        <v>-32.04957945993803</v>
      </c>
      <c r="S69" s="68">
        <f t="shared" si="39"/>
        <v>96.231448268241962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58.65682522325497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96.394769455075632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IF(($L71      =0),0,((($N71      -$L71      )/$L71      )*100))</f>
        <v>0</v>
      </c>
      <c r="S71" s="55">
        <f>IF(($M71      =0),0,((($O71      -$M71      )/$M71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IF(($L73      =0),0,((($N73      -$L73      )/$L73      )*100))</f>
        <v>0</v>
      </c>
      <c r="S73" s="64">
        <f>IF(($M73      =0),0,((($O73      -$M73      )/$M73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IF(($L74      =0),0,((($N74      -$L74      )/$L74      )*100))</f>
        <v>0</v>
      </c>
      <c r="S74" s="68">
        <f>IF(($M74      =0),0,((($O74      -$M74      )/$M74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11946000</v>
      </c>
      <c r="C75" s="120">
        <f>SUM(C9:C16,C19:C25,C28:C31,C34,C37:C41,C44:C54,C57:C60,C63:C67,C71:C72)</f>
        <v>619000</v>
      </c>
      <c r="D75" s="120"/>
      <c r="E75" s="120">
        <f>$B75      +$C75      +$D75</f>
        <v>12565000</v>
      </c>
      <c r="F75" s="121">
        <f t="shared" ref="F75:O75" si="46">SUM(F9:F16,F19:F25,F28:F31,F34,F37:F41,F44:F54,F57:F60,F63:F67,F71:F72)</f>
        <v>12565000</v>
      </c>
      <c r="G75" s="122">
        <f t="shared" si="46"/>
        <v>10974000</v>
      </c>
      <c r="H75" s="121">
        <f t="shared" si="46"/>
        <v>846000</v>
      </c>
      <c r="I75" s="122">
        <f t="shared" si="46"/>
        <v>1028137</v>
      </c>
      <c r="J75" s="121">
        <f t="shared" si="46"/>
        <v>1797000</v>
      </c>
      <c r="K75" s="122">
        <f t="shared" si="46"/>
        <v>2794024</v>
      </c>
      <c r="L75" s="121">
        <f t="shared" si="46"/>
        <v>2259000</v>
      </c>
      <c r="M75" s="122">
        <f t="shared" si="46"/>
        <v>2280717</v>
      </c>
      <c r="N75" s="121">
        <f t="shared" si="46"/>
        <v>1535000</v>
      </c>
      <c r="O75" s="122">
        <f t="shared" si="46"/>
        <v>4475484</v>
      </c>
      <c r="P75" s="121">
        <f>$H75      +$J75      +$L75      +$N75</f>
        <v>6437000</v>
      </c>
      <c r="Q75" s="122">
        <f>$I75      +$K75      +$M75      +$O75</f>
        <v>10578362</v>
      </c>
      <c r="R75" s="67">
        <f>IF(($L75      =0),0,((($N75      -$L75      )/$L75      )*100))</f>
        <v>-32.04957945993803</v>
      </c>
      <c r="S75" s="68">
        <f>IF(($M75      =0),0,((($O75      -$M75      )/$M75      )*100))</f>
        <v>96.231448268241962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58.65682522325497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96.394769455075632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124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125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126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127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128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129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16100000</v>
      </c>
      <c r="C87" s="128">
        <f t="shared" si="48"/>
        <v>-2929000</v>
      </c>
      <c r="D87" s="128">
        <f t="shared" si="48"/>
        <v>0</v>
      </c>
      <c r="E87" s="128">
        <f t="shared" si="48"/>
        <v>13171000</v>
      </c>
      <c r="F87" s="128">
        <f t="shared" si="48"/>
        <v>0</v>
      </c>
      <c r="G87" s="128">
        <f t="shared" si="48"/>
        <v>0</v>
      </c>
      <c r="H87" s="128">
        <f t="shared" si="48"/>
        <v>7903000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7903000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60.003036975172733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>
        <v>13171000</v>
      </c>
      <c r="C89" s="108"/>
      <c r="D89" s="108"/>
      <c r="E89" s="108">
        <f t="shared" si="49"/>
        <v>13171000</v>
      </c>
      <c r="F89" s="108">
        <v>0</v>
      </c>
      <c r="G89" s="108">
        <v>0</v>
      </c>
      <c r="H89" s="108">
        <v>7903000</v>
      </c>
      <c r="I89" s="108"/>
      <c r="J89" s="108"/>
      <c r="K89" s="108"/>
      <c r="L89" s="108"/>
      <c r="M89" s="108"/>
      <c r="N89" s="108"/>
      <c r="O89" s="108"/>
      <c r="P89" s="108">
        <f t="shared" si="50"/>
        <v>7903000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60.003036975172733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/>
      <c r="C91" s="108"/>
      <c r="D91" s="108"/>
      <c r="E91" s="108">
        <f t="shared" si="49"/>
        <v>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2929000</v>
      </c>
      <c r="C93" s="108">
        <v>-2929000</v>
      </c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16100000</v>
      </c>
      <c r="C114" s="137">
        <f t="shared" si="62"/>
        <v>-2929000</v>
      </c>
      <c r="D114" s="137">
        <f t="shared" si="62"/>
        <v>0</v>
      </c>
      <c r="E114" s="137">
        <f t="shared" si="62"/>
        <v>13171000</v>
      </c>
      <c r="F114" s="137">
        <f t="shared" si="62"/>
        <v>0</v>
      </c>
      <c r="G114" s="137">
        <f t="shared" si="62"/>
        <v>0</v>
      </c>
      <c r="H114" s="137">
        <f t="shared" si="62"/>
        <v>7903000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7903000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>
        <f t="shared" si="58"/>
        <v>0.6000303697517273</v>
      </c>
      <c r="U114" s="30">
        <f t="shared" si="59"/>
        <v>0</v>
      </c>
      <c r="V114" s="27"/>
      <c r="W114" s="28"/>
    </row>
    <row r="115" spans="1:23" hidden="1" x14ac:dyDescent="0.25">
      <c r="A115" s="31" t="s">
        <v>131</v>
      </c>
      <c r="B115" s="139">
        <f>B87</f>
        <v>16100000</v>
      </c>
      <c r="C115" s="139">
        <f t="shared" ref="C115:Q115" si="63">C87</f>
        <v>-2929000</v>
      </c>
      <c r="D115" s="139">
        <f t="shared" si="63"/>
        <v>0</v>
      </c>
      <c r="E115" s="139">
        <f t="shared" si="63"/>
        <v>13171000</v>
      </c>
      <c r="F115" s="139">
        <f t="shared" si="63"/>
        <v>0</v>
      </c>
      <c r="G115" s="139">
        <f t="shared" si="63"/>
        <v>0</v>
      </c>
      <c r="H115" s="139">
        <f t="shared" si="63"/>
        <v>7903000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7903000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>
        <f t="shared" si="58"/>
        <v>0.6000303697517273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132</v>
      </c>
    </row>
    <row r="118" spans="1:23" x14ac:dyDescent="0.25">
      <c r="A118" s="35" t="s">
        <v>133</v>
      </c>
    </row>
    <row r="119" spans="1:23" ht="13" x14ac:dyDescent="0.3">
      <c r="A119" s="35" t="s">
        <v>134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135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136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137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Uxzo1FctAa59LNMO+4tyfre/aEwp51GDmjjb4OAIhY6mlN6Kwu2ATRk3VUiO9wFiClG02o4WK/KRL0AHSDqV2w==" saltValue="SUTakk5OoNh7QFBiBKYkT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1800000</v>
      </c>
      <c r="C10" s="108"/>
      <c r="D10" s="108"/>
      <c r="E10" s="108">
        <f t="shared" ref="E10:E17" si="0">$B10      +$C10      +$D10</f>
        <v>1800000</v>
      </c>
      <c r="F10" s="109">
        <v>1800000</v>
      </c>
      <c r="G10" s="110">
        <v>1800000</v>
      </c>
      <c r="H10" s="109">
        <v>1255000</v>
      </c>
      <c r="I10" s="110"/>
      <c r="J10" s="109"/>
      <c r="K10" s="110"/>
      <c r="L10" s="109">
        <v>67000</v>
      </c>
      <c r="M10" s="110">
        <v>580036</v>
      </c>
      <c r="N10" s="109"/>
      <c r="O10" s="110">
        <v>1219964</v>
      </c>
      <c r="P10" s="109">
        <f t="shared" ref="P10:P17" si="1">$H10      +$J10      +$L10      +$N10</f>
        <v>1322000</v>
      </c>
      <c r="Q10" s="110">
        <f t="shared" ref="Q10:Q17" si="2">$I10      +$K10      +$M10      +$O10</f>
        <v>1800000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110.32556599935177</v>
      </c>
      <c r="T10" s="54">
        <f t="shared" ref="T10:T16" si="5">IF(($E10      =0),0,(($P10      /$E10      )*100))</f>
        <v>73.444444444444443</v>
      </c>
      <c r="U10" s="56">
        <f t="shared" ref="U10:U16" si="6">IF(($E10      =0),0,(($Q10      /$E10      )*100))</f>
        <v>100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61286000</v>
      </c>
      <c r="C14" s="108">
        <v>20360000</v>
      </c>
      <c r="D14" s="108"/>
      <c r="E14" s="108">
        <f t="shared" si="0"/>
        <v>81646000</v>
      </c>
      <c r="F14" s="109">
        <v>81646000</v>
      </c>
      <c r="G14" s="110">
        <v>81646000</v>
      </c>
      <c r="H14" s="109">
        <v>35000000</v>
      </c>
      <c r="I14" s="110">
        <v>20665899</v>
      </c>
      <c r="J14" s="109"/>
      <c r="K14" s="110">
        <v>15626294</v>
      </c>
      <c r="L14" s="109"/>
      <c r="M14" s="110">
        <v>7652433</v>
      </c>
      <c r="N14" s="109">
        <v>33884000</v>
      </c>
      <c r="O14" s="110">
        <v>37701375</v>
      </c>
      <c r="P14" s="109">
        <f t="shared" si="1"/>
        <v>68884000</v>
      </c>
      <c r="Q14" s="110">
        <f t="shared" si="2"/>
        <v>81646001</v>
      </c>
      <c r="R14" s="54">
        <f t="shared" si="3"/>
        <v>0</v>
      </c>
      <c r="S14" s="55">
        <f t="shared" si="4"/>
        <v>392.67174243799326</v>
      </c>
      <c r="T14" s="54">
        <f t="shared" si="5"/>
        <v>84.369105651226022</v>
      </c>
      <c r="U14" s="56">
        <f t="shared" si="6"/>
        <v>100.00000122479975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17790000</v>
      </c>
      <c r="C15" s="108">
        <v>2235000</v>
      </c>
      <c r="D15" s="108"/>
      <c r="E15" s="108">
        <f t="shared" si="0"/>
        <v>20025000</v>
      </c>
      <c r="F15" s="109">
        <v>20025000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80876000</v>
      </c>
      <c r="C17" s="111">
        <f>SUM(C9:C16)</f>
        <v>22595000</v>
      </c>
      <c r="D17" s="111"/>
      <c r="E17" s="111">
        <f t="shared" si="0"/>
        <v>103471000</v>
      </c>
      <c r="F17" s="112">
        <f t="shared" ref="F17:O17" si="7">SUM(F9:F16)</f>
        <v>103471000</v>
      </c>
      <c r="G17" s="113">
        <f t="shared" si="7"/>
        <v>83446000</v>
      </c>
      <c r="H17" s="112">
        <f t="shared" si="7"/>
        <v>36255000</v>
      </c>
      <c r="I17" s="113">
        <f t="shared" si="7"/>
        <v>20665899</v>
      </c>
      <c r="J17" s="112">
        <f t="shared" si="7"/>
        <v>0</v>
      </c>
      <c r="K17" s="113">
        <f t="shared" si="7"/>
        <v>15626294</v>
      </c>
      <c r="L17" s="112">
        <f t="shared" si="7"/>
        <v>67000</v>
      </c>
      <c r="M17" s="113">
        <f t="shared" si="7"/>
        <v>8232469</v>
      </c>
      <c r="N17" s="112">
        <f t="shared" si="7"/>
        <v>33884000</v>
      </c>
      <c r="O17" s="113">
        <f t="shared" si="7"/>
        <v>38921339</v>
      </c>
      <c r="P17" s="112">
        <f t="shared" si="1"/>
        <v>70206000</v>
      </c>
      <c r="Q17" s="113">
        <f t="shared" si="2"/>
        <v>83446001</v>
      </c>
      <c r="R17" s="58">
        <f t="shared" si="3"/>
        <v>50473.13432835821</v>
      </c>
      <c r="S17" s="59">
        <f t="shared" si="4"/>
        <v>372.77844593159114</v>
      </c>
      <c r="T17" s="58">
        <f>IF((SUM($E9:$E14))=0,0,(P17/(SUM($E9:$E14))*100))</f>
        <v>84.133451573472655</v>
      </c>
      <c r="U17" s="60">
        <f>IF((SUM($E9:$E14))=0,0,(Q17/(SUM($E9:$E14))*100))</f>
        <v>100.00000119837979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152461000</v>
      </c>
      <c r="C19" s="108">
        <v>-20000000</v>
      </c>
      <c r="D19" s="108"/>
      <c r="E19" s="108">
        <f t="shared" ref="E19:E26" si="8">$B19      +$C19      +$D19</f>
        <v>132461000</v>
      </c>
      <c r="F19" s="109">
        <v>132461000</v>
      </c>
      <c r="G19" s="110">
        <v>132461000</v>
      </c>
      <c r="H19" s="109">
        <v>10253000</v>
      </c>
      <c r="I19" s="110">
        <v>31014456</v>
      </c>
      <c r="J19" s="109">
        <v>30216000</v>
      </c>
      <c r="K19" s="110">
        <v>44079526</v>
      </c>
      <c r="L19" s="109">
        <v>15919000</v>
      </c>
      <c r="M19" s="110">
        <v>-33872671</v>
      </c>
      <c r="N19" s="109">
        <v>53534000</v>
      </c>
      <c r="O19" s="110">
        <v>91239690</v>
      </c>
      <c r="P19" s="109">
        <f t="shared" ref="P19:P26" si="9">$H19      +$J19      +$L19      +$N19</f>
        <v>109922000</v>
      </c>
      <c r="Q19" s="110">
        <f t="shared" ref="Q19:Q26" si="10">$I19      +$K19      +$M19      +$O19</f>
        <v>132461001</v>
      </c>
      <c r="R19" s="54">
        <f t="shared" ref="R19:R26" si="11">IF(($L19      =0),0,((($N19      -$L19      )/$L19      )*100))</f>
        <v>236.28996796281174</v>
      </c>
      <c r="S19" s="55">
        <f t="shared" ref="S19:S26" si="12">IF(($M19      =0),0,((($O19      -$M19      )/$M19      )*100))</f>
        <v>-369.36077760150653</v>
      </c>
      <c r="T19" s="54">
        <f t="shared" ref="T19:T25" si="13">IF(($E19      =0),0,(($P19      /$E19      )*100))</f>
        <v>82.984425604517554</v>
      </c>
      <c r="U19" s="56">
        <f t="shared" ref="U19:U25" si="14">IF(($E19      =0),0,(($Q19      /$E19      )*100))</f>
        <v>100.00000075493919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152461000</v>
      </c>
      <c r="C26" s="111">
        <f>SUM(C19:C25)</f>
        <v>-20000000</v>
      </c>
      <c r="D26" s="111"/>
      <c r="E26" s="111">
        <f t="shared" si="8"/>
        <v>132461000</v>
      </c>
      <c r="F26" s="112">
        <f t="shared" ref="F26:O26" si="15">SUM(F19:F25)</f>
        <v>132461000</v>
      </c>
      <c r="G26" s="113">
        <f t="shared" si="15"/>
        <v>132461000</v>
      </c>
      <c r="H26" s="112">
        <f t="shared" si="15"/>
        <v>10253000</v>
      </c>
      <c r="I26" s="113">
        <f t="shared" si="15"/>
        <v>31014456</v>
      </c>
      <c r="J26" s="112">
        <f t="shared" si="15"/>
        <v>30216000</v>
      </c>
      <c r="K26" s="113">
        <f t="shared" si="15"/>
        <v>44079526</v>
      </c>
      <c r="L26" s="112">
        <f t="shared" si="15"/>
        <v>15919000</v>
      </c>
      <c r="M26" s="113">
        <f t="shared" si="15"/>
        <v>-33872671</v>
      </c>
      <c r="N26" s="112">
        <f t="shared" si="15"/>
        <v>53534000</v>
      </c>
      <c r="O26" s="113">
        <f t="shared" si="15"/>
        <v>91239690</v>
      </c>
      <c r="P26" s="112">
        <f t="shared" si="9"/>
        <v>109922000</v>
      </c>
      <c r="Q26" s="113">
        <f t="shared" si="10"/>
        <v>132461001</v>
      </c>
      <c r="R26" s="58">
        <f t="shared" si="11"/>
        <v>236.28996796281174</v>
      </c>
      <c r="S26" s="59">
        <f t="shared" si="12"/>
        <v>-369.36077760150653</v>
      </c>
      <c r="T26" s="58">
        <f>IF(($E26-$E21-$E25)   =0,0,($P26   /($E26-$E21-$E25)   )*100)</f>
        <v>82.984425604517554</v>
      </c>
      <c r="U26" s="60">
        <f>IF(($E26-$E21-$E25)   =0,0,($Q26   /($E26-$E21-$E25)   )*100)</f>
        <v>100.00000075493919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2501000</v>
      </c>
      <c r="C34" s="108">
        <v>300000</v>
      </c>
      <c r="D34" s="108"/>
      <c r="E34" s="108">
        <f>$B34      +$C34      +$D34</f>
        <v>2801000</v>
      </c>
      <c r="F34" s="109">
        <v>2801000</v>
      </c>
      <c r="G34" s="110">
        <v>2801000</v>
      </c>
      <c r="H34" s="109">
        <v>525000</v>
      </c>
      <c r="I34" s="110">
        <v>73001</v>
      </c>
      <c r="J34" s="109"/>
      <c r="K34" s="110">
        <v>173493</v>
      </c>
      <c r="L34" s="109"/>
      <c r="M34" s="110">
        <v>1001323</v>
      </c>
      <c r="N34" s="109">
        <v>300000</v>
      </c>
      <c r="O34" s="110">
        <v>1553184</v>
      </c>
      <c r="P34" s="109">
        <f>$H34      +$J34      +$L34      +$N34</f>
        <v>825000</v>
      </c>
      <c r="Q34" s="110">
        <f>$I34      +$K34      +$M34      +$O34</f>
        <v>2801001</v>
      </c>
      <c r="R34" s="54">
        <f>IF(($L34      =0),0,((($N34      -$L34      )/$L34      )*100))</f>
        <v>0</v>
      </c>
      <c r="S34" s="55">
        <f>IF(($M34      =0),0,((($O34      -$M34      )/$M34      )*100))</f>
        <v>55.113185255906437</v>
      </c>
      <c r="T34" s="54">
        <f>IF(($E34      =0),0,(($P34      /$E34      )*100))</f>
        <v>29.453766511960016</v>
      </c>
      <c r="U34" s="56">
        <f>IF(($E34      =0),0,(($Q34      /$E34      )*100))</f>
        <v>100.00003570153517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2501000</v>
      </c>
      <c r="C35" s="111">
        <f>C34</f>
        <v>300000</v>
      </c>
      <c r="D35" s="111"/>
      <c r="E35" s="111">
        <f>$B35      +$C35      +$D35</f>
        <v>2801000</v>
      </c>
      <c r="F35" s="112">
        <f t="shared" ref="F35:O35" si="17">F34</f>
        <v>2801000</v>
      </c>
      <c r="G35" s="113">
        <f t="shared" si="17"/>
        <v>2801000</v>
      </c>
      <c r="H35" s="112">
        <f t="shared" si="17"/>
        <v>525000</v>
      </c>
      <c r="I35" s="113">
        <f t="shared" si="17"/>
        <v>73001</v>
      </c>
      <c r="J35" s="112">
        <f t="shared" si="17"/>
        <v>0</v>
      </c>
      <c r="K35" s="113">
        <f t="shared" si="17"/>
        <v>173493</v>
      </c>
      <c r="L35" s="112">
        <f t="shared" si="17"/>
        <v>0</v>
      </c>
      <c r="M35" s="113">
        <f t="shared" si="17"/>
        <v>1001323</v>
      </c>
      <c r="N35" s="112">
        <f t="shared" si="17"/>
        <v>300000</v>
      </c>
      <c r="O35" s="113">
        <f t="shared" si="17"/>
        <v>1553184</v>
      </c>
      <c r="P35" s="112">
        <f>$H35      +$J35      +$L35      +$N35</f>
        <v>825000</v>
      </c>
      <c r="Q35" s="113">
        <f>$I35      +$K35      +$M35      +$O35</f>
        <v>2801001</v>
      </c>
      <c r="R35" s="58">
        <f>IF(($L35      =0),0,((($N35      -$L35      )/$L35      )*100))</f>
        <v>0</v>
      </c>
      <c r="S35" s="59">
        <f>IF(($M35      =0),0,((($O35      -$M35      )/$M35      )*100))</f>
        <v>55.113185255906437</v>
      </c>
      <c r="T35" s="58">
        <f>IF($E35   =0,0,($P35   /$E35   )*100)</f>
        <v>29.453766511960016</v>
      </c>
      <c r="U35" s="60">
        <f>IF($E35   =0,0,($Q35   /$E35   )*100)</f>
        <v>100.00003570153517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26459000</v>
      </c>
      <c r="C38" s="108">
        <v>-6912000</v>
      </c>
      <c r="D38" s="108"/>
      <c r="E38" s="108">
        <f t="shared" si="18"/>
        <v>19547000</v>
      </c>
      <c r="F38" s="109">
        <v>26459000</v>
      </c>
      <c r="G38" s="110">
        <v>0</v>
      </c>
      <c r="H38" s="109"/>
      <c r="I38" s="110"/>
      <c r="J38" s="109"/>
      <c r="K38" s="110"/>
      <c r="L38" s="109"/>
      <c r="M38" s="110"/>
      <c r="N38" s="109">
        <v>-67000</v>
      </c>
      <c r="O38" s="110"/>
      <c r="P38" s="109">
        <f t="shared" si="19"/>
        <v>-67000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-0.34276359543663987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26459000</v>
      </c>
      <c r="C42" s="111">
        <f>SUM(C37:C41)</f>
        <v>-6912000</v>
      </c>
      <c r="D42" s="111"/>
      <c r="E42" s="111">
        <f t="shared" si="18"/>
        <v>19547000</v>
      </c>
      <c r="F42" s="112">
        <f t="shared" ref="F42:O42" si="25">SUM(F37:F41)</f>
        <v>26459000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-67000</v>
      </c>
      <c r="O42" s="113">
        <f t="shared" si="25"/>
        <v>0</v>
      </c>
      <c r="P42" s="112">
        <f t="shared" si="19"/>
        <v>-67000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100000000</v>
      </c>
      <c r="C53" s="108"/>
      <c r="D53" s="108"/>
      <c r="E53" s="108">
        <f t="shared" si="26"/>
        <v>100000000</v>
      </c>
      <c r="F53" s="109">
        <v>100000000</v>
      </c>
      <c r="G53" s="110">
        <v>100000000</v>
      </c>
      <c r="H53" s="109">
        <v>30000000</v>
      </c>
      <c r="I53" s="110">
        <v>12258714</v>
      </c>
      <c r="J53" s="109">
        <v>21004000</v>
      </c>
      <c r="K53" s="110">
        <v>42643876</v>
      </c>
      <c r="L53" s="109">
        <v>13642000</v>
      </c>
      <c r="M53" s="110">
        <v>7097448</v>
      </c>
      <c r="N53" s="109">
        <v>31942000</v>
      </c>
      <c r="O53" s="110">
        <v>37989111</v>
      </c>
      <c r="P53" s="109">
        <f t="shared" si="27"/>
        <v>96588000</v>
      </c>
      <c r="Q53" s="110">
        <f t="shared" si="28"/>
        <v>99989149</v>
      </c>
      <c r="R53" s="54">
        <f t="shared" si="29"/>
        <v>134.14455358451841</v>
      </c>
      <c r="S53" s="55">
        <f t="shared" si="30"/>
        <v>435.25028996337835</v>
      </c>
      <c r="T53" s="54">
        <f t="shared" si="31"/>
        <v>96.587999999999994</v>
      </c>
      <c r="U53" s="56">
        <f t="shared" si="32"/>
        <v>99.989148999999998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28425000</v>
      </c>
      <c r="C54" s="108"/>
      <c r="D54" s="108"/>
      <c r="E54" s="108">
        <f t="shared" si="26"/>
        <v>28425000</v>
      </c>
      <c r="F54" s="109">
        <v>28425000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128425000</v>
      </c>
      <c r="C55" s="111">
        <f>SUM(C44:C54)</f>
        <v>0</v>
      </c>
      <c r="D55" s="111"/>
      <c r="E55" s="111">
        <f t="shared" si="26"/>
        <v>128425000</v>
      </c>
      <c r="F55" s="112">
        <f t="shared" ref="F55:O55" si="33">SUM(F44:F54)</f>
        <v>128425000</v>
      </c>
      <c r="G55" s="113">
        <f t="shared" si="33"/>
        <v>100000000</v>
      </c>
      <c r="H55" s="112">
        <f t="shared" si="33"/>
        <v>30000000</v>
      </c>
      <c r="I55" s="113">
        <f t="shared" si="33"/>
        <v>12258714</v>
      </c>
      <c r="J55" s="112">
        <f t="shared" si="33"/>
        <v>21004000</v>
      </c>
      <c r="K55" s="113">
        <f t="shared" si="33"/>
        <v>42643876</v>
      </c>
      <c r="L55" s="112">
        <f t="shared" si="33"/>
        <v>13642000</v>
      </c>
      <c r="M55" s="113">
        <f t="shared" si="33"/>
        <v>7097448</v>
      </c>
      <c r="N55" s="112">
        <f t="shared" si="33"/>
        <v>31942000</v>
      </c>
      <c r="O55" s="113">
        <f t="shared" si="33"/>
        <v>37989111</v>
      </c>
      <c r="P55" s="112">
        <f t="shared" si="27"/>
        <v>96588000</v>
      </c>
      <c r="Q55" s="113">
        <f t="shared" si="28"/>
        <v>99989149</v>
      </c>
      <c r="R55" s="58">
        <f t="shared" si="29"/>
        <v>134.14455358451841</v>
      </c>
      <c r="S55" s="59">
        <f t="shared" si="30"/>
        <v>435.25028996337835</v>
      </c>
      <c r="T55" s="58">
        <f>IF((+$E45+$E47+$E49+$E50+$E53) =0,0,(P55   /(+$E45+$E47+$E49+$E50+$E53) )*100)</f>
        <v>96.587999999999994</v>
      </c>
      <c r="U55" s="60">
        <f>IF((+$E45+$E47+$E49+$E50+$E53) =0,0,(Q55   /(+$E45+$E47+$E49+$E50+$E53) )*100)</f>
        <v>99.989148999999998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390722000</v>
      </c>
      <c r="C69" s="120">
        <f>SUM(C9:C16,C19:C25,C28:C31,C34,C37:C41,C44:C54,C57:C60,C63:C67)</f>
        <v>-4017000</v>
      </c>
      <c r="D69" s="120"/>
      <c r="E69" s="120">
        <f t="shared" si="35"/>
        <v>386705000</v>
      </c>
      <c r="F69" s="121">
        <f t="shared" ref="F69:O69" si="43">SUM(F9:F16,F19:F25,F28:F31,F34,F37:F41,F44:F54,F57:F60,F63:F67)</f>
        <v>393617000</v>
      </c>
      <c r="G69" s="122">
        <f t="shared" si="43"/>
        <v>318708000</v>
      </c>
      <c r="H69" s="121">
        <f t="shared" si="43"/>
        <v>77033000</v>
      </c>
      <c r="I69" s="122">
        <f t="shared" si="43"/>
        <v>64012070</v>
      </c>
      <c r="J69" s="121">
        <f t="shared" si="43"/>
        <v>51220000</v>
      </c>
      <c r="K69" s="122">
        <f t="shared" si="43"/>
        <v>102523189</v>
      </c>
      <c r="L69" s="121">
        <f t="shared" si="43"/>
        <v>29628000</v>
      </c>
      <c r="M69" s="122">
        <f t="shared" si="43"/>
        <v>-17541431</v>
      </c>
      <c r="N69" s="121">
        <f t="shared" si="43"/>
        <v>119593000</v>
      </c>
      <c r="O69" s="122">
        <f t="shared" si="43"/>
        <v>169703324</v>
      </c>
      <c r="P69" s="121">
        <f t="shared" si="36"/>
        <v>277474000</v>
      </c>
      <c r="Q69" s="122">
        <f t="shared" si="37"/>
        <v>318697152</v>
      </c>
      <c r="R69" s="67">
        <f t="shared" si="38"/>
        <v>303.64857567166194</v>
      </c>
      <c r="S69" s="68">
        <f t="shared" si="39"/>
        <v>-1067.4428728192129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87.062138383724289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99.996596257389214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IF(($L71      =0),0,((($N71      -$L71      )/$L71      )*100))</f>
        <v>0</v>
      </c>
      <c r="S71" s="55">
        <f>IF(($M71      =0),0,((($O71      -$M71      )/$M71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IF(($L73      =0),0,((($N73      -$L73      )/$L73      )*100))</f>
        <v>0</v>
      </c>
      <c r="S73" s="64">
        <f>IF(($M73      =0),0,((($O73      -$M73      )/$M73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IF(($L74      =0),0,((($N74      -$L74      )/$L74      )*100))</f>
        <v>0</v>
      </c>
      <c r="S74" s="68">
        <f>IF(($M74      =0),0,((($O74      -$M74      )/$M74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390722000</v>
      </c>
      <c r="C75" s="120">
        <f>SUM(C9:C16,C19:C25,C28:C31,C34,C37:C41,C44:C54,C57:C60,C63:C67,C71:C72)</f>
        <v>-4017000</v>
      </c>
      <c r="D75" s="120"/>
      <c r="E75" s="120">
        <f>$B75      +$C75      +$D75</f>
        <v>386705000</v>
      </c>
      <c r="F75" s="121">
        <f t="shared" ref="F75:O75" si="46">SUM(F9:F16,F19:F25,F28:F31,F34,F37:F41,F44:F54,F57:F60,F63:F67,F71:F72)</f>
        <v>393617000</v>
      </c>
      <c r="G75" s="122">
        <f t="shared" si="46"/>
        <v>318708000</v>
      </c>
      <c r="H75" s="121">
        <f t="shared" si="46"/>
        <v>77033000</v>
      </c>
      <c r="I75" s="122">
        <f t="shared" si="46"/>
        <v>64012070</v>
      </c>
      <c r="J75" s="121">
        <f t="shared" si="46"/>
        <v>51220000</v>
      </c>
      <c r="K75" s="122">
        <f t="shared" si="46"/>
        <v>102523189</v>
      </c>
      <c r="L75" s="121">
        <f t="shared" si="46"/>
        <v>29628000</v>
      </c>
      <c r="M75" s="122">
        <f t="shared" si="46"/>
        <v>-17541431</v>
      </c>
      <c r="N75" s="121">
        <f t="shared" si="46"/>
        <v>119593000</v>
      </c>
      <c r="O75" s="122">
        <f t="shared" si="46"/>
        <v>169703324</v>
      </c>
      <c r="P75" s="121">
        <f>$H75      +$J75      +$L75      +$N75</f>
        <v>277474000</v>
      </c>
      <c r="Q75" s="122">
        <f>$I75      +$K75      +$M75      +$O75</f>
        <v>318697152</v>
      </c>
      <c r="R75" s="67">
        <f>IF(($L75      =0),0,((($N75      -$L75      )/$L75      )*100))</f>
        <v>303.64857567166194</v>
      </c>
      <c r="S75" s="68">
        <f>IF(($M75      =0),0,((($O75      -$M75      )/$M75      )*100))</f>
        <v>-1067.4428728192129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87.062138383724289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99.996596257389214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124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125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126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127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128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129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33390000</v>
      </c>
      <c r="C87" s="128">
        <f t="shared" si="48"/>
        <v>-7000000</v>
      </c>
      <c r="D87" s="128">
        <f t="shared" si="48"/>
        <v>0</v>
      </c>
      <c r="E87" s="128">
        <f t="shared" si="48"/>
        <v>26390000</v>
      </c>
      <c r="F87" s="128">
        <f t="shared" si="48"/>
        <v>0</v>
      </c>
      <c r="G87" s="128">
        <f t="shared" si="48"/>
        <v>0</v>
      </c>
      <c r="H87" s="128">
        <f t="shared" si="48"/>
        <v>21979000</v>
      </c>
      <c r="I87" s="128">
        <f t="shared" si="48"/>
        <v>0</v>
      </c>
      <c r="J87" s="128">
        <f t="shared" si="48"/>
        <v>10698000</v>
      </c>
      <c r="K87" s="128">
        <f t="shared" si="48"/>
        <v>0</v>
      </c>
      <c r="L87" s="128">
        <f t="shared" si="48"/>
        <v>125000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32802000</v>
      </c>
      <c r="Q87" s="129">
        <f t="shared" si="48"/>
        <v>0</v>
      </c>
      <c r="R87" s="94">
        <f t="shared" si="48"/>
        <v>-100</v>
      </c>
      <c r="S87" s="94">
        <f t="shared" si="48"/>
        <v>0</v>
      </c>
      <c r="T87" s="95">
        <f>IF(SUM($E88:$E96) =0,0,(P87   /SUM($E88:$E96) )*100)</f>
        <v>124.29708222811671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/>
      <c r="C91" s="108"/>
      <c r="D91" s="108"/>
      <c r="E91" s="108">
        <f t="shared" si="49"/>
        <v>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24890000</v>
      </c>
      <c r="C93" s="108"/>
      <c r="D93" s="108"/>
      <c r="E93" s="108">
        <f t="shared" si="49"/>
        <v>24890000</v>
      </c>
      <c r="F93" s="108">
        <v>0</v>
      </c>
      <c r="G93" s="108">
        <v>0</v>
      </c>
      <c r="H93" s="108">
        <v>21770000</v>
      </c>
      <c r="I93" s="108"/>
      <c r="J93" s="108">
        <v>3120000</v>
      </c>
      <c r="K93" s="108"/>
      <c r="L93" s="108"/>
      <c r="M93" s="108"/>
      <c r="N93" s="108"/>
      <c r="O93" s="108"/>
      <c r="P93" s="108">
        <f t="shared" si="50"/>
        <v>24890000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8500000</v>
      </c>
      <c r="C94" s="108">
        <v>-7000000</v>
      </c>
      <c r="D94" s="108"/>
      <c r="E94" s="108">
        <f t="shared" si="49"/>
        <v>1500000</v>
      </c>
      <c r="F94" s="108">
        <v>0</v>
      </c>
      <c r="G94" s="108">
        <v>0</v>
      </c>
      <c r="H94" s="108">
        <v>209000</v>
      </c>
      <c r="I94" s="108"/>
      <c r="J94" s="108">
        <v>7578000</v>
      </c>
      <c r="K94" s="108"/>
      <c r="L94" s="108">
        <v>125000</v>
      </c>
      <c r="M94" s="108"/>
      <c r="N94" s="108"/>
      <c r="O94" s="108"/>
      <c r="P94" s="108">
        <f t="shared" si="50"/>
        <v>7912000</v>
      </c>
      <c r="Q94" s="108">
        <f t="shared" si="51"/>
        <v>0</v>
      </c>
      <c r="R94" s="98">
        <f t="shared" si="52"/>
        <v>-100</v>
      </c>
      <c r="S94" s="98">
        <f t="shared" si="53"/>
        <v>0</v>
      </c>
      <c r="T94" s="98">
        <f t="shared" si="54"/>
        <v>527.4666666666667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33390000</v>
      </c>
      <c r="C114" s="137">
        <f t="shared" si="62"/>
        <v>-7000000</v>
      </c>
      <c r="D114" s="137">
        <f t="shared" si="62"/>
        <v>0</v>
      </c>
      <c r="E114" s="137">
        <f t="shared" si="62"/>
        <v>26390000</v>
      </c>
      <c r="F114" s="137">
        <f t="shared" si="62"/>
        <v>0</v>
      </c>
      <c r="G114" s="137">
        <f t="shared" si="62"/>
        <v>0</v>
      </c>
      <c r="H114" s="137">
        <f t="shared" si="62"/>
        <v>21979000</v>
      </c>
      <c r="I114" s="137">
        <f t="shared" si="62"/>
        <v>0</v>
      </c>
      <c r="J114" s="137">
        <f t="shared" si="62"/>
        <v>10698000</v>
      </c>
      <c r="K114" s="137">
        <f t="shared" si="62"/>
        <v>0</v>
      </c>
      <c r="L114" s="137">
        <f t="shared" si="62"/>
        <v>125000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32802000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1.2429708222811671</v>
      </c>
      <c r="U114" s="30">
        <f t="shared" si="59"/>
        <v>0</v>
      </c>
      <c r="V114" s="27"/>
      <c r="W114" s="28"/>
    </row>
    <row r="115" spans="1:23" hidden="1" x14ac:dyDescent="0.25">
      <c r="A115" s="31" t="s">
        <v>131</v>
      </c>
      <c r="B115" s="139">
        <f>B87</f>
        <v>33390000</v>
      </c>
      <c r="C115" s="139">
        <f t="shared" ref="C115:Q115" si="63">C87</f>
        <v>-7000000</v>
      </c>
      <c r="D115" s="139">
        <f t="shared" si="63"/>
        <v>0</v>
      </c>
      <c r="E115" s="139">
        <f t="shared" si="63"/>
        <v>26390000</v>
      </c>
      <c r="F115" s="139">
        <f t="shared" si="63"/>
        <v>0</v>
      </c>
      <c r="G115" s="139">
        <f t="shared" si="63"/>
        <v>0</v>
      </c>
      <c r="H115" s="139">
        <f t="shared" si="63"/>
        <v>21979000</v>
      </c>
      <c r="I115" s="139">
        <f t="shared" si="63"/>
        <v>0</v>
      </c>
      <c r="J115" s="139">
        <f t="shared" si="63"/>
        <v>10698000</v>
      </c>
      <c r="K115" s="139">
        <f t="shared" si="63"/>
        <v>0</v>
      </c>
      <c r="L115" s="139">
        <f t="shared" si="63"/>
        <v>125000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32802000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1.2429708222811671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132</v>
      </c>
    </row>
    <row r="118" spans="1:23" x14ac:dyDescent="0.25">
      <c r="A118" s="35" t="s">
        <v>133</v>
      </c>
    </row>
    <row r="119" spans="1:23" ht="13" x14ac:dyDescent="0.3">
      <c r="A119" s="35" t="s">
        <v>134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135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136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137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8/cyXLuLHHG83X05RxD3EuKZj8c7YWIXejQ8tpLga1PUr1yf64y75oy7hVElpWMDSVepjIVKjs9OntjBmATZPg==" saltValue="0upaUEeOnUYCJJVq0cQcM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241196C-CD24-40FA-816B-6B30B257D5E6}"/>
</file>

<file path=customXml/itemProps2.xml><?xml version="1.0" encoding="utf-8"?>
<ds:datastoreItem xmlns:ds="http://schemas.openxmlformats.org/officeDocument/2006/customXml" ds:itemID="{E987DDA9-BE77-4B3B-A01E-F6F4A1FE6E64}"/>
</file>

<file path=customXml/itemProps3.xml><?xml version="1.0" encoding="utf-8"?>
<ds:datastoreItem xmlns:ds="http://schemas.openxmlformats.org/officeDocument/2006/customXml" ds:itemID="{EDB407D8-ADF4-4B46-9C7B-C4534BF8A8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Summary</vt:lpstr>
      <vt:lpstr>EKU</vt:lpstr>
      <vt:lpstr>JHB</vt:lpstr>
      <vt:lpstr>TSH</vt:lpstr>
      <vt:lpstr>GT421</vt:lpstr>
      <vt:lpstr>GT422</vt:lpstr>
      <vt:lpstr>GT423</vt:lpstr>
      <vt:lpstr>DC42</vt:lpstr>
      <vt:lpstr>GT481</vt:lpstr>
      <vt:lpstr>GT484</vt:lpstr>
      <vt:lpstr>GT485</vt:lpstr>
      <vt:lpstr>DC48</vt:lpstr>
      <vt:lpstr>'DC42'!Print_Area</vt:lpstr>
      <vt:lpstr>'DC48'!Print_Area</vt:lpstr>
      <vt:lpstr>EKU!Print_Area</vt:lpstr>
      <vt:lpstr>'GT421'!Print_Area</vt:lpstr>
      <vt:lpstr>'GT422'!Print_Area</vt:lpstr>
      <vt:lpstr>'GT423'!Print_Area</vt:lpstr>
      <vt:lpstr>'GT481'!Print_Area</vt:lpstr>
      <vt:lpstr>'GT484'!Print_Area</vt:lpstr>
      <vt:lpstr>'GT485'!Print_Area</vt:lpstr>
      <vt:lpstr>JHB!Print_Area</vt:lpstr>
      <vt:lpstr>Summary!Print_Area</vt:lpstr>
      <vt:lpstr>TSH!Print_Area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Nomfezeko Mayambela</cp:lastModifiedBy>
  <dcterms:created xsi:type="dcterms:W3CDTF">2025-08-18T08:43:44Z</dcterms:created>
  <dcterms:modified xsi:type="dcterms:W3CDTF">2025-08-18T08:44:26Z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